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CF089D3A-AD41-488B-8274-C86644C16514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20" yWindow="-120" windowWidth="29040" windowHeight="1584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33" l="1"/>
  <c r="D29" i="15" l="1"/>
  <c r="D35" i="33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F420" i="34"/>
  <c r="D420" i="34"/>
  <c r="D415" i="34"/>
  <c r="D416" i="34" s="1"/>
  <c r="E414" i="34" s="1"/>
  <c r="D381" i="34"/>
  <c r="D383" i="34" s="1"/>
  <c r="D366" i="34"/>
  <c r="D360" i="34"/>
  <c r="E380" i="34" s="1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E91" i="34"/>
  <c r="CF91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BS62" i="34"/>
  <c r="BQ62" i="34"/>
  <c r="AM62" i="34"/>
  <c r="AK62" i="34"/>
  <c r="W62" i="34"/>
  <c r="M62" i="34"/>
  <c r="G62" i="34"/>
  <c r="CE61" i="34"/>
  <c r="CB48" i="34" s="1"/>
  <c r="CB62" i="34" s="1"/>
  <c r="CE60" i="34"/>
  <c r="H612" i="34" s="1"/>
  <c r="B53" i="34"/>
  <c r="CE51" i="34"/>
  <c r="B49" i="34"/>
  <c r="CD48" i="34"/>
  <c r="CC48" i="34"/>
  <c r="CC62" i="34" s="1"/>
  <c r="CA48" i="34"/>
  <c r="CA62" i="34" s="1"/>
  <c r="BZ48" i="34"/>
  <c r="BZ62" i="34" s="1"/>
  <c r="BY48" i="34"/>
  <c r="BY62" i="34" s="1"/>
  <c r="BX48" i="34"/>
  <c r="BX62" i="34" s="1"/>
  <c r="BW48" i="34"/>
  <c r="BW62" i="34" s="1"/>
  <c r="BV48" i="34"/>
  <c r="BV62" i="34" s="1"/>
  <c r="BU48" i="34"/>
  <c r="BU62" i="34" s="1"/>
  <c r="BT48" i="34"/>
  <c r="BT62" i="34" s="1"/>
  <c r="BS48" i="34"/>
  <c r="BR48" i="34"/>
  <c r="BR62" i="34" s="1"/>
  <c r="BQ48" i="34"/>
  <c r="BP48" i="34"/>
  <c r="BP62" i="34" s="1"/>
  <c r="BO48" i="34"/>
  <c r="BO62" i="34" s="1"/>
  <c r="BN48" i="34"/>
  <c r="BN62" i="34" s="1"/>
  <c r="BM48" i="34"/>
  <c r="BM62" i="34" s="1"/>
  <c r="BL48" i="34"/>
  <c r="BL62" i="34" s="1"/>
  <c r="BK48" i="34"/>
  <c r="BK62" i="34" s="1"/>
  <c r="BJ48" i="34"/>
  <c r="BJ62" i="34" s="1"/>
  <c r="BI48" i="34"/>
  <c r="BI62" i="34" s="1"/>
  <c r="BH48" i="34"/>
  <c r="BH62" i="34" s="1"/>
  <c r="BG48" i="34"/>
  <c r="BG62" i="34" s="1"/>
  <c r="BF48" i="34"/>
  <c r="BF62" i="34" s="1"/>
  <c r="BE48" i="34"/>
  <c r="BE62" i="34" s="1"/>
  <c r="BD48" i="34"/>
  <c r="BD62" i="34" s="1"/>
  <c r="BC48" i="34"/>
  <c r="BC62" i="34" s="1"/>
  <c r="BB48" i="34"/>
  <c r="BB62" i="34" s="1"/>
  <c r="BA48" i="34"/>
  <c r="BA62" i="34" s="1"/>
  <c r="AZ48" i="34"/>
  <c r="AZ62" i="34" s="1"/>
  <c r="AY48" i="34"/>
  <c r="AY62" i="34" s="1"/>
  <c r="AX48" i="34"/>
  <c r="AX62" i="34" s="1"/>
  <c r="AW48" i="34"/>
  <c r="AW62" i="34" s="1"/>
  <c r="AV48" i="34"/>
  <c r="AV62" i="34" s="1"/>
  <c r="AU48" i="34"/>
  <c r="AU62" i="34" s="1"/>
  <c r="AT48" i="34"/>
  <c r="AT62" i="34" s="1"/>
  <c r="AS48" i="34"/>
  <c r="AS62" i="34" s="1"/>
  <c r="AR48" i="34"/>
  <c r="AR62" i="34" s="1"/>
  <c r="AQ48" i="34"/>
  <c r="AQ62" i="34" s="1"/>
  <c r="AP48" i="34"/>
  <c r="AP62" i="34" s="1"/>
  <c r="AO48" i="34"/>
  <c r="AO62" i="34" s="1"/>
  <c r="AN48" i="34"/>
  <c r="AN62" i="34" s="1"/>
  <c r="AM48" i="34"/>
  <c r="AL48" i="34"/>
  <c r="AL62" i="34" s="1"/>
  <c r="AK48" i="34"/>
  <c r="AJ48" i="34"/>
  <c r="AJ62" i="34" s="1"/>
  <c r="AI48" i="34"/>
  <c r="AI62" i="34" s="1"/>
  <c r="AH48" i="34"/>
  <c r="AH62" i="34" s="1"/>
  <c r="AG48" i="34"/>
  <c r="AG62" i="34" s="1"/>
  <c r="AF48" i="34"/>
  <c r="AF62" i="34" s="1"/>
  <c r="AE48" i="34"/>
  <c r="AE62" i="34" s="1"/>
  <c r="AD48" i="34"/>
  <c r="AD62" i="34" s="1"/>
  <c r="AC48" i="34"/>
  <c r="AC62" i="34" s="1"/>
  <c r="AB48" i="34"/>
  <c r="AB62" i="34" s="1"/>
  <c r="AA48" i="34"/>
  <c r="AA62" i="34" s="1"/>
  <c r="Z48" i="34"/>
  <c r="Z62" i="34" s="1"/>
  <c r="Y48" i="34"/>
  <c r="Y62" i="34" s="1"/>
  <c r="X48" i="34"/>
  <c r="X62" i="34" s="1"/>
  <c r="W48" i="34"/>
  <c r="V48" i="34"/>
  <c r="V62" i="34" s="1"/>
  <c r="U48" i="34"/>
  <c r="U62" i="34" s="1"/>
  <c r="T48" i="34"/>
  <c r="T62" i="34" s="1"/>
  <c r="S48" i="34"/>
  <c r="S62" i="34" s="1"/>
  <c r="R48" i="34"/>
  <c r="R62" i="34" s="1"/>
  <c r="Q48" i="34"/>
  <c r="Q62" i="34" s="1"/>
  <c r="P48" i="34"/>
  <c r="P62" i="34" s="1"/>
  <c r="O48" i="34"/>
  <c r="O62" i="34" s="1"/>
  <c r="N48" i="34"/>
  <c r="N62" i="34" s="1"/>
  <c r="M48" i="34"/>
  <c r="L48" i="34"/>
  <c r="L62" i="34" s="1"/>
  <c r="K48" i="34"/>
  <c r="K62" i="34" s="1"/>
  <c r="J48" i="34"/>
  <c r="J62" i="34" s="1"/>
  <c r="I48" i="34"/>
  <c r="I62" i="34" s="1"/>
  <c r="H48" i="34"/>
  <c r="H62" i="34" s="1"/>
  <c r="G48" i="34"/>
  <c r="F48" i="34"/>
  <c r="F62" i="34" s="1"/>
  <c r="E48" i="34"/>
  <c r="E62" i="34" s="1"/>
  <c r="D48" i="34"/>
  <c r="D62" i="34" s="1"/>
  <c r="C48" i="34"/>
  <c r="C62" i="34" s="1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H122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D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6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F420" i="24"/>
  <c r="D420" i="24"/>
  <c r="DF2" i="30" s="1"/>
  <c r="D415" i="24"/>
  <c r="D381" i="24"/>
  <c r="BQ2" i="30" s="1"/>
  <c r="D366" i="24"/>
  <c r="C120" i="8" s="1"/>
  <c r="D360" i="24"/>
  <c r="C113" i="8" s="1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I382" i="32" s="1"/>
  <c r="CE91" i="24"/>
  <c r="I381" i="32" s="1"/>
  <c r="CE90" i="24"/>
  <c r="CF90" i="24" s="1"/>
  <c r="AV89" i="24"/>
  <c r="AU89" i="24"/>
  <c r="AT89" i="24"/>
  <c r="AS89" i="24"/>
  <c r="AE44" i="31" s="1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E32" i="31" s="1"/>
  <c r="AF89" i="24"/>
  <c r="AE89" i="24"/>
  <c r="AD89" i="24"/>
  <c r="AC89" i="24"/>
  <c r="AE28" i="31" s="1"/>
  <c r="AB89" i="24"/>
  <c r="AA89" i="24"/>
  <c r="Z89" i="24"/>
  <c r="Y89" i="24"/>
  <c r="X89" i="24"/>
  <c r="AE23" i="31" s="1"/>
  <c r="W89" i="24"/>
  <c r="V89" i="24"/>
  <c r="U89" i="24"/>
  <c r="T89" i="24"/>
  <c r="AE19" i="31" s="1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D371" i="32" s="1"/>
  <c r="CB69" i="24"/>
  <c r="CA69" i="24"/>
  <c r="BZ69" i="24"/>
  <c r="BY69" i="24"/>
  <c r="G339" i="32" s="1"/>
  <c r="BX69" i="24"/>
  <c r="BW69" i="24"/>
  <c r="BV69" i="24"/>
  <c r="BU69" i="24"/>
  <c r="BT69" i="24"/>
  <c r="O71" i="31" s="1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O56" i="31" s="1"/>
  <c r="BD69" i="24"/>
  <c r="BC69" i="24"/>
  <c r="BB69" i="24"/>
  <c r="BA69" i="24"/>
  <c r="AZ69" i="24"/>
  <c r="AY69" i="24"/>
  <c r="AX69" i="24"/>
  <c r="AW69" i="24"/>
  <c r="AV69" i="24"/>
  <c r="AU69" i="24"/>
  <c r="AT69" i="24"/>
  <c r="O45" i="31" s="1"/>
  <c r="AS69" i="24"/>
  <c r="AR69" i="24"/>
  <c r="AQ69" i="24"/>
  <c r="AP69" i="24"/>
  <c r="AO69" i="24"/>
  <c r="O40" i="31" s="1"/>
  <c r="AN69" i="24"/>
  <c r="AM69" i="24"/>
  <c r="O38" i="31" s="1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O23" i="31" s="1"/>
  <c r="W69" i="24"/>
  <c r="V69" i="24"/>
  <c r="O21" i="31" s="1"/>
  <c r="U69" i="24"/>
  <c r="T69" i="24"/>
  <c r="S69" i="24"/>
  <c r="O18" i="31" s="1"/>
  <c r="R69" i="24"/>
  <c r="Q69" i="24"/>
  <c r="P69" i="24"/>
  <c r="O69" i="24"/>
  <c r="O14" i="31" s="1"/>
  <c r="N69" i="24"/>
  <c r="M69" i="24"/>
  <c r="L69" i="24"/>
  <c r="K69" i="24"/>
  <c r="J69" i="24"/>
  <c r="I69" i="24"/>
  <c r="H69" i="24"/>
  <c r="G69" i="24"/>
  <c r="F69" i="24"/>
  <c r="O5" i="31" s="1"/>
  <c r="E69" i="24"/>
  <c r="D69" i="24"/>
  <c r="O3" i="31" s="1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B53" i="24"/>
  <c r="CE51" i="24"/>
  <c r="B49" i="24"/>
  <c r="CE47" i="24"/>
  <c r="O80" i="31" l="1"/>
  <c r="D367" i="34"/>
  <c r="D384" i="34" s="1"/>
  <c r="D417" i="34" s="1"/>
  <c r="D421" i="34" s="1"/>
  <c r="D424" i="34" s="1"/>
  <c r="E233" i="34"/>
  <c r="D258" i="34"/>
  <c r="CE89" i="34"/>
  <c r="K612" i="34" s="1"/>
  <c r="D308" i="34"/>
  <c r="CB52" i="24"/>
  <c r="CB67" i="24" s="1"/>
  <c r="AS52" i="24"/>
  <c r="AS67" i="24" s="1"/>
  <c r="M44" i="31" s="1"/>
  <c r="AC52" i="24"/>
  <c r="AC67" i="24" s="1"/>
  <c r="BO52" i="24"/>
  <c r="BO67" i="24" s="1"/>
  <c r="AG52" i="24"/>
  <c r="AG67" i="24" s="1"/>
  <c r="E145" i="32" s="1"/>
  <c r="BY52" i="24"/>
  <c r="BY67" i="24" s="1"/>
  <c r="I612" i="24"/>
  <c r="AI52" i="24"/>
  <c r="AI67" i="24" s="1"/>
  <c r="M34" i="31" s="1"/>
  <c r="CC52" i="24"/>
  <c r="CC67" i="24" s="1"/>
  <c r="BW52" i="24"/>
  <c r="BW67" i="24" s="1"/>
  <c r="C52" i="24"/>
  <c r="C67" i="24" s="1"/>
  <c r="AW52" i="24"/>
  <c r="AW67" i="24" s="1"/>
  <c r="M48" i="31" s="1"/>
  <c r="M52" i="24"/>
  <c r="M67" i="24" s="1"/>
  <c r="M12" i="31" s="1"/>
  <c r="AY52" i="24"/>
  <c r="AY67" i="24" s="1"/>
  <c r="Q52" i="24"/>
  <c r="Q67" i="24" s="1"/>
  <c r="M16" i="31" s="1"/>
  <c r="BI52" i="24"/>
  <c r="BI67" i="24" s="1"/>
  <c r="M60" i="31" s="1"/>
  <c r="S52" i="24"/>
  <c r="S67" i="24" s="1"/>
  <c r="BM52" i="24"/>
  <c r="BM67" i="24" s="1"/>
  <c r="R52" i="24"/>
  <c r="R67" i="24" s="1"/>
  <c r="AH52" i="24"/>
  <c r="AH67" i="24" s="1"/>
  <c r="F145" i="32" s="1"/>
  <c r="AX52" i="24"/>
  <c r="AX67" i="24" s="1"/>
  <c r="BN52" i="24"/>
  <c r="BN67" i="24" s="1"/>
  <c r="CD52" i="24"/>
  <c r="E52" i="24"/>
  <c r="E67" i="24" s="1"/>
  <c r="M4" i="31" s="1"/>
  <c r="U52" i="24"/>
  <c r="U67" i="24" s="1"/>
  <c r="U85" i="24" s="1"/>
  <c r="AK52" i="24"/>
  <c r="AK67" i="24" s="1"/>
  <c r="M36" i="31" s="1"/>
  <c r="BA52" i="24"/>
  <c r="BA67" i="24" s="1"/>
  <c r="BQ52" i="24"/>
  <c r="BQ67" i="24" s="1"/>
  <c r="F305" i="32" s="1"/>
  <c r="I52" i="24"/>
  <c r="I67" i="24" s="1"/>
  <c r="Y52" i="24"/>
  <c r="Y67" i="24" s="1"/>
  <c r="AO52" i="24"/>
  <c r="AO67" i="24" s="1"/>
  <c r="M40" i="31" s="1"/>
  <c r="BE52" i="24"/>
  <c r="BE67" i="24" s="1"/>
  <c r="M56" i="31" s="1"/>
  <c r="BU52" i="24"/>
  <c r="BU67" i="24" s="1"/>
  <c r="C337" i="32" s="1"/>
  <c r="Z52" i="24"/>
  <c r="Z67" i="24" s="1"/>
  <c r="M25" i="31" s="1"/>
  <c r="J52" i="24"/>
  <c r="J67" i="24" s="1"/>
  <c r="AP52" i="24"/>
  <c r="AP67" i="24" s="1"/>
  <c r="BF52" i="24"/>
  <c r="BF67" i="24" s="1"/>
  <c r="M57" i="31" s="1"/>
  <c r="BV52" i="24"/>
  <c r="BV67" i="24" s="1"/>
  <c r="K52" i="24"/>
  <c r="K67" i="24" s="1"/>
  <c r="D49" i="32" s="1"/>
  <c r="AA52" i="24"/>
  <c r="AA67" i="24" s="1"/>
  <c r="M26" i="31" s="1"/>
  <c r="AQ52" i="24"/>
  <c r="AQ67" i="24" s="1"/>
  <c r="H177" i="32" s="1"/>
  <c r="BG52" i="24"/>
  <c r="BG67" i="24" s="1"/>
  <c r="C273" i="32" s="1"/>
  <c r="D52" i="24"/>
  <c r="D67" i="24" s="1"/>
  <c r="L52" i="24"/>
  <c r="L67" i="24" s="1"/>
  <c r="M11" i="31" s="1"/>
  <c r="T52" i="24"/>
  <c r="T67" i="24" s="1"/>
  <c r="M19" i="31" s="1"/>
  <c r="AB52" i="24"/>
  <c r="AB67" i="24" s="1"/>
  <c r="AJ52" i="24"/>
  <c r="AJ67" i="24" s="1"/>
  <c r="M35" i="31" s="1"/>
  <c r="AR52" i="24"/>
  <c r="AR67" i="24" s="1"/>
  <c r="M43" i="31" s="1"/>
  <c r="AZ52" i="24"/>
  <c r="AZ67" i="24" s="1"/>
  <c r="M51" i="31" s="1"/>
  <c r="BH52" i="24"/>
  <c r="BH67" i="24" s="1"/>
  <c r="BP52" i="24"/>
  <c r="BP67" i="24" s="1"/>
  <c r="BX52" i="24"/>
  <c r="BX67" i="24" s="1"/>
  <c r="M75" i="31" s="1"/>
  <c r="F52" i="24"/>
  <c r="F67" i="24" s="1"/>
  <c r="M5" i="31" s="1"/>
  <c r="N52" i="24"/>
  <c r="N67" i="24" s="1"/>
  <c r="V52" i="24"/>
  <c r="V67" i="24" s="1"/>
  <c r="V85" i="24" s="1"/>
  <c r="AD52" i="24"/>
  <c r="AD67" i="24" s="1"/>
  <c r="M29" i="31" s="1"/>
  <c r="AL52" i="24"/>
  <c r="AL67" i="24" s="1"/>
  <c r="M37" i="31" s="1"/>
  <c r="AT52" i="24"/>
  <c r="AT67" i="24" s="1"/>
  <c r="AT85" i="24" s="1"/>
  <c r="BB52" i="24"/>
  <c r="BB67" i="24" s="1"/>
  <c r="BJ52" i="24"/>
  <c r="BJ67" i="24" s="1"/>
  <c r="M61" i="31" s="1"/>
  <c r="BR52" i="24"/>
  <c r="BR67" i="24" s="1"/>
  <c r="G305" i="32" s="1"/>
  <c r="BZ52" i="24"/>
  <c r="BZ67" i="24" s="1"/>
  <c r="G52" i="24"/>
  <c r="G67" i="24" s="1"/>
  <c r="M6" i="31" s="1"/>
  <c r="O52" i="24"/>
  <c r="O67" i="24" s="1"/>
  <c r="O85" i="24" s="1"/>
  <c r="W52" i="24"/>
  <c r="W67" i="24" s="1"/>
  <c r="M22" i="31" s="1"/>
  <c r="AE52" i="24"/>
  <c r="AE67" i="24" s="1"/>
  <c r="C145" i="32" s="1"/>
  <c r="AM52" i="24"/>
  <c r="AM67" i="24" s="1"/>
  <c r="AU52" i="24"/>
  <c r="AU67" i="24" s="1"/>
  <c r="M46" i="31" s="1"/>
  <c r="BC52" i="24"/>
  <c r="BC67" i="24" s="1"/>
  <c r="M54" i="31" s="1"/>
  <c r="BK52" i="24"/>
  <c r="BK67" i="24" s="1"/>
  <c r="BS52" i="24"/>
  <c r="BS67" i="24" s="1"/>
  <c r="CA52" i="24"/>
  <c r="CA67" i="24" s="1"/>
  <c r="M78" i="31" s="1"/>
  <c r="H52" i="24"/>
  <c r="H67" i="24" s="1"/>
  <c r="M7" i="31" s="1"/>
  <c r="P52" i="24"/>
  <c r="P67" i="24" s="1"/>
  <c r="P85" i="24" s="1"/>
  <c r="X52" i="24"/>
  <c r="X67" i="24" s="1"/>
  <c r="AF52" i="24"/>
  <c r="AF67" i="24" s="1"/>
  <c r="M31" i="31" s="1"/>
  <c r="AN52" i="24"/>
  <c r="AN67" i="24" s="1"/>
  <c r="M39" i="31" s="1"/>
  <c r="AV52" i="24"/>
  <c r="AV67" i="24" s="1"/>
  <c r="BD52" i="24"/>
  <c r="BD67" i="24" s="1"/>
  <c r="M55" i="31" s="1"/>
  <c r="BL52" i="24"/>
  <c r="BL67" i="24" s="1"/>
  <c r="H273" i="32" s="1"/>
  <c r="BT52" i="24"/>
  <c r="BT67" i="24" s="1"/>
  <c r="M71" i="31" s="1"/>
  <c r="F90" i="32"/>
  <c r="E83" i="32"/>
  <c r="O76" i="31"/>
  <c r="CE69" i="24"/>
  <c r="I371" i="32" s="1"/>
  <c r="D179" i="32"/>
  <c r="F179" i="32"/>
  <c r="C115" i="32"/>
  <c r="F612" i="24"/>
  <c r="G48" i="24"/>
  <c r="G62" i="24" s="1"/>
  <c r="O48" i="24"/>
  <c r="O62" i="24" s="1"/>
  <c r="W48" i="24"/>
  <c r="W62" i="24" s="1"/>
  <c r="AM48" i="24"/>
  <c r="AM62" i="24" s="1"/>
  <c r="AU48" i="24"/>
  <c r="AU62" i="24" s="1"/>
  <c r="CA48" i="24"/>
  <c r="CA62" i="24" s="1"/>
  <c r="I332" i="32" s="1"/>
  <c r="D48" i="24"/>
  <c r="D62" i="24" s="1"/>
  <c r="D12" i="32" s="1"/>
  <c r="AB48" i="24"/>
  <c r="AB62" i="24" s="1"/>
  <c r="AB85" i="24" s="1"/>
  <c r="AR48" i="24"/>
  <c r="AR62" i="24" s="1"/>
  <c r="I172" i="32" s="1"/>
  <c r="BX48" i="24"/>
  <c r="BX62" i="24" s="1"/>
  <c r="E48" i="24"/>
  <c r="E62" i="24" s="1"/>
  <c r="E12" i="32" s="1"/>
  <c r="M48" i="24"/>
  <c r="M62" i="24" s="1"/>
  <c r="U48" i="24"/>
  <c r="U62" i="24" s="1"/>
  <c r="AC48" i="24"/>
  <c r="AC62" i="24" s="1"/>
  <c r="AC85" i="24" s="1"/>
  <c r="AK48" i="24"/>
  <c r="AK62" i="24" s="1"/>
  <c r="H36" i="31" s="1"/>
  <c r="AS48" i="24"/>
  <c r="AS62" i="24" s="1"/>
  <c r="BA48" i="24"/>
  <c r="BA62" i="24" s="1"/>
  <c r="D236" i="32" s="1"/>
  <c r="BI48" i="24"/>
  <c r="BI62" i="24" s="1"/>
  <c r="H60" i="31" s="1"/>
  <c r="BQ48" i="24"/>
  <c r="BQ62" i="24" s="1"/>
  <c r="F300" i="32" s="1"/>
  <c r="BY48" i="24"/>
  <c r="BY62" i="24" s="1"/>
  <c r="L48" i="24"/>
  <c r="L62" i="24" s="1"/>
  <c r="T48" i="24"/>
  <c r="T62" i="24" s="1"/>
  <c r="H19" i="31" s="1"/>
  <c r="AJ48" i="24"/>
  <c r="AJ62" i="24" s="1"/>
  <c r="H35" i="31" s="1"/>
  <c r="AZ48" i="24"/>
  <c r="AZ62" i="24" s="1"/>
  <c r="BH48" i="24"/>
  <c r="BH62" i="24" s="1"/>
  <c r="BP48" i="24"/>
  <c r="BP62" i="24" s="1"/>
  <c r="BP85" i="24" s="1"/>
  <c r="F48" i="24"/>
  <c r="F62" i="24" s="1"/>
  <c r="H5" i="31" s="1"/>
  <c r="N48" i="24"/>
  <c r="N62" i="24" s="1"/>
  <c r="V48" i="24"/>
  <c r="V62" i="24" s="1"/>
  <c r="AD48" i="24"/>
  <c r="AD62" i="24" s="1"/>
  <c r="H29" i="31" s="1"/>
  <c r="AL48" i="24"/>
  <c r="AL62" i="24" s="1"/>
  <c r="AT48" i="24"/>
  <c r="AT62" i="24" s="1"/>
  <c r="BB48" i="24"/>
  <c r="BB62" i="24" s="1"/>
  <c r="E236" i="32" s="1"/>
  <c r="BJ48" i="24"/>
  <c r="BJ62" i="24" s="1"/>
  <c r="BR48" i="24"/>
  <c r="BR62" i="24" s="1"/>
  <c r="H69" i="31" s="1"/>
  <c r="BZ48" i="24"/>
  <c r="BZ62" i="24" s="1"/>
  <c r="AE48" i="24"/>
  <c r="AE62" i="24" s="1"/>
  <c r="BK48" i="24"/>
  <c r="BK62" i="24" s="1"/>
  <c r="H62" i="31" s="1"/>
  <c r="X48" i="24"/>
  <c r="X62" i="24" s="1"/>
  <c r="C108" i="32" s="1"/>
  <c r="AV48" i="24"/>
  <c r="AV62" i="24" s="1"/>
  <c r="F204" i="32" s="1"/>
  <c r="BT48" i="24"/>
  <c r="BT62" i="24" s="1"/>
  <c r="I300" i="32" s="1"/>
  <c r="I48" i="24"/>
  <c r="I62" i="24" s="1"/>
  <c r="H8" i="31" s="1"/>
  <c r="Q48" i="24"/>
  <c r="Q62" i="24" s="1"/>
  <c r="H16" i="31" s="1"/>
  <c r="Y48" i="24"/>
  <c r="Y62" i="24" s="1"/>
  <c r="AG48" i="24"/>
  <c r="AG62" i="24" s="1"/>
  <c r="AO48" i="24"/>
  <c r="AO62" i="24" s="1"/>
  <c r="H40" i="31" s="1"/>
  <c r="AW48" i="24"/>
  <c r="AW62" i="24" s="1"/>
  <c r="G204" i="32" s="1"/>
  <c r="BE48" i="24"/>
  <c r="BE62" i="24" s="1"/>
  <c r="H56" i="31" s="1"/>
  <c r="BM48" i="24"/>
  <c r="BM62" i="24" s="1"/>
  <c r="H64" i="31" s="1"/>
  <c r="BU48" i="24"/>
  <c r="BU62" i="24" s="1"/>
  <c r="C332" i="32" s="1"/>
  <c r="CC48" i="24"/>
  <c r="CC62" i="24" s="1"/>
  <c r="H80" i="31" s="1"/>
  <c r="BC48" i="24"/>
  <c r="BC62" i="24" s="1"/>
  <c r="H48" i="24"/>
  <c r="H62" i="24" s="1"/>
  <c r="AF48" i="24"/>
  <c r="AF62" i="24" s="1"/>
  <c r="D140" i="32" s="1"/>
  <c r="BD48" i="24"/>
  <c r="BD62" i="24" s="1"/>
  <c r="H55" i="31" s="1"/>
  <c r="CB48" i="24"/>
  <c r="CB62" i="24" s="1"/>
  <c r="J48" i="24"/>
  <c r="J62" i="24" s="1"/>
  <c r="J85" i="24" s="1"/>
  <c r="R48" i="24"/>
  <c r="R62" i="24" s="1"/>
  <c r="D76" i="32" s="1"/>
  <c r="Z48" i="24"/>
  <c r="Z62" i="24" s="1"/>
  <c r="H25" i="31" s="1"/>
  <c r="AH48" i="24"/>
  <c r="AH62" i="24" s="1"/>
  <c r="AP48" i="24"/>
  <c r="AP62" i="24" s="1"/>
  <c r="AX48" i="24"/>
  <c r="AX62" i="24" s="1"/>
  <c r="H49" i="31" s="1"/>
  <c r="BF48" i="24"/>
  <c r="BF62" i="24" s="1"/>
  <c r="I236" i="32" s="1"/>
  <c r="BN48" i="24"/>
  <c r="BN62" i="24" s="1"/>
  <c r="H65" i="31" s="1"/>
  <c r="BV48" i="24"/>
  <c r="BV62" i="24" s="1"/>
  <c r="H73" i="31" s="1"/>
  <c r="CD48" i="24"/>
  <c r="BS48" i="24"/>
  <c r="BS62" i="24" s="1"/>
  <c r="H300" i="32" s="1"/>
  <c r="P48" i="24"/>
  <c r="P62" i="24" s="1"/>
  <c r="AN48" i="24"/>
  <c r="AN62" i="24" s="1"/>
  <c r="E172" i="32" s="1"/>
  <c r="BL48" i="24"/>
  <c r="BL62" i="24" s="1"/>
  <c r="H63" i="31" s="1"/>
  <c r="C48" i="24"/>
  <c r="C62" i="24" s="1"/>
  <c r="H2" i="31" s="1"/>
  <c r="K48" i="24"/>
  <c r="K62" i="24" s="1"/>
  <c r="S48" i="24"/>
  <c r="S62" i="24" s="1"/>
  <c r="AA48" i="24"/>
  <c r="AA62" i="24" s="1"/>
  <c r="AI48" i="24"/>
  <c r="AI62" i="24" s="1"/>
  <c r="AQ48" i="24"/>
  <c r="AQ62" i="24" s="1"/>
  <c r="AY48" i="24"/>
  <c r="AY62" i="24" s="1"/>
  <c r="AY85" i="24" s="1"/>
  <c r="BG48" i="24"/>
  <c r="BG62" i="24" s="1"/>
  <c r="C268" i="32" s="1"/>
  <c r="BO48" i="24"/>
  <c r="BO62" i="24" s="1"/>
  <c r="BO85" i="24" s="1"/>
  <c r="BW48" i="24"/>
  <c r="BW62" i="24" s="1"/>
  <c r="D341" i="34"/>
  <c r="G612" i="34"/>
  <c r="F49" i="32"/>
  <c r="M76" i="31"/>
  <c r="G337" i="32"/>
  <c r="H39" i="31"/>
  <c r="H47" i="31"/>
  <c r="H268" i="32"/>
  <c r="M27" i="31"/>
  <c r="G113" i="32"/>
  <c r="M68" i="31"/>
  <c r="M52" i="31"/>
  <c r="D241" i="32"/>
  <c r="G17" i="32"/>
  <c r="M38" i="31"/>
  <c r="D177" i="32"/>
  <c r="M62" i="31"/>
  <c r="G273" i="32"/>
  <c r="H7" i="31"/>
  <c r="H12" i="32"/>
  <c r="H85" i="24"/>
  <c r="H71" i="31"/>
  <c r="M28" i="31"/>
  <c r="H113" i="32"/>
  <c r="CF2" i="28"/>
  <c r="D5" i="7"/>
  <c r="D258" i="24"/>
  <c r="H9" i="31"/>
  <c r="H17" i="31"/>
  <c r="H33" i="31"/>
  <c r="F140" i="32"/>
  <c r="AH85" i="24"/>
  <c r="H41" i="31"/>
  <c r="G172" i="32"/>
  <c r="M23" i="31"/>
  <c r="C113" i="32"/>
  <c r="E177" i="32"/>
  <c r="M47" i="31"/>
  <c r="F209" i="32"/>
  <c r="M79" i="31"/>
  <c r="C369" i="32"/>
  <c r="H72" i="31"/>
  <c r="M3" i="31"/>
  <c r="D17" i="32"/>
  <c r="M67" i="31"/>
  <c r="E305" i="32"/>
  <c r="G28" i="4"/>
  <c r="E28" i="4"/>
  <c r="F8" i="6"/>
  <c r="E220" i="24"/>
  <c r="M8" i="31"/>
  <c r="I17" i="32"/>
  <c r="M24" i="31"/>
  <c r="D113" i="32"/>
  <c r="M32" i="31"/>
  <c r="F177" i="32"/>
  <c r="G209" i="32"/>
  <c r="M64" i="31"/>
  <c r="I273" i="32"/>
  <c r="M80" i="31"/>
  <c r="H32" i="31"/>
  <c r="E140" i="32"/>
  <c r="AG85" i="24"/>
  <c r="AE7" i="31"/>
  <c r="H26" i="32"/>
  <c r="AE15" i="31"/>
  <c r="I58" i="32"/>
  <c r="AE31" i="31"/>
  <c r="D154" i="32"/>
  <c r="AE39" i="31"/>
  <c r="E186" i="32"/>
  <c r="AE47" i="31"/>
  <c r="F218" i="32"/>
  <c r="I384" i="32"/>
  <c r="L612" i="24"/>
  <c r="E154" i="32"/>
  <c r="H209" i="32"/>
  <c r="AE8" i="31"/>
  <c r="I26" i="32"/>
  <c r="H4" i="31"/>
  <c r="H12" i="31"/>
  <c r="F44" i="32"/>
  <c r="M85" i="24"/>
  <c r="H20" i="31"/>
  <c r="G76" i="32"/>
  <c r="H44" i="31"/>
  <c r="C204" i="32"/>
  <c r="BA85" i="24"/>
  <c r="H68" i="31"/>
  <c r="H76" i="31"/>
  <c r="G332" i="32"/>
  <c r="BY85" i="24"/>
  <c r="M2" i="31"/>
  <c r="C17" i="32"/>
  <c r="M10" i="31"/>
  <c r="E81" i="32"/>
  <c r="F113" i="32"/>
  <c r="M42" i="31"/>
  <c r="M50" i="31"/>
  <c r="I209" i="32"/>
  <c r="M66" i="31"/>
  <c r="D305" i="32"/>
  <c r="M74" i="31"/>
  <c r="E337" i="32"/>
  <c r="C122" i="32"/>
  <c r="H43" i="31"/>
  <c r="M17" i="31"/>
  <c r="D81" i="32"/>
  <c r="M73" i="31"/>
  <c r="D337" i="32"/>
  <c r="H236" i="32"/>
  <c r="AE24" i="31"/>
  <c r="D122" i="32"/>
  <c r="CE89" i="24"/>
  <c r="H13" i="31"/>
  <c r="G44" i="32"/>
  <c r="N85" i="24"/>
  <c r="H21" i="31"/>
  <c r="H76" i="32"/>
  <c r="H45" i="31"/>
  <c r="H53" i="31"/>
  <c r="H61" i="31"/>
  <c r="F268" i="32"/>
  <c r="H77" i="31"/>
  <c r="H332" i="32"/>
  <c r="BZ85" i="24"/>
  <c r="BK2" i="30"/>
  <c r="I362" i="32"/>
  <c r="H612" i="24"/>
  <c r="F172" i="32"/>
  <c r="D19" i="32"/>
  <c r="H11" i="31"/>
  <c r="E44" i="32"/>
  <c r="H59" i="31"/>
  <c r="D268" i="32"/>
  <c r="M9" i="31"/>
  <c r="C49" i="32"/>
  <c r="M33" i="31"/>
  <c r="M65" i="31"/>
  <c r="C305" i="32"/>
  <c r="H6" i="31"/>
  <c r="G12" i="32"/>
  <c r="G85" i="24"/>
  <c r="H14" i="31"/>
  <c r="H44" i="32"/>
  <c r="H22" i="31"/>
  <c r="I76" i="32"/>
  <c r="H30" i="31"/>
  <c r="C140" i="32"/>
  <c r="H38" i="31"/>
  <c r="AM85" i="24"/>
  <c r="D172" i="32"/>
  <c r="H46" i="31"/>
  <c r="E204" i="32"/>
  <c r="AU85" i="24"/>
  <c r="H54" i="31"/>
  <c r="F236" i="32"/>
  <c r="BC85" i="24"/>
  <c r="BK85" i="24"/>
  <c r="O2" i="31"/>
  <c r="C19" i="32"/>
  <c r="O10" i="31"/>
  <c r="D51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D341" i="24"/>
  <c r="C87" i="8" s="1"/>
  <c r="D204" i="32"/>
  <c r="H27" i="31"/>
  <c r="G108" i="32"/>
  <c r="H51" i="31"/>
  <c r="C236" i="32"/>
  <c r="I241" i="32"/>
  <c r="H15" i="31"/>
  <c r="I44" i="32"/>
  <c r="H79" i="31"/>
  <c r="C364" i="32"/>
  <c r="CB85" i="24"/>
  <c r="F337" i="32"/>
  <c r="AE16" i="31"/>
  <c r="C90" i="32"/>
  <c r="AE40" i="31"/>
  <c r="F186" i="32"/>
  <c r="CP2" i="30"/>
  <c r="D416" i="24"/>
  <c r="M13" i="31"/>
  <c r="G49" i="32"/>
  <c r="M53" i="31"/>
  <c r="E241" i="32"/>
  <c r="M69" i="31"/>
  <c r="M77" i="31"/>
  <c r="H337" i="32"/>
  <c r="H24" i="31"/>
  <c r="Y85" i="24"/>
  <c r="D108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F19" i="32"/>
  <c r="H83" i="32"/>
  <c r="O4" i="31"/>
  <c r="E19" i="32"/>
  <c r="O12" i="31"/>
  <c r="F51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G612" i="24"/>
  <c r="H51" i="32"/>
  <c r="H10" i="31"/>
  <c r="D44" i="32"/>
  <c r="H26" i="31"/>
  <c r="F108" i="32"/>
  <c r="H50" i="31"/>
  <c r="I204" i="32"/>
  <c r="H74" i="31"/>
  <c r="E332" i="32"/>
  <c r="O61" i="31"/>
  <c r="F275" i="32"/>
  <c r="O77" i="31"/>
  <c r="H339" i="32"/>
  <c r="AE10" i="31"/>
  <c r="D58" i="32"/>
  <c r="AE18" i="31"/>
  <c r="E90" i="32"/>
  <c r="AE42" i="31"/>
  <c r="H186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O78" i="31"/>
  <c r="I339" i="32"/>
  <c r="AE3" i="31"/>
  <c r="D26" i="32"/>
  <c r="AE11" i="31"/>
  <c r="E58" i="32"/>
  <c r="AE27" i="31"/>
  <c r="G122" i="32"/>
  <c r="AE35" i="31"/>
  <c r="H154" i="32"/>
  <c r="AE43" i="31"/>
  <c r="I186" i="32"/>
  <c r="J612" i="24"/>
  <c r="H243" i="32"/>
  <c r="I307" i="32"/>
  <c r="H18" i="31"/>
  <c r="E76" i="32"/>
  <c r="O13" i="31"/>
  <c r="G51" i="32"/>
  <c r="O37" i="31"/>
  <c r="C179" i="32"/>
  <c r="AE26" i="31"/>
  <c r="F122" i="32"/>
  <c r="G19" i="4"/>
  <c r="E19" i="4"/>
  <c r="O7" i="31"/>
  <c r="H19" i="32"/>
  <c r="O15" i="31"/>
  <c r="I51" i="32"/>
  <c r="O31" i="31"/>
  <c r="D147" i="32"/>
  <c r="O39" i="31"/>
  <c r="E179" i="32"/>
  <c r="O47" i="31"/>
  <c r="F211" i="32"/>
  <c r="O55" i="31"/>
  <c r="G243" i="32"/>
  <c r="O63" i="31"/>
  <c r="H275" i="32"/>
  <c r="O79" i="31"/>
  <c r="C371" i="32"/>
  <c r="AE4" i="31"/>
  <c r="E26" i="32"/>
  <c r="AE12" i="31"/>
  <c r="F58" i="32"/>
  <c r="AE20" i="31"/>
  <c r="G90" i="32"/>
  <c r="AE36" i="31"/>
  <c r="I154" i="32"/>
  <c r="CF91" i="24"/>
  <c r="D367" i="24"/>
  <c r="D211" i="32"/>
  <c r="C218" i="32"/>
  <c r="O29" i="31"/>
  <c r="I115" i="32"/>
  <c r="O53" i="31"/>
  <c r="E243" i="32"/>
  <c r="O69" i="31"/>
  <c r="G307" i="32"/>
  <c r="AE2" i="31"/>
  <c r="C26" i="32"/>
  <c r="O8" i="31"/>
  <c r="I19" i="32"/>
  <c r="O16" i="31"/>
  <c r="C83" i="32"/>
  <c r="O24" i="31"/>
  <c r="D115" i="32"/>
  <c r="O32" i="31"/>
  <c r="E147" i="32"/>
  <c r="G211" i="32"/>
  <c r="O48" i="31"/>
  <c r="O64" i="31"/>
  <c r="I275" i="32"/>
  <c r="O72" i="31"/>
  <c r="C339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D308" i="24"/>
  <c r="C16" i="8"/>
  <c r="H42" i="31"/>
  <c r="H172" i="32"/>
  <c r="AE34" i="31"/>
  <c r="G154" i="32"/>
  <c r="O9" i="31"/>
  <c r="C51" i="32"/>
  <c r="O17" i="31"/>
  <c r="D83" i="32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E233" i="24"/>
  <c r="F32" i="6" s="1"/>
  <c r="D383" i="24"/>
  <c r="C137" i="8" s="1"/>
  <c r="C615" i="24"/>
  <c r="F309" i="34"/>
  <c r="D352" i="34"/>
  <c r="C170" i="8"/>
  <c r="C615" i="34"/>
  <c r="CD85" i="34"/>
  <c r="B94" i="15" s="1"/>
  <c r="CE62" i="34"/>
  <c r="CE48" i="34"/>
  <c r="CE69" i="34"/>
  <c r="E220" i="34"/>
  <c r="F234" i="34" s="1"/>
  <c r="CF90" i="34"/>
  <c r="BH85" i="24" l="1"/>
  <c r="BW85" i="24"/>
  <c r="C643" i="24" s="1"/>
  <c r="AS85" i="24"/>
  <c r="S85" i="24"/>
  <c r="C684" i="24" s="1"/>
  <c r="CC85" i="24"/>
  <c r="BS85" i="24"/>
  <c r="H52" i="31"/>
  <c r="BV85" i="24"/>
  <c r="D341" i="32" s="1"/>
  <c r="E273" i="32"/>
  <c r="C209" i="32"/>
  <c r="BM85" i="24"/>
  <c r="D332" i="32"/>
  <c r="AX85" i="24"/>
  <c r="H66" i="31"/>
  <c r="I268" i="32"/>
  <c r="BB85" i="24"/>
  <c r="E245" i="32" s="1"/>
  <c r="M63" i="31"/>
  <c r="C44" i="32"/>
  <c r="AP85" i="24"/>
  <c r="H28" i="31"/>
  <c r="H204" i="32"/>
  <c r="E380" i="24"/>
  <c r="I337" i="32"/>
  <c r="BL85" i="24"/>
  <c r="C76" i="15" s="1"/>
  <c r="G76" i="15" s="1"/>
  <c r="BI85" i="24"/>
  <c r="M49" i="31"/>
  <c r="H49" i="32"/>
  <c r="I177" i="32"/>
  <c r="E17" i="32"/>
  <c r="AI85" i="24"/>
  <c r="M14" i="31"/>
  <c r="F17" i="32"/>
  <c r="F241" i="32"/>
  <c r="AA85" i="24"/>
  <c r="BE85" i="24"/>
  <c r="G145" i="32"/>
  <c r="H241" i="32"/>
  <c r="C81" i="32"/>
  <c r="F81" i="32"/>
  <c r="AR85" i="24"/>
  <c r="I181" i="32" s="1"/>
  <c r="I113" i="32"/>
  <c r="K85" i="24"/>
  <c r="C676" i="24" s="1"/>
  <c r="M18" i="31"/>
  <c r="E209" i="32"/>
  <c r="BJ85" i="24"/>
  <c r="C74" i="15" s="1"/>
  <c r="G74" i="15" s="1"/>
  <c r="BX85" i="24"/>
  <c r="F341" i="32" s="1"/>
  <c r="D145" i="32"/>
  <c r="D369" i="32"/>
  <c r="G177" i="32"/>
  <c r="G81" i="32"/>
  <c r="F273" i="32"/>
  <c r="M41" i="31"/>
  <c r="I81" i="32"/>
  <c r="M20" i="31"/>
  <c r="E49" i="32"/>
  <c r="L85" i="24"/>
  <c r="E113" i="32"/>
  <c r="I145" i="32"/>
  <c r="BG85" i="24"/>
  <c r="M72" i="31"/>
  <c r="M58" i="31"/>
  <c r="H81" i="32"/>
  <c r="H145" i="32"/>
  <c r="H305" i="32"/>
  <c r="AQ85" i="24"/>
  <c r="M21" i="31"/>
  <c r="G241" i="32"/>
  <c r="M70" i="31"/>
  <c r="M30" i="31"/>
  <c r="W85" i="24"/>
  <c r="M15" i="31"/>
  <c r="AL85" i="24"/>
  <c r="C181" i="32" s="1"/>
  <c r="CE67" i="24"/>
  <c r="I369" i="32" s="1"/>
  <c r="I49" i="32"/>
  <c r="H17" i="32"/>
  <c r="AZ85" i="24"/>
  <c r="C245" i="32" s="1"/>
  <c r="D273" i="32"/>
  <c r="D209" i="32"/>
  <c r="M45" i="31"/>
  <c r="I305" i="32"/>
  <c r="BT85" i="24"/>
  <c r="I309" i="32" s="1"/>
  <c r="M59" i="31"/>
  <c r="CE52" i="24"/>
  <c r="C177" i="32"/>
  <c r="C241" i="32"/>
  <c r="AE85" i="24"/>
  <c r="C43" i="15" s="1"/>
  <c r="G43" i="15" s="1"/>
  <c r="E85" i="32"/>
  <c r="C87" i="15"/>
  <c r="G87" i="15" s="1"/>
  <c r="E341" i="32"/>
  <c r="C625" i="24"/>
  <c r="C63" i="15"/>
  <c r="G63" i="15" s="1"/>
  <c r="C12" i="32"/>
  <c r="D300" i="32"/>
  <c r="C85" i="24"/>
  <c r="C21" i="32" s="1"/>
  <c r="H78" i="31"/>
  <c r="H3" i="31"/>
  <c r="H108" i="32"/>
  <c r="H31" i="31"/>
  <c r="H57" i="31"/>
  <c r="H58" i="31"/>
  <c r="G268" i="32"/>
  <c r="AO85" i="24"/>
  <c r="C706" i="24" s="1"/>
  <c r="C172" i="32"/>
  <c r="BD85" i="24"/>
  <c r="G245" i="32" s="1"/>
  <c r="H23" i="31"/>
  <c r="AJ85" i="24"/>
  <c r="H149" i="32" s="1"/>
  <c r="T85" i="24"/>
  <c r="F85" i="32" s="1"/>
  <c r="H140" i="32"/>
  <c r="H37" i="31"/>
  <c r="AK85" i="24"/>
  <c r="C702" i="24" s="1"/>
  <c r="G236" i="32"/>
  <c r="AD85" i="24"/>
  <c r="I117" i="32" s="1"/>
  <c r="F76" i="32"/>
  <c r="I140" i="32"/>
  <c r="AW85" i="24"/>
  <c r="C61" i="15" s="1"/>
  <c r="X85" i="24"/>
  <c r="C117" i="32" s="1"/>
  <c r="I108" i="32"/>
  <c r="AF85" i="24"/>
  <c r="D149" i="32" s="1"/>
  <c r="BF85" i="24"/>
  <c r="I245" i="32" s="1"/>
  <c r="H48" i="31"/>
  <c r="D85" i="24"/>
  <c r="D21" i="32" s="1"/>
  <c r="CA85" i="24"/>
  <c r="I341" i="32" s="1"/>
  <c r="AN85" i="24"/>
  <c r="C52" i="15" s="1"/>
  <c r="G52" i="15" s="1"/>
  <c r="I213" i="32"/>
  <c r="H70" i="31"/>
  <c r="D364" i="32"/>
  <c r="E268" i="32"/>
  <c r="F85" i="24"/>
  <c r="C671" i="24" s="1"/>
  <c r="Q85" i="24"/>
  <c r="C682" i="24" s="1"/>
  <c r="Z85" i="24"/>
  <c r="E117" i="32" s="1"/>
  <c r="G140" i="32"/>
  <c r="BR85" i="24"/>
  <c r="G309" i="32" s="1"/>
  <c r="F12" i="32"/>
  <c r="F332" i="32"/>
  <c r="C76" i="32"/>
  <c r="I85" i="24"/>
  <c r="I21" i="32" s="1"/>
  <c r="BN85" i="24"/>
  <c r="C619" i="24" s="1"/>
  <c r="E108" i="32"/>
  <c r="H34" i="31"/>
  <c r="E300" i="32"/>
  <c r="G300" i="32"/>
  <c r="H75" i="31"/>
  <c r="I12" i="32"/>
  <c r="C300" i="32"/>
  <c r="D53" i="32"/>
  <c r="C644" i="24"/>
  <c r="CE62" i="24"/>
  <c r="I364" i="32" s="1"/>
  <c r="H67" i="31"/>
  <c r="BQ85" i="24"/>
  <c r="F309" i="32" s="1"/>
  <c r="E85" i="24"/>
  <c r="C17" i="15" s="1"/>
  <c r="G17" i="15" s="1"/>
  <c r="BU85" i="24"/>
  <c r="C85" i="15" s="1"/>
  <c r="G85" i="15" s="1"/>
  <c r="R85" i="24"/>
  <c r="D85" i="32" s="1"/>
  <c r="C23" i="15"/>
  <c r="G23" i="15" s="1"/>
  <c r="C88" i="15"/>
  <c r="G88" i="15" s="1"/>
  <c r="AV85" i="24"/>
  <c r="C713" i="24" s="1"/>
  <c r="CE48" i="24"/>
  <c r="D350" i="34"/>
  <c r="D12" i="33"/>
  <c r="D350" i="24"/>
  <c r="C373" i="32"/>
  <c r="C622" i="24"/>
  <c r="C92" i="15"/>
  <c r="G92" i="15" s="1"/>
  <c r="I277" i="32"/>
  <c r="C638" i="24"/>
  <c r="C77" i="15"/>
  <c r="G77" i="15" s="1"/>
  <c r="I85" i="32"/>
  <c r="C35" i="15"/>
  <c r="G35" i="15" s="1"/>
  <c r="C688" i="24"/>
  <c r="E277" i="32"/>
  <c r="C634" i="24"/>
  <c r="C73" i="15"/>
  <c r="G73" i="15" s="1"/>
  <c r="E181" i="32"/>
  <c r="C705" i="24"/>
  <c r="H341" i="32"/>
  <c r="C90" i="15"/>
  <c r="G90" i="15" s="1"/>
  <c r="C646" i="24"/>
  <c r="C93" i="15"/>
  <c r="G93" i="15" s="1"/>
  <c r="D373" i="32"/>
  <c r="C620" i="24"/>
  <c r="D117" i="32"/>
  <c r="C37" i="15"/>
  <c r="G37" i="15" s="1"/>
  <c r="C690" i="24"/>
  <c r="G277" i="32"/>
  <c r="C75" i="15"/>
  <c r="G75" i="15" s="1"/>
  <c r="C635" i="24"/>
  <c r="H245" i="32"/>
  <c r="C69" i="15"/>
  <c r="G69" i="15" s="1"/>
  <c r="C614" i="24"/>
  <c r="E149" i="32"/>
  <c r="C45" i="15"/>
  <c r="G45" i="15" s="1"/>
  <c r="C698" i="24"/>
  <c r="H213" i="32"/>
  <c r="C62" i="15"/>
  <c r="C616" i="24"/>
  <c r="C53" i="32"/>
  <c r="C22" i="15"/>
  <c r="G22" i="15" s="1"/>
  <c r="C675" i="24"/>
  <c r="C20" i="15"/>
  <c r="G20" i="15" s="1"/>
  <c r="H21" i="32"/>
  <c r="C673" i="24"/>
  <c r="C72" i="15"/>
  <c r="G72" i="15" s="1"/>
  <c r="D277" i="32"/>
  <c r="C636" i="24"/>
  <c r="C121" i="8"/>
  <c r="D384" i="24"/>
  <c r="G341" i="32"/>
  <c r="C89" i="15"/>
  <c r="G89" i="15" s="1"/>
  <c r="C645" i="24"/>
  <c r="F53" i="32"/>
  <c r="C25" i="15"/>
  <c r="G25" i="15" s="1"/>
  <c r="C678" i="24"/>
  <c r="D27" i="33"/>
  <c r="E414" i="24"/>
  <c r="C167" i="8"/>
  <c r="H277" i="32"/>
  <c r="E309" i="32"/>
  <c r="C80" i="15"/>
  <c r="G80" i="15" s="1"/>
  <c r="C621" i="24"/>
  <c r="D309" i="32"/>
  <c r="C79" i="15"/>
  <c r="G79" i="15" s="1"/>
  <c r="C627" i="24"/>
  <c r="D181" i="32"/>
  <c r="C704" i="24"/>
  <c r="C51" i="15"/>
  <c r="G51" i="15" s="1"/>
  <c r="H53" i="32"/>
  <c r="C27" i="15"/>
  <c r="G27" i="15" s="1"/>
  <c r="C680" i="24"/>
  <c r="D213" i="32"/>
  <c r="C711" i="24"/>
  <c r="C58" i="15"/>
  <c r="G58" i="15" s="1"/>
  <c r="C687" i="24"/>
  <c r="H85" i="32"/>
  <c r="C34" i="15"/>
  <c r="G34" i="15" s="1"/>
  <c r="D245" i="32"/>
  <c r="C630" i="24"/>
  <c r="C65" i="15"/>
  <c r="G65" i="15" s="1"/>
  <c r="F16" i="6"/>
  <c r="F234" i="24"/>
  <c r="G117" i="32"/>
  <c r="C40" i="15"/>
  <c r="G40" i="15" s="1"/>
  <c r="C693" i="24"/>
  <c r="H309" i="32"/>
  <c r="C83" i="15"/>
  <c r="G83" i="15" s="1"/>
  <c r="C639" i="24"/>
  <c r="E213" i="32"/>
  <c r="C712" i="24"/>
  <c r="C59" i="15"/>
  <c r="G59" i="15" s="1"/>
  <c r="F149" i="32"/>
  <c r="C46" i="15"/>
  <c r="G46" i="15" s="1"/>
  <c r="C699" i="24"/>
  <c r="C681" i="24"/>
  <c r="I53" i="32"/>
  <c r="C28" i="15"/>
  <c r="G28" i="15" s="1"/>
  <c r="G149" i="32"/>
  <c r="C700" i="24"/>
  <c r="C47" i="15"/>
  <c r="G47" i="15" s="1"/>
  <c r="C67" i="15"/>
  <c r="G67" i="15" s="1"/>
  <c r="C633" i="24"/>
  <c r="F245" i="32"/>
  <c r="I378" i="32"/>
  <c r="K612" i="24"/>
  <c r="H117" i="32"/>
  <c r="C694" i="24"/>
  <c r="C41" i="15"/>
  <c r="G41" i="15" s="1"/>
  <c r="G181" i="32"/>
  <c r="C54" i="15"/>
  <c r="G54" i="15" s="1"/>
  <c r="C707" i="24"/>
  <c r="G21" i="32"/>
  <c r="C19" i="15"/>
  <c r="G19" i="15" s="1"/>
  <c r="C672" i="24"/>
  <c r="G53" i="32"/>
  <c r="C679" i="24"/>
  <c r="C26" i="15"/>
  <c r="G26" i="15" s="1"/>
  <c r="F117" i="32"/>
  <c r="C692" i="24"/>
  <c r="C39" i="15"/>
  <c r="G39" i="15" s="1"/>
  <c r="C213" i="32"/>
  <c r="C710" i="24"/>
  <c r="C57" i="15"/>
  <c r="G57" i="15" s="1"/>
  <c r="CA52" i="34"/>
  <c r="CA67" i="34" s="1"/>
  <c r="CA85" i="34" s="1"/>
  <c r="BS52" i="34"/>
  <c r="BS67" i="34" s="1"/>
  <c r="BS85" i="34" s="1"/>
  <c r="BK52" i="34"/>
  <c r="BK67" i="34" s="1"/>
  <c r="BK85" i="34" s="1"/>
  <c r="BC52" i="34"/>
  <c r="BC67" i="34" s="1"/>
  <c r="BC85" i="34" s="1"/>
  <c r="AU52" i="34"/>
  <c r="AU67" i="34" s="1"/>
  <c r="AU85" i="34" s="1"/>
  <c r="AM52" i="34"/>
  <c r="AM67" i="34" s="1"/>
  <c r="AM85" i="34" s="1"/>
  <c r="AE52" i="34"/>
  <c r="AE67" i="34" s="1"/>
  <c r="AE85" i="34" s="1"/>
  <c r="W52" i="34"/>
  <c r="W67" i="34" s="1"/>
  <c r="W85" i="34" s="1"/>
  <c r="O52" i="34"/>
  <c r="O67" i="34" s="1"/>
  <c r="O85" i="34" s="1"/>
  <c r="G52" i="34"/>
  <c r="G67" i="34" s="1"/>
  <c r="G85" i="34" s="1"/>
  <c r="BZ52" i="34"/>
  <c r="BZ67" i="34" s="1"/>
  <c r="BZ85" i="34" s="1"/>
  <c r="BR52" i="34"/>
  <c r="BR67" i="34" s="1"/>
  <c r="BR85" i="34" s="1"/>
  <c r="BJ52" i="34"/>
  <c r="BJ67" i="34" s="1"/>
  <c r="BJ85" i="34" s="1"/>
  <c r="BB52" i="34"/>
  <c r="BB67" i="34" s="1"/>
  <c r="BB85" i="34" s="1"/>
  <c r="AT52" i="34"/>
  <c r="AT67" i="34" s="1"/>
  <c r="AT85" i="34" s="1"/>
  <c r="AL52" i="34"/>
  <c r="AL67" i="34" s="1"/>
  <c r="AL85" i="34" s="1"/>
  <c r="AD52" i="34"/>
  <c r="AD67" i="34" s="1"/>
  <c r="AD85" i="34" s="1"/>
  <c r="V52" i="34"/>
  <c r="V67" i="34" s="1"/>
  <c r="V85" i="34" s="1"/>
  <c r="N52" i="34"/>
  <c r="N67" i="34" s="1"/>
  <c r="N85" i="34" s="1"/>
  <c r="F52" i="34"/>
  <c r="F67" i="34" s="1"/>
  <c r="F85" i="34" s="1"/>
  <c r="BY52" i="34"/>
  <c r="BY67" i="34" s="1"/>
  <c r="BY85" i="34" s="1"/>
  <c r="BQ52" i="34"/>
  <c r="BQ67" i="34" s="1"/>
  <c r="BQ85" i="34" s="1"/>
  <c r="BI52" i="34"/>
  <c r="BI67" i="34" s="1"/>
  <c r="BI85" i="34" s="1"/>
  <c r="BA52" i="34"/>
  <c r="BA67" i="34" s="1"/>
  <c r="BA85" i="34" s="1"/>
  <c r="AS52" i="34"/>
  <c r="AS67" i="34" s="1"/>
  <c r="AS85" i="34" s="1"/>
  <c r="AK52" i="34"/>
  <c r="AK67" i="34" s="1"/>
  <c r="AK85" i="34" s="1"/>
  <c r="AC52" i="34"/>
  <c r="AC67" i="34" s="1"/>
  <c r="AC85" i="34" s="1"/>
  <c r="U52" i="34"/>
  <c r="U67" i="34" s="1"/>
  <c r="U85" i="34" s="1"/>
  <c r="M52" i="34"/>
  <c r="M67" i="34" s="1"/>
  <c r="M85" i="34" s="1"/>
  <c r="E52" i="34"/>
  <c r="E67" i="34" s="1"/>
  <c r="E85" i="34" s="1"/>
  <c r="BX52" i="34"/>
  <c r="BX67" i="34" s="1"/>
  <c r="BX85" i="34" s="1"/>
  <c r="BP52" i="34"/>
  <c r="BP67" i="34" s="1"/>
  <c r="BP85" i="34" s="1"/>
  <c r="BH52" i="34"/>
  <c r="BH67" i="34" s="1"/>
  <c r="BH85" i="34" s="1"/>
  <c r="AZ52" i="34"/>
  <c r="AZ67" i="34" s="1"/>
  <c r="AZ85" i="34" s="1"/>
  <c r="AR52" i="34"/>
  <c r="AR67" i="34" s="1"/>
  <c r="AR85" i="34" s="1"/>
  <c r="AJ52" i="34"/>
  <c r="AJ67" i="34" s="1"/>
  <c r="AJ85" i="34" s="1"/>
  <c r="AB52" i="34"/>
  <c r="AB67" i="34" s="1"/>
  <c r="AB85" i="34" s="1"/>
  <c r="T52" i="34"/>
  <c r="T67" i="34" s="1"/>
  <c r="T85" i="34" s="1"/>
  <c r="L52" i="34"/>
  <c r="L67" i="34" s="1"/>
  <c r="L85" i="34" s="1"/>
  <c r="D52" i="34"/>
  <c r="D67" i="34" s="1"/>
  <c r="D85" i="34" s="1"/>
  <c r="CD52" i="34"/>
  <c r="BV52" i="34"/>
  <c r="BV67" i="34" s="1"/>
  <c r="BV85" i="34" s="1"/>
  <c r="BN52" i="34"/>
  <c r="BN67" i="34" s="1"/>
  <c r="BN85" i="34" s="1"/>
  <c r="BF52" i="34"/>
  <c r="BF67" i="34" s="1"/>
  <c r="BF85" i="34" s="1"/>
  <c r="AX52" i="34"/>
  <c r="AX67" i="34" s="1"/>
  <c r="AX85" i="34" s="1"/>
  <c r="AP52" i="34"/>
  <c r="AP67" i="34" s="1"/>
  <c r="AP85" i="34" s="1"/>
  <c r="AH52" i="34"/>
  <c r="AH67" i="34" s="1"/>
  <c r="AH85" i="34" s="1"/>
  <c r="Z52" i="34"/>
  <c r="Z67" i="34" s="1"/>
  <c r="Z85" i="34" s="1"/>
  <c r="R52" i="34"/>
  <c r="R67" i="34" s="1"/>
  <c r="R85" i="34" s="1"/>
  <c r="J52" i="34"/>
  <c r="J67" i="34" s="1"/>
  <c r="J85" i="34" s="1"/>
  <c r="BU52" i="34"/>
  <c r="BU67" i="34" s="1"/>
  <c r="BU85" i="34" s="1"/>
  <c r="AY52" i="34"/>
  <c r="AY67" i="34" s="1"/>
  <c r="AY85" i="34" s="1"/>
  <c r="AF52" i="34"/>
  <c r="AF67" i="34" s="1"/>
  <c r="AF85" i="34" s="1"/>
  <c r="I52" i="34"/>
  <c r="I67" i="34" s="1"/>
  <c r="I85" i="34" s="1"/>
  <c r="BT52" i="34"/>
  <c r="BT67" i="34" s="1"/>
  <c r="BT85" i="34" s="1"/>
  <c r="AW52" i="34"/>
  <c r="AW67" i="34" s="1"/>
  <c r="AW85" i="34" s="1"/>
  <c r="AA52" i="34"/>
  <c r="AA67" i="34" s="1"/>
  <c r="AA85" i="34" s="1"/>
  <c r="H52" i="34"/>
  <c r="H67" i="34" s="1"/>
  <c r="H85" i="34" s="1"/>
  <c r="BO52" i="34"/>
  <c r="BO67" i="34" s="1"/>
  <c r="BO85" i="34" s="1"/>
  <c r="AV52" i="34"/>
  <c r="AV67" i="34" s="1"/>
  <c r="AV85" i="34" s="1"/>
  <c r="Y52" i="34"/>
  <c r="Y67" i="34" s="1"/>
  <c r="Y85" i="34" s="1"/>
  <c r="C52" i="34"/>
  <c r="BM52" i="34"/>
  <c r="BM67" i="34" s="1"/>
  <c r="BM85" i="34" s="1"/>
  <c r="AQ52" i="34"/>
  <c r="AQ67" i="34" s="1"/>
  <c r="AQ85" i="34" s="1"/>
  <c r="X52" i="34"/>
  <c r="X67" i="34" s="1"/>
  <c r="X85" i="34" s="1"/>
  <c r="CC52" i="34"/>
  <c r="CC67" i="34" s="1"/>
  <c r="CC85" i="34" s="1"/>
  <c r="BG52" i="34"/>
  <c r="BG67" i="34" s="1"/>
  <c r="BG85" i="34" s="1"/>
  <c r="AN52" i="34"/>
  <c r="AN67" i="34" s="1"/>
  <c r="AN85" i="34" s="1"/>
  <c r="Q52" i="34"/>
  <c r="Q67" i="34" s="1"/>
  <c r="Q85" i="34" s="1"/>
  <c r="AG52" i="34"/>
  <c r="AG67" i="34" s="1"/>
  <c r="AG85" i="34" s="1"/>
  <c r="CB52" i="34"/>
  <c r="CB67" i="34" s="1"/>
  <c r="CB85" i="34" s="1"/>
  <c r="S52" i="34"/>
  <c r="S67" i="34" s="1"/>
  <c r="S85" i="34" s="1"/>
  <c r="BW52" i="34"/>
  <c r="BW67" i="34" s="1"/>
  <c r="BW85" i="34" s="1"/>
  <c r="P52" i="34"/>
  <c r="P67" i="34" s="1"/>
  <c r="P85" i="34" s="1"/>
  <c r="BL52" i="34"/>
  <c r="BL67" i="34" s="1"/>
  <c r="BL85" i="34" s="1"/>
  <c r="K52" i="34"/>
  <c r="K67" i="34" s="1"/>
  <c r="K85" i="34" s="1"/>
  <c r="BD52" i="34"/>
  <c r="BD67" i="34" s="1"/>
  <c r="BD85" i="34" s="1"/>
  <c r="AI52" i="34"/>
  <c r="AI67" i="34" s="1"/>
  <c r="AI85" i="34" s="1"/>
  <c r="BE52" i="34"/>
  <c r="BE67" i="34" s="1"/>
  <c r="BE85" i="34" s="1"/>
  <c r="AO52" i="34"/>
  <c r="AO67" i="34" s="1"/>
  <c r="AO85" i="34" s="1"/>
  <c r="E373" i="32"/>
  <c r="C94" i="15"/>
  <c r="G94" i="15" s="1"/>
  <c r="C33" i="15"/>
  <c r="G33" i="15" s="1"/>
  <c r="C686" i="24"/>
  <c r="G85" i="32"/>
  <c r="C50" i="8"/>
  <c r="D352" i="24"/>
  <c r="C103" i="8" s="1"/>
  <c r="F309" i="24"/>
  <c r="F277" i="32"/>
  <c r="C617" i="24"/>
  <c r="C618" i="24"/>
  <c r="C277" i="32"/>
  <c r="C71" i="15"/>
  <c r="G71" i="15" s="1"/>
  <c r="C66" i="15" l="1"/>
  <c r="G66" i="15" s="1"/>
  <c r="C632" i="24"/>
  <c r="C696" i="24"/>
  <c r="C86" i="15"/>
  <c r="G86" i="15" s="1"/>
  <c r="C642" i="24"/>
  <c r="C637" i="24"/>
  <c r="C56" i="15"/>
  <c r="G56" i="15" s="1"/>
  <c r="C31" i="15"/>
  <c r="G31" i="15" s="1"/>
  <c r="C709" i="24"/>
  <c r="C149" i="32"/>
  <c r="C677" i="24"/>
  <c r="E53" i="32"/>
  <c r="C24" i="15"/>
  <c r="G24" i="15" s="1"/>
  <c r="E21" i="32"/>
  <c r="C53" i="15"/>
  <c r="G53" i="15" s="1"/>
  <c r="C640" i="24"/>
  <c r="C84" i="15"/>
  <c r="G84" i="15" s="1"/>
  <c r="C81" i="15"/>
  <c r="G81" i="15" s="1"/>
  <c r="C623" i="24"/>
  <c r="C50" i="15"/>
  <c r="G50" i="15" s="1"/>
  <c r="C703" i="24"/>
  <c r="C708" i="24"/>
  <c r="H181" i="32"/>
  <c r="C55" i="15"/>
  <c r="G55" i="15" s="1"/>
  <c r="C64" i="15"/>
  <c r="G64" i="15" s="1"/>
  <c r="C29" i="15"/>
  <c r="G29" i="15" s="1"/>
  <c r="C628" i="24"/>
  <c r="C85" i="32"/>
  <c r="C16" i="15"/>
  <c r="G16" i="15" s="1"/>
  <c r="C669" i="24"/>
  <c r="C701" i="24"/>
  <c r="C695" i="24"/>
  <c r="C48" i="15"/>
  <c r="G48" i="15" s="1"/>
  <c r="C309" i="32"/>
  <c r="C691" i="24"/>
  <c r="F213" i="32"/>
  <c r="C647" i="24"/>
  <c r="C38" i="15"/>
  <c r="G38" i="15" s="1"/>
  <c r="C32" i="15"/>
  <c r="G32" i="15" s="1"/>
  <c r="C91" i="15"/>
  <c r="G91" i="15" s="1"/>
  <c r="F181" i="32"/>
  <c r="C341" i="32"/>
  <c r="C78" i="15"/>
  <c r="G78" i="15" s="1"/>
  <c r="C685" i="24"/>
  <c r="C689" i="24"/>
  <c r="G213" i="32"/>
  <c r="C631" i="24"/>
  <c r="C36" i="15"/>
  <c r="G36" i="15" s="1"/>
  <c r="C626" i="24"/>
  <c r="C82" i="15"/>
  <c r="G82" i="15" s="1"/>
  <c r="C70" i="15"/>
  <c r="G70" i="15" s="1"/>
  <c r="C629" i="24"/>
  <c r="C670" i="24"/>
  <c r="CE85" i="24"/>
  <c r="I373" i="32" s="1"/>
  <c r="I149" i="32"/>
  <c r="C44" i="15"/>
  <c r="G44" i="15" s="1"/>
  <c r="C15" i="15"/>
  <c r="G15" i="15" s="1"/>
  <c r="C49" i="15"/>
  <c r="G49" i="15" s="1"/>
  <c r="C697" i="24"/>
  <c r="C668" i="24"/>
  <c r="C641" i="24"/>
  <c r="C42" i="15"/>
  <c r="G42" i="15" s="1"/>
  <c r="C68" i="15"/>
  <c r="G68" i="15" s="1"/>
  <c r="C674" i="24"/>
  <c r="C624" i="24"/>
  <c r="C683" i="24"/>
  <c r="F21" i="32"/>
  <c r="C60" i="15"/>
  <c r="C21" i="15"/>
  <c r="G21" i="15" s="1"/>
  <c r="C18" i="15"/>
  <c r="G18" i="15" s="1"/>
  <c r="C30" i="15"/>
  <c r="G30" i="15" s="1"/>
  <c r="C700" i="34"/>
  <c r="B47" i="15"/>
  <c r="C685" i="34"/>
  <c r="B32" i="15"/>
  <c r="C623" i="34"/>
  <c r="B81" i="15"/>
  <c r="C697" i="34"/>
  <c r="B44" i="15"/>
  <c r="C617" i="34"/>
  <c r="B74" i="15"/>
  <c r="C138" i="8"/>
  <c r="D417" i="24"/>
  <c r="C676" i="34"/>
  <c r="B23" i="15"/>
  <c r="C705" i="34"/>
  <c r="B52" i="15"/>
  <c r="C713" i="34"/>
  <c r="B60" i="15"/>
  <c r="C625" i="34"/>
  <c r="B63" i="15"/>
  <c r="C629" i="34"/>
  <c r="B70" i="15"/>
  <c r="C701" i="34"/>
  <c r="B48" i="15"/>
  <c r="C686" i="34"/>
  <c r="B33" i="15"/>
  <c r="C671" i="34"/>
  <c r="B18" i="15"/>
  <c r="C626" i="34"/>
  <c r="B82" i="15"/>
  <c r="C633" i="34"/>
  <c r="B67" i="15"/>
  <c r="C674" i="34"/>
  <c r="B21" i="15"/>
  <c r="C682" i="34"/>
  <c r="B29" i="15"/>
  <c r="C645" i="34"/>
  <c r="B89" i="15"/>
  <c r="C637" i="34"/>
  <c r="B76" i="15"/>
  <c r="C618" i="34"/>
  <c r="B71" i="15"/>
  <c r="C627" i="34"/>
  <c r="B79" i="15"/>
  <c r="C641" i="34"/>
  <c r="B85" i="15"/>
  <c r="C619" i="34"/>
  <c r="B78" i="15"/>
  <c r="C709" i="34"/>
  <c r="B56" i="15"/>
  <c r="C694" i="34"/>
  <c r="B41" i="15"/>
  <c r="C679" i="34"/>
  <c r="B26" i="15"/>
  <c r="C646" i="34"/>
  <c r="B90" i="15"/>
  <c r="C635" i="34"/>
  <c r="B75" i="15"/>
  <c r="C707" i="34"/>
  <c r="B54" i="15"/>
  <c r="C632" i="34"/>
  <c r="B66" i="15"/>
  <c r="C693" i="34"/>
  <c r="B40" i="15"/>
  <c r="C681" i="34"/>
  <c r="B28" i="15"/>
  <c r="C620" i="34"/>
  <c r="B93" i="15"/>
  <c r="C673" i="34"/>
  <c r="B20" i="15"/>
  <c r="C675" i="34"/>
  <c r="B22" i="15"/>
  <c r="C642" i="34"/>
  <c r="B86" i="15"/>
  <c r="C628" i="34"/>
  <c r="B64" i="15"/>
  <c r="C702" i="34"/>
  <c r="B49" i="15"/>
  <c r="C687" i="34"/>
  <c r="B34" i="15"/>
  <c r="C672" i="34"/>
  <c r="B19" i="15"/>
  <c r="C639" i="34"/>
  <c r="B83" i="15"/>
  <c r="CE52" i="34"/>
  <c r="C67" i="34"/>
  <c r="C704" i="34"/>
  <c r="B51" i="15"/>
  <c r="C624" i="34"/>
  <c r="B68" i="15"/>
  <c r="C678" i="34"/>
  <c r="B25" i="15"/>
  <c r="C643" i="34"/>
  <c r="B87" i="15"/>
  <c r="C689" i="34"/>
  <c r="B36" i="15"/>
  <c r="C692" i="34"/>
  <c r="B39" i="15"/>
  <c r="C683" i="34"/>
  <c r="B30" i="15"/>
  <c r="C636" i="34"/>
  <c r="B72" i="15"/>
  <c r="C710" i="34"/>
  <c r="B57" i="15"/>
  <c r="C695" i="34"/>
  <c r="B42" i="15"/>
  <c r="C680" i="34"/>
  <c r="B27" i="15"/>
  <c r="C647" i="34"/>
  <c r="B91" i="15"/>
  <c r="D615" i="24"/>
  <c r="C698" i="34"/>
  <c r="B45" i="15"/>
  <c r="C670" i="34"/>
  <c r="B17" i="15"/>
  <c r="C690" i="34"/>
  <c r="B37" i="15"/>
  <c r="C712" i="34"/>
  <c r="B59" i="15"/>
  <c r="C706" i="34"/>
  <c r="B53" i="15"/>
  <c r="C684" i="34"/>
  <c r="B31" i="15"/>
  <c r="C708" i="34"/>
  <c r="B55" i="15"/>
  <c r="C631" i="34"/>
  <c r="B61" i="15"/>
  <c r="C691" i="34"/>
  <c r="B38" i="15"/>
  <c r="C669" i="34"/>
  <c r="B16" i="15"/>
  <c r="C621" i="34"/>
  <c r="B80" i="15"/>
  <c r="C630" i="34"/>
  <c r="B65" i="15"/>
  <c r="C703" i="34"/>
  <c r="B50" i="15"/>
  <c r="C688" i="34"/>
  <c r="B35" i="15"/>
  <c r="C616" i="34"/>
  <c r="B62" i="15"/>
  <c r="C614" i="34"/>
  <c r="B69" i="15"/>
  <c r="C622" i="34"/>
  <c r="B92" i="15"/>
  <c r="C638" i="34"/>
  <c r="B77" i="15"/>
  <c r="C640" i="34"/>
  <c r="B84" i="15"/>
  <c r="C699" i="34"/>
  <c r="B46" i="15"/>
  <c r="C677" i="34"/>
  <c r="B24" i="15"/>
  <c r="C644" i="34"/>
  <c r="B88" i="15"/>
  <c r="C634" i="34"/>
  <c r="B73" i="15"/>
  <c r="C711" i="34"/>
  <c r="B58" i="15"/>
  <c r="C696" i="34"/>
  <c r="B43" i="15"/>
  <c r="C716" i="24" l="1"/>
  <c r="C648" i="24"/>
  <c r="M716" i="24" s="1"/>
  <c r="C715" i="24"/>
  <c r="F37" i="15"/>
  <c r="H37" i="15"/>
  <c r="H64" i="15"/>
  <c r="I64" i="15" s="1"/>
  <c r="F64" i="15"/>
  <c r="F26" i="15"/>
  <c r="H26" i="15"/>
  <c r="I26" i="15" s="1"/>
  <c r="F35" i="15"/>
  <c r="H35" i="15"/>
  <c r="F16" i="15"/>
  <c r="H16" i="15"/>
  <c r="I16" i="15" s="1"/>
  <c r="F17" i="15"/>
  <c r="H17" i="15"/>
  <c r="I17" i="15" s="1"/>
  <c r="F19" i="15"/>
  <c r="H19" i="15"/>
  <c r="I19" i="15" s="1"/>
  <c r="F28" i="15"/>
  <c r="H28" i="15"/>
  <c r="I28" i="15" s="1"/>
  <c r="F54" i="15"/>
  <c r="H54" i="15" s="1"/>
  <c r="H55" i="15"/>
  <c r="I55" i="15" s="1"/>
  <c r="F55" i="15"/>
  <c r="H44" i="15"/>
  <c r="I44" i="15" s="1"/>
  <c r="F44" i="15"/>
  <c r="F39" i="15"/>
  <c r="H39" i="15"/>
  <c r="F23" i="15"/>
  <c r="H23" i="15"/>
  <c r="I23" i="15" s="1"/>
  <c r="H57" i="15"/>
  <c r="I57" i="15" s="1"/>
  <c r="F57" i="15"/>
  <c r="F36" i="15"/>
  <c r="H36" i="15"/>
  <c r="H51" i="15"/>
  <c r="I51" i="15" s="1"/>
  <c r="F51" i="15"/>
  <c r="F41" i="15"/>
  <c r="H41" i="15" s="1"/>
  <c r="I41" i="15" s="1"/>
  <c r="F29" i="15"/>
  <c r="H29" i="15" s="1"/>
  <c r="F18" i="15"/>
  <c r="H18" i="15"/>
  <c r="I18" i="15" s="1"/>
  <c r="H63" i="15"/>
  <c r="I63" i="15" s="1"/>
  <c r="F63" i="15"/>
  <c r="C168" i="8"/>
  <c r="D421" i="24"/>
  <c r="F43" i="15"/>
  <c r="H43" i="15" s="1"/>
  <c r="I43" i="15" s="1"/>
  <c r="F24" i="15"/>
  <c r="H24" i="15"/>
  <c r="I24" i="15" s="1"/>
  <c r="H50" i="15"/>
  <c r="I50" i="15" s="1"/>
  <c r="F50" i="15"/>
  <c r="F38" i="15"/>
  <c r="H38" i="15"/>
  <c r="H53" i="15"/>
  <c r="I53" i="15" s="1"/>
  <c r="F53" i="15"/>
  <c r="F45" i="15"/>
  <c r="H45" i="15" s="1"/>
  <c r="I45" i="15" s="1"/>
  <c r="F34" i="15"/>
  <c r="H34" i="15" s="1"/>
  <c r="F22" i="15"/>
  <c r="H22" i="15"/>
  <c r="I22" i="15" s="1"/>
  <c r="CE67" i="34"/>
  <c r="C85" i="34"/>
  <c r="H56" i="15"/>
  <c r="I56" i="15" s="1"/>
  <c r="F56" i="15"/>
  <c r="F21" i="15"/>
  <c r="H21" i="15"/>
  <c r="I21" i="15" s="1"/>
  <c r="F33" i="15"/>
  <c r="H33" i="15" s="1"/>
  <c r="I33" i="15" s="1"/>
  <c r="H42" i="15"/>
  <c r="I42" i="15" s="1"/>
  <c r="F42" i="15"/>
  <c r="H58" i="15"/>
  <c r="I58" i="15" s="1"/>
  <c r="F58" i="15"/>
  <c r="H46" i="15"/>
  <c r="I46" i="15" s="1"/>
  <c r="F46" i="15"/>
  <c r="H69" i="15"/>
  <c r="I69" i="15" s="1"/>
  <c r="F69" i="15"/>
  <c r="H65" i="15"/>
  <c r="I65" i="15" s="1"/>
  <c r="F65" i="15"/>
  <c r="H59" i="15"/>
  <c r="I59" i="15" s="1"/>
  <c r="F59" i="15"/>
  <c r="H49" i="15"/>
  <c r="F49" i="15"/>
  <c r="F20" i="15"/>
  <c r="H20" i="15"/>
  <c r="I20" i="15" s="1"/>
  <c r="H47" i="15"/>
  <c r="I47" i="15" s="1"/>
  <c r="F47" i="15"/>
  <c r="D615" i="34"/>
  <c r="C648" i="34"/>
  <c r="M716" i="34" s="1"/>
  <c r="D708" i="24"/>
  <c r="D700" i="24"/>
  <c r="D692" i="24"/>
  <c r="D684" i="24"/>
  <c r="D676" i="24"/>
  <c r="D713" i="24"/>
  <c r="D705" i="24"/>
  <c r="D697" i="24"/>
  <c r="D689" i="24"/>
  <c r="D681" i="24"/>
  <c r="D673" i="24"/>
  <c r="D710" i="24"/>
  <c r="D702" i="24"/>
  <c r="D694" i="24"/>
  <c r="D686" i="24"/>
  <c r="D716" i="24"/>
  <c r="D707" i="24"/>
  <c r="D699" i="24"/>
  <c r="D691" i="24"/>
  <c r="D683" i="24"/>
  <c r="D675" i="24"/>
  <c r="D644" i="24"/>
  <c r="D643" i="24"/>
  <c r="D642" i="24"/>
  <c r="D641" i="24"/>
  <c r="D640" i="24"/>
  <c r="D639" i="24"/>
  <c r="D638" i="24"/>
  <c r="D637" i="24"/>
  <c r="D709" i="24"/>
  <c r="D701" i="24"/>
  <c r="D693" i="24"/>
  <c r="D685" i="24"/>
  <c r="D677" i="24"/>
  <c r="D669" i="24"/>
  <c r="D627" i="24"/>
  <c r="D682" i="24"/>
  <c r="D680" i="24"/>
  <c r="D620" i="24"/>
  <c r="D687" i="24"/>
  <c r="D672" i="24"/>
  <c r="D711" i="24"/>
  <c r="D674" i="24"/>
  <c r="D670" i="24"/>
  <c r="D634" i="24"/>
  <c r="D630" i="24"/>
  <c r="D624" i="24"/>
  <c r="D619" i="24"/>
  <c r="D703" i="24"/>
  <c r="D671" i="24"/>
  <c r="D646" i="24"/>
  <c r="D626" i="24"/>
  <c r="D712" i="24"/>
  <c r="D617" i="24"/>
  <c r="D695" i="24"/>
  <c r="D678" i="24"/>
  <c r="D635" i="24"/>
  <c r="D631" i="24"/>
  <c r="D628" i="24"/>
  <c r="D623" i="24"/>
  <c r="D618" i="24"/>
  <c r="D706" i="24"/>
  <c r="D704" i="24"/>
  <c r="D647" i="24"/>
  <c r="D636" i="24"/>
  <c r="D632" i="24"/>
  <c r="D622" i="24"/>
  <c r="D698" i="24"/>
  <c r="D696" i="24"/>
  <c r="D645" i="24"/>
  <c r="D633" i="24"/>
  <c r="D668" i="24"/>
  <c r="D690" i="24"/>
  <c r="D625" i="24"/>
  <c r="D688" i="24"/>
  <c r="D679" i="24"/>
  <c r="D621" i="24"/>
  <c r="D629" i="24"/>
  <c r="D616" i="24"/>
  <c r="F27" i="15"/>
  <c r="H27" i="15" s="1"/>
  <c r="F30" i="15"/>
  <c r="H30" i="15"/>
  <c r="I30" i="15" s="1"/>
  <c r="F25" i="15"/>
  <c r="H25" i="15"/>
  <c r="I25" i="15" s="1"/>
  <c r="F48" i="15"/>
  <c r="H48" i="15" s="1"/>
  <c r="I48" i="15" s="1"/>
  <c r="H52" i="15"/>
  <c r="I52" i="15" s="1"/>
  <c r="F52" i="15"/>
  <c r="C172" i="8" l="1"/>
  <c r="D424" i="24"/>
  <c r="C177" i="8" s="1"/>
  <c r="D715" i="24"/>
  <c r="E623" i="24"/>
  <c r="E612" i="24"/>
  <c r="C668" i="34"/>
  <c r="C715" i="34" s="1"/>
  <c r="CE85" i="34"/>
  <c r="C716" i="34" s="1"/>
  <c r="B15" i="15"/>
  <c r="D716" i="34"/>
  <c r="D707" i="34"/>
  <c r="D699" i="34"/>
  <c r="D691" i="34"/>
  <c r="D712" i="34"/>
  <c r="D704" i="34"/>
  <c r="D696" i="34"/>
  <c r="D688" i="34"/>
  <c r="D697" i="34"/>
  <c r="D695" i="34"/>
  <c r="D693" i="34"/>
  <c r="D676" i="34"/>
  <c r="D668" i="34"/>
  <c r="D694" i="34"/>
  <c r="D692" i="34"/>
  <c r="D690" i="34"/>
  <c r="D684" i="34"/>
  <c r="D681" i="34"/>
  <c r="D673" i="34"/>
  <c r="D710" i="34"/>
  <c r="D708" i="34"/>
  <c r="D706" i="34"/>
  <c r="D698" i="34"/>
  <c r="D644" i="34"/>
  <c r="D640" i="34"/>
  <c r="D636" i="34"/>
  <c r="D628" i="34"/>
  <c r="D622" i="34"/>
  <c r="D618" i="34"/>
  <c r="D645" i="34"/>
  <c r="D705" i="34"/>
  <c r="D702" i="34"/>
  <c r="D683" i="34"/>
  <c r="D641" i="34"/>
  <c r="D637" i="34"/>
  <c r="D629" i="34"/>
  <c r="D626" i="34"/>
  <c r="D621" i="34"/>
  <c r="D617" i="34"/>
  <c r="D713" i="34"/>
  <c r="D711" i="34"/>
  <c r="D682" i="34"/>
  <c r="D680" i="34"/>
  <c r="D678" i="34"/>
  <c r="D646" i="34"/>
  <c r="D632" i="34"/>
  <c r="D631" i="34"/>
  <c r="D630" i="34"/>
  <c r="D624" i="34"/>
  <c r="D709" i="34"/>
  <c r="D687" i="34"/>
  <c r="D686" i="34"/>
  <c r="D674" i="34"/>
  <c r="D672" i="34"/>
  <c r="D670" i="34"/>
  <c r="D647" i="34"/>
  <c r="D634" i="34"/>
  <c r="D627" i="34"/>
  <c r="D671" i="34"/>
  <c r="D638" i="34"/>
  <c r="D625" i="34"/>
  <c r="D700" i="34"/>
  <c r="D623" i="34"/>
  <c r="D703" i="34"/>
  <c r="D689" i="34"/>
  <c r="D675" i="34"/>
  <c r="D685" i="34"/>
  <c r="D677" i="34"/>
  <c r="D643" i="34"/>
  <c r="D619" i="34"/>
  <c r="D639" i="34"/>
  <c r="D616" i="34"/>
  <c r="D633" i="34"/>
  <c r="D669" i="34"/>
  <c r="D620" i="34"/>
  <c r="D679" i="34"/>
  <c r="D642" i="34"/>
  <c r="D635" i="34"/>
  <c r="D701" i="34"/>
  <c r="E612" i="34" l="1"/>
  <c r="E713" i="24"/>
  <c r="E705" i="24"/>
  <c r="E697" i="24"/>
  <c r="E689" i="24"/>
  <c r="E681" i="24"/>
  <c r="E673" i="24"/>
  <c r="E710" i="24"/>
  <c r="E702" i="24"/>
  <c r="E694" i="24"/>
  <c r="E686" i="24"/>
  <c r="E678" i="24"/>
  <c r="E670" i="24"/>
  <c r="E647" i="24"/>
  <c r="E646" i="24"/>
  <c r="E645" i="24"/>
  <c r="E629" i="24"/>
  <c r="E626" i="24"/>
  <c r="E716" i="24"/>
  <c r="E707" i="24"/>
  <c r="E699" i="24"/>
  <c r="E691" i="24"/>
  <c r="E683" i="24"/>
  <c r="E712" i="24"/>
  <c r="E704" i="24"/>
  <c r="E696" i="24"/>
  <c r="E688" i="24"/>
  <c r="E680" i="24"/>
  <c r="E672" i="24"/>
  <c r="E706" i="24"/>
  <c r="E698" i="24"/>
  <c r="E690" i="24"/>
  <c r="E682" i="24"/>
  <c r="E674" i="24"/>
  <c r="E711" i="24"/>
  <c r="E709" i="24"/>
  <c r="E684" i="24"/>
  <c r="E677" i="24"/>
  <c r="E640" i="24"/>
  <c r="E634" i="24"/>
  <c r="E630" i="24"/>
  <c r="E624" i="24"/>
  <c r="F624" i="24" s="1"/>
  <c r="F716" i="24" s="1"/>
  <c r="E703" i="24"/>
  <c r="E701" i="24"/>
  <c r="E671" i="24"/>
  <c r="E643" i="24"/>
  <c r="E636" i="24"/>
  <c r="E632" i="24"/>
  <c r="E695" i="24"/>
  <c r="E693" i="24"/>
  <c r="E638" i="24"/>
  <c r="E635" i="24"/>
  <c r="E631" i="24"/>
  <c r="E628" i="24"/>
  <c r="E644" i="24"/>
  <c r="E687" i="24"/>
  <c r="E685" i="24"/>
  <c r="E675" i="24"/>
  <c r="E641" i="24"/>
  <c r="E708" i="24"/>
  <c r="E679" i="24"/>
  <c r="E639" i="24"/>
  <c r="E625" i="24"/>
  <c r="E700" i="24"/>
  <c r="E692" i="24"/>
  <c r="E669" i="24"/>
  <c r="E637" i="24"/>
  <c r="E668" i="24"/>
  <c r="E642" i="24"/>
  <c r="E676" i="24"/>
  <c r="E633" i="24"/>
  <c r="E627" i="24"/>
  <c r="F686" i="24"/>
  <c r="F678" i="24"/>
  <c r="F683" i="24"/>
  <c r="F675" i="24"/>
  <c r="F639" i="24"/>
  <c r="F638" i="24"/>
  <c r="F637" i="24"/>
  <c r="F636" i="24"/>
  <c r="F632" i="24"/>
  <c r="F631" i="24"/>
  <c r="F704" i="24"/>
  <c r="F696" i="24"/>
  <c r="F709" i="24"/>
  <c r="F701" i="24"/>
  <c r="F685" i="24"/>
  <c r="F669" i="24"/>
  <c r="F695" i="24"/>
  <c r="F687" i="24"/>
  <c r="F679" i="24"/>
  <c r="F671" i="24"/>
  <c r="F670" i="24"/>
  <c r="F708" i="24"/>
  <c r="F705" i="24"/>
  <c r="F646" i="24"/>
  <c r="F628" i="24"/>
  <c r="F626" i="24"/>
  <c r="F697" i="24"/>
  <c r="F689" i="24"/>
  <c r="F672" i="24"/>
  <c r="F706" i="24"/>
  <c r="F700" i="24"/>
  <c r="F698" i="24"/>
  <c r="F676" i="24"/>
  <c r="F668" i="24"/>
  <c r="F629" i="24"/>
  <c r="F627" i="24"/>
  <c r="F692" i="24"/>
  <c r="F690" i="24"/>
  <c r="F682" i="24"/>
  <c r="F673" i="24"/>
  <c r="F684" i="24"/>
  <c r="F645" i="24"/>
  <c r="D715" i="34"/>
  <c r="E623" i="34"/>
  <c r="F15" i="15"/>
  <c r="H15" i="15"/>
  <c r="I15" i="15" s="1"/>
  <c r="F647" i="24" l="1"/>
  <c r="F703" i="24"/>
  <c r="F712" i="24"/>
  <c r="F643" i="24"/>
  <c r="F681" i="24"/>
  <c r="F625" i="24"/>
  <c r="F693" i="24"/>
  <c r="F635" i="24"/>
  <c r="F691" i="24"/>
  <c r="F694" i="24"/>
  <c r="F713" i="24"/>
  <c r="F677" i="24"/>
  <c r="F630" i="24"/>
  <c r="F640" i="24"/>
  <c r="F702" i="24"/>
  <c r="F644" i="24"/>
  <c r="F710" i="24"/>
  <c r="F699" i="24"/>
  <c r="F680" i="24"/>
  <c r="F633" i="24"/>
  <c r="F641" i="24"/>
  <c r="F707" i="24"/>
  <c r="G625" i="24"/>
  <c r="F674" i="24"/>
  <c r="F711" i="24"/>
  <c r="F688" i="24"/>
  <c r="F634" i="24"/>
  <c r="F642" i="24"/>
  <c r="E712" i="34"/>
  <c r="E704" i="34"/>
  <c r="E696" i="34"/>
  <c r="E709" i="34"/>
  <c r="E701" i="34"/>
  <c r="E693" i="34"/>
  <c r="E685" i="34"/>
  <c r="E694" i="34"/>
  <c r="E692" i="34"/>
  <c r="E690" i="34"/>
  <c r="E684" i="34"/>
  <c r="E681" i="34"/>
  <c r="E673" i="34"/>
  <c r="E691" i="34"/>
  <c r="E689" i="34"/>
  <c r="E678" i="34"/>
  <c r="E670" i="34"/>
  <c r="E647" i="34"/>
  <c r="E646" i="34"/>
  <c r="E645" i="34"/>
  <c r="E716" i="34"/>
  <c r="E713" i="34"/>
  <c r="E711" i="34"/>
  <c r="E707" i="34"/>
  <c r="E705" i="34"/>
  <c r="E703" i="34"/>
  <c r="E710" i="34"/>
  <c r="E702" i="34"/>
  <c r="E683" i="34"/>
  <c r="E641" i="34"/>
  <c r="E637" i="34"/>
  <c r="E629" i="34"/>
  <c r="E626" i="34"/>
  <c r="E708" i="34"/>
  <c r="E699" i="34"/>
  <c r="E695" i="34"/>
  <c r="E682" i="34"/>
  <c r="E680" i="34"/>
  <c r="E632" i="34"/>
  <c r="E631" i="34"/>
  <c r="E630" i="34"/>
  <c r="E624" i="34"/>
  <c r="E700" i="34"/>
  <c r="E679" i="34"/>
  <c r="E677" i="34"/>
  <c r="E675" i="34"/>
  <c r="E642" i="34"/>
  <c r="E638" i="34"/>
  <c r="E633" i="34"/>
  <c r="E688" i="34"/>
  <c r="E671" i="34"/>
  <c r="E669" i="34"/>
  <c r="E643" i="34"/>
  <c r="E639" i="34"/>
  <c r="E635" i="34"/>
  <c r="E697" i="34"/>
  <c r="E676" i="34"/>
  <c r="E668" i="34"/>
  <c r="E634" i="34"/>
  <c r="E686" i="34"/>
  <c r="E628" i="34"/>
  <c r="E644" i="34"/>
  <c r="E627" i="34"/>
  <c r="E706" i="34"/>
  <c r="E636" i="34"/>
  <c r="E698" i="34"/>
  <c r="E674" i="34"/>
  <c r="E687" i="34"/>
  <c r="E672" i="34"/>
  <c r="E625" i="34"/>
  <c r="E640" i="34"/>
  <c r="E715" i="24"/>
  <c r="F715" i="24" l="1"/>
  <c r="G716" i="24"/>
  <c r="G696" i="24"/>
  <c r="G706" i="24"/>
  <c r="G684" i="24"/>
  <c r="G643" i="24"/>
  <c r="G631" i="24"/>
  <c r="G644" i="24"/>
  <c r="G642" i="24"/>
  <c r="G713" i="24"/>
  <c r="G691" i="24"/>
  <c r="G639" i="24"/>
  <c r="G640" i="24"/>
  <c r="G638" i="24"/>
  <c r="G692" i="24"/>
  <c r="G630" i="24"/>
  <c r="G707" i="24"/>
  <c r="G688" i="24"/>
  <c r="G698" i="24"/>
  <c r="G676" i="24"/>
  <c r="G626" i="24"/>
  <c r="G689" i="24"/>
  <c r="G636" i="24"/>
  <c r="G633" i="24"/>
  <c r="G711" i="24"/>
  <c r="G672" i="24"/>
  <c r="G628" i="24"/>
  <c r="G710" i="24"/>
  <c r="G671" i="24"/>
  <c r="G635" i="24"/>
  <c r="G699" i="24"/>
  <c r="G680" i="24"/>
  <c r="G690" i="24"/>
  <c r="G668" i="24"/>
  <c r="G679" i="24"/>
  <c r="G687" i="24"/>
  <c r="G632" i="24"/>
  <c r="G694" i="24"/>
  <c r="G677" i="24"/>
  <c r="G682" i="24"/>
  <c r="G678" i="24"/>
  <c r="G670" i="24"/>
  <c r="G700" i="24"/>
  <c r="G637" i="24"/>
  <c r="G685" i="24"/>
  <c r="G647" i="24"/>
  <c r="G712" i="24"/>
  <c r="G683" i="24"/>
  <c r="G709" i="24"/>
  <c r="G674" i="24"/>
  <c r="G705" i="24"/>
  <c r="G697" i="24"/>
  <c r="G641" i="24"/>
  <c r="G629" i="24"/>
  <c r="G686" i="24"/>
  <c r="G634" i="24"/>
  <c r="G693" i="24"/>
  <c r="G673" i="24"/>
  <c r="G646" i="24"/>
  <c r="G675" i="24"/>
  <c r="G701" i="24"/>
  <c r="G708" i="24"/>
  <c r="G703" i="24"/>
  <c r="G695" i="24"/>
  <c r="G627" i="24"/>
  <c r="G702" i="24"/>
  <c r="G669" i="24"/>
  <c r="G681" i="24"/>
  <c r="G704" i="24"/>
  <c r="G645" i="24"/>
  <c r="E715" i="34"/>
  <c r="F624" i="34"/>
  <c r="G715" i="24" l="1"/>
  <c r="H628" i="24"/>
  <c r="F709" i="34"/>
  <c r="F701" i="34"/>
  <c r="F693" i="34"/>
  <c r="F706" i="34"/>
  <c r="F698" i="34"/>
  <c r="F690" i="34"/>
  <c r="F691" i="34"/>
  <c r="F689" i="34"/>
  <c r="F678" i="34"/>
  <c r="F670" i="34"/>
  <c r="F647" i="34"/>
  <c r="F646" i="34"/>
  <c r="F645" i="34"/>
  <c r="F688" i="34"/>
  <c r="F683" i="34"/>
  <c r="F67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712" i="34"/>
  <c r="F704" i="34"/>
  <c r="F702" i="34"/>
  <c r="F700" i="34"/>
  <c r="F694" i="34"/>
  <c r="F629" i="34"/>
  <c r="F626" i="34"/>
  <c r="F708" i="34"/>
  <c r="F705" i="34"/>
  <c r="F699" i="34"/>
  <c r="F695" i="34"/>
  <c r="F682" i="34"/>
  <c r="F680" i="34"/>
  <c r="F631" i="34"/>
  <c r="F630" i="34"/>
  <c r="F716" i="34"/>
  <c r="F713" i="34"/>
  <c r="F711" i="34"/>
  <c r="F684" i="34"/>
  <c r="F681" i="34"/>
  <c r="F679" i="34"/>
  <c r="F677" i="34"/>
  <c r="F703" i="34"/>
  <c r="F687" i="34"/>
  <c r="F686" i="34"/>
  <c r="F685" i="34"/>
  <c r="F676" i="34"/>
  <c r="F674" i="34"/>
  <c r="F672" i="34"/>
  <c r="F627" i="34"/>
  <c r="F697" i="34"/>
  <c r="F668" i="34"/>
  <c r="F625" i="34"/>
  <c r="F673" i="34"/>
  <c r="F628" i="34"/>
  <c r="F696" i="34"/>
  <c r="F692" i="34"/>
  <c r="F669" i="34"/>
  <c r="F710" i="34"/>
  <c r="F707" i="34"/>
  <c r="F671" i="34"/>
  <c r="H680" i="24" l="1"/>
  <c r="H706" i="24"/>
  <c r="H679" i="24"/>
  <c r="H707" i="24"/>
  <c r="H668" i="24"/>
  <c r="H676" i="24"/>
  <c r="H633" i="24"/>
  <c r="H630" i="24"/>
  <c r="H705" i="24"/>
  <c r="H695" i="24"/>
  <c r="H636" i="24"/>
  <c r="H688" i="24"/>
  <c r="H645" i="24"/>
  <c r="H672" i="24"/>
  <c r="H698" i="24"/>
  <c r="H671" i="24"/>
  <c r="H638" i="24"/>
  <c r="H642" i="24"/>
  <c r="H710" i="24"/>
  <c r="H694" i="24"/>
  <c r="H684" i="24"/>
  <c r="H637" i="24"/>
  <c r="H700" i="24"/>
  <c r="H687" i="24"/>
  <c r="H709" i="24"/>
  <c r="H690" i="24"/>
  <c r="H713" i="24"/>
  <c r="H635" i="24"/>
  <c r="H691" i="24"/>
  <c r="H708" i="24"/>
  <c r="H692" i="24"/>
  <c r="H640" i="24"/>
  <c r="H675" i="24"/>
  <c r="H634" i="24"/>
  <c r="H696" i="24"/>
  <c r="H632" i="24"/>
  <c r="H701" i="24"/>
  <c r="H682" i="24"/>
  <c r="H631" i="24"/>
  <c r="H683" i="24"/>
  <c r="H669" i="24"/>
  <c r="H712" i="24"/>
  <c r="H693" i="24"/>
  <c r="H711" i="24"/>
  <c r="H697" i="24"/>
  <c r="H699" i="24"/>
  <c r="H647" i="24"/>
  <c r="H639" i="24"/>
  <c r="H716" i="24"/>
  <c r="H646" i="24"/>
  <c r="H677" i="24"/>
  <c r="H641" i="24"/>
  <c r="H673" i="24"/>
  <c r="H686" i="24"/>
  <c r="H704" i="24"/>
  <c r="H685" i="24"/>
  <c r="H703" i="24"/>
  <c r="H689" i="24"/>
  <c r="H678" i="24"/>
  <c r="H644" i="24"/>
  <c r="H629" i="24"/>
  <c r="H674" i="24"/>
  <c r="H670" i="24"/>
  <c r="H681" i="24"/>
  <c r="H643" i="24"/>
  <c r="H702" i="24"/>
  <c r="F715" i="34"/>
  <c r="G625" i="34"/>
  <c r="H715" i="24" l="1"/>
  <c r="I629" i="24"/>
  <c r="G706" i="34"/>
  <c r="G698" i="34"/>
  <c r="G690" i="34"/>
  <c r="G711" i="34"/>
  <c r="G703" i="34"/>
  <c r="G695" i="34"/>
  <c r="G687" i="34"/>
  <c r="G688" i="34"/>
  <c r="G683" i="34"/>
  <c r="G675" i="34"/>
  <c r="G644" i="34"/>
  <c r="G643" i="34"/>
  <c r="G642" i="34"/>
  <c r="G641" i="34"/>
  <c r="G640" i="34"/>
  <c r="G639" i="34"/>
  <c r="G638" i="34"/>
  <c r="G637" i="34"/>
  <c r="G636" i="34"/>
  <c r="G635" i="34"/>
  <c r="G716" i="34"/>
  <c r="G713" i="34"/>
  <c r="G680" i="34"/>
  <c r="G672" i="34"/>
  <c r="G701" i="34"/>
  <c r="G708" i="34"/>
  <c r="G705" i="34"/>
  <c r="G702" i="34"/>
  <c r="G699" i="34"/>
  <c r="G682" i="34"/>
  <c r="G645" i="34"/>
  <c r="G631" i="34"/>
  <c r="G630" i="34"/>
  <c r="G684" i="34"/>
  <c r="G681" i="34"/>
  <c r="G679" i="34"/>
  <c r="G677" i="34"/>
  <c r="G632" i="34"/>
  <c r="G700" i="34"/>
  <c r="G691" i="34"/>
  <c r="G686" i="34"/>
  <c r="G685" i="34"/>
  <c r="G678" i="34"/>
  <c r="G676" i="34"/>
  <c r="G674" i="34"/>
  <c r="G646" i="34"/>
  <c r="G633" i="34"/>
  <c r="G627" i="34"/>
  <c r="G696" i="34"/>
  <c r="G692" i="34"/>
  <c r="G673" i="34"/>
  <c r="G671" i="34"/>
  <c r="G669" i="34"/>
  <c r="G634" i="34"/>
  <c r="G628" i="34"/>
  <c r="G668" i="34"/>
  <c r="G704" i="34"/>
  <c r="G693" i="34"/>
  <c r="G712" i="34"/>
  <c r="G689" i="34"/>
  <c r="G670" i="34"/>
  <c r="G707" i="34"/>
  <c r="G647" i="34"/>
  <c r="G710" i="34"/>
  <c r="G626" i="34"/>
  <c r="G709" i="34"/>
  <c r="G697" i="34"/>
  <c r="G629" i="34"/>
  <c r="G694" i="34"/>
  <c r="I677" i="24" l="1"/>
  <c r="I695" i="24"/>
  <c r="I710" i="24"/>
  <c r="I645" i="24"/>
  <c r="I636" i="24"/>
  <c r="I637" i="24"/>
  <c r="I634" i="24"/>
  <c r="I705" i="24"/>
  <c r="I669" i="24"/>
  <c r="I703" i="24"/>
  <c r="I644" i="24"/>
  <c r="I706" i="24"/>
  <c r="I687" i="24"/>
  <c r="I702" i="24"/>
  <c r="I699" i="24"/>
  <c r="I632" i="24"/>
  <c r="I712" i="24"/>
  <c r="I630" i="24"/>
  <c r="I643" i="24"/>
  <c r="I635" i="24"/>
  <c r="I698" i="24"/>
  <c r="I708" i="24"/>
  <c r="I694" i="24"/>
  <c r="I697" i="24"/>
  <c r="I683" i="24"/>
  <c r="I679" i="24"/>
  <c r="I716" i="24"/>
  <c r="I680" i="24"/>
  <c r="I668" i="24"/>
  <c r="I640" i="24"/>
  <c r="I690" i="24"/>
  <c r="I700" i="24"/>
  <c r="I686" i="24"/>
  <c r="I641" i="24"/>
  <c r="I681" i="24"/>
  <c r="I642" i="24"/>
  <c r="I713" i="24"/>
  <c r="I631" i="24"/>
  <c r="I709" i="24"/>
  <c r="I682" i="24"/>
  <c r="I692" i="24"/>
  <c r="I678" i="24"/>
  <c r="I691" i="24"/>
  <c r="I672" i="24"/>
  <c r="I633" i="24"/>
  <c r="I688" i="24"/>
  <c r="I671" i="24"/>
  <c r="I711" i="24"/>
  <c r="I647" i="24"/>
  <c r="I704" i="24"/>
  <c r="I646" i="24"/>
  <c r="I701" i="24"/>
  <c r="I674" i="24"/>
  <c r="I684" i="24"/>
  <c r="I670" i="24"/>
  <c r="I689" i="24"/>
  <c r="I639" i="24"/>
  <c r="I696" i="24"/>
  <c r="I707" i="24"/>
  <c r="I693" i="24"/>
  <c r="I676" i="24"/>
  <c r="I675" i="24"/>
  <c r="I638" i="24"/>
  <c r="I685" i="24"/>
  <c r="I673" i="24"/>
  <c r="H628" i="34"/>
  <c r="G715" i="34"/>
  <c r="I715" i="24" l="1"/>
  <c r="J630" i="24"/>
  <c r="H711" i="34"/>
  <c r="H703" i="34"/>
  <c r="H695" i="34"/>
  <c r="H708" i="34"/>
  <c r="H700" i="34"/>
  <c r="H692" i="34"/>
  <c r="H684" i="34"/>
  <c r="H716" i="34"/>
  <c r="H713" i="34"/>
  <c r="H680" i="34"/>
  <c r="H672" i="34"/>
  <c r="H712" i="34"/>
  <c r="H710" i="34"/>
  <c r="H687" i="34"/>
  <c r="H677" i="34"/>
  <c r="H669" i="34"/>
  <c r="H690" i="34"/>
  <c r="H683" i="34"/>
  <c r="H681" i="34"/>
  <c r="H679" i="34"/>
  <c r="H641" i="34"/>
  <c r="H637" i="34"/>
  <c r="H632" i="34"/>
  <c r="H691" i="34"/>
  <c r="H686" i="34"/>
  <c r="H685" i="34"/>
  <c r="H678" i="34"/>
  <c r="H676" i="34"/>
  <c r="H674" i="34"/>
  <c r="H646" i="34"/>
  <c r="H633" i="34"/>
  <c r="H696" i="34"/>
  <c r="H675" i="34"/>
  <c r="H673" i="34"/>
  <c r="H671" i="34"/>
  <c r="H642" i="34"/>
  <c r="H638" i="34"/>
  <c r="H634" i="34"/>
  <c r="H709" i="34"/>
  <c r="H706" i="34"/>
  <c r="H697" i="34"/>
  <c r="H670" i="34"/>
  <c r="H668" i="34"/>
  <c r="H647" i="34"/>
  <c r="H707" i="34"/>
  <c r="H704" i="34"/>
  <c r="H701" i="34"/>
  <c r="H693" i="34"/>
  <c r="H689" i="34"/>
  <c r="H645" i="34"/>
  <c r="H631" i="34"/>
  <c r="H644" i="34"/>
  <c r="H699" i="34"/>
  <c r="H640" i="34"/>
  <c r="H702" i="34"/>
  <c r="H698" i="34"/>
  <c r="H682" i="34"/>
  <c r="H639" i="34"/>
  <c r="H630" i="34"/>
  <c r="H688" i="34"/>
  <c r="H629" i="34"/>
  <c r="H636" i="34"/>
  <c r="H635" i="34"/>
  <c r="H643" i="34"/>
  <c r="H705" i="34"/>
  <c r="H694" i="34"/>
  <c r="J674" i="24" l="1"/>
  <c r="J700" i="24"/>
  <c r="J673" i="24"/>
  <c r="J643" i="24"/>
  <c r="J635" i="24"/>
  <c r="J672" i="24"/>
  <c r="J702" i="24"/>
  <c r="J680" i="24"/>
  <c r="J678" i="24"/>
  <c r="J644" i="24"/>
  <c r="J711" i="24"/>
  <c r="J692" i="24"/>
  <c r="J716" i="24"/>
  <c r="J642" i="24"/>
  <c r="J634" i="24"/>
  <c r="J647" i="24"/>
  <c r="L647" i="24" s="1"/>
  <c r="J676" i="24"/>
  <c r="J677" i="24"/>
  <c r="J645" i="24"/>
  <c r="J686" i="24"/>
  <c r="J636" i="24"/>
  <c r="J703" i="24"/>
  <c r="J684" i="24"/>
  <c r="J707" i="24"/>
  <c r="J641" i="24"/>
  <c r="J633" i="24"/>
  <c r="J712" i="24"/>
  <c r="J668" i="24"/>
  <c r="J646" i="24"/>
  <c r="J710" i="24"/>
  <c r="J708" i="24"/>
  <c r="J704" i="24"/>
  <c r="J695" i="24"/>
  <c r="J713" i="24"/>
  <c r="J699" i="24"/>
  <c r="J640" i="24"/>
  <c r="J632" i="24"/>
  <c r="J709" i="24"/>
  <c r="J689" i="24"/>
  <c r="J706" i="24"/>
  <c r="J687" i="24"/>
  <c r="J705" i="24"/>
  <c r="J691" i="24"/>
  <c r="J639" i="24"/>
  <c r="J631" i="24"/>
  <c r="J685" i="24"/>
  <c r="J694" i="24"/>
  <c r="J671" i="24"/>
  <c r="J637" i="24"/>
  <c r="J682" i="24"/>
  <c r="J693" i="24"/>
  <c r="J698" i="24"/>
  <c r="J679" i="24"/>
  <c r="J697" i="24"/>
  <c r="J683" i="24"/>
  <c r="J638" i="24"/>
  <c r="J701" i="24"/>
  <c r="J696" i="24"/>
  <c r="J688" i="24"/>
  <c r="J690" i="24"/>
  <c r="J675" i="24"/>
  <c r="J669" i="24"/>
  <c r="J681" i="24"/>
  <c r="J670" i="24"/>
  <c r="H715" i="34"/>
  <c r="I629" i="34"/>
  <c r="L684" i="24" l="1"/>
  <c r="L710" i="24"/>
  <c r="L683" i="24"/>
  <c r="L695" i="24"/>
  <c r="L690" i="24"/>
  <c r="L711" i="24"/>
  <c r="L673" i="24"/>
  <c r="L668" i="24"/>
  <c r="L676" i="24"/>
  <c r="L702" i="24"/>
  <c r="L675" i="24"/>
  <c r="L672" i="24"/>
  <c r="L698" i="24"/>
  <c r="L678" i="24"/>
  <c r="L700" i="24"/>
  <c r="L674" i="24"/>
  <c r="L713" i="24"/>
  <c r="L694" i="24"/>
  <c r="L709" i="24"/>
  <c r="L712" i="24"/>
  <c r="L696" i="24"/>
  <c r="L703" i="24"/>
  <c r="L681" i="24"/>
  <c r="L691" i="24"/>
  <c r="L705" i="24"/>
  <c r="L686" i="24"/>
  <c r="L701" i="24"/>
  <c r="L687" i="24"/>
  <c r="L688" i="24"/>
  <c r="L671" i="24"/>
  <c r="L697" i="24"/>
  <c r="L716" i="24"/>
  <c r="L693" i="24"/>
  <c r="L706" i="24"/>
  <c r="L670" i="24"/>
  <c r="L699" i="24"/>
  <c r="L680" i="24"/>
  <c r="L692" i="24"/>
  <c r="L708" i="24"/>
  <c r="L689" i="24"/>
  <c r="L707" i="24"/>
  <c r="L685" i="24"/>
  <c r="L704" i="24"/>
  <c r="L682" i="24"/>
  <c r="L677" i="24"/>
  <c r="L679" i="24"/>
  <c r="L669" i="24"/>
  <c r="J715" i="24"/>
  <c r="K644" i="24"/>
  <c r="I708" i="34"/>
  <c r="I700" i="34"/>
  <c r="I692" i="34"/>
  <c r="I713" i="34"/>
  <c r="I705" i="34"/>
  <c r="I697" i="34"/>
  <c r="I689" i="34"/>
  <c r="I712" i="34"/>
  <c r="I710" i="34"/>
  <c r="I687" i="34"/>
  <c r="I677" i="34"/>
  <c r="I669" i="34"/>
  <c r="I711" i="34"/>
  <c r="I709" i="34"/>
  <c r="I707" i="34"/>
  <c r="I686" i="34"/>
  <c r="I682" i="34"/>
  <c r="I674" i="34"/>
  <c r="I695" i="34"/>
  <c r="I691" i="34"/>
  <c r="I685" i="34"/>
  <c r="I684" i="34"/>
  <c r="I680" i="34"/>
  <c r="I678" i="34"/>
  <c r="I676" i="34"/>
  <c r="I646" i="34"/>
  <c r="I633" i="34"/>
  <c r="I716" i="34"/>
  <c r="I696" i="34"/>
  <c r="I675" i="34"/>
  <c r="I673" i="34"/>
  <c r="I671" i="34"/>
  <c r="I642" i="34"/>
  <c r="I638" i="34"/>
  <c r="I634" i="34"/>
  <c r="I706" i="34"/>
  <c r="I703" i="34"/>
  <c r="I672" i="34"/>
  <c r="I670" i="34"/>
  <c r="I668" i="34"/>
  <c r="I647" i="34"/>
  <c r="I688" i="34"/>
  <c r="I643" i="34"/>
  <c r="I639" i="34"/>
  <c r="I635" i="34"/>
  <c r="I698" i="34"/>
  <c r="I694" i="34"/>
  <c r="I644" i="34"/>
  <c r="I640" i="34"/>
  <c r="I636" i="34"/>
  <c r="I704" i="34"/>
  <c r="I693" i="34"/>
  <c r="I690" i="34"/>
  <c r="I681" i="34"/>
  <c r="I631" i="34"/>
  <c r="I641" i="34"/>
  <c r="I699" i="34"/>
  <c r="I683" i="34"/>
  <c r="I637" i="34"/>
  <c r="I630" i="34"/>
  <c r="I679" i="34"/>
  <c r="I645" i="34"/>
  <c r="I702" i="34"/>
  <c r="I701" i="34"/>
  <c r="I632" i="34"/>
  <c r="L715" i="24" l="1"/>
  <c r="K687" i="24"/>
  <c r="M687" i="24" s="1"/>
  <c r="H87" i="32" s="1"/>
  <c r="K668" i="24"/>
  <c r="K694" i="24"/>
  <c r="M694" i="24" s="1"/>
  <c r="H119" i="32" s="1"/>
  <c r="K680" i="24"/>
  <c r="M680" i="24" s="1"/>
  <c r="H55" i="32" s="1"/>
  <c r="K706" i="24"/>
  <c r="M706" i="24" s="1"/>
  <c r="F183" i="32" s="1"/>
  <c r="K674" i="24"/>
  <c r="M674" i="24" s="1"/>
  <c r="I23" i="32" s="1"/>
  <c r="K691" i="24"/>
  <c r="M691" i="24" s="1"/>
  <c r="E119" i="32" s="1"/>
  <c r="K703" i="24"/>
  <c r="M703" i="24" s="1"/>
  <c r="C183" i="32" s="1"/>
  <c r="K709" i="24"/>
  <c r="M709" i="24" s="1"/>
  <c r="I183" i="32" s="1"/>
  <c r="K707" i="24"/>
  <c r="M707" i="24" s="1"/>
  <c r="G183" i="32" s="1"/>
  <c r="K679" i="24"/>
  <c r="M679" i="24" s="1"/>
  <c r="G55" i="32" s="1"/>
  <c r="K713" i="24"/>
  <c r="M713" i="24" s="1"/>
  <c r="F215" i="32" s="1"/>
  <c r="K686" i="24"/>
  <c r="M686" i="24" s="1"/>
  <c r="G87" i="32" s="1"/>
  <c r="K672" i="24"/>
  <c r="M672" i="24" s="1"/>
  <c r="G23" i="32" s="1"/>
  <c r="K673" i="24"/>
  <c r="M673" i="24" s="1"/>
  <c r="H23" i="32" s="1"/>
  <c r="K699" i="24"/>
  <c r="M699" i="24" s="1"/>
  <c r="F151" i="32" s="1"/>
  <c r="K708" i="24"/>
  <c r="M708" i="24" s="1"/>
  <c r="H183" i="32" s="1"/>
  <c r="K716" i="24"/>
  <c r="K684" i="24"/>
  <c r="M684" i="24" s="1"/>
  <c r="E87" i="32" s="1"/>
  <c r="K683" i="24"/>
  <c r="M683" i="24" s="1"/>
  <c r="D87" i="32" s="1"/>
  <c r="K671" i="24"/>
  <c r="M671" i="24" s="1"/>
  <c r="F23" i="32" s="1"/>
  <c r="K705" i="24"/>
  <c r="M705" i="24" s="1"/>
  <c r="E183" i="32" s="1"/>
  <c r="K678" i="24"/>
  <c r="M678" i="24" s="1"/>
  <c r="F55" i="32" s="1"/>
  <c r="K693" i="24"/>
  <c r="K669" i="24"/>
  <c r="M669" i="24" s="1"/>
  <c r="D23" i="32" s="1"/>
  <c r="K701" i="24"/>
  <c r="M701" i="24" s="1"/>
  <c r="H151" i="32" s="1"/>
  <c r="K697" i="24"/>
  <c r="M697" i="24" s="1"/>
  <c r="D151" i="32" s="1"/>
  <c r="K682" i="24"/>
  <c r="M682" i="24" s="1"/>
  <c r="C87" i="32" s="1"/>
  <c r="K685" i="24"/>
  <c r="M685" i="24" s="1"/>
  <c r="F87" i="32" s="1"/>
  <c r="K688" i="24"/>
  <c r="M688" i="24" s="1"/>
  <c r="I87" i="32" s="1"/>
  <c r="K670" i="24"/>
  <c r="M670" i="24" s="1"/>
  <c r="E23" i="32" s="1"/>
  <c r="K676" i="24"/>
  <c r="M676" i="24" s="1"/>
  <c r="D55" i="32" s="1"/>
  <c r="K700" i="24"/>
  <c r="M700" i="24" s="1"/>
  <c r="G151" i="32" s="1"/>
  <c r="K689" i="24"/>
  <c r="M689" i="24" s="1"/>
  <c r="C119" i="32" s="1"/>
  <c r="K712" i="24"/>
  <c r="M712" i="24" s="1"/>
  <c r="E215" i="32" s="1"/>
  <c r="K675" i="24"/>
  <c r="M675" i="24" s="1"/>
  <c r="C55" i="32" s="1"/>
  <c r="K690" i="24"/>
  <c r="M690" i="24" s="1"/>
  <c r="D119" i="32" s="1"/>
  <c r="K696" i="24"/>
  <c r="M696" i="24" s="1"/>
  <c r="C151" i="32" s="1"/>
  <c r="K695" i="24"/>
  <c r="M695" i="24" s="1"/>
  <c r="I119" i="32" s="1"/>
  <c r="K711" i="24"/>
  <c r="M711" i="24" s="1"/>
  <c r="D215" i="32" s="1"/>
  <c r="K692" i="24"/>
  <c r="M692" i="24" s="1"/>
  <c r="F119" i="32" s="1"/>
  <c r="K681" i="24"/>
  <c r="M681" i="24" s="1"/>
  <c r="I55" i="32" s="1"/>
  <c r="K704" i="24"/>
  <c r="M704" i="24" s="1"/>
  <c r="D183" i="32" s="1"/>
  <c r="K698" i="24"/>
  <c r="M698" i="24" s="1"/>
  <c r="E151" i="32" s="1"/>
  <c r="K677" i="24"/>
  <c r="M677" i="24" s="1"/>
  <c r="E55" i="32" s="1"/>
  <c r="K710" i="24"/>
  <c r="M710" i="24" s="1"/>
  <c r="C215" i="32" s="1"/>
  <c r="K702" i="24"/>
  <c r="M702" i="24" s="1"/>
  <c r="I151" i="32" s="1"/>
  <c r="M693" i="24"/>
  <c r="G119" i="32" s="1"/>
  <c r="I715" i="34"/>
  <c r="J630" i="34"/>
  <c r="K715" i="24" l="1"/>
  <c r="M668" i="24"/>
  <c r="J713" i="34"/>
  <c r="J705" i="34"/>
  <c r="J697" i="34"/>
  <c r="J689" i="34"/>
  <c r="J710" i="34"/>
  <c r="J702" i="34"/>
  <c r="J694" i="34"/>
  <c r="J686" i="34"/>
  <c r="J711" i="34"/>
  <c r="J709" i="34"/>
  <c r="J707" i="34"/>
  <c r="J682" i="34"/>
  <c r="J674" i="34"/>
  <c r="J708" i="34"/>
  <c r="J706" i="34"/>
  <c r="J704" i="34"/>
  <c r="J679" i="34"/>
  <c r="J671" i="34"/>
  <c r="J716" i="34"/>
  <c r="J696" i="34"/>
  <c r="J677" i="34"/>
  <c r="J675" i="34"/>
  <c r="J673" i="34"/>
  <c r="J642" i="34"/>
  <c r="J638" i="34"/>
  <c r="J634" i="34"/>
  <c r="J703" i="34"/>
  <c r="J700" i="34"/>
  <c r="J672" i="34"/>
  <c r="J670" i="34"/>
  <c r="J668" i="34"/>
  <c r="J647" i="34"/>
  <c r="J692" i="34"/>
  <c r="J688" i="34"/>
  <c r="J687" i="34"/>
  <c r="J669" i="34"/>
  <c r="J643" i="34"/>
  <c r="J639" i="34"/>
  <c r="J635" i="34"/>
  <c r="J701" i="34"/>
  <c r="J693" i="34"/>
  <c r="J712" i="34"/>
  <c r="J699" i="34"/>
  <c r="J645" i="34"/>
  <c r="J631" i="34"/>
  <c r="J641" i="34"/>
  <c r="J683" i="34"/>
  <c r="J678" i="34"/>
  <c r="J644" i="34"/>
  <c r="J637" i="34"/>
  <c r="J640" i="34"/>
  <c r="J680" i="34"/>
  <c r="J636" i="34"/>
  <c r="J633" i="34"/>
  <c r="J691" i="34"/>
  <c r="J646" i="34"/>
  <c r="J632" i="34"/>
  <c r="J698" i="34"/>
  <c r="J690" i="34"/>
  <c r="J681" i="34"/>
  <c r="J695" i="34"/>
  <c r="J685" i="34"/>
  <c r="J684" i="34"/>
  <c r="J676" i="34"/>
  <c r="C23" i="32" l="1"/>
  <c r="M715" i="24"/>
  <c r="L647" i="34"/>
  <c r="J715" i="34"/>
  <c r="K644" i="34"/>
  <c r="K710" i="34" l="1"/>
  <c r="K702" i="34"/>
  <c r="K694" i="34"/>
  <c r="K716" i="34"/>
  <c r="K707" i="34"/>
  <c r="K699" i="34"/>
  <c r="K691" i="34"/>
  <c r="K683" i="34"/>
  <c r="K708" i="34"/>
  <c r="K706" i="34"/>
  <c r="K704" i="34"/>
  <c r="K686" i="34"/>
  <c r="K679" i="34"/>
  <c r="K671" i="34"/>
  <c r="K705" i="34"/>
  <c r="K703" i="34"/>
  <c r="K701" i="34"/>
  <c r="K685" i="34"/>
  <c r="K676" i="34"/>
  <c r="K668" i="34"/>
  <c r="K700" i="34"/>
  <c r="K674" i="34"/>
  <c r="K672" i="34"/>
  <c r="K670" i="34"/>
  <c r="K713" i="34"/>
  <c r="K711" i="34"/>
  <c r="K692" i="34"/>
  <c r="K688" i="34"/>
  <c r="K687" i="34"/>
  <c r="K669" i="34"/>
  <c r="K709" i="34"/>
  <c r="K697" i="34"/>
  <c r="K693" i="34"/>
  <c r="K698" i="34"/>
  <c r="K690" i="34"/>
  <c r="K681" i="34"/>
  <c r="K678" i="34"/>
  <c r="K673" i="34"/>
  <c r="K712" i="34"/>
  <c r="K696" i="34"/>
  <c r="K689" i="34"/>
  <c r="K680" i="34"/>
  <c r="K675" i="34"/>
  <c r="K695" i="34"/>
  <c r="K684" i="34"/>
  <c r="K677" i="34"/>
  <c r="K682" i="34"/>
  <c r="L716" i="34"/>
  <c r="L707" i="34"/>
  <c r="L699" i="34"/>
  <c r="M699" i="34" s="1"/>
  <c r="L691" i="34"/>
  <c r="L712" i="34"/>
  <c r="M712" i="34" s="1"/>
  <c r="L704" i="34"/>
  <c r="M704" i="34" s="1"/>
  <c r="L696" i="34"/>
  <c r="L688" i="34"/>
  <c r="L705" i="34"/>
  <c r="M705" i="34" s="1"/>
  <c r="L703" i="34"/>
  <c r="L701" i="34"/>
  <c r="M701" i="34" s="1"/>
  <c r="L685" i="34"/>
  <c r="L676" i="34"/>
  <c r="M676" i="34" s="1"/>
  <c r="L668" i="34"/>
  <c r="L702" i="34"/>
  <c r="L700" i="34"/>
  <c r="L698" i="34"/>
  <c r="L681" i="34"/>
  <c r="M681" i="34" s="1"/>
  <c r="L673" i="34"/>
  <c r="M673" i="34" s="1"/>
  <c r="L713" i="34"/>
  <c r="L711" i="34"/>
  <c r="L692" i="34"/>
  <c r="M692" i="34" s="1"/>
  <c r="L687" i="34"/>
  <c r="L686" i="34"/>
  <c r="M686" i="34" s="1"/>
  <c r="L671" i="34"/>
  <c r="M671" i="34" s="1"/>
  <c r="L669" i="34"/>
  <c r="M669" i="34" s="1"/>
  <c r="L709" i="34"/>
  <c r="M709" i="34" s="1"/>
  <c r="L706" i="34"/>
  <c r="L697" i="34"/>
  <c r="L693" i="34"/>
  <c r="L689" i="34"/>
  <c r="L710" i="34"/>
  <c r="L695" i="34"/>
  <c r="M695" i="34" s="1"/>
  <c r="L684" i="34"/>
  <c r="L683" i="34"/>
  <c r="L682" i="34"/>
  <c r="L680" i="34"/>
  <c r="L678" i="34"/>
  <c r="M678" i="34" s="1"/>
  <c r="L708" i="34"/>
  <c r="L675" i="34"/>
  <c r="M675" i="34" s="1"/>
  <c r="L670" i="34"/>
  <c r="M670" i="34" s="1"/>
  <c r="L677" i="34"/>
  <c r="M677" i="34" s="1"/>
  <c r="L672" i="34"/>
  <c r="M672" i="34" s="1"/>
  <c r="L694" i="34"/>
  <c r="M694" i="34" s="1"/>
  <c r="L679" i="34"/>
  <c r="L674" i="34"/>
  <c r="M674" i="34" s="1"/>
  <c r="L690" i="34"/>
  <c r="M690" i="34" s="1"/>
  <c r="M698" i="34" l="1"/>
  <c r="M708" i="34"/>
  <c r="M689" i="34"/>
  <c r="M702" i="34"/>
  <c r="M710" i="34"/>
  <c r="M688" i="34"/>
  <c r="M693" i="34"/>
  <c r="M680" i="34"/>
  <c r="M711" i="34"/>
  <c r="M682" i="34"/>
  <c r="M706" i="34"/>
  <c r="M713" i="34"/>
  <c r="M685" i="34"/>
  <c r="M700" i="34"/>
  <c r="M687" i="34"/>
  <c r="M696" i="34"/>
  <c r="M697" i="34"/>
  <c r="K715" i="34"/>
  <c r="M679" i="34"/>
  <c r="M691" i="34"/>
  <c r="M683" i="34"/>
  <c r="L715" i="34"/>
  <c r="M668" i="34"/>
  <c r="M684" i="34"/>
  <c r="M703" i="34"/>
  <c r="M707" i="34"/>
  <c r="M715" i="34" l="1"/>
</calcChain>
</file>

<file path=xl/sharedStrings.xml><?xml version="1.0" encoding="utf-8"?>
<sst xmlns="http://schemas.openxmlformats.org/spreadsheetml/2006/main" count="4841" uniqueCount="1382">
  <si>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</si>
  <si>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</si>
  <si>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</si>
  <si>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</si>
  <si>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</si>
  <si>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</si>
  <si>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</si>
  <si>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</si>
  <si>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</si>
  <si>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</si>
  <si>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</si>
  <si>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</si>
  <si>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</si>
  <si>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</si>
  <si>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</si>
  <si>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</si>
  <si>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</si>
  <si>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</si>
  <si>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</si>
  <si>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</si>
  <si>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</si>
  <si>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</si>
  <si>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</si>
  <si>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</si>
  <si>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</si>
  <si>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</si>
  <si>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</si>
  <si>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</si>
  <si>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</si>
  <si>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</si>
  <si>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</si>
  <si>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</si>
  <si>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</si>
  <si>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</si>
  <si>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</si>
  <si>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</si>
  <si>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</si>
  <si>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</si>
  <si>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</si>
  <si>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</si>
  <si>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</si>
  <si>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</si>
  <si>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</si>
  <si>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</si>
  <si>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</si>
  <si>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</si>
  <si>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</si>
  <si>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</si>
  <si>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</si>
  <si>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</si>
  <si>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</si>
  <si>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</si>
  <si>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</si>
  <si>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</si>
  <si>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</si>
  <si>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</si>
  <si>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</si>
  <si>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</si>
  <si>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</si>
  <si>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</si>
  <si>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</si>
  <si>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</si>
  <si>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</si>
  <si>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</si>
  <si>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</si>
  <si>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</si>
  <si>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</si>
  <si>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</si>
  <si>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</si>
  <si>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</si>
  <si>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</si>
  <si>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</si>
  <si>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</si>
  <si>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</si>
  <si>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</si>
  <si>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</si>
  <si>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</si>
  <si>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</si>
  <si>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</si>
  <si>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</si>
  <si>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</si>
  <si>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</si>
  <si>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</si>
  <si>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</si>
  <si>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</si>
  <si>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</si>
  <si>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</si>
  <si>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</si>
  <si>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</si>
  <si>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</si>
  <si>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</si>
  <si>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</si>
  <si>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</si>
  <si>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</si>
  <si>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</si>
  <si>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</si>
  <si>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</si>
  <si>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</si>
  <si>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</si>
  <si>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</si>
  <si>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</si>
  <si>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</si>
  <si>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</si>
  <si>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</si>
  <si>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</si>
  <si>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</si>
  <si>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</si>
  <si>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</si>
  <si>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</si>
  <si>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</si>
  <si>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</si>
  <si>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</si>
  <si>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</si>
  <si>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</si>
  <si>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</si>
  <si>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</si>
  <si>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</si>
  <si>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</si>
  <si>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</si>
  <si>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</si>
  <si>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</si>
  <si>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</si>
  <si>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</si>
  <si>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</si>
  <si>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</si>
  <si>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</si>
  <si>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</si>
  <si>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</si>
  <si>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</si>
  <si>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</si>
  <si>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</si>
  <si>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</si>
  <si>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</si>
  <si>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</si>
  <si>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</si>
  <si>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</si>
  <si>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</si>
  <si>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</si>
  <si>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</si>
  <si>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</si>
  <si>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</si>
  <si>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</si>
  <si>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</si>
  <si>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</si>
  <si>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</si>
  <si>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</si>
  <si>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</si>
  <si>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</si>
  <si>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</si>
  <si>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</si>
  <si>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</si>
  <si>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</si>
  <si>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</si>
  <si>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</si>
  <si>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</si>
  <si>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</si>
  <si>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</si>
  <si>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</si>
  <si>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</si>
  <si>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</si>
  <si>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</si>
  <si>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</si>
  <si>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</si>
  <si>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</si>
  <si>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</si>
  <si>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</si>
  <si>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</si>
  <si>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</si>
  <si>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</si>
  <si>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</si>
  <si>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</si>
  <si>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</si>
  <si>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</si>
  <si>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</si>
  <si>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</si>
  <si>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</si>
  <si>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</si>
  <si>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</si>
  <si>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</si>
  <si>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</si>
  <si>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</si>
  <si>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</si>
  <si>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</si>
  <si>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</si>
  <si>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</si>
  <si>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</si>
  <si>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</si>
  <si>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</si>
  <si>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</si>
  <si>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</si>
  <si>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</si>
  <si>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</si>
  <si>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</si>
  <si>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</si>
  <si>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</si>
  <si>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</si>
  <si>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</si>
  <si>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</si>
  <si>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</si>
  <si>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</si>
  <si>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</si>
  <si>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</si>
  <si>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</si>
  <si>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</si>
  <si>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</si>
  <si>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</si>
  <si>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</si>
  <si>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</si>
  <si>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</si>
  <si>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</si>
  <si>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</si>
  <si>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</si>
  <si>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</si>
  <si>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</si>
  <si>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</si>
  <si>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</si>
  <si>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</si>
  <si>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</si>
  <si>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</si>
  <si>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</si>
  <si>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</si>
  <si>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</si>
  <si>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</si>
  <si>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</si>
  <si>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</si>
  <si>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</si>
  <si>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</si>
  <si>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</si>
  <si>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</si>
  <si>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</si>
  <si>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</si>
  <si>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</si>
  <si>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</si>
  <si>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</si>
  <si>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</si>
  <si>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</si>
  <si>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</si>
  <si>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</si>
  <si>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</si>
  <si>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</si>
  <si>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</si>
  <si>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</si>
  <si>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</si>
  <si>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</si>
  <si>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</si>
  <si>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</si>
  <si>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</si>
  <si>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</si>
  <si>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</si>
  <si>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</si>
  <si>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</si>
  <si>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</si>
  <si>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</si>
  <si>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</si>
  <si>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</si>
  <si>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</si>
  <si>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</si>
  <si>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</si>
  <si>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</si>
  <si>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</si>
  <si>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</si>
  <si>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</si>
  <si>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</si>
  <si>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</si>
  <si>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</si>
  <si>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</si>
  <si>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</si>
  <si>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</si>
  <si>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</si>
  <si>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</si>
  <si>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</si>
  <si>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</si>
  <si>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</si>
  <si>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</si>
  <si>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</si>
  <si>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</si>
  <si>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</si>
  <si>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</si>
  <si>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</si>
  <si>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</si>
  <si>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</si>
  <si>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</si>
  <si>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</si>
  <si>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</si>
  <si>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</si>
  <si>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</si>
  <si>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</si>
  <si>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</si>
  <si>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</si>
  <si>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</si>
  <si>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</si>
  <si>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</si>
  <si>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</si>
  <si>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</si>
  <si>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</si>
  <si>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</si>
  <si>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</si>
  <si>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06/30/2022</t>
  </si>
  <si>
    <t>License Number</t>
  </si>
  <si>
    <t>:</t>
  </si>
  <si>
    <t>142</t>
  </si>
  <si>
    <t>Hospital Name</t>
  </si>
  <si>
    <t>St Michael Medical Center</t>
  </si>
  <si>
    <t>Mailing Address</t>
  </si>
  <si>
    <t>1800 Northwest Myhre Road</t>
  </si>
  <si>
    <t>City</t>
  </si>
  <si>
    <t>Silverdale</t>
  </si>
  <si>
    <t>State</t>
  </si>
  <si>
    <t>WA</t>
  </si>
  <si>
    <t>Zip</t>
  </si>
  <si>
    <t>County</t>
  </si>
  <si>
    <t>Kitsap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</si>
  <si>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</si>
  <si>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</si>
  <si>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</si>
  <si>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</si>
  <si>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</si>
  <si>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</si>
  <si>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</si>
  <si>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253-588-1711</t>
  </si>
  <si>
    <t>Facsimile Number</t>
  </si>
  <si>
    <t>253-588-3001</t>
  </si>
  <si>
    <t>Name of Submitter</t>
  </si>
  <si>
    <t>Caroline Leung</t>
  </si>
  <si>
    <t>Email of Submitter</t>
  </si>
  <si>
    <t>carolineleung@chifranciscan.org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</si>
  <si>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</si>
  <si>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</si>
  <si>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</si>
  <si>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</si>
  <si>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</si>
  <si>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</si>
  <si>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</si>
  <si>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</si>
  <si>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</si>
  <si>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</si>
  <si>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</si>
  <si>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</si>
  <si>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</si>
  <si>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</si>
  <si>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</si>
  <si>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</si>
  <si>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</si>
  <si>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</si>
  <si>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</si>
  <si>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</si>
  <si>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</si>
  <si>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</si>
  <si>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</si>
  <si>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</si>
  <si>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</si>
  <si>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</si>
  <si>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</si>
  <si>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</si>
  <si>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</si>
  <si>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</si>
  <si>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</si>
  <si>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</si>
  <si>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</si>
  <si>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</si>
  <si>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</si>
  <si>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</si>
  <si>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</si>
  <si>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</si>
  <si>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</si>
  <si>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</si>
  <si>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</si>
  <si>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</si>
  <si>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</si>
  <si>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</si>
  <si>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</si>
  <si>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</si>
  <si>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</si>
  <si>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</si>
  <si>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</si>
  <si>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</si>
  <si>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</si>
  <si>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</si>
  <si>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</si>
  <si>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</si>
  <si>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</si>
  <si>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</si>
  <si>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</si>
  <si>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</si>
  <si>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</si>
  <si>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</si>
  <si>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</si>
  <si>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</si>
  <si>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</si>
  <si>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</si>
  <si>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</si>
  <si>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</si>
  <si>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</si>
  <si>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</si>
  <si>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</si>
  <si>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</si>
  <si>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</si>
  <si>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</si>
  <si>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</si>
  <si>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</si>
  <si>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</si>
  <si>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</si>
  <si>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</si>
  <si>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</si>
  <si>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</si>
  <si>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</si>
  <si>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</si>
  <si>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</si>
  <si>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</si>
  <si>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</si>
  <si>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</si>
  <si>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</si>
  <si>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</si>
  <si>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</si>
  <si>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</si>
  <si>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</si>
  <si>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</si>
  <si>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</si>
  <si>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</si>
  <si>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</si>
  <si>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</si>
  <si>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</si>
  <si>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</si>
  <si>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</si>
  <si>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</si>
  <si>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</si>
  <si>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</si>
  <si>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</si>
  <si>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</si>
  <si>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</si>
  <si>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</si>
  <si>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</si>
  <si>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</si>
  <si>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</si>
  <si>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</si>
  <si>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</si>
  <si>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</si>
  <si>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</si>
  <si>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</si>
  <si>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</si>
  <si>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</si>
  <si>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</si>
  <si>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</si>
  <si>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</si>
  <si>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</si>
  <si>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</si>
  <si>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</si>
  <si>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</si>
  <si>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</si>
  <si>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</si>
  <si>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</si>
  <si>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</si>
  <si>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</si>
  <si>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</si>
  <si>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</si>
  <si>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</si>
  <si>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</si>
  <si>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</si>
  <si>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</si>
  <si>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</si>
  <si>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</si>
  <si>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</si>
  <si>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</si>
  <si>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</si>
  <si>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</si>
  <si>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</si>
  <si>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</si>
  <si>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</si>
  <si>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</si>
  <si>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</si>
  <si>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</si>
  <si>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</si>
  <si>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</si>
  <si>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</si>
  <si>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</si>
  <si>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</si>
  <si>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</si>
  <si>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</si>
  <si>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</si>
  <si>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</si>
  <si>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</si>
  <si>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</si>
  <si>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</si>
  <si>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</si>
  <si>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</si>
  <si>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</si>
  <si>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</si>
  <si>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</si>
  <si>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</si>
  <si>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</si>
  <si>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</si>
  <si>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</si>
  <si>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</si>
  <si>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</si>
  <si>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</si>
  <si>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</si>
  <si>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</si>
  <si>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</si>
  <si>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</si>
  <si>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</si>
  <si>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</si>
  <si>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</si>
  <si>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</si>
  <si>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</si>
  <si>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</si>
  <si>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</si>
  <si>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</si>
  <si>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</si>
  <si>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</si>
  <si>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</si>
  <si>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</si>
  <si>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</si>
  <si>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</si>
  <si>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</si>
  <si>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</si>
  <si>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</si>
  <si>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</si>
  <si>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</si>
  <si>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</si>
  <si>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</si>
  <si>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</si>
  <si>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</si>
  <si>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</si>
  <si>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</si>
  <si>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</si>
  <si>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</si>
  <si>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</si>
  <si>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</si>
  <si>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</si>
  <si>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</si>
  <si>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</si>
  <si>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</si>
  <si>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</si>
  <si>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</si>
  <si>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</si>
  <si>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</si>
  <si>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</si>
  <si>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</si>
  <si>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</si>
  <si>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</si>
  <si>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</si>
  <si>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</si>
  <si>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</si>
  <si>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</si>
  <si>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</si>
  <si>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</si>
  <si>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</si>
  <si>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</si>
  <si>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</si>
  <si>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</si>
  <si>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</si>
  <si>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</si>
  <si>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</si>
  <si>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</si>
  <si>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</si>
  <si>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</si>
  <si>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</si>
  <si>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</si>
  <si>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</si>
  <si>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</si>
  <si>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</si>
  <si>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</si>
  <si>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</si>
  <si>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</si>
  <si>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</si>
  <si>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</si>
  <si>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</si>
  <si>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</si>
  <si>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</si>
  <si>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</si>
  <si>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</si>
  <si>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</si>
  <si>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</si>
  <si>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</si>
  <si>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</si>
  <si>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</si>
  <si>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</si>
  <si>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</si>
  <si>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</si>
  <si>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</si>
  <si>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</si>
  <si>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</si>
  <si>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</si>
  <si>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</si>
  <si>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</si>
  <si>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</si>
  <si>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</si>
  <si>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</si>
  <si>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</si>
  <si>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</si>
  <si>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</si>
  <si>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</si>
  <si>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</si>
  <si>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</si>
  <si>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</si>
  <si>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</si>
  <si>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</si>
  <si>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</si>
  <si>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</si>
  <si>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</si>
  <si>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</si>
  <si>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</si>
  <si>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</si>
  <si>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</si>
  <si>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</si>
  <si>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</si>
  <si>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</si>
  <si>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</si>
  <si>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</si>
  <si>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</si>
  <si>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</si>
  <si>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</si>
  <si>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</si>
  <si>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</si>
  <si>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</si>
  <si>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</si>
  <si>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</si>
  <si>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</si>
  <si>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</si>
  <si>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</si>
  <si>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</si>
  <si>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</si>
  <si>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</si>
  <si>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</si>
  <si>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</si>
  <si>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</si>
  <si>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</si>
  <si>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</si>
  <si>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</si>
  <si>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</si>
  <si>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</si>
  <si>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</si>
  <si>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</si>
  <si>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</si>
  <si>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</si>
  <si>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</si>
  <si>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</si>
  <si>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</si>
  <si>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</si>
  <si>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</si>
  <si>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</si>
  <si>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</si>
  <si>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</si>
  <si>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</si>
  <si>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</si>
  <si>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</si>
  <si>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</si>
  <si>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</si>
  <si>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</si>
  <si>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</si>
  <si>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</si>
  <si>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</si>
  <si>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</si>
  <si>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</si>
  <si>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</si>
  <si>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</si>
  <si>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</si>
  <si>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</si>
  <si>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</si>
  <si>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</si>
  <si>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</si>
  <si>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</si>
  <si>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</si>
  <si>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</si>
  <si>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</si>
  <si>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</si>
  <si>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</si>
  <si>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</si>
  <si>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</si>
  <si>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</si>
  <si>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</si>
  <si>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</si>
  <si>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</si>
  <si>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</si>
  <si>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</si>
  <si>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</si>
  <si>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</si>
  <si>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</si>
  <si>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</si>
  <si>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</si>
  <si>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</si>
  <si>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</si>
  <si>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</si>
  <si>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</si>
  <si>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</si>
  <si>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</si>
  <si>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</si>
  <si>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</si>
  <si>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</si>
  <si>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</si>
  <si>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</si>
  <si>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</si>
  <si>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</si>
  <si>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</si>
  <si>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</si>
  <si>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</si>
  <si>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</si>
  <si>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</si>
  <si>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</si>
  <si>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</si>
  <si>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</si>
  <si>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</si>
  <si>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</si>
  <si>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</si>
  <si>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</si>
  <si>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</si>
  <si>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</si>
  <si>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</si>
  <si>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</si>
  <si>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</si>
  <si>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</si>
  <si>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</si>
  <si>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</si>
  <si>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</si>
  <si>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</si>
  <si>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</si>
  <si>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</si>
  <si>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</si>
  <si>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</si>
  <si>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</si>
  <si>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</si>
  <si>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</si>
  <si>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</si>
  <si>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</si>
  <si>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</si>
  <si>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</si>
  <si>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</si>
  <si>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</si>
  <si>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</si>
  <si>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</si>
  <si>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</si>
  <si>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</si>
  <si>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</si>
  <si>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</si>
  <si>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</si>
  <si>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</si>
  <si>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</si>
  <si>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</si>
  <si>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</si>
  <si>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</si>
  <si>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</si>
  <si>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</si>
  <si>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</si>
  <si>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</si>
  <si>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</si>
  <si>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</si>
  <si>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</si>
  <si>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</si>
  <si>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</si>
  <si>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</si>
  <si>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</si>
  <si>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</si>
  <si>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</si>
  <si>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</si>
  <si>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</si>
  <si>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</si>
  <si>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</si>
  <si>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</si>
  <si>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</si>
  <si>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</si>
  <si>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</si>
  <si>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</si>
  <si>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</si>
  <si>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</si>
  <si>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</si>
  <si>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</si>
  <si>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</si>
  <si>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</si>
  <si>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</si>
  <si>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</si>
  <si>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</si>
  <si>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</si>
  <si>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</si>
  <si>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</si>
  <si>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</si>
  <si>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</si>
  <si>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</si>
  <si>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</si>
  <si>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</si>
  <si>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</si>
  <si>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</si>
  <si>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</si>
  <si>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</si>
  <si>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</si>
  <si>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</si>
  <si>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</si>
  <si>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</si>
  <si>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</si>
  <si>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</si>
  <si>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</si>
  <si>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</si>
  <si>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</si>
  <si>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</si>
  <si>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</si>
  <si>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</si>
  <si>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</si>
  <si>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</si>
  <si>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</si>
  <si>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</si>
  <si>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</si>
  <si>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</si>
  <si>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</si>
  <si>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</si>
  <si>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</si>
  <si>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</si>
  <si>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</si>
  <si>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</si>
  <si>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</si>
  <si>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</si>
  <si>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</si>
  <si>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</si>
  <si>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</si>
  <si>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</si>
  <si>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</si>
  <si>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</si>
  <si>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</si>
  <si>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</si>
  <si>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</si>
  <si>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</si>
  <si>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</si>
  <si>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</si>
  <si>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</si>
  <si>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</si>
  <si>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</si>
  <si>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</si>
  <si>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</si>
  <si>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</si>
  <si>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</si>
  <si>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</si>
  <si>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</si>
  <si>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</si>
  <si>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</si>
  <si>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</si>
  <si>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</si>
  <si>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</si>
  <si>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</si>
  <si>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</si>
  <si>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</si>
  <si>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</si>
  <si>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</si>
  <si>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</si>
  <si>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</si>
  <si>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</si>
  <si>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</si>
  <si>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</si>
  <si>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</si>
  <si>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</si>
  <si>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</si>
  <si>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</si>
  <si>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</si>
  <si>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</si>
  <si>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</si>
  <si>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</si>
  <si>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</si>
  <si>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</si>
  <si>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</si>
  <si>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</si>
  <si>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</si>
  <si>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</si>
  <si>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</si>
  <si>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</si>
  <si>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</si>
  <si>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</si>
  <si>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</si>
  <si>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</si>
  <si>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</si>
  <si>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</si>
  <si>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</si>
  <si>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</si>
  <si>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</si>
  <si>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</si>
  <si>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</si>
  <si>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</si>
  <si>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</si>
  <si>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</si>
  <si>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</si>
  <si>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</si>
  <si>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</si>
  <si>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</si>
  <si>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</si>
  <si>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</si>
  <si>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</si>
  <si>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</si>
  <si>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</si>
  <si>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</si>
  <si>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</si>
  <si>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</si>
  <si>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</si>
  <si>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</si>
  <si>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</si>
  <si>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</si>
  <si>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</si>
  <si>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</si>
  <si>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</si>
  <si>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</si>
  <si>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</si>
  <si>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</si>
  <si>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</si>
  <si>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</si>
  <si>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</si>
  <si>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</si>
  <si>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</si>
  <si>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</si>
  <si>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</si>
  <si>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</si>
  <si>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</si>
  <si>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</si>
  <si>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</si>
  <si>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</si>
  <si>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</si>
  <si>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</si>
  <si>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</si>
  <si>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</si>
  <si>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</si>
  <si>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</si>
  <si>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</si>
  <si>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</si>
  <si>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</si>
  <si>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</si>
  <si>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</si>
  <si>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</si>
  <si>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</si>
  <si>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</si>
  <si>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</si>
  <si>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</si>
  <si>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</si>
  <si>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</si>
  <si>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</si>
  <si>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</si>
  <si>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</si>
  <si>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</si>
  <si>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</si>
  <si>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</si>
  <si>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</si>
  <si>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</si>
  <si>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</si>
  <si>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</si>
  <si>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</si>
  <si>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</si>
  <si>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</si>
  <si>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</si>
  <si>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</si>
  <si>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</si>
  <si>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</si>
  <si>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</si>
  <si>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</si>
  <si>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</si>
  <si>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</si>
  <si>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</si>
  <si>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</si>
  <si>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</si>
  <si>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</si>
  <si>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</si>
  <si>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</si>
  <si>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</si>
  <si>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</si>
  <si>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</si>
  <si>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</si>
  <si>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</si>
  <si>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</si>
  <si>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</si>
  <si>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</si>
  <si>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</si>
  <si>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</si>
  <si>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</si>
  <si>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</si>
  <si>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</si>
  <si>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</si>
  <si>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</si>
  <si>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</si>
  <si>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</si>
  <si>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</si>
  <si>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</si>
  <si>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</si>
  <si>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</si>
  <si>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</si>
  <si>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</si>
  <si>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</si>
  <si>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</si>
  <si>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</si>
  <si>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</si>
  <si>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</si>
  <si>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</si>
  <si>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</si>
  <si>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</si>
  <si>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</si>
  <si>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</si>
  <si>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</si>
  <si>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</si>
  <si>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</si>
  <si>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</si>
  <si>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</si>
  <si>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</si>
  <si>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</si>
  <si>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</si>
  <si>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</si>
  <si>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</si>
  <si>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</si>
  <si>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</si>
  <si>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</si>
  <si>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</si>
  <si>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</si>
  <si>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</si>
  <si>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</si>
  <si>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</si>
  <si>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</si>
  <si>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</si>
  <si>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</si>
  <si>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</si>
  <si>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</si>
  <si>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</si>
  <si>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</si>
  <si>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</si>
  <si>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</si>
  <si>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</si>
  <si>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</si>
  <si>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</si>
  <si>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</si>
  <si>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</si>
  <si>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</si>
  <si>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</si>
  <si>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</si>
  <si>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</si>
  <si>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</si>
  <si>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</si>
  <si>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</si>
  <si>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</si>
  <si>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</si>
  <si>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</si>
  <si>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</si>
  <si>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</si>
  <si>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</si>
  <si>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</si>
  <si>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</si>
  <si>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</si>
  <si>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</si>
  <si>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</si>
  <si>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</si>
  <si>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</si>
  <si>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</si>
  <si>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</si>
  <si>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</si>
  <si>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</si>
  <si>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</si>
  <si>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</si>
  <si>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</si>
  <si>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</si>
  <si>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</si>
  <si>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</si>
  <si>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</si>
  <si>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</si>
  <si>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</si>
  <si>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</si>
  <si>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</si>
  <si>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</si>
  <si>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</si>
  <si>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</si>
  <si>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</si>
  <si>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</si>
  <si>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</si>
  <si>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</si>
  <si>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</si>
  <si>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</si>
  <si>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</si>
  <si>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</si>
  <si>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</si>
  <si>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</si>
  <si>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</si>
  <si>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</si>
  <si>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</si>
  <si>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</si>
  <si>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</si>
  <si>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</si>
  <si>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</si>
  <si>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</si>
  <si>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</si>
  <si>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</si>
  <si>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</si>
  <si>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</si>
  <si>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</si>
  <si>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</si>
  <si>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</si>
  <si>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</si>
  <si>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</si>
  <si>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</si>
  <si>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</si>
  <si>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</si>
  <si>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</si>
  <si>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</si>
  <si>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</si>
  <si>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</si>
  <si>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</si>
  <si>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</si>
  <si>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</si>
  <si>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</si>
  <si>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</si>
  <si>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</si>
  <si>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</si>
  <si>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</si>
  <si>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</si>
  <si>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</si>
  <si>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</si>
  <si>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</si>
  <si>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</si>
  <si>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</si>
  <si>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</si>
  <si>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</si>
  <si>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</si>
  <si>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</si>
  <si>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</si>
  <si>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</si>
  <si>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</si>
  <si>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</si>
  <si>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</si>
  <si>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</si>
  <si>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</si>
  <si>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</si>
  <si>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</si>
  <si>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</si>
  <si>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</si>
  <si>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</si>
  <si>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</si>
  <si>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</si>
  <si>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</si>
  <si>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</si>
  <si>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</si>
  <si>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</si>
  <si>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</si>
  <si>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</si>
  <si>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</si>
  <si>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</si>
  <si>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</si>
  <si>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</si>
  <si>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</si>
  <si>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</si>
  <si>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</si>
  <si>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</si>
  <si>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</si>
  <si>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</si>
  <si>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</si>
  <si>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</si>
  <si>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</si>
  <si>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</si>
  <si>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</si>
  <si>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</si>
  <si>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</si>
  <si>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</si>
  <si>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</si>
  <si>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</si>
  <si>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</si>
  <si>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</si>
  <si>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</si>
  <si>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</si>
  <si>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</si>
  <si>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</si>
  <si>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</si>
  <si>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</si>
  <si>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</si>
  <si>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</si>
  <si>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</si>
  <si>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</si>
  <si>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</si>
  <si>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</si>
  <si>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</si>
  <si>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</si>
  <si>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</si>
  <si>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</si>
  <si>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</si>
  <si>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</si>
  <si>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</si>
  <si>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</si>
  <si>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</si>
  <si>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</si>
  <si>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</si>
  <si>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</si>
  <si>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</si>
  <si>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</si>
  <si>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</si>
  <si>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</si>
  <si>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</si>
  <si>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</si>
  <si>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</si>
  <si>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</si>
  <si>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</si>
  <si>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</si>
  <si>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</si>
  <si>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</si>
  <si>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</si>
  <si>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</si>
  <si>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</si>
  <si>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</si>
  <si>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</si>
  <si>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</si>
  <si>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</si>
  <si>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</si>
  <si>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</si>
  <si>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</si>
  <si>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</si>
  <si>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</si>
  <si>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</si>
  <si>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</si>
  <si>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</si>
  <si>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</si>
  <si>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</si>
  <si>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</si>
  <si>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</si>
  <si>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</si>
  <si>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</si>
  <si>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</si>
  <si>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</si>
  <si>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</si>
  <si>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</si>
  <si>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</si>
  <si>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</si>
  <si>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</si>
  <si>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</si>
  <si>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</si>
  <si>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</si>
  <si>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</si>
  <si>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</si>
  <si>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</si>
  <si>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</si>
  <si>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</si>
  <si>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</si>
  <si>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</si>
  <si>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</si>
  <si>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</si>
  <si>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</si>
  <si>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</si>
  <si>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</si>
  <si>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</si>
  <si>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</si>
  <si>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</si>
  <si>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</si>
  <si>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</si>
  <si>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</si>
  <si>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</si>
  <si>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</si>
  <si>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</si>
  <si>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</si>
  <si>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</si>
  <si>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</si>
  <si>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</si>
  <si>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</si>
  <si>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</si>
  <si>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</si>
  <si>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</si>
  <si>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</si>
  <si>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</si>
  <si>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</si>
  <si>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</si>
  <si>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</si>
  <si>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</si>
  <si>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</si>
  <si>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</si>
  <si>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</si>
  <si>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</si>
  <si>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</si>
  <si>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</si>
  <si>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</si>
  <si>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</si>
  <si>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</si>
  <si>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</si>
  <si>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</si>
  <si>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</si>
  <si>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</si>
  <si>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</si>
  <si>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</si>
  <si>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</si>
  <si>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</si>
  <si>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</si>
  <si>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</si>
  <si>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</si>
  <si>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</si>
  <si>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</si>
  <si>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</si>
  <si>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</si>
  <si>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</si>
  <si>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</si>
  <si>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</si>
  <si>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</si>
  <si>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</si>
  <si>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</si>
  <si>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</si>
  <si>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</si>
  <si>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</si>
  <si>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</si>
  <si>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</si>
  <si>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</si>
  <si>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</si>
  <si>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</si>
  <si>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</si>
  <si>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</si>
  <si>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</si>
  <si>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</si>
  <si>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</si>
  <si>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</si>
  <si>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</si>
  <si>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</si>
  <si>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</si>
  <si>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</si>
  <si>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</si>
  <si>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</si>
  <si>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</si>
  <si>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</si>
  <si>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</si>
  <si>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</si>
  <si>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</si>
  <si>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</si>
  <si>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</si>
  <si>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</si>
  <si>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</si>
  <si>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</si>
  <si>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</si>
  <si>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</si>
  <si>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</si>
  <si>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</si>
  <si>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</si>
  <si>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</si>
  <si>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</si>
  <si>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</si>
  <si>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</si>
  <si>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</si>
  <si>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</si>
  <si>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</si>
  <si>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</si>
  <si>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</si>
  <si>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</si>
  <si>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</si>
  <si>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</si>
  <si>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</si>
  <si>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</si>
  <si>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</si>
  <si>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</si>
  <si>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</si>
  <si>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</si>
  <si>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</si>
  <si>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</si>
  <si>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</si>
  <si>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</si>
  <si>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</si>
  <si>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</si>
  <si>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</si>
  <si>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</si>
  <si>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</si>
  <si>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</si>
  <si>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</si>
  <si>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</si>
  <si>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</si>
  <si>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</si>
  <si>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</si>
  <si>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</si>
  <si>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</si>
  <si>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</si>
  <si>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</si>
  <si>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</si>
  <si>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</si>
  <si>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</si>
  <si>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</si>
  <si>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</si>
  <si>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</si>
  <si>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06/30/2023</t>
  </si>
  <si>
    <t>564-240-1000</t>
  </si>
  <si>
    <t>caroline.leung@commonspirit.org</t>
  </si>
  <si>
    <t>Postage and Freight</t>
  </si>
  <si>
    <t>Dues and Subscriptions</t>
  </si>
  <si>
    <t>Used RVU weight for FY23.  For FY22, used APC weighted procedures.</t>
  </si>
  <si>
    <t>Lab billings</t>
  </si>
  <si>
    <t>Gain in Sale of Fixed Assets</t>
  </si>
  <si>
    <t>Integrated network reimbursement</t>
  </si>
  <si>
    <t>PSE reimbursement</t>
  </si>
  <si>
    <t>PSE rebates received for energy efficient features in construction of new hospital in Silverdale.</t>
  </si>
  <si>
    <t>Retail product sales</t>
  </si>
  <si>
    <t>Cost of Goods Sold-supplies</t>
  </si>
  <si>
    <t xml:space="preserve">   for outpatient phamacy</t>
  </si>
  <si>
    <t>Travel and meetings</t>
  </si>
  <si>
    <t>Increase in salaries and contract labor over 2022 by $2.7M.</t>
  </si>
  <si>
    <t>Prior yeat 2022 STAT should be 35,134 and 2022 OP Exp/ UOM s/b $324.79</t>
  </si>
  <si>
    <t>Increase in expenses is mainly due to swing in depreciation, FY22 depreciation expense was low due to YTD adjustment from the new hospital construction.</t>
  </si>
  <si>
    <t>Increase in expenses is mainly due to swing in depreciation of $5M ( FY22 depreciation expense was low due to YTD adjustment from the new hospital construction), salaries increased $806K and benefits increased $530K</t>
  </si>
  <si>
    <t>Gift shop revenue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</si>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</sst>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1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38" fontId="21" fillId="4" borderId="1" xfId="0" applyNumberFormat="1" applyFont="1" applyFill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11" fillId="11" borderId="0" xfId="0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23" fillId="0" borderId="1" xfId="0" applyFont="1" applyBorder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4" fillId="0" borderId="0" xfId="0" applyFont="1"/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38" fontId="13" fillId="12" borderId="1" xfId="0" applyNumberFormat="1" applyFont="1" applyFill="1" applyBorder="1" applyProtection="1">
      <protection locked="0"/>
    </xf>
    <xf numFmtId="38" fontId="21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/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49" fontId="21" fillId="4" borderId="1" xfId="0" quotePrefix="1" applyNumberFormat="1" applyFont="1" applyFill="1" applyBorder="1" applyProtection="1">
      <protection locked="0"/>
    </xf>
    <xf numFmtId="37" fontId="37" fillId="14" borderId="14" xfId="1" applyNumberFormat="1" applyFont="1" applyFill="1" applyBorder="1" applyProtection="1">
      <protection locked="0"/>
    </xf>
    <xf numFmtId="37" fontId="6" fillId="14" borderId="14" xfId="2" applyNumberFormat="1" applyFill="1" applyBorder="1" applyAlignment="1">
      <protection locked="0"/>
    </xf>
    <xf numFmtId="37" fontId="7" fillId="0" borderId="34" xfId="0" applyFont="1" applyBorder="1"/>
    <xf numFmtId="37" fontId="7" fillId="0" borderId="0" xfId="0" applyFont="1" applyAlignment="1">
      <alignment vertical="center" wrapText="1"/>
    </xf>
    <xf numFmtId="43" fontId="5" fillId="0" borderId="0" xfId="1"/>
    <xf numFmtId="37" fontId="7" fillId="0" borderId="0" xfId="0" applyFont="1" applyAlignment="1">
      <alignment horizontal="center" vertical="center"/>
    </xf>
    <xf numFmtId="37" fontId="7" fillId="0" borderId="0" xfId="0" applyFont="1" applyAlignment="1">
      <alignment wrapText="1"/>
    </xf>
    <xf numFmtId="43" fontId="11" fillId="0" borderId="0" xfId="1" applyFont="1" applyAlignment="1">
      <alignment wrapText="1"/>
    </xf>
    <xf numFmtId="37" fontId="13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caroline.leung@commonspirit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carolineleung@chifranciscan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86" transitionEvaluation="1" transitionEntry="1" codeName="Sheet1">
    <tabColor rgb="FF92D050"/>
    <pageSetUpPr autoPageBreaks="0" fitToPage="1"/>
  </sheetPr>
  <dimension ref="A1:CF716"/>
  <sheetViews>
    <sheetView tabSelected="1" topLeftCell="A48" zoomScale="90" zoomScaleNormal="90" workbookViewId="0">
      <pane xSplit="2" ySplit="11" topLeftCell="C86" activePane="bottomRight" state="frozen"/>
      <selection activeCell="A48" sqref="A48"/>
      <selection pane="topRight" activeCell="C48" sqref="C48"/>
      <selection pane="bottomLeft" activeCell="A59" sqref="A59"/>
      <selection pane="bottomRight" activeCell="A51" sqref="A51:XFD51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4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x14ac:dyDescent="0.25">
      <c r="A22" s="14" t="s">
        <v>17</v>
      </c>
      <c r="E22" s="66"/>
      <c r="F22" s="66"/>
      <c r="G22" s="66"/>
      <c r="I22" s="66"/>
      <c r="J22" s="66"/>
    </row>
    <row r="23" spans="1:10" ht="16.5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3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x14ac:dyDescent="0.25">
      <c r="A34" s="14" t="s">
        <v>27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299" t="s">
        <v>28</v>
      </c>
      <c r="B36" s="300"/>
      <c r="C36" s="301"/>
      <c r="D36" s="300"/>
      <c r="E36" s="300"/>
      <c r="F36" s="300"/>
      <c r="G36" s="302"/>
    </row>
    <row r="37" spans="1:83" x14ac:dyDescent="0.25">
      <c r="A37" s="303" t="s">
        <v>29</v>
      </c>
      <c r="B37" s="304"/>
      <c r="C37" s="305"/>
      <c r="D37" s="306"/>
      <c r="E37" s="306"/>
      <c r="F37" s="306"/>
      <c r="G37" s="307"/>
    </row>
    <row r="38" spans="1:83" x14ac:dyDescent="0.25">
      <c r="A38" s="308" t="s">
        <v>30</v>
      </c>
      <c r="B38" s="304"/>
      <c r="C38" s="305"/>
      <c r="D38" s="306"/>
      <c r="E38" s="306"/>
      <c r="F38" s="306"/>
      <c r="G38" s="307"/>
    </row>
    <row r="39" spans="1:83" x14ac:dyDescent="0.25">
      <c r="A39" s="309" t="s">
        <v>31</v>
      </c>
      <c r="B39" s="306"/>
      <c r="C39" s="305"/>
      <c r="D39" s="306"/>
      <c r="E39" s="306"/>
      <c r="F39" s="306"/>
      <c r="G39" s="307"/>
    </row>
    <row r="40" spans="1:83" x14ac:dyDescent="0.25">
      <c r="A40" s="310" t="s">
        <v>32</v>
      </c>
      <c r="B40" s="311"/>
      <c r="C40" s="312"/>
      <c r="D40" s="311"/>
      <c r="E40" s="311"/>
      <c r="F40" s="311"/>
      <c r="G40" s="313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316">
        <v>1196086.49</v>
      </c>
      <c r="C47" s="20">
        <v>5652.9500000000007</v>
      </c>
      <c r="D47" s="20">
        <v>0</v>
      </c>
      <c r="E47" s="20">
        <v>30076.290000000005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8222.24</v>
      </c>
      <c r="P47" s="20">
        <v>24958.93</v>
      </c>
      <c r="Q47" s="20">
        <v>5806.53</v>
      </c>
      <c r="R47" s="20">
        <v>0</v>
      </c>
      <c r="S47" s="20">
        <v>0</v>
      </c>
      <c r="T47" s="20">
        <v>0</v>
      </c>
      <c r="U47" s="20">
        <v>2638.21</v>
      </c>
      <c r="V47" s="20">
        <v>155</v>
      </c>
      <c r="W47" s="20">
        <v>0</v>
      </c>
      <c r="X47" s="20">
        <v>0</v>
      </c>
      <c r="Y47" s="20">
        <v>4165.92</v>
      </c>
      <c r="Z47" s="20">
        <v>2674.2200000000003</v>
      </c>
      <c r="AA47" s="20">
        <v>0</v>
      </c>
      <c r="AB47" s="20">
        <v>933.9</v>
      </c>
      <c r="AC47" s="20">
        <v>821.75</v>
      </c>
      <c r="AD47" s="20">
        <v>0</v>
      </c>
      <c r="AE47" s="20">
        <v>38.630000000000003</v>
      </c>
      <c r="AF47" s="20">
        <v>0</v>
      </c>
      <c r="AG47" s="20">
        <v>25140.09</v>
      </c>
      <c r="AH47" s="20">
        <v>0</v>
      </c>
      <c r="AI47" s="20">
        <v>0</v>
      </c>
      <c r="AJ47" s="20">
        <v>92.55</v>
      </c>
      <c r="AK47" s="20">
        <v>30.9</v>
      </c>
      <c r="AL47" s="20">
        <v>7.73</v>
      </c>
      <c r="AM47" s="20">
        <v>0</v>
      </c>
      <c r="AN47" s="20">
        <v>0</v>
      </c>
      <c r="AO47" s="20">
        <v>0</v>
      </c>
      <c r="AP47" s="20">
        <v>7605.73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411.52</v>
      </c>
      <c r="AW47" s="20">
        <v>0</v>
      </c>
      <c r="AX47" s="20">
        <v>0</v>
      </c>
      <c r="AY47" s="20">
        <v>1897.28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5531.69</v>
      </c>
      <c r="BF47" s="20">
        <v>756.98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179993.75999999998</v>
      </c>
      <c r="BO47" s="20">
        <v>0</v>
      </c>
      <c r="BP47" s="20">
        <v>0</v>
      </c>
      <c r="BQ47" s="20">
        <v>0</v>
      </c>
      <c r="BR47" s="20">
        <v>868424.1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18849.97</v>
      </c>
      <c r="BZ47" s="20">
        <v>81.75</v>
      </c>
      <c r="CA47" s="20">
        <v>1117.8699999999999</v>
      </c>
      <c r="CB47" s="20">
        <v>0</v>
      </c>
      <c r="CC47" s="20">
        <v>0</v>
      </c>
      <c r="CD47" s="16"/>
      <c r="CE47" s="28">
        <f>SUM(C47:CC47)</f>
        <v>1196086.49</v>
      </c>
    </row>
    <row r="48" spans="1:83" x14ac:dyDescent="0.25">
      <c r="A48" s="28" t="s">
        <v>232</v>
      </c>
      <c r="B48" s="316">
        <v>51829555.590000011</v>
      </c>
      <c r="C48" s="28">
        <f t="shared" ref="C48:AH48" si="0">IF($B$48,(ROUND((($B$48/$CE$61)*C61),0)))</f>
        <v>3402062</v>
      </c>
      <c r="D48" s="28">
        <f t="shared" si="0"/>
        <v>0</v>
      </c>
      <c r="E48" s="28">
        <f t="shared" si="0"/>
        <v>8957120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1997250</v>
      </c>
      <c r="P48" s="28">
        <f t="shared" si="0"/>
        <v>3337099</v>
      </c>
      <c r="Q48" s="28">
        <f t="shared" si="0"/>
        <v>1972494</v>
      </c>
      <c r="R48" s="28">
        <f t="shared" si="0"/>
        <v>47182</v>
      </c>
      <c r="S48" s="28">
        <f t="shared" si="0"/>
        <v>290293</v>
      </c>
      <c r="T48" s="28">
        <f t="shared" si="0"/>
        <v>0</v>
      </c>
      <c r="U48" s="28">
        <f t="shared" si="0"/>
        <v>935059</v>
      </c>
      <c r="V48" s="28">
        <f t="shared" si="0"/>
        <v>157471</v>
      </c>
      <c r="W48" s="28">
        <f t="shared" si="0"/>
        <v>167083</v>
      </c>
      <c r="X48" s="28">
        <f t="shared" si="0"/>
        <v>0</v>
      </c>
      <c r="Y48" s="28">
        <f t="shared" si="0"/>
        <v>2115077</v>
      </c>
      <c r="Z48" s="28">
        <f t="shared" si="0"/>
        <v>528036</v>
      </c>
      <c r="AA48" s="28">
        <f t="shared" si="0"/>
        <v>152044</v>
      </c>
      <c r="AB48" s="28">
        <f t="shared" si="0"/>
        <v>1452784</v>
      </c>
      <c r="AC48" s="28">
        <f t="shared" si="0"/>
        <v>979941</v>
      </c>
      <c r="AD48" s="28">
        <f t="shared" si="0"/>
        <v>0</v>
      </c>
      <c r="AE48" s="28">
        <f t="shared" si="0"/>
        <v>481320</v>
      </c>
      <c r="AF48" s="28">
        <f t="shared" si="0"/>
        <v>0</v>
      </c>
      <c r="AG48" s="28">
        <f t="shared" si="0"/>
        <v>1497630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15749889</v>
      </c>
      <c r="AK48" s="28">
        <f t="shared" si="1"/>
        <v>136712</v>
      </c>
      <c r="AL48" s="28">
        <f t="shared" si="1"/>
        <v>100703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1762164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505270</v>
      </c>
      <c r="AW48" s="28">
        <f t="shared" si="1"/>
        <v>0</v>
      </c>
      <c r="AX48" s="28">
        <f t="shared" si="1"/>
        <v>0</v>
      </c>
      <c r="AY48" s="28">
        <f t="shared" si="1"/>
        <v>609796</v>
      </c>
      <c r="AZ48" s="28">
        <f t="shared" si="1"/>
        <v>0</v>
      </c>
      <c r="BA48" s="28">
        <f t="shared" si="1"/>
        <v>21527</v>
      </c>
      <c r="BB48" s="28">
        <f t="shared" si="1"/>
        <v>0</v>
      </c>
      <c r="BC48" s="28">
        <f t="shared" si="1"/>
        <v>101278</v>
      </c>
      <c r="BD48" s="28">
        <f t="shared" si="1"/>
        <v>0</v>
      </c>
      <c r="BE48" s="28">
        <f t="shared" si="1"/>
        <v>309353</v>
      </c>
      <c r="BF48" s="28">
        <f t="shared" si="1"/>
        <v>750880</v>
      </c>
      <c r="BG48" s="28">
        <f t="shared" si="1"/>
        <v>0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0</v>
      </c>
      <c r="BL48" s="28">
        <f t="shared" si="1"/>
        <v>0</v>
      </c>
      <c r="BM48" s="28">
        <f t="shared" si="1"/>
        <v>0</v>
      </c>
      <c r="BN48" s="28">
        <f t="shared" si="1"/>
        <v>1090277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0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0</v>
      </c>
      <c r="BW48" s="28">
        <f t="shared" si="2"/>
        <v>0</v>
      </c>
      <c r="BX48" s="28">
        <f t="shared" si="2"/>
        <v>324241</v>
      </c>
      <c r="BY48" s="28">
        <f t="shared" si="2"/>
        <v>706164</v>
      </c>
      <c r="BZ48" s="28">
        <f t="shared" si="2"/>
        <v>311880</v>
      </c>
      <c r="CA48" s="28">
        <f t="shared" si="2"/>
        <v>193321</v>
      </c>
      <c r="CB48" s="28">
        <f t="shared" si="2"/>
        <v>0</v>
      </c>
      <c r="CC48" s="28">
        <f t="shared" si="2"/>
        <v>686155</v>
      </c>
      <c r="CD48" s="28">
        <f t="shared" si="2"/>
        <v>0</v>
      </c>
      <c r="CE48" s="28">
        <f>SUM(C48:CD48)</f>
        <v>51829555</v>
      </c>
    </row>
    <row r="49" spans="1:83" x14ac:dyDescent="0.25">
      <c r="A49" s="16" t="s">
        <v>233</v>
      </c>
      <c r="B49" s="28">
        <f>B47+B48</f>
        <v>53025642.080000013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317">
        <v>22620308.650000002</v>
      </c>
      <c r="C51" s="317">
        <v>297951.77</v>
      </c>
      <c r="D51" s="317">
        <v>0</v>
      </c>
      <c r="E51" s="317">
        <v>35011.270000000004</v>
      </c>
      <c r="F51" s="317">
        <v>0</v>
      </c>
      <c r="G51" s="317">
        <v>0</v>
      </c>
      <c r="H51" s="317">
        <v>0</v>
      </c>
      <c r="I51" s="317">
        <v>0</v>
      </c>
      <c r="J51" s="317">
        <v>0</v>
      </c>
      <c r="K51" s="317">
        <v>0</v>
      </c>
      <c r="L51" s="317">
        <v>0</v>
      </c>
      <c r="M51" s="317">
        <v>0</v>
      </c>
      <c r="N51" s="317">
        <v>0</v>
      </c>
      <c r="O51" s="317">
        <v>90551.85</v>
      </c>
      <c r="P51" s="317">
        <v>2909194.94</v>
      </c>
      <c r="Q51" s="317">
        <v>18959.030000000002</v>
      </c>
      <c r="R51" s="317">
        <v>144253.65</v>
      </c>
      <c r="S51" s="317">
        <v>15667.74</v>
      </c>
      <c r="T51" s="317">
        <v>0</v>
      </c>
      <c r="U51" s="317">
        <v>180760.12</v>
      </c>
      <c r="V51" s="317">
        <v>1755.42</v>
      </c>
      <c r="W51" s="317">
        <v>803286.9</v>
      </c>
      <c r="X51" s="317">
        <v>0</v>
      </c>
      <c r="Y51" s="317">
        <v>3035487.77</v>
      </c>
      <c r="Z51" s="317">
        <v>78047.48000000001</v>
      </c>
      <c r="AA51" s="317">
        <v>1133215.3700000001</v>
      </c>
      <c r="AB51" s="317">
        <v>282390.14</v>
      </c>
      <c r="AC51" s="317">
        <v>56817.78</v>
      </c>
      <c r="AD51" s="317">
        <v>44503.69</v>
      </c>
      <c r="AE51" s="317">
        <v>3361.49</v>
      </c>
      <c r="AF51" s="317">
        <v>0</v>
      </c>
      <c r="AG51" s="317">
        <v>536791</v>
      </c>
      <c r="AH51" s="317">
        <v>0</v>
      </c>
      <c r="AI51" s="317">
        <v>0</v>
      </c>
      <c r="AJ51" s="317">
        <v>4465842.45</v>
      </c>
      <c r="AK51" s="317">
        <v>0</v>
      </c>
      <c r="AL51" s="317">
        <v>0</v>
      </c>
      <c r="AM51" s="317">
        <v>0</v>
      </c>
      <c r="AN51" s="317">
        <v>0</v>
      </c>
      <c r="AO51" s="317">
        <v>0</v>
      </c>
      <c r="AP51" s="317">
        <v>258053.45</v>
      </c>
      <c r="AQ51" s="317">
        <v>0</v>
      </c>
      <c r="AR51" s="317">
        <v>0</v>
      </c>
      <c r="AS51" s="317">
        <v>0</v>
      </c>
      <c r="AT51" s="317">
        <v>0</v>
      </c>
      <c r="AU51" s="317">
        <v>0</v>
      </c>
      <c r="AV51" s="317">
        <v>90449.54</v>
      </c>
      <c r="AW51" s="317">
        <v>0</v>
      </c>
      <c r="AX51" s="317">
        <v>0</v>
      </c>
      <c r="AY51" s="317">
        <v>67996.069999999992</v>
      </c>
      <c r="AZ51" s="317">
        <v>0</v>
      </c>
      <c r="BA51" s="317">
        <v>0</v>
      </c>
      <c r="BB51" s="317">
        <v>0</v>
      </c>
      <c r="BC51" s="317">
        <v>0</v>
      </c>
      <c r="BD51" s="317">
        <v>0</v>
      </c>
      <c r="BE51" s="317">
        <v>370812.27</v>
      </c>
      <c r="BF51" s="317">
        <v>37483.93</v>
      </c>
      <c r="BG51" s="317">
        <v>183099.16999999998</v>
      </c>
      <c r="BH51" s="317">
        <v>0</v>
      </c>
      <c r="BI51" s="317">
        <v>0</v>
      </c>
      <c r="BJ51" s="317">
        <v>0</v>
      </c>
      <c r="BK51" s="317">
        <v>0</v>
      </c>
      <c r="BL51" s="317">
        <v>939.12</v>
      </c>
      <c r="BM51" s="317">
        <v>0</v>
      </c>
      <c r="BN51" s="317">
        <v>5884744.8700000001</v>
      </c>
      <c r="BO51" s="317">
        <v>0</v>
      </c>
      <c r="BP51" s="317">
        <v>0</v>
      </c>
      <c r="BQ51" s="317">
        <v>0</v>
      </c>
      <c r="BR51" s="317">
        <v>0</v>
      </c>
      <c r="BS51" s="317">
        <v>0</v>
      </c>
      <c r="BT51" s="317">
        <v>0</v>
      </c>
      <c r="BU51" s="317">
        <v>0</v>
      </c>
      <c r="BV51" s="317">
        <v>0</v>
      </c>
      <c r="BW51" s="317">
        <v>0</v>
      </c>
      <c r="BX51" s="317">
        <v>0</v>
      </c>
      <c r="BY51" s="317">
        <v>1060234.45</v>
      </c>
      <c r="BZ51" s="317">
        <v>0</v>
      </c>
      <c r="CA51" s="317">
        <v>493.92</v>
      </c>
      <c r="CB51" s="317">
        <v>0</v>
      </c>
      <c r="CC51" s="317">
        <v>532152</v>
      </c>
      <c r="CD51" s="16"/>
      <c r="CE51" s="28">
        <f>SUM(C51:CD51)</f>
        <v>22620308.650000002</v>
      </c>
    </row>
    <row r="52" spans="1:83" x14ac:dyDescent="0.25">
      <c r="A52" s="35" t="s">
        <v>235</v>
      </c>
      <c r="B52" s="318">
        <v>24760668.370000001</v>
      </c>
      <c r="C52" s="28">
        <f t="shared" ref="C52:AH52" si="3">IF($B$52,ROUND(($B$52/($CE$90+$CF$90)*C90),0))</f>
        <v>1646655</v>
      </c>
      <c r="D52" s="28">
        <f t="shared" si="3"/>
        <v>0</v>
      </c>
      <c r="E52" s="28">
        <f t="shared" si="3"/>
        <v>2980804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650389</v>
      </c>
      <c r="P52" s="28">
        <f t="shared" si="3"/>
        <v>2094037</v>
      </c>
      <c r="Q52" s="28">
        <f t="shared" si="3"/>
        <v>0</v>
      </c>
      <c r="R52" s="28">
        <f t="shared" si="3"/>
        <v>0</v>
      </c>
      <c r="S52" s="28">
        <f t="shared" si="3"/>
        <v>666100</v>
      </c>
      <c r="T52" s="28">
        <f t="shared" si="3"/>
        <v>0</v>
      </c>
      <c r="U52" s="28">
        <f t="shared" si="3"/>
        <v>373401</v>
      </c>
      <c r="V52" s="28">
        <f t="shared" si="3"/>
        <v>0</v>
      </c>
      <c r="W52" s="28">
        <f t="shared" si="3"/>
        <v>76367</v>
      </c>
      <c r="X52" s="28">
        <f t="shared" si="3"/>
        <v>0</v>
      </c>
      <c r="Y52" s="28">
        <f t="shared" si="3"/>
        <v>1062888</v>
      </c>
      <c r="Z52" s="28">
        <f t="shared" si="3"/>
        <v>624456</v>
      </c>
      <c r="AA52" s="28">
        <f t="shared" si="3"/>
        <v>0</v>
      </c>
      <c r="AB52" s="28">
        <f t="shared" si="3"/>
        <v>245885</v>
      </c>
      <c r="AC52" s="28">
        <f t="shared" si="3"/>
        <v>182405</v>
      </c>
      <c r="AD52" s="28">
        <f t="shared" si="3"/>
        <v>0</v>
      </c>
      <c r="AE52" s="28">
        <f t="shared" si="3"/>
        <v>386606</v>
      </c>
      <c r="AF52" s="28">
        <f t="shared" si="3"/>
        <v>0</v>
      </c>
      <c r="AG52" s="28">
        <f t="shared" si="3"/>
        <v>2416646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1872714</v>
      </c>
      <c r="AK52" s="28">
        <f t="shared" si="4"/>
        <v>186144</v>
      </c>
      <c r="AL52" s="28">
        <f t="shared" si="4"/>
        <v>61252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3197296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19609</v>
      </c>
      <c r="AW52" s="28">
        <f t="shared" si="4"/>
        <v>0</v>
      </c>
      <c r="AX52" s="28">
        <f t="shared" si="4"/>
        <v>0</v>
      </c>
      <c r="AY52" s="28">
        <f t="shared" si="4"/>
        <v>688533</v>
      </c>
      <c r="AZ52" s="28">
        <f t="shared" si="4"/>
        <v>0</v>
      </c>
      <c r="BA52" s="28">
        <f t="shared" si="4"/>
        <v>0</v>
      </c>
      <c r="BB52" s="28">
        <f t="shared" si="4"/>
        <v>0</v>
      </c>
      <c r="BC52" s="28">
        <f t="shared" si="4"/>
        <v>0</v>
      </c>
      <c r="BD52" s="28">
        <f t="shared" si="4"/>
        <v>4046517</v>
      </c>
      <c r="BE52" s="28">
        <f t="shared" si="4"/>
        <v>44070</v>
      </c>
      <c r="BF52" s="28">
        <f t="shared" si="4"/>
        <v>193303</v>
      </c>
      <c r="BG52" s="28">
        <f t="shared" si="4"/>
        <v>0</v>
      </c>
      <c r="BH52" s="28">
        <f t="shared" si="4"/>
        <v>0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899615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144977</v>
      </c>
      <c r="BT52" s="28">
        <f t="shared" si="5"/>
        <v>0</v>
      </c>
      <c r="BU52" s="28">
        <f t="shared" si="5"/>
        <v>0</v>
      </c>
      <c r="BV52" s="28">
        <f t="shared" si="5"/>
        <v>0</v>
      </c>
      <c r="BW52" s="28">
        <f t="shared" si="5"/>
        <v>0</v>
      </c>
      <c r="BX52" s="28">
        <f t="shared" si="5"/>
        <v>0</v>
      </c>
      <c r="BY52" s="28">
        <f t="shared" si="5"/>
        <v>0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24760669</v>
      </c>
    </row>
    <row r="53" spans="1:83" x14ac:dyDescent="0.25">
      <c r="A53" s="16" t="s">
        <v>233</v>
      </c>
      <c r="B53" s="28">
        <f>B51+B52</f>
        <v>47380977.020000003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317">
        <v>7719</v>
      </c>
      <c r="D59" s="317"/>
      <c r="E59" s="317">
        <v>68207</v>
      </c>
      <c r="F59" s="317"/>
      <c r="G59" s="317"/>
      <c r="H59" s="317"/>
      <c r="I59" s="317"/>
      <c r="J59" s="317"/>
      <c r="K59" s="317"/>
      <c r="L59" s="317"/>
      <c r="M59" s="317"/>
      <c r="N59" s="317"/>
      <c r="O59" s="317">
        <v>6032</v>
      </c>
      <c r="P59" s="319">
        <v>1128331.6000000001</v>
      </c>
      <c r="Q59" s="319">
        <v>37703.65</v>
      </c>
      <c r="R59" s="319">
        <v>1338390</v>
      </c>
      <c r="S59" s="279">
        <v>0</v>
      </c>
      <c r="T59" s="279">
        <v>0</v>
      </c>
      <c r="U59" s="320">
        <v>1477666</v>
      </c>
      <c r="V59" s="319">
        <v>15197.09</v>
      </c>
      <c r="W59" s="319">
        <v>7751.29</v>
      </c>
      <c r="X59" s="319">
        <v>0</v>
      </c>
      <c r="Y59" s="319">
        <v>154036.32079999999</v>
      </c>
      <c r="Z59" s="319">
        <v>0</v>
      </c>
      <c r="AA59" s="319">
        <v>12612</v>
      </c>
      <c r="AB59" s="279">
        <v>0</v>
      </c>
      <c r="AC59" s="319">
        <v>174404.83000000002</v>
      </c>
      <c r="AD59" s="319">
        <v>0</v>
      </c>
      <c r="AE59" s="319">
        <v>92837.272100000002</v>
      </c>
      <c r="AF59" s="319">
        <v>0</v>
      </c>
      <c r="AG59" s="319">
        <v>66897</v>
      </c>
      <c r="AH59" s="319">
        <v>0</v>
      </c>
      <c r="AI59" s="319">
        <v>0</v>
      </c>
      <c r="AJ59" s="319">
        <v>474988.86</v>
      </c>
      <c r="AK59" s="319">
        <v>22466</v>
      </c>
      <c r="AL59" s="319">
        <v>8138</v>
      </c>
      <c r="AM59" s="319">
        <v>0</v>
      </c>
      <c r="AN59" s="319">
        <v>0</v>
      </c>
      <c r="AO59" s="319">
        <v>0</v>
      </c>
      <c r="AP59" s="319">
        <v>637976.25</v>
      </c>
      <c r="AQ59" s="319">
        <v>0</v>
      </c>
      <c r="AR59" s="319">
        <v>0</v>
      </c>
      <c r="AS59" s="319">
        <v>0</v>
      </c>
      <c r="AT59" s="319">
        <v>0</v>
      </c>
      <c r="AU59" s="319">
        <v>0</v>
      </c>
      <c r="AV59" s="279">
        <v>0</v>
      </c>
      <c r="AW59" s="279">
        <v>0</v>
      </c>
      <c r="AX59" s="279">
        <v>0</v>
      </c>
      <c r="AY59" s="319">
        <v>247845</v>
      </c>
      <c r="AZ59" s="319">
        <v>72927</v>
      </c>
      <c r="BA59" s="279">
        <v>0</v>
      </c>
      <c r="BB59" s="279">
        <v>0</v>
      </c>
      <c r="BC59" s="279">
        <v>0</v>
      </c>
      <c r="BD59" s="279">
        <v>0</v>
      </c>
      <c r="BE59" s="319">
        <v>622529.54116863827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5">
        <v>0</v>
      </c>
      <c r="CE59" s="28">
        <v>0</v>
      </c>
    </row>
    <row r="60" spans="1:83" s="211" customFormat="1" x14ac:dyDescent="0.25">
      <c r="A60" s="218" t="s">
        <v>262</v>
      </c>
      <c r="B60" s="219"/>
      <c r="C60" s="321">
        <v>119.71496634615383</v>
      </c>
      <c r="D60" s="321">
        <v>0</v>
      </c>
      <c r="E60" s="321">
        <v>349.11181249999987</v>
      </c>
      <c r="F60" s="321">
        <v>0</v>
      </c>
      <c r="G60" s="321">
        <v>0</v>
      </c>
      <c r="H60" s="321">
        <v>0</v>
      </c>
      <c r="I60" s="321">
        <v>0</v>
      </c>
      <c r="J60" s="321">
        <v>0</v>
      </c>
      <c r="K60" s="321">
        <v>0</v>
      </c>
      <c r="L60" s="321">
        <v>0</v>
      </c>
      <c r="M60" s="321">
        <v>0</v>
      </c>
      <c r="N60" s="321">
        <v>0</v>
      </c>
      <c r="O60" s="321">
        <v>69.054360576923074</v>
      </c>
      <c r="P60" s="322">
        <v>130.47359615384613</v>
      </c>
      <c r="Q60" s="322">
        <v>61.852076923076936</v>
      </c>
      <c r="R60" s="322">
        <v>2.8209374999999994</v>
      </c>
      <c r="S60" s="323">
        <v>24.301557692307693</v>
      </c>
      <c r="T60" s="323">
        <v>0</v>
      </c>
      <c r="U60" s="324">
        <v>51.929110576923065</v>
      </c>
      <c r="V60" s="322">
        <v>5.3870865384615394</v>
      </c>
      <c r="W60" s="322">
        <v>7.1779230769230766</v>
      </c>
      <c r="X60" s="322">
        <v>0</v>
      </c>
      <c r="Y60" s="322">
        <v>99.922951923076951</v>
      </c>
      <c r="Z60" s="322">
        <v>22.284211538461534</v>
      </c>
      <c r="AA60" s="322">
        <v>5.3229230769230771</v>
      </c>
      <c r="AB60" s="323">
        <v>55.265937500000007</v>
      </c>
      <c r="AC60" s="322">
        <v>41.253158653846164</v>
      </c>
      <c r="AD60" s="322">
        <v>0</v>
      </c>
      <c r="AE60" s="322">
        <v>22.743432692307692</v>
      </c>
      <c r="AF60" s="322">
        <v>0</v>
      </c>
      <c r="AG60" s="322">
        <v>54.066052884615374</v>
      </c>
      <c r="AH60" s="322">
        <v>0</v>
      </c>
      <c r="AI60" s="322">
        <v>0</v>
      </c>
      <c r="AJ60" s="322">
        <v>555.38330769230777</v>
      </c>
      <c r="AK60" s="322">
        <v>5.9402067307692308</v>
      </c>
      <c r="AL60" s="322">
        <v>4.1538028846153843</v>
      </c>
      <c r="AM60" s="322">
        <v>0</v>
      </c>
      <c r="AN60" s="322">
        <v>0</v>
      </c>
      <c r="AO60" s="322">
        <v>0</v>
      </c>
      <c r="AP60" s="322">
        <v>92.890456730769245</v>
      </c>
      <c r="AQ60" s="322">
        <v>0</v>
      </c>
      <c r="AR60" s="322">
        <v>0</v>
      </c>
      <c r="AS60" s="322">
        <v>0</v>
      </c>
      <c r="AT60" s="322">
        <v>0</v>
      </c>
      <c r="AU60" s="322">
        <v>0</v>
      </c>
      <c r="AV60" s="323">
        <v>19.424956730769228</v>
      </c>
      <c r="AW60" s="323">
        <v>0</v>
      </c>
      <c r="AX60" s="323">
        <v>0</v>
      </c>
      <c r="AY60" s="322">
        <v>52.213264423076929</v>
      </c>
      <c r="AZ60" s="322">
        <v>0</v>
      </c>
      <c r="BA60" s="323">
        <v>1.8005480769230771</v>
      </c>
      <c r="BB60" s="323">
        <v>0</v>
      </c>
      <c r="BC60" s="323">
        <v>10.63742307692308</v>
      </c>
      <c r="BD60" s="323">
        <v>0</v>
      </c>
      <c r="BE60" s="322">
        <v>18.761125</v>
      </c>
      <c r="BF60" s="323">
        <v>67.317552884615381</v>
      </c>
      <c r="BG60" s="323">
        <v>0</v>
      </c>
      <c r="BH60" s="323">
        <v>0</v>
      </c>
      <c r="BI60" s="323">
        <v>0</v>
      </c>
      <c r="BJ60" s="323">
        <v>0</v>
      </c>
      <c r="BK60" s="323">
        <v>0</v>
      </c>
      <c r="BL60" s="323">
        <v>0</v>
      </c>
      <c r="BM60" s="323">
        <v>0</v>
      </c>
      <c r="BN60" s="323">
        <v>47.56230769230767</v>
      </c>
      <c r="BO60" s="323">
        <v>0</v>
      </c>
      <c r="BP60" s="323">
        <v>0</v>
      </c>
      <c r="BQ60" s="323">
        <v>0</v>
      </c>
      <c r="BR60" s="323">
        <v>0</v>
      </c>
      <c r="BS60" s="323">
        <v>0</v>
      </c>
      <c r="BT60" s="323">
        <v>0</v>
      </c>
      <c r="BU60" s="323">
        <v>0</v>
      </c>
      <c r="BV60" s="323">
        <v>0</v>
      </c>
      <c r="BW60" s="323">
        <v>0</v>
      </c>
      <c r="BX60" s="323">
        <v>12.4925625</v>
      </c>
      <c r="BY60" s="323">
        <v>27.24086057692308</v>
      </c>
      <c r="BZ60" s="323">
        <v>10.17204807692308</v>
      </c>
      <c r="CA60" s="323">
        <v>6.4606394230769233</v>
      </c>
      <c r="CB60" s="323">
        <v>0</v>
      </c>
      <c r="CC60" s="323">
        <v>0</v>
      </c>
      <c r="CD60" s="220" t="s">
        <v>248</v>
      </c>
      <c r="CE60" s="238">
        <f t="shared" ref="CE60:CE68" si="6">SUM(C60:CD60)</f>
        <v>2055.1331586538463</v>
      </c>
    </row>
    <row r="61" spans="1:83" x14ac:dyDescent="0.25">
      <c r="A61" s="35" t="s">
        <v>263</v>
      </c>
      <c r="B61" s="16"/>
      <c r="C61" s="317">
        <v>15747668.419999994</v>
      </c>
      <c r="D61" s="317">
        <v>0</v>
      </c>
      <c r="E61" s="317">
        <v>41461260.850000001</v>
      </c>
      <c r="F61" s="317">
        <v>0</v>
      </c>
      <c r="G61" s="317">
        <v>0</v>
      </c>
      <c r="H61" s="317">
        <v>0</v>
      </c>
      <c r="I61" s="317">
        <v>0</v>
      </c>
      <c r="J61" s="317">
        <v>0</v>
      </c>
      <c r="K61" s="317">
        <v>0</v>
      </c>
      <c r="L61" s="317">
        <v>0</v>
      </c>
      <c r="M61" s="317">
        <v>0</v>
      </c>
      <c r="N61" s="317">
        <v>0</v>
      </c>
      <c r="O61" s="317">
        <v>9244991.8199999966</v>
      </c>
      <c r="P61" s="319">
        <v>15446965.579999998</v>
      </c>
      <c r="Q61" s="319">
        <v>9130400.7800000031</v>
      </c>
      <c r="R61" s="319">
        <v>218400.41000000006</v>
      </c>
      <c r="S61" s="325">
        <v>1343723.59</v>
      </c>
      <c r="T61" s="325">
        <v>0</v>
      </c>
      <c r="U61" s="320">
        <v>4328258.13</v>
      </c>
      <c r="V61" s="319">
        <v>728913.6</v>
      </c>
      <c r="W61" s="319">
        <v>773401.62000000011</v>
      </c>
      <c r="X61" s="319">
        <v>0</v>
      </c>
      <c r="Y61" s="319">
        <v>9790395.3600000013</v>
      </c>
      <c r="Z61" s="319">
        <v>2444204.5700000008</v>
      </c>
      <c r="AA61" s="319">
        <v>703789.35</v>
      </c>
      <c r="AB61" s="326">
        <v>6724734.5399999982</v>
      </c>
      <c r="AC61" s="319">
        <v>4536008.2999999989</v>
      </c>
      <c r="AD61" s="319">
        <v>0</v>
      </c>
      <c r="AE61" s="319">
        <v>2227961.4400000009</v>
      </c>
      <c r="AF61" s="319">
        <v>0</v>
      </c>
      <c r="AG61" s="319">
        <v>6932320.6900000004</v>
      </c>
      <c r="AH61" s="319">
        <v>0</v>
      </c>
      <c r="AI61" s="319">
        <v>0</v>
      </c>
      <c r="AJ61" s="319">
        <v>72904039.110000029</v>
      </c>
      <c r="AK61" s="319">
        <v>632823.0299999998</v>
      </c>
      <c r="AL61" s="319">
        <v>466139.67999999993</v>
      </c>
      <c r="AM61" s="319">
        <v>0</v>
      </c>
      <c r="AN61" s="319">
        <v>0</v>
      </c>
      <c r="AO61" s="319">
        <v>0</v>
      </c>
      <c r="AP61" s="319">
        <v>8156812.6000000006</v>
      </c>
      <c r="AQ61" s="319">
        <v>0</v>
      </c>
      <c r="AR61" s="319">
        <v>0</v>
      </c>
      <c r="AS61" s="319">
        <v>0</v>
      </c>
      <c r="AT61" s="319">
        <v>0</v>
      </c>
      <c r="AU61" s="319">
        <v>0</v>
      </c>
      <c r="AV61" s="325">
        <v>2338823.6099999989</v>
      </c>
      <c r="AW61" s="325">
        <v>0</v>
      </c>
      <c r="AX61" s="325">
        <v>0</v>
      </c>
      <c r="AY61" s="319">
        <v>2822658.4699999997</v>
      </c>
      <c r="AZ61" s="319">
        <v>0</v>
      </c>
      <c r="BA61" s="325">
        <v>99647.71</v>
      </c>
      <c r="BB61" s="325">
        <v>0</v>
      </c>
      <c r="BC61" s="325">
        <v>468801.6999999999</v>
      </c>
      <c r="BD61" s="325">
        <v>0</v>
      </c>
      <c r="BE61" s="319">
        <v>1431951.6000000003</v>
      </c>
      <c r="BF61" s="325">
        <v>3475720.3799999994</v>
      </c>
      <c r="BG61" s="325">
        <v>0</v>
      </c>
      <c r="BH61" s="325">
        <v>0</v>
      </c>
      <c r="BI61" s="325">
        <v>0</v>
      </c>
      <c r="BJ61" s="325">
        <v>0</v>
      </c>
      <c r="BK61" s="325">
        <v>0</v>
      </c>
      <c r="BL61" s="325">
        <v>0</v>
      </c>
      <c r="BM61" s="325">
        <v>0</v>
      </c>
      <c r="BN61" s="325">
        <v>5046741.4099999983</v>
      </c>
      <c r="BO61" s="325">
        <v>0</v>
      </c>
      <c r="BP61" s="325">
        <v>0</v>
      </c>
      <c r="BQ61" s="325">
        <v>0</v>
      </c>
      <c r="BR61" s="325">
        <v>0</v>
      </c>
      <c r="BS61" s="325">
        <v>0</v>
      </c>
      <c r="BT61" s="325">
        <v>0</v>
      </c>
      <c r="BU61" s="325">
        <v>0</v>
      </c>
      <c r="BV61" s="325">
        <v>0</v>
      </c>
      <c r="BW61" s="325">
        <v>0</v>
      </c>
      <c r="BX61" s="325">
        <v>1500868.22</v>
      </c>
      <c r="BY61" s="325">
        <v>3268735.96</v>
      </c>
      <c r="BZ61" s="325">
        <v>1443648.92</v>
      </c>
      <c r="CA61" s="325">
        <v>894854.55</v>
      </c>
      <c r="CB61" s="325">
        <v>0</v>
      </c>
      <c r="CC61" s="325">
        <v>3176115.9</v>
      </c>
      <c r="CD61" s="25" t="s">
        <v>248</v>
      </c>
      <c r="CE61" s="28">
        <f t="shared" si="6"/>
        <v>239911781.89999998</v>
      </c>
    </row>
    <row r="62" spans="1:83" x14ac:dyDescent="0.25">
      <c r="A62" s="35" t="s">
        <v>11</v>
      </c>
      <c r="B62" s="16"/>
      <c r="C62" s="28">
        <f t="shared" ref="C62:AH62" si="7">ROUND(C47+C48,0)</f>
        <v>3407715</v>
      </c>
      <c r="D62" s="28">
        <f t="shared" si="7"/>
        <v>0</v>
      </c>
      <c r="E62" s="28">
        <f t="shared" si="7"/>
        <v>8987196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2005472</v>
      </c>
      <c r="P62" s="28">
        <f t="shared" si="7"/>
        <v>3362058</v>
      </c>
      <c r="Q62" s="28">
        <f t="shared" si="7"/>
        <v>1978301</v>
      </c>
      <c r="R62" s="28">
        <f t="shared" si="7"/>
        <v>47182</v>
      </c>
      <c r="S62" s="28">
        <f t="shared" si="7"/>
        <v>290293</v>
      </c>
      <c r="T62" s="28">
        <f t="shared" si="7"/>
        <v>0</v>
      </c>
      <c r="U62" s="28">
        <f t="shared" si="7"/>
        <v>937697</v>
      </c>
      <c r="V62" s="28">
        <f t="shared" si="7"/>
        <v>157626</v>
      </c>
      <c r="W62" s="28">
        <f t="shared" si="7"/>
        <v>167083</v>
      </c>
      <c r="X62" s="28">
        <f t="shared" si="7"/>
        <v>0</v>
      </c>
      <c r="Y62" s="28">
        <f t="shared" si="7"/>
        <v>2119243</v>
      </c>
      <c r="Z62" s="28">
        <f t="shared" si="7"/>
        <v>530710</v>
      </c>
      <c r="AA62" s="28">
        <f t="shared" si="7"/>
        <v>152044</v>
      </c>
      <c r="AB62" s="28">
        <f t="shared" si="7"/>
        <v>1453718</v>
      </c>
      <c r="AC62" s="28">
        <f t="shared" si="7"/>
        <v>980763</v>
      </c>
      <c r="AD62" s="28">
        <f t="shared" si="7"/>
        <v>0</v>
      </c>
      <c r="AE62" s="28">
        <f t="shared" si="7"/>
        <v>481359</v>
      </c>
      <c r="AF62" s="28">
        <f t="shared" si="7"/>
        <v>0</v>
      </c>
      <c r="AG62" s="28">
        <f t="shared" si="7"/>
        <v>1522770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15749982</v>
      </c>
      <c r="AK62" s="28">
        <f t="shared" si="8"/>
        <v>136743</v>
      </c>
      <c r="AL62" s="28">
        <f t="shared" si="8"/>
        <v>100711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1769770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505682</v>
      </c>
      <c r="AW62" s="28">
        <f t="shared" si="8"/>
        <v>0</v>
      </c>
      <c r="AX62" s="28">
        <f t="shared" si="8"/>
        <v>0</v>
      </c>
      <c r="AY62" s="28">
        <f t="shared" si="8"/>
        <v>611693</v>
      </c>
      <c r="AZ62" s="28">
        <f t="shared" si="8"/>
        <v>0</v>
      </c>
      <c r="BA62" s="28">
        <f t="shared" si="8"/>
        <v>21527</v>
      </c>
      <c r="BB62" s="28">
        <f t="shared" si="8"/>
        <v>0</v>
      </c>
      <c r="BC62" s="28">
        <f t="shared" si="8"/>
        <v>101278</v>
      </c>
      <c r="BD62" s="28">
        <f t="shared" si="8"/>
        <v>0</v>
      </c>
      <c r="BE62" s="28">
        <f t="shared" si="8"/>
        <v>314885</v>
      </c>
      <c r="BF62" s="28">
        <f t="shared" si="8"/>
        <v>751637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1270271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868424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324241</v>
      </c>
      <c r="BY62" s="28">
        <f t="shared" si="9"/>
        <v>725014</v>
      </c>
      <c r="BZ62" s="28">
        <f t="shared" si="9"/>
        <v>311962</v>
      </c>
      <c r="CA62" s="28">
        <f t="shared" si="9"/>
        <v>194439</v>
      </c>
      <c r="CB62" s="28">
        <f t="shared" si="9"/>
        <v>0</v>
      </c>
      <c r="CC62" s="28">
        <f t="shared" si="9"/>
        <v>686155</v>
      </c>
      <c r="CD62" s="25" t="s">
        <v>248</v>
      </c>
      <c r="CE62" s="28">
        <f t="shared" si="6"/>
        <v>53025644</v>
      </c>
    </row>
    <row r="63" spans="1:83" x14ac:dyDescent="0.25">
      <c r="A63" s="35" t="s">
        <v>264</v>
      </c>
      <c r="B63" s="16"/>
      <c r="C63" s="317">
        <v>2081679.46</v>
      </c>
      <c r="D63" s="317">
        <v>0</v>
      </c>
      <c r="E63" s="317">
        <v>4730156.3600000003</v>
      </c>
      <c r="F63" s="317">
        <v>0</v>
      </c>
      <c r="G63" s="317">
        <v>0</v>
      </c>
      <c r="H63" s="317">
        <v>0</v>
      </c>
      <c r="I63" s="317">
        <v>0</v>
      </c>
      <c r="J63" s="317">
        <v>0</v>
      </c>
      <c r="K63" s="317">
        <v>0</v>
      </c>
      <c r="L63" s="317">
        <v>0</v>
      </c>
      <c r="M63" s="317">
        <v>0</v>
      </c>
      <c r="N63" s="317">
        <v>0</v>
      </c>
      <c r="O63" s="317">
        <v>2678449.33</v>
      </c>
      <c r="P63" s="319">
        <v>5093002.43</v>
      </c>
      <c r="Q63" s="319">
        <v>0</v>
      </c>
      <c r="R63" s="319">
        <v>1686683.5</v>
      </c>
      <c r="S63" s="325">
        <v>0</v>
      </c>
      <c r="T63" s="325">
        <v>0</v>
      </c>
      <c r="U63" s="320">
        <v>92484.87999999999</v>
      </c>
      <c r="V63" s="319">
        <v>0</v>
      </c>
      <c r="W63" s="319">
        <v>0</v>
      </c>
      <c r="X63" s="319">
        <v>0</v>
      </c>
      <c r="Y63" s="319">
        <v>14662.5</v>
      </c>
      <c r="Z63" s="319">
        <v>63375</v>
      </c>
      <c r="AA63" s="319">
        <v>0</v>
      </c>
      <c r="AB63" s="326">
        <v>0</v>
      </c>
      <c r="AC63" s="319">
        <v>37999.009999999995</v>
      </c>
      <c r="AD63" s="319">
        <v>0</v>
      </c>
      <c r="AE63" s="319">
        <v>0</v>
      </c>
      <c r="AF63" s="319">
        <v>0</v>
      </c>
      <c r="AG63" s="319">
        <v>5666579</v>
      </c>
      <c r="AH63" s="319">
        <v>0</v>
      </c>
      <c r="AI63" s="319">
        <v>0</v>
      </c>
      <c r="AJ63" s="319">
        <v>25661471</v>
      </c>
      <c r="AK63" s="319">
        <v>0</v>
      </c>
      <c r="AL63" s="319">
        <v>0</v>
      </c>
      <c r="AM63" s="319">
        <v>0</v>
      </c>
      <c r="AN63" s="319">
        <v>0</v>
      </c>
      <c r="AO63" s="319">
        <v>0</v>
      </c>
      <c r="AP63" s="319">
        <v>1500</v>
      </c>
      <c r="AQ63" s="319">
        <v>0</v>
      </c>
      <c r="AR63" s="319">
        <v>0</v>
      </c>
      <c r="AS63" s="319">
        <v>0</v>
      </c>
      <c r="AT63" s="319">
        <v>0</v>
      </c>
      <c r="AU63" s="319">
        <v>0</v>
      </c>
      <c r="AV63" s="325">
        <v>-30999.200000000001</v>
      </c>
      <c r="AW63" s="325">
        <v>0</v>
      </c>
      <c r="AX63" s="325">
        <v>0</v>
      </c>
      <c r="AY63" s="319">
        <v>0</v>
      </c>
      <c r="AZ63" s="319">
        <v>0</v>
      </c>
      <c r="BA63" s="325">
        <v>0</v>
      </c>
      <c r="BB63" s="325">
        <v>0</v>
      </c>
      <c r="BC63" s="325">
        <v>0</v>
      </c>
      <c r="BD63" s="325">
        <v>0</v>
      </c>
      <c r="BE63" s="319">
        <v>0</v>
      </c>
      <c r="BF63" s="325">
        <v>0</v>
      </c>
      <c r="BG63" s="325">
        <v>0</v>
      </c>
      <c r="BH63" s="325">
        <v>0</v>
      </c>
      <c r="BI63" s="325">
        <v>0</v>
      </c>
      <c r="BJ63" s="325">
        <v>0</v>
      </c>
      <c r="BK63" s="325">
        <v>0</v>
      </c>
      <c r="BL63" s="325">
        <v>0</v>
      </c>
      <c r="BM63" s="325">
        <v>0</v>
      </c>
      <c r="BN63" s="325">
        <v>4186986.4499999997</v>
      </c>
      <c r="BO63" s="325">
        <v>0</v>
      </c>
      <c r="BP63" s="325">
        <v>0</v>
      </c>
      <c r="BQ63" s="325">
        <v>0</v>
      </c>
      <c r="BR63" s="325">
        <v>0</v>
      </c>
      <c r="BS63" s="325">
        <v>0</v>
      </c>
      <c r="BT63" s="325">
        <v>0</v>
      </c>
      <c r="BU63" s="325">
        <v>0</v>
      </c>
      <c r="BV63" s="325">
        <v>0</v>
      </c>
      <c r="BW63" s="325">
        <v>116493.48999999999</v>
      </c>
      <c r="BX63" s="325">
        <v>0</v>
      </c>
      <c r="BY63" s="325">
        <v>0</v>
      </c>
      <c r="BZ63" s="325">
        <v>0</v>
      </c>
      <c r="CA63" s="325">
        <v>0</v>
      </c>
      <c r="CB63" s="325">
        <v>0</v>
      </c>
      <c r="CC63" s="325">
        <v>1659319.47</v>
      </c>
      <c r="CD63" s="25" t="s">
        <v>248</v>
      </c>
      <c r="CE63" s="28">
        <f t="shared" si="6"/>
        <v>53739842.68</v>
      </c>
    </row>
    <row r="64" spans="1:83" x14ac:dyDescent="0.25">
      <c r="A64" s="35" t="s">
        <v>265</v>
      </c>
      <c r="B64" s="16"/>
      <c r="C64" s="317">
        <v>1775445.6600000004</v>
      </c>
      <c r="D64" s="317">
        <v>0</v>
      </c>
      <c r="E64" s="317">
        <v>2318787.2399999993</v>
      </c>
      <c r="F64" s="317">
        <v>0</v>
      </c>
      <c r="G64" s="317">
        <v>0</v>
      </c>
      <c r="H64" s="317">
        <v>0</v>
      </c>
      <c r="I64" s="317">
        <v>0</v>
      </c>
      <c r="J64" s="317">
        <v>0</v>
      </c>
      <c r="K64" s="317">
        <v>0</v>
      </c>
      <c r="L64" s="317">
        <v>0</v>
      </c>
      <c r="M64" s="317">
        <v>0</v>
      </c>
      <c r="N64" s="317">
        <v>0</v>
      </c>
      <c r="O64" s="317">
        <v>1213739.6800000002</v>
      </c>
      <c r="P64" s="319">
        <v>50718652.730000012</v>
      </c>
      <c r="Q64" s="319">
        <v>1121282.8699999999</v>
      </c>
      <c r="R64" s="319">
        <v>383377.61999999988</v>
      </c>
      <c r="S64" s="325">
        <v>-88367.300000000032</v>
      </c>
      <c r="T64" s="325">
        <v>0</v>
      </c>
      <c r="U64" s="320">
        <v>3955563.58</v>
      </c>
      <c r="V64" s="319">
        <v>263680</v>
      </c>
      <c r="W64" s="319">
        <v>87163.430000000008</v>
      </c>
      <c r="X64" s="319">
        <v>0</v>
      </c>
      <c r="Y64" s="319">
        <v>1403395.5500000005</v>
      </c>
      <c r="Z64" s="319">
        <v>89984.73</v>
      </c>
      <c r="AA64" s="319">
        <v>818099.2200000002</v>
      </c>
      <c r="AB64" s="326">
        <v>15366096.4</v>
      </c>
      <c r="AC64" s="319">
        <v>724811.63000000047</v>
      </c>
      <c r="AD64" s="319">
        <v>23960.45</v>
      </c>
      <c r="AE64" s="319">
        <v>13500.670000000002</v>
      </c>
      <c r="AF64" s="319">
        <v>0</v>
      </c>
      <c r="AG64" s="319">
        <v>2243985.9800000004</v>
      </c>
      <c r="AH64" s="319">
        <v>0</v>
      </c>
      <c r="AI64" s="319">
        <v>0</v>
      </c>
      <c r="AJ64" s="319">
        <v>3844608.41</v>
      </c>
      <c r="AK64" s="319">
        <v>-491.11000000000007</v>
      </c>
      <c r="AL64" s="319">
        <v>1983.77</v>
      </c>
      <c r="AM64" s="319">
        <v>0</v>
      </c>
      <c r="AN64" s="319">
        <v>0</v>
      </c>
      <c r="AO64" s="319">
        <v>0</v>
      </c>
      <c r="AP64" s="319">
        <v>39756119.270000011</v>
      </c>
      <c r="AQ64" s="319">
        <v>0</v>
      </c>
      <c r="AR64" s="319">
        <v>0</v>
      </c>
      <c r="AS64" s="319">
        <v>0</v>
      </c>
      <c r="AT64" s="319">
        <v>0</v>
      </c>
      <c r="AU64" s="319">
        <v>0</v>
      </c>
      <c r="AV64" s="325">
        <v>111808.70999999999</v>
      </c>
      <c r="AW64" s="325">
        <v>0</v>
      </c>
      <c r="AX64" s="325">
        <v>0</v>
      </c>
      <c r="AY64" s="319">
        <v>1607166.3499999996</v>
      </c>
      <c r="AZ64" s="319">
        <v>0</v>
      </c>
      <c r="BA64" s="325">
        <v>0</v>
      </c>
      <c r="BB64" s="325">
        <v>0</v>
      </c>
      <c r="BC64" s="325">
        <v>97269.87</v>
      </c>
      <c r="BD64" s="325">
        <v>2143.36</v>
      </c>
      <c r="BE64" s="319">
        <v>393766.41000000003</v>
      </c>
      <c r="BF64" s="325">
        <v>178537.44</v>
      </c>
      <c r="BG64" s="325">
        <v>0</v>
      </c>
      <c r="BH64" s="325">
        <v>0</v>
      </c>
      <c r="BI64" s="325">
        <v>35304.539999999994</v>
      </c>
      <c r="BJ64" s="325">
        <v>0</v>
      </c>
      <c r="BK64" s="325">
        <v>571.14</v>
      </c>
      <c r="BL64" s="325">
        <v>3378.33</v>
      </c>
      <c r="BM64" s="325">
        <v>0</v>
      </c>
      <c r="BN64" s="325">
        <v>208151.19000000003</v>
      </c>
      <c r="BO64" s="325">
        <v>0</v>
      </c>
      <c r="BP64" s="325">
        <v>0</v>
      </c>
      <c r="BQ64" s="325">
        <v>0</v>
      </c>
      <c r="BR64" s="325">
        <v>28062.85</v>
      </c>
      <c r="BS64" s="325">
        <v>0</v>
      </c>
      <c r="BT64" s="325">
        <v>0</v>
      </c>
      <c r="BU64" s="325">
        <v>0</v>
      </c>
      <c r="BV64" s="325">
        <v>1733.82</v>
      </c>
      <c r="BW64" s="325">
        <v>556.27</v>
      </c>
      <c r="BX64" s="325">
        <v>0</v>
      </c>
      <c r="BY64" s="325">
        <v>74948.700000000012</v>
      </c>
      <c r="BZ64" s="325">
        <v>290.45000000000005</v>
      </c>
      <c r="CA64" s="325">
        <v>2159.61</v>
      </c>
      <c r="CB64" s="325">
        <v>0</v>
      </c>
      <c r="CC64" s="325">
        <v>174981.85000000003</v>
      </c>
      <c r="CD64" s="25" t="s">
        <v>248</v>
      </c>
      <c r="CE64" s="28">
        <f t="shared" si="6"/>
        <v>128956211.36999997</v>
      </c>
    </row>
    <row r="65" spans="1:83" x14ac:dyDescent="0.25">
      <c r="A65" s="35" t="s">
        <v>266</v>
      </c>
      <c r="B65" s="16"/>
      <c r="C65" s="317">
        <v>9544.23</v>
      </c>
      <c r="D65" s="317">
        <v>0</v>
      </c>
      <c r="E65" s="317">
        <v>26838.710000000003</v>
      </c>
      <c r="F65" s="317">
        <v>0</v>
      </c>
      <c r="G65" s="317">
        <v>0</v>
      </c>
      <c r="H65" s="317">
        <v>401.98</v>
      </c>
      <c r="I65" s="317">
        <v>0</v>
      </c>
      <c r="J65" s="317">
        <v>0</v>
      </c>
      <c r="K65" s="317">
        <v>0</v>
      </c>
      <c r="L65" s="317">
        <v>0</v>
      </c>
      <c r="M65" s="317">
        <v>0</v>
      </c>
      <c r="N65" s="317">
        <v>0</v>
      </c>
      <c r="O65" s="317">
        <v>9504.24</v>
      </c>
      <c r="P65" s="319">
        <v>14357.21</v>
      </c>
      <c r="Q65" s="319">
        <v>2150.1999999999998</v>
      </c>
      <c r="R65" s="319">
        <v>0</v>
      </c>
      <c r="S65" s="325">
        <v>0</v>
      </c>
      <c r="T65" s="325">
        <v>0</v>
      </c>
      <c r="U65" s="320">
        <v>4547.25</v>
      </c>
      <c r="V65" s="319">
        <v>17.579999999999998</v>
      </c>
      <c r="W65" s="319">
        <v>0</v>
      </c>
      <c r="X65" s="319">
        <v>0</v>
      </c>
      <c r="Y65" s="319">
        <v>264734.45999999996</v>
      </c>
      <c r="Z65" s="319">
        <v>0</v>
      </c>
      <c r="AA65" s="319">
        <v>0</v>
      </c>
      <c r="AB65" s="326">
        <v>2250.98</v>
      </c>
      <c r="AC65" s="319">
        <v>4515.2300000000005</v>
      </c>
      <c r="AD65" s="319">
        <v>0</v>
      </c>
      <c r="AE65" s="319">
        <v>6356.3</v>
      </c>
      <c r="AF65" s="319">
        <v>0</v>
      </c>
      <c r="AG65" s="319">
        <v>23218.580000000005</v>
      </c>
      <c r="AH65" s="319">
        <v>0</v>
      </c>
      <c r="AI65" s="319">
        <v>0</v>
      </c>
      <c r="AJ65" s="319">
        <v>720687.19</v>
      </c>
      <c r="AK65" s="319">
        <v>612.68000000000006</v>
      </c>
      <c r="AL65" s="319">
        <v>0</v>
      </c>
      <c r="AM65" s="319">
        <v>0</v>
      </c>
      <c r="AN65" s="319">
        <v>0</v>
      </c>
      <c r="AO65" s="319">
        <v>0</v>
      </c>
      <c r="AP65" s="319">
        <v>20210.439999999991</v>
      </c>
      <c r="AQ65" s="319">
        <v>0</v>
      </c>
      <c r="AR65" s="319">
        <v>0</v>
      </c>
      <c r="AS65" s="319">
        <v>0</v>
      </c>
      <c r="AT65" s="319">
        <v>0</v>
      </c>
      <c r="AU65" s="319">
        <v>0</v>
      </c>
      <c r="AV65" s="325">
        <v>218.52</v>
      </c>
      <c r="AW65" s="325">
        <v>0</v>
      </c>
      <c r="AX65" s="325">
        <v>0</v>
      </c>
      <c r="AY65" s="319">
        <v>203.58</v>
      </c>
      <c r="AZ65" s="319">
        <v>0</v>
      </c>
      <c r="BA65" s="325">
        <v>0</v>
      </c>
      <c r="BB65" s="325">
        <v>0</v>
      </c>
      <c r="BC65" s="325">
        <v>3101.99</v>
      </c>
      <c r="BD65" s="325">
        <v>0</v>
      </c>
      <c r="BE65" s="319">
        <v>4420988.18</v>
      </c>
      <c r="BF65" s="325">
        <v>7363.64</v>
      </c>
      <c r="BG65" s="325">
        <v>258.7</v>
      </c>
      <c r="BH65" s="325">
        <v>0</v>
      </c>
      <c r="BI65" s="325">
        <v>0</v>
      </c>
      <c r="BJ65" s="325">
        <v>0</v>
      </c>
      <c r="BK65" s="325">
        <v>0</v>
      </c>
      <c r="BL65" s="325">
        <v>119.37</v>
      </c>
      <c r="BM65" s="325">
        <v>0</v>
      </c>
      <c r="BN65" s="325">
        <v>67892.11</v>
      </c>
      <c r="BO65" s="325">
        <v>0</v>
      </c>
      <c r="BP65" s="325">
        <v>0</v>
      </c>
      <c r="BQ65" s="325">
        <v>0</v>
      </c>
      <c r="BR65" s="325">
        <v>0</v>
      </c>
      <c r="BS65" s="325">
        <v>0</v>
      </c>
      <c r="BT65" s="325">
        <v>0</v>
      </c>
      <c r="BU65" s="325">
        <v>0</v>
      </c>
      <c r="BV65" s="325">
        <v>0</v>
      </c>
      <c r="BW65" s="325">
        <v>0</v>
      </c>
      <c r="BX65" s="325">
        <v>0</v>
      </c>
      <c r="BY65" s="325">
        <v>1645.27</v>
      </c>
      <c r="BZ65" s="325">
        <v>1177.01</v>
      </c>
      <c r="CA65" s="325">
        <v>0</v>
      </c>
      <c r="CB65" s="325">
        <v>0</v>
      </c>
      <c r="CC65" s="325">
        <v>8285.6200000000008</v>
      </c>
      <c r="CD65" s="25" t="s">
        <v>248</v>
      </c>
      <c r="CE65" s="28">
        <f t="shared" si="6"/>
        <v>5621201.2499999991</v>
      </c>
    </row>
    <row r="66" spans="1:83" x14ac:dyDescent="0.25">
      <c r="A66" s="35" t="s">
        <v>267</v>
      </c>
      <c r="B66" s="16"/>
      <c r="C66" s="317">
        <v>16105.42</v>
      </c>
      <c r="D66" s="317">
        <v>0</v>
      </c>
      <c r="E66" s="317">
        <v>62247.28</v>
      </c>
      <c r="F66" s="317">
        <v>0</v>
      </c>
      <c r="G66" s="317">
        <v>0</v>
      </c>
      <c r="H66" s="317">
        <v>0</v>
      </c>
      <c r="I66" s="317">
        <v>0</v>
      </c>
      <c r="J66" s="317">
        <v>0</v>
      </c>
      <c r="K66" s="317">
        <v>0</v>
      </c>
      <c r="L66" s="317">
        <v>0</v>
      </c>
      <c r="M66" s="317">
        <v>0</v>
      </c>
      <c r="N66" s="317">
        <v>0</v>
      </c>
      <c r="O66" s="317">
        <v>88982.239999999991</v>
      </c>
      <c r="P66" s="319">
        <v>3743708.4999999995</v>
      </c>
      <c r="Q66" s="319">
        <v>11508.17</v>
      </c>
      <c r="R66" s="319">
        <v>1885.6</v>
      </c>
      <c r="S66" s="325">
        <v>95175.560000000012</v>
      </c>
      <c r="T66" s="325">
        <v>0</v>
      </c>
      <c r="U66" s="320">
        <v>851795.6</v>
      </c>
      <c r="V66" s="319">
        <v>62137.36</v>
      </c>
      <c r="W66" s="319">
        <v>254943.98</v>
      </c>
      <c r="X66" s="319">
        <v>0</v>
      </c>
      <c r="Y66" s="319">
        <v>1411905.93</v>
      </c>
      <c r="Z66" s="319">
        <v>1296189.67</v>
      </c>
      <c r="AA66" s="319">
        <v>194692.40000000002</v>
      </c>
      <c r="AB66" s="326">
        <v>633543.90000000014</v>
      </c>
      <c r="AC66" s="319">
        <v>68978.55</v>
      </c>
      <c r="AD66" s="319">
        <v>1466753</v>
      </c>
      <c r="AE66" s="319">
        <v>399689.73999999993</v>
      </c>
      <c r="AF66" s="319">
        <v>0</v>
      </c>
      <c r="AG66" s="319">
        <v>96950.02</v>
      </c>
      <c r="AH66" s="319">
        <v>0</v>
      </c>
      <c r="AI66" s="319">
        <v>0</v>
      </c>
      <c r="AJ66" s="319">
        <v>46157021</v>
      </c>
      <c r="AK66" s="319">
        <v>147419.64000000001</v>
      </c>
      <c r="AL66" s="319">
        <v>104778.5</v>
      </c>
      <c r="AM66" s="319">
        <v>0</v>
      </c>
      <c r="AN66" s="319">
        <v>0</v>
      </c>
      <c r="AO66" s="319">
        <v>0</v>
      </c>
      <c r="AP66" s="319">
        <v>2329898.6700000004</v>
      </c>
      <c r="AQ66" s="319">
        <v>0</v>
      </c>
      <c r="AR66" s="319">
        <v>0</v>
      </c>
      <c r="AS66" s="319">
        <v>0</v>
      </c>
      <c r="AT66" s="319">
        <v>0</v>
      </c>
      <c r="AU66" s="319">
        <v>0</v>
      </c>
      <c r="AV66" s="325">
        <v>4307263.2200000007</v>
      </c>
      <c r="AW66" s="325">
        <v>0</v>
      </c>
      <c r="AX66" s="325">
        <v>138223.67999999999</v>
      </c>
      <c r="AY66" s="319">
        <v>142017.83000000002</v>
      </c>
      <c r="AZ66" s="319">
        <v>0</v>
      </c>
      <c r="BA66" s="325">
        <v>122618.11</v>
      </c>
      <c r="BB66" s="325">
        <v>0</v>
      </c>
      <c r="BC66" s="325">
        <v>104398.47</v>
      </c>
      <c r="BD66" s="325">
        <v>20831.12</v>
      </c>
      <c r="BE66" s="319">
        <v>10778626.280000001</v>
      </c>
      <c r="BF66" s="325">
        <v>471948.76</v>
      </c>
      <c r="BG66" s="325">
        <v>1068494.81</v>
      </c>
      <c r="BH66" s="325">
        <v>706421.83</v>
      </c>
      <c r="BI66" s="325">
        <v>0</v>
      </c>
      <c r="BJ66" s="325">
        <v>750636.29999999993</v>
      </c>
      <c r="BK66" s="325">
        <v>18886736.170000002</v>
      </c>
      <c r="BL66" s="325">
        <v>5460060.6600000001</v>
      </c>
      <c r="BM66" s="325">
        <v>0</v>
      </c>
      <c r="BN66" s="325">
        <v>6777878.0799999982</v>
      </c>
      <c r="BO66" s="325">
        <v>776398.00000000012</v>
      </c>
      <c r="BP66" s="325">
        <v>4594148.55</v>
      </c>
      <c r="BQ66" s="325">
        <v>0</v>
      </c>
      <c r="BR66" s="325">
        <v>7498239.0800000001</v>
      </c>
      <c r="BS66" s="325">
        <v>133581.37</v>
      </c>
      <c r="BT66" s="325">
        <v>273021.67</v>
      </c>
      <c r="BU66" s="325">
        <v>64592.79</v>
      </c>
      <c r="BV66" s="325">
        <v>9096826.0399999991</v>
      </c>
      <c r="BW66" s="325">
        <v>1361521.9100000001</v>
      </c>
      <c r="BX66" s="325">
        <v>2316524.04</v>
      </c>
      <c r="BY66" s="325">
        <v>897757.34000000008</v>
      </c>
      <c r="BZ66" s="325">
        <v>0</v>
      </c>
      <c r="CA66" s="325">
        <v>610251.94000000006</v>
      </c>
      <c r="CB66" s="325">
        <v>277528.48</v>
      </c>
      <c r="CC66" s="325">
        <v>28473900.900000006</v>
      </c>
      <c r="CD66" s="25" t="s">
        <v>248</v>
      </c>
      <c r="CE66" s="28">
        <f t="shared" si="6"/>
        <v>165606758.16</v>
      </c>
    </row>
    <row r="67" spans="1:83" x14ac:dyDescent="0.25">
      <c r="A67" s="35" t="s">
        <v>16</v>
      </c>
      <c r="B67" s="16"/>
      <c r="C67" s="28">
        <f t="shared" ref="C67:AH67" si="10">ROUND(C51+C52,0)</f>
        <v>1944607</v>
      </c>
      <c r="D67" s="28">
        <f t="shared" si="10"/>
        <v>0</v>
      </c>
      <c r="E67" s="28">
        <f t="shared" si="10"/>
        <v>3015815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740941</v>
      </c>
      <c r="P67" s="28">
        <f t="shared" si="10"/>
        <v>5003232</v>
      </c>
      <c r="Q67" s="28">
        <f t="shared" si="10"/>
        <v>18959</v>
      </c>
      <c r="R67" s="28">
        <f t="shared" si="10"/>
        <v>144254</v>
      </c>
      <c r="S67" s="28">
        <f t="shared" si="10"/>
        <v>681768</v>
      </c>
      <c r="T67" s="28">
        <f t="shared" si="10"/>
        <v>0</v>
      </c>
      <c r="U67" s="28">
        <f t="shared" si="10"/>
        <v>554161</v>
      </c>
      <c r="V67" s="28">
        <f t="shared" si="10"/>
        <v>1755</v>
      </c>
      <c r="W67" s="28">
        <f t="shared" si="10"/>
        <v>879654</v>
      </c>
      <c r="X67" s="28">
        <f t="shared" si="10"/>
        <v>0</v>
      </c>
      <c r="Y67" s="28">
        <f t="shared" si="10"/>
        <v>4098376</v>
      </c>
      <c r="Z67" s="28">
        <f t="shared" si="10"/>
        <v>702503</v>
      </c>
      <c r="AA67" s="28">
        <f t="shared" si="10"/>
        <v>1133215</v>
      </c>
      <c r="AB67" s="28">
        <f t="shared" si="10"/>
        <v>528275</v>
      </c>
      <c r="AC67" s="28">
        <f t="shared" si="10"/>
        <v>239223</v>
      </c>
      <c r="AD67" s="28">
        <f t="shared" si="10"/>
        <v>44504</v>
      </c>
      <c r="AE67" s="28">
        <f t="shared" si="10"/>
        <v>389967</v>
      </c>
      <c r="AF67" s="28">
        <f t="shared" si="10"/>
        <v>0</v>
      </c>
      <c r="AG67" s="28">
        <f t="shared" si="10"/>
        <v>2953437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6338556</v>
      </c>
      <c r="AK67" s="28">
        <f t="shared" si="11"/>
        <v>186144</v>
      </c>
      <c r="AL67" s="28">
        <f t="shared" si="11"/>
        <v>61252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3455349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110059</v>
      </c>
      <c r="AW67" s="28">
        <f t="shared" si="11"/>
        <v>0</v>
      </c>
      <c r="AX67" s="28">
        <f t="shared" si="11"/>
        <v>0</v>
      </c>
      <c r="AY67" s="28">
        <f t="shared" si="11"/>
        <v>756529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4046517</v>
      </c>
      <c r="BE67" s="28">
        <f t="shared" si="11"/>
        <v>414882</v>
      </c>
      <c r="BF67" s="28">
        <f t="shared" si="11"/>
        <v>230787</v>
      </c>
      <c r="BG67" s="28">
        <f t="shared" si="11"/>
        <v>183099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939</v>
      </c>
      <c r="BM67" s="28">
        <f t="shared" si="11"/>
        <v>0</v>
      </c>
      <c r="BN67" s="28">
        <f t="shared" si="11"/>
        <v>6784360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144977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1060234</v>
      </c>
      <c r="BZ67" s="28">
        <f t="shared" si="12"/>
        <v>0</v>
      </c>
      <c r="CA67" s="28">
        <f t="shared" si="12"/>
        <v>494</v>
      </c>
      <c r="CB67" s="28">
        <f t="shared" si="12"/>
        <v>0</v>
      </c>
      <c r="CC67" s="28">
        <f t="shared" si="12"/>
        <v>532152</v>
      </c>
      <c r="CD67" s="25" t="s">
        <v>248</v>
      </c>
      <c r="CE67" s="28">
        <f t="shared" si="6"/>
        <v>47380976</v>
      </c>
    </row>
    <row r="68" spans="1:83" x14ac:dyDescent="0.25">
      <c r="A68" s="35" t="s">
        <v>268</v>
      </c>
      <c r="B68" s="28"/>
      <c r="C68" s="317">
        <v>24704</v>
      </c>
      <c r="D68" s="317">
        <v>0</v>
      </c>
      <c r="E68" s="317">
        <v>17245.55</v>
      </c>
      <c r="F68" s="317">
        <v>0</v>
      </c>
      <c r="G68" s="317">
        <v>0</v>
      </c>
      <c r="H68" s="317">
        <v>0</v>
      </c>
      <c r="I68" s="317">
        <v>0</v>
      </c>
      <c r="J68" s="317">
        <v>0</v>
      </c>
      <c r="K68" s="317">
        <v>0</v>
      </c>
      <c r="L68" s="317">
        <v>0</v>
      </c>
      <c r="M68" s="317">
        <v>0</v>
      </c>
      <c r="N68" s="317">
        <v>0</v>
      </c>
      <c r="O68" s="317">
        <v>7085.79</v>
      </c>
      <c r="P68" s="319">
        <v>2122198.11</v>
      </c>
      <c r="Q68" s="319">
        <v>0</v>
      </c>
      <c r="R68" s="319">
        <v>247.2</v>
      </c>
      <c r="S68" s="325">
        <v>24096.98</v>
      </c>
      <c r="T68" s="325">
        <v>0</v>
      </c>
      <c r="U68" s="320">
        <v>64810.97</v>
      </c>
      <c r="V68" s="319">
        <v>0</v>
      </c>
      <c r="W68" s="319">
        <v>234.28</v>
      </c>
      <c r="X68" s="319">
        <v>0</v>
      </c>
      <c r="Y68" s="319">
        <v>1099378.6199999999</v>
      </c>
      <c r="Z68" s="319">
        <v>6063.66</v>
      </c>
      <c r="AA68" s="319">
        <v>0</v>
      </c>
      <c r="AB68" s="326">
        <v>36458.83</v>
      </c>
      <c r="AC68" s="319">
        <v>74627.149999999994</v>
      </c>
      <c r="AD68" s="319">
        <v>0</v>
      </c>
      <c r="AE68" s="319">
        <v>275874.38999999996</v>
      </c>
      <c r="AF68" s="319">
        <v>0</v>
      </c>
      <c r="AG68" s="319">
        <v>2165.16</v>
      </c>
      <c r="AH68" s="319">
        <v>0</v>
      </c>
      <c r="AI68" s="319">
        <v>0</v>
      </c>
      <c r="AJ68" s="319">
        <v>9870134.3000000007</v>
      </c>
      <c r="AK68" s="319">
        <v>174828.75</v>
      </c>
      <c r="AL68" s="319">
        <v>179652.96</v>
      </c>
      <c r="AM68" s="319">
        <v>0</v>
      </c>
      <c r="AN68" s="319">
        <v>0</v>
      </c>
      <c r="AO68" s="319">
        <v>0</v>
      </c>
      <c r="AP68" s="319">
        <v>410440.28</v>
      </c>
      <c r="AQ68" s="319">
        <v>0</v>
      </c>
      <c r="AR68" s="319">
        <v>0</v>
      </c>
      <c r="AS68" s="319">
        <v>0</v>
      </c>
      <c r="AT68" s="319">
        <v>0</v>
      </c>
      <c r="AU68" s="319">
        <v>0</v>
      </c>
      <c r="AV68" s="325">
        <v>1029.3599999999999</v>
      </c>
      <c r="AW68" s="325">
        <v>0</v>
      </c>
      <c r="AX68" s="325">
        <v>0</v>
      </c>
      <c r="AY68" s="319">
        <v>36420.520000000004</v>
      </c>
      <c r="AZ68" s="319">
        <v>0</v>
      </c>
      <c r="BA68" s="325">
        <v>0</v>
      </c>
      <c r="BB68" s="325">
        <v>0</v>
      </c>
      <c r="BC68" s="325">
        <v>770.52</v>
      </c>
      <c r="BD68" s="325">
        <v>455504.6</v>
      </c>
      <c r="BE68" s="319">
        <v>731657.98</v>
      </c>
      <c r="BF68" s="325">
        <v>396.6</v>
      </c>
      <c r="BG68" s="325">
        <v>0</v>
      </c>
      <c r="BH68" s="325">
        <v>0</v>
      </c>
      <c r="BI68" s="325">
        <v>0</v>
      </c>
      <c r="BJ68" s="325">
        <v>0</v>
      </c>
      <c r="BK68" s="325">
        <v>5311.33</v>
      </c>
      <c r="BL68" s="325">
        <v>3659.1300000000006</v>
      </c>
      <c r="BM68" s="325">
        <v>0</v>
      </c>
      <c r="BN68" s="325">
        <v>696978.40999999992</v>
      </c>
      <c r="BO68" s="325">
        <v>0</v>
      </c>
      <c r="BP68" s="325">
        <v>0</v>
      </c>
      <c r="BQ68" s="325">
        <v>0</v>
      </c>
      <c r="BR68" s="325">
        <v>0</v>
      </c>
      <c r="BS68" s="325">
        <v>0</v>
      </c>
      <c r="BT68" s="325">
        <v>0</v>
      </c>
      <c r="BU68" s="325">
        <v>0</v>
      </c>
      <c r="BV68" s="325">
        <v>3211.52</v>
      </c>
      <c r="BW68" s="325">
        <v>0</v>
      </c>
      <c r="BX68" s="325">
        <v>0</v>
      </c>
      <c r="BY68" s="325">
        <v>9581.7199999999993</v>
      </c>
      <c r="BZ68" s="325">
        <v>0</v>
      </c>
      <c r="CA68" s="325">
        <v>-3391.35</v>
      </c>
      <c r="CB68" s="325">
        <v>0</v>
      </c>
      <c r="CC68" s="325">
        <v>-221365.93000000002</v>
      </c>
      <c r="CD68" s="25" t="s">
        <v>248</v>
      </c>
      <c r="CE68" s="28">
        <f t="shared" si="6"/>
        <v>16110011.390000002</v>
      </c>
    </row>
    <row r="69" spans="1:83" x14ac:dyDescent="0.25">
      <c r="A69" s="35" t="s">
        <v>269</v>
      </c>
      <c r="B69" s="16"/>
      <c r="C69" s="28">
        <f t="shared" ref="C69:AH69" si="13">SUM(C70:C83)</f>
        <v>7032390.4100000011</v>
      </c>
      <c r="D69" s="28">
        <f t="shared" si="13"/>
        <v>0</v>
      </c>
      <c r="E69" s="28">
        <f t="shared" si="13"/>
        <v>14779845.260000004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4573427.1399999997</v>
      </c>
      <c r="P69" s="28">
        <f t="shared" si="13"/>
        <v>6283425.6399999997</v>
      </c>
      <c r="Q69" s="28">
        <f t="shared" si="13"/>
        <v>2704187.63</v>
      </c>
      <c r="R69" s="28">
        <f t="shared" si="13"/>
        <v>138737.79000000004</v>
      </c>
      <c r="S69" s="28">
        <f t="shared" si="13"/>
        <v>155004.74</v>
      </c>
      <c r="T69" s="28">
        <f t="shared" si="13"/>
        <v>0</v>
      </c>
      <c r="U69" s="28">
        <f t="shared" si="13"/>
        <v>6994632.0500000007</v>
      </c>
      <c r="V69" s="28">
        <f t="shared" si="13"/>
        <v>131817.03</v>
      </c>
      <c r="W69" s="28">
        <f t="shared" si="13"/>
        <v>4657.3</v>
      </c>
      <c r="X69" s="28">
        <f t="shared" si="13"/>
        <v>0</v>
      </c>
      <c r="Y69" s="28">
        <f t="shared" si="13"/>
        <v>1729314.4899999998</v>
      </c>
      <c r="Z69" s="28">
        <f t="shared" si="13"/>
        <v>195076.54</v>
      </c>
      <c r="AA69" s="28">
        <f t="shared" si="13"/>
        <v>10108.939999999999</v>
      </c>
      <c r="AB69" s="28">
        <f t="shared" si="13"/>
        <v>2122725.15</v>
      </c>
      <c r="AC69" s="28">
        <f t="shared" si="13"/>
        <v>642378.77999999991</v>
      </c>
      <c r="AD69" s="28">
        <f t="shared" si="13"/>
        <v>0</v>
      </c>
      <c r="AE69" s="28">
        <f t="shared" si="13"/>
        <v>34645.329999999994</v>
      </c>
      <c r="AF69" s="28">
        <f t="shared" si="13"/>
        <v>0</v>
      </c>
      <c r="AG69" s="28">
        <f t="shared" si="13"/>
        <v>10360901.27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5027482.18</v>
      </c>
      <c r="AK69" s="28">
        <f t="shared" si="14"/>
        <v>111784.88</v>
      </c>
      <c r="AL69" s="28">
        <f t="shared" si="14"/>
        <v>7144.82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64175.4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701082.19</v>
      </c>
      <c r="AW69" s="28">
        <f t="shared" si="14"/>
        <v>0</v>
      </c>
      <c r="AX69" s="28">
        <f t="shared" si="14"/>
        <v>0</v>
      </c>
      <c r="AY69" s="28">
        <f t="shared" si="14"/>
        <v>117590</v>
      </c>
      <c r="AZ69" s="28">
        <f t="shared" si="14"/>
        <v>0</v>
      </c>
      <c r="BA69" s="28">
        <f t="shared" si="14"/>
        <v>126267.31</v>
      </c>
      <c r="BB69" s="28">
        <f t="shared" si="14"/>
        <v>0</v>
      </c>
      <c r="BC69" s="28">
        <f t="shared" si="14"/>
        <v>17.5</v>
      </c>
      <c r="BD69" s="28">
        <f t="shared" si="14"/>
        <v>0</v>
      </c>
      <c r="BE69" s="28">
        <f t="shared" si="14"/>
        <v>2069827.46</v>
      </c>
      <c r="BF69" s="28">
        <f t="shared" si="14"/>
        <v>314027.71999999997</v>
      </c>
      <c r="BG69" s="28">
        <f t="shared" si="14"/>
        <v>0</v>
      </c>
      <c r="BH69" s="28">
        <f t="shared" si="14"/>
        <v>0</v>
      </c>
      <c r="BI69" s="28">
        <f t="shared" si="14"/>
        <v>309.51</v>
      </c>
      <c r="BJ69" s="28">
        <f t="shared" si="14"/>
        <v>0</v>
      </c>
      <c r="BK69" s="28">
        <f t="shared" si="14"/>
        <v>5247.45</v>
      </c>
      <c r="BL69" s="28">
        <f t="shared" si="14"/>
        <v>78.56</v>
      </c>
      <c r="BM69" s="28">
        <f t="shared" si="14"/>
        <v>0</v>
      </c>
      <c r="BN69" s="28">
        <f t="shared" si="14"/>
        <v>1050640.96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1154485.0699999998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300.31</v>
      </c>
      <c r="BW69" s="28">
        <f t="shared" si="15"/>
        <v>0</v>
      </c>
      <c r="BX69" s="28">
        <f t="shared" si="15"/>
        <v>68609</v>
      </c>
      <c r="BY69" s="28">
        <f t="shared" si="15"/>
        <v>530481.94000000006</v>
      </c>
      <c r="BZ69" s="28">
        <f t="shared" si="15"/>
        <v>-45038.060000000005</v>
      </c>
      <c r="CA69" s="28">
        <f t="shared" si="15"/>
        <v>5611.43</v>
      </c>
      <c r="CB69" s="28">
        <f t="shared" si="15"/>
        <v>0</v>
      </c>
      <c r="CC69" s="28">
        <f t="shared" si="15"/>
        <v>11114.74</v>
      </c>
      <c r="CD69" s="28">
        <f t="shared" si="15"/>
        <v>32426655.609999999</v>
      </c>
      <c r="CE69" s="28">
        <f>SUM(CE70:CE84)</f>
        <v>143888672.86000001</v>
      </c>
    </row>
    <row r="70" spans="1:83" x14ac:dyDescent="0.25">
      <c r="A70" s="29" t="s">
        <v>270</v>
      </c>
      <c r="B70" s="30"/>
      <c r="C70" s="327">
        <v>0</v>
      </c>
      <c r="D70" s="327">
        <v>0</v>
      </c>
      <c r="E70" s="327">
        <v>1135.5</v>
      </c>
      <c r="F70" s="327">
        <v>0</v>
      </c>
      <c r="G70" s="327">
        <v>0</v>
      </c>
      <c r="H70" s="327">
        <v>0</v>
      </c>
      <c r="I70" s="327">
        <v>0</v>
      </c>
      <c r="J70" s="327">
        <v>0</v>
      </c>
      <c r="K70" s="327">
        <v>0</v>
      </c>
      <c r="L70" s="327">
        <v>0</v>
      </c>
      <c r="M70" s="327">
        <v>0</v>
      </c>
      <c r="N70" s="327">
        <v>0</v>
      </c>
      <c r="O70" s="327">
        <v>0</v>
      </c>
      <c r="P70" s="327">
        <v>0</v>
      </c>
      <c r="Q70" s="327">
        <v>0</v>
      </c>
      <c r="R70" s="327">
        <v>0</v>
      </c>
      <c r="S70" s="327">
        <v>0</v>
      </c>
      <c r="T70" s="327">
        <v>0</v>
      </c>
      <c r="U70" s="327">
        <v>1955821.93</v>
      </c>
      <c r="V70" s="327">
        <v>0</v>
      </c>
      <c r="W70" s="327">
        <v>0</v>
      </c>
      <c r="X70" s="327">
        <v>0</v>
      </c>
      <c r="Y70" s="327">
        <v>0</v>
      </c>
      <c r="Z70" s="327">
        <v>0</v>
      </c>
      <c r="AA70" s="327">
        <v>0</v>
      </c>
      <c r="AB70" s="327">
        <v>0</v>
      </c>
      <c r="AC70" s="327">
        <v>0</v>
      </c>
      <c r="AD70" s="327">
        <v>0</v>
      </c>
      <c r="AE70" s="327">
        <v>0</v>
      </c>
      <c r="AF70" s="327">
        <v>0</v>
      </c>
      <c r="AG70" s="327">
        <v>0</v>
      </c>
      <c r="AH70" s="327">
        <v>0</v>
      </c>
      <c r="AI70" s="327">
        <v>0</v>
      </c>
      <c r="AJ70" s="327">
        <v>0</v>
      </c>
      <c r="AK70" s="327">
        <v>0</v>
      </c>
      <c r="AL70" s="327">
        <v>0</v>
      </c>
      <c r="AM70" s="327">
        <v>0</v>
      </c>
      <c r="AN70" s="327">
        <v>0</v>
      </c>
      <c r="AO70" s="327">
        <v>0</v>
      </c>
      <c r="AP70" s="327">
        <v>0</v>
      </c>
      <c r="AQ70" s="327">
        <v>0</v>
      </c>
      <c r="AR70" s="327">
        <v>0</v>
      </c>
      <c r="AS70" s="327">
        <v>0</v>
      </c>
      <c r="AT70" s="327">
        <v>0</v>
      </c>
      <c r="AU70" s="327">
        <v>0</v>
      </c>
      <c r="AV70" s="327">
        <v>0</v>
      </c>
      <c r="AW70" s="327">
        <v>0</v>
      </c>
      <c r="AX70" s="327">
        <v>0</v>
      </c>
      <c r="AY70" s="327">
        <v>0</v>
      </c>
      <c r="AZ70" s="327">
        <v>0</v>
      </c>
      <c r="BA70" s="327">
        <v>0</v>
      </c>
      <c r="BB70" s="327">
        <v>0</v>
      </c>
      <c r="BC70" s="327">
        <v>0</v>
      </c>
      <c r="BD70" s="327">
        <v>0</v>
      </c>
      <c r="BE70" s="327">
        <v>0</v>
      </c>
      <c r="BF70" s="327">
        <v>0</v>
      </c>
      <c r="BG70" s="327">
        <v>0</v>
      </c>
      <c r="BH70" s="327">
        <v>0</v>
      </c>
      <c r="BI70" s="327">
        <v>0</v>
      </c>
      <c r="BJ70" s="327">
        <v>0</v>
      </c>
      <c r="BK70" s="327">
        <v>0</v>
      </c>
      <c r="BL70" s="327">
        <v>0</v>
      </c>
      <c r="BM70" s="327">
        <v>0</v>
      </c>
      <c r="BN70" s="327">
        <v>0</v>
      </c>
      <c r="BO70" s="327">
        <v>0</v>
      </c>
      <c r="BP70" s="327">
        <v>0</v>
      </c>
      <c r="BQ70" s="327">
        <v>0</v>
      </c>
      <c r="BR70" s="327">
        <v>0</v>
      </c>
      <c r="BS70" s="327">
        <v>0</v>
      </c>
      <c r="BT70" s="327">
        <v>0</v>
      </c>
      <c r="BU70" s="327">
        <v>0</v>
      </c>
      <c r="BV70" s="327">
        <v>0</v>
      </c>
      <c r="BW70" s="327">
        <v>0</v>
      </c>
      <c r="BX70" s="327">
        <v>0</v>
      </c>
      <c r="BY70" s="327">
        <v>0</v>
      </c>
      <c r="BZ70" s="327">
        <v>0</v>
      </c>
      <c r="CA70" s="327">
        <v>0</v>
      </c>
      <c r="CB70" s="327">
        <v>0</v>
      </c>
      <c r="CC70" s="327">
        <v>0</v>
      </c>
      <c r="CD70" s="327">
        <v>0</v>
      </c>
      <c r="CE70" s="28">
        <f t="shared" ref="CE70:CE85" si="16">SUM(C70:CD70)</f>
        <v>1956957.43</v>
      </c>
    </row>
    <row r="71" spans="1:83" x14ac:dyDescent="0.25">
      <c r="A71" s="29" t="s">
        <v>271</v>
      </c>
      <c r="B71" s="30"/>
      <c r="C71" s="327">
        <v>6880606.1400000006</v>
      </c>
      <c r="D71" s="327">
        <v>0</v>
      </c>
      <c r="E71" s="327">
        <v>14208465.430000003</v>
      </c>
      <c r="F71" s="327">
        <v>0</v>
      </c>
      <c r="G71" s="327">
        <v>0</v>
      </c>
      <c r="H71" s="327">
        <v>0</v>
      </c>
      <c r="I71" s="327">
        <v>0</v>
      </c>
      <c r="J71" s="327">
        <v>0</v>
      </c>
      <c r="K71" s="327">
        <v>0</v>
      </c>
      <c r="L71" s="327">
        <v>0</v>
      </c>
      <c r="M71" s="327">
        <v>0</v>
      </c>
      <c r="N71" s="327">
        <v>0</v>
      </c>
      <c r="O71" s="327">
        <v>4330726.8</v>
      </c>
      <c r="P71" s="327">
        <v>4658284.0599999996</v>
      </c>
      <c r="Q71" s="327">
        <v>2625436.4099999997</v>
      </c>
      <c r="R71" s="327">
        <v>131168.21000000002</v>
      </c>
      <c r="S71" s="327">
        <v>89319.84</v>
      </c>
      <c r="T71" s="327">
        <v>0</v>
      </c>
      <c r="U71" s="327">
        <v>1120559.58</v>
      </c>
      <c r="V71" s="327">
        <v>124027.68000000001</v>
      </c>
      <c r="W71" s="327">
        <v>0</v>
      </c>
      <c r="X71" s="327">
        <v>0</v>
      </c>
      <c r="Y71" s="327">
        <v>1233473.1499999999</v>
      </c>
      <c r="Z71" s="327">
        <v>0</v>
      </c>
      <c r="AA71" s="327">
        <v>0</v>
      </c>
      <c r="AB71" s="327">
        <v>0</v>
      </c>
      <c r="AC71" s="327">
        <v>577842.07999999996</v>
      </c>
      <c r="AD71" s="327">
        <v>0</v>
      </c>
      <c r="AE71" s="327">
        <v>-4077.67</v>
      </c>
      <c r="AF71" s="327">
        <v>0</v>
      </c>
      <c r="AG71" s="327">
        <v>9854853.0999999996</v>
      </c>
      <c r="AH71" s="327">
        <v>0</v>
      </c>
      <c r="AI71" s="327">
        <v>0</v>
      </c>
      <c r="AJ71" s="327">
        <v>43934.09</v>
      </c>
      <c r="AK71" s="327">
        <v>106162.23000000001</v>
      </c>
      <c r="AL71" s="327">
        <v>0</v>
      </c>
      <c r="AM71" s="327">
        <v>0</v>
      </c>
      <c r="AN71" s="327">
        <v>0</v>
      </c>
      <c r="AO71" s="327">
        <v>0</v>
      </c>
      <c r="AP71" s="327">
        <v>3990.23</v>
      </c>
      <c r="AQ71" s="327">
        <v>0</v>
      </c>
      <c r="AR71" s="327">
        <v>0</v>
      </c>
      <c r="AS71" s="327">
        <v>0</v>
      </c>
      <c r="AT71" s="327">
        <v>0</v>
      </c>
      <c r="AU71" s="327">
        <v>0</v>
      </c>
      <c r="AV71" s="327">
        <v>693705.59999999986</v>
      </c>
      <c r="AW71" s="327">
        <v>0</v>
      </c>
      <c r="AX71" s="327">
        <v>0</v>
      </c>
      <c r="AY71" s="327">
        <v>-2302.4699999999998</v>
      </c>
      <c r="AZ71" s="327">
        <v>0</v>
      </c>
      <c r="BA71" s="327">
        <v>42873.75</v>
      </c>
      <c r="BB71" s="327">
        <v>0</v>
      </c>
      <c r="BC71" s="327">
        <v>0</v>
      </c>
      <c r="BD71" s="327">
        <v>0</v>
      </c>
      <c r="BE71" s="327">
        <v>0</v>
      </c>
      <c r="BF71" s="327">
        <v>306788.82999999996</v>
      </c>
      <c r="BG71" s="327">
        <v>0</v>
      </c>
      <c r="BH71" s="327">
        <v>0</v>
      </c>
      <c r="BI71" s="327">
        <v>0</v>
      </c>
      <c r="BJ71" s="327">
        <v>0</v>
      </c>
      <c r="BK71" s="327">
        <v>5247.45</v>
      </c>
      <c r="BL71" s="327">
        <v>0</v>
      </c>
      <c r="BM71" s="327">
        <v>0</v>
      </c>
      <c r="BN71" s="327">
        <v>0</v>
      </c>
      <c r="BO71" s="327">
        <v>0</v>
      </c>
      <c r="BP71" s="327">
        <v>0</v>
      </c>
      <c r="BQ71" s="327">
        <v>0</v>
      </c>
      <c r="BR71" s="327">
        <v>0</v>
      </c>
      <c r="BS71" s="327">
        <v>0</v>
      </c>
      <c r="BT71" s="327">
        <v>0</v>
      </c>
      <c r="BU71" s="327">
        <v>0</v>
      </c>
      <c r="BV71" s="327">
        <v>0</v>
      </c>
      <c r="BW71" s="327">
        <v>0</v>
      </c>
      <c r="BX71" s="327">
        <v>68609</v>
      </c>
      <c r="BY71" s="327">
        <v>469090.99000000005</v>
      </c>
      <c r="BZ71" s="327">
        <v>-48189.58</v>
      </c>
      <c r="CA71" s="327">
        <v>0</v>
      </c>
      <c r="CB71" s="327">
        <v>0</v>
      </c>
      <c r="CC71" s="327">
        <v>0</v>
      </c>
      <c r="CD71" s="327">
        <v>1350000</v>
      </c>
      <c r="CE71" s="28">
        <f t="shared" si="16"/>
        <v>48870594.930000007</v>
      </c>
    </row>
    <row r="72" spans="1:83" x14ac:dyDescent="0.25">
      <c r="A72" s="29" t="s">
        <v>272</v>
      </c>
      <c r="B72" s="30"/>
      <c r="C72" s="327">
        <v>0</v>
      </c>
      <c r="D72" s="327">
        <v>0</v>
      </c>
      <c r="E72" s="327">
        <v>0</v>
      </c>
      <c r="F72" s="327">
        <v>0</v>
      </c>
      <c r="G72" s="327">
        <v>0</v>
      </c>
      <c r="H72" s="327">
        <v>0</v>
      </c>
      <c r="I72" s="327">
        <v>0</v>
      </c>
      <c r="J72" s="327">
        <v>0</v>
      </c>
      <c r="K72" s="327">
        <v>0</v>
      </c>
      <c r="L72" s="327">
        <v>0</v>
      </c>
      <c r="M72" s="327">
        <v>0</v>
      </c>
      <c r="N72" s="327">
        <v>0</v>
      </c>
      <c r="O72" s="327">
        <v>0</v>
      </c>
      <c r="P72" s="327">
        <v>0</v>
      </c>
      <c r="Q72" s="327">
        <v>0</v>
      </c>
      <c r="R72" s="327">
        <v>0</v>
      </c>
      <c r="S72" s="327">
        <v>0</v>
      </c>
      <c r="T72" s="327">
        <v>0</v>
      </c>
      <c r="U72" s="327">
        <v>0</v>
      </c>
      <c r="V72" s="327">
        <v>0</v>
      </c>
      <c r="W72" s="327">
        <v>0</v>
      </c>
      <c r="X72" s="327">
        <v>0</v>
      </c>
      <c r="Y72" s="327">
        <v>0</v>
      </c>
      <c r="Z72" s="327">
        <v>0</v>
      </c>
      <c r="AA72" s="327">
        <v>0</v>
      </c>
      <c r="AB72" s="327">
        <v>0</v>
      </c>
      <c r="AC72" s="327">
        <v>0</v>
      </c>
      <c r="AD72" s="327">
        <v>0</v>
      </c>
      <c r="AE72" s="327">
        <v>0</v>
      </c>
      <c r="AF72" s="327">
        <v>0</v>
      </c>
      <c r="AG72" s="327">
        <v>0</v>
      </c>
      <c r="AH72" s="327">
        <v>0</v>
      </c>
      <c r="AI72" s="327">
        <v>0</v>
      </c>
      <c r="AJ72" s="327">
        <v>0</v>
      </c>
      <c r="AK72" s="327">
        <v>0</v>
      </c>
      <c r="AL72" s="327">
        <v>0</v>
      </c>
      <c r="AM72" s="327">
        <v>0</v>
      </c>
      <c r="AN72" s="327">
        <v>0</v>
      </c>
      <c r="AO72" s="327">
        <v>0</v>
      </c>
      <c r="AP72" s="327">
        <v>0</v>
      </c>
      <c r="AQ72" s="327">
        <v>0</v>
      </c>
      <c r="AR72" s="327">
        <v>0</v>
      </c>
      <c r="AS72" s="327">
        <v>0</v>
      </c>
      <c r="AT72" s="327">
        <v>0</v>
      </c>
      <c r="AU72" s="327">
        <v>0</v>
      </c>
      <c r="AV72" s="327">
        <v>0</v>
      </c>
      <c r="AW72" s="327">
        <v>0</v>
      </c>
      <c r="AX72" s="327">
        <v>0</v>
      </c>
      <c r="AY72" s="327">
        <v>0</v>
      </c>
      <c r="AZ72" s="327">
        <v>0</v>
      </c>
      <c r="BA72" s="327">
        <v>0</v>
      </c>
      <c r="BB72" s="327">
        <v>0</v>
      </c>
      <c r="BC72" s="327">
        <v>0</v>
      </c>
      <c r="BD72" s="327">
        <v>0</v>
      </c>
      <c r="BE72" s="327">
        <v>0</v>
      </c>
      <c r="BF72" s="327">
        <v>0</v>
      </c>
      <c r="BG72" s="327">
        <v>0</v>
      </c>
      <c r="BH72" s="327">
        <v>0</v>
      </c>
      <c r="BI72" s="327">
        <v>0</v>
      </c>
      <c r="BJ72" s="327">
        <v>0</v>
      </c>
      <c r="BK72" s="327">
        <v>0</v>
      </c>
      <c r="BL72" s="327">
        <v>0</v>
      </c>
      <c r="BM72" s="327">
        <v>0</v>
      </c>
      <c r="BN72" s="327">
        <v>0</v>
      </c>
      <c r="BO72" s="327">
        <v>0</v>
      </c>
      <c r="BP72" s="327">
        <v>0</v>
      </c>
      <c r="BQ72" s="327">
        <v>0</v>
      </c>
      <c r="BR72" s="327">
        <v>0</v>
      </c>
      <c r="BS72" s="327">
        <v>0</v>
      </c>
      <c r="BT72" s="327">
        <v>0</v>
      </c>
      <c r="BU72" s="327">
        <v>0</v>
      </c>
      <c r="BV72" s="327">
        <v>0</v>
      </c>
      <c r="BW72" s="327">
        <v>0</v>
      </c>
      <c r="BX72" s="327">
        <v>0</v>
      </c>
      <c r="BY72" s="327">
        <v>0</v>
      </c>
      <c r="BZ72" s="327">
        <v>0</v>
      </c>
      <c r="CA72" s="327">
        <v>0</v>
      </c>
      <c r="CB72" s="327">
        <v>0</v>
      </c>
      <c r="CC72" s="327">
        <v>0</v>
      </c>
      <c r="CD72" s="327">
        <v>0</v>
      </c>
      <c r="CE72" s="28">
        <f t="shared" si="16"/>
        <v>0</v>
      </c>
    </row>
    <row r="73" spans="1:83" x14ac:dyDescent="0.25">
      <c r="A73" s="29" t="s">
        <v>273</v>
      </c>
      <c r="B73" s="30"/>
      <c r="C73" s="327">
        <v>0</v>
      </c>
      <c r="D73" s="327">
        <v>0</v>
      </c>
      <c r="E73" s="327">
        <v>0</v>
      </c>
      <c r="F73" s="327">
        <v>0</v>
      </c>
      <c r="G73" s="327">
        <v>0</v>
      </c>
      <c r="H73" s="327">
        <v>0</v>
      </c>
      <c r="I73" s="327">
        <v>0</v>
      </c>
      <c r="J73" s="327">
        <v>0</v>
      </c>
      <c r="K73" s="327">
        <v>0</v>
      </c>
      <c r="L73" s="327">
        <v>0</v>
      </c>
      <c r="M73" s="327">
        <v>0</v>
      </c>
      <c r="N73" s="327">
        <v>0</v>
      </c>
      <c r="O73" s="327">
        <v>0</v>
      </c>
      <c r="P73" s="327">
        <v>0</v>
      </c>
      <c r="Q73" s="327">
        <v>0</v>
      </c>
      <c r="R73" s="327">
        <v>0</v>
      </c>
      <c r="S73" s="327">
        <v>0</v>
      </c>
      <c r="T73" s="327">
        <v>0</v>
      </c>
      <c r="U73" s="327">
        <v>0</v>
      </c>
      <c r="V73" s="327">
        <v>0</v>
      </c>
      <c r="W73" s="327">
        <v>0</v>
      </c>
      <c r="X73" s="327">
        <v>0</v>
      </c>
      <c r="Y73" s="327">
        <v>0</v>
      </c>
      <c r="Z73" s="327">
        <v>0</v>
      </c>
      <c r="AA73" s="327">
        <v>0</v>
      </c>
      <c r="AB73" s="327">
        <v>0</v>
      </c>
      <c r="AC73" s="327">
        <v>0</v>
      </c>
      <c r="AD73" s="327">
        <v>0</v>
      </c>
      <c r="AE73" s="327">
        <v>0</v>
      </c>
      <c r="AF73" s="327">
        <v>0</v>
      </c>
      <c r="AG73" s="327">
        <v>0</v>
      </c>
      <c r="AH73" s="327">
        <v>0</v>
      </c>
      <c r="AI73" s="327">
        <v>0</v>
      </c>
      <c r="AJ73" s="327">
        <v>973972.25</v>
      </c>
      <c r="AK73" s="327">
        <v>0</v>
      </c>
      <c r="AL73" s="327">
        <v>0</v>
      </c>
      <c r="AM73" s="327">
        <v>0</v>
      </c>
      <c r="AN73" s="327">
        <v>0</v>
      </c>
      <c r="AO73" s="327">
        <v>0</v>
      </c>
      <c r="AP73" s="327">
        <v>0</v>
      </c>
      <c r="AQ73" s="327">
        <v>0</v>
      </c>
      <c r="AR73" s="327">
        <v>0</v>
      </c>
      <c r="AS73" s="327">
        <v>0</v>
      </c>
      <c r="AT73" s="327">
        <v>0</v>
      </c>
      <c r="AU73" s="327">
        <v>0</v>
      </c>
      <c r="AV73" s="327">
        <v>0</v>
      </c>
      <c r="AW73" s="327">
        <v>0</v>
      </c>
      <c r="AX73" s="327">
        <v>0</v>
      </c>
      <c r="AY73" s="327">
        <v>0</v>
      </c>
      <c r="AZ73" s="327">
        <v>0</v>
      </c>
      <c r="BA73" s="327">
        <v>0</v>
      </c>
      <c r="BB73" s="327">
        <v>0</v>
      </c>
      <c r="BC73" s="327">
        <v>0</v>
      </c>
      <c r="BD73" s="327">
        <v>0</v>
      </c>
      <c r="BE73" s="327">
        <v>0</v>
      </c>
      <c r="BF73" s="327">
        <v>0</v>
      </c>
      <c r="BG73" s="327">
        <v>0</v>
      </c>
      <c r="BH73" s="327">
        <v>0</v>
      </c>
      <c r="BI73" s="327">
        <v>0</v>
      </c>
      <c r="BJ73" s="327">
        <v>0</v>
      </c>
      <c r="BK73" s="327">
        <v>0</v>
      </c>
      <c r="BL73" s="327">
        <v>0</v>
      </c>
      <c r="BM73" s="327">
        <v>0</v>
      </c>
      <c r="BN73" s="327">
        <v>0</v>
      </c>
      <c r="BO73" s="327">
        <v>0</v>
      </c>
      <c r="BP73" s="327">
        <v>0</v>
      </c>
      <c r="BQ73" s="327">
        <v>0</v>
      </c>
      <c r="BR73" s="327">
        <v>0</v>
      </c>
      <c r="BS73" s="327">
        <v>0</v>
      </c>
      <c r="BT73" s="327">
        <v>0</v>
      </c>
      <c r="BU73" s="327">
        <v>0</v>
      </c>
      <c r="BV73" s="327">
        <v>0</v>
      </c>
      <c r="BW73" s="327">
        <v>0</v>
      </c>
      <c r="BX73" s="327">
        <v>0</v>
      </c>
      <c r="BY73" s="327">
        <v>0</v>
      </c>
      <c r="BZ73" s="327">
        <v>0</v>
      </c>
      <c r="CA73" s="327">
        <v>0</v>
      </c>
      <c r="CB73" s="327">
        <v>0</v>
      </c>
      <c r="CC73" s="327">
        <v>0</v>
      </c>
      <c r="CD73" s="327">
        <v>4010693.04</v>
      </c>
      <c r="CE73" s="28">
        <f t="shared" si="16"/>
        <v>4984665.29</v>
      </c>
    </row>
    <row r="74" spans="1:83" x14ac:dyDescent="0.25">
      <c r="A74" s="29" t="s">
        <v>274</v>
      </c>
      <c r="B74" s="30"/>
      <c r="C74" s="327">
        <v>106926.57</v>
      </c>
      <c r="D74" s="327">
        <v>0</v>
      </c>
      <c r="E74" s="327">
        <v>505826.04000000004</v>
      </c>
      <c r="F74" s="327">
        <v>0</v>
      </c>
      <c r="G74" s="327">
        <v>0</v>
      </c>
      <c r="H74" s="327">
        <v>0</v>
      </c>
      <c r="I74" s="327">
        <v>0</v>
      </c>
      <c r="J74" s="327">
        <v>0</v>
      </c>
      <c r="K74" s="327">
        <v>0</v>
      </c>
      <c r="L74" s="327">
        <v>0</v>
      </c>
      <c r="M74" s="327">
        <v>0</v>
      </c>
      <c r="N74" s="327">
        <v>0</v>
      </c>
      <c r="O74" s="327">
        <v>70379.259999999995</v>
      </c>
      <c r="P74" s="327">
        <v>171336.34999999998</v>
      </c>
      <c r="Q74" s="327">
        <v>32985</v>
      </c>
      <c r="R74" s="327">
        <v>0</v>
      </c>
      <c r="S74" s="327">
        <v>0</v>
      </c>
      <c r="T74" s="327">
        <v>0</v>
      </c>
      <c r="U74" s="327">
        <v>27688.7</v>
      </c>
      <c r="V74" s="327">
        <v>0</v>
      </c>
      <c r="W74" s="327">
        <v>0</v>
      </c>
      <c r="X74" s="327">
        <v>0</v>
      </c>
      <c r="Y74" s="327">
        <v>215218.91</v>
      </c>
      <c r="Z74" s="327">
        <v>0</v>
      </c>
      <c r="AA74" s="327">
        <v>0</v>
      </c>
      <c r="AB74" s="327">
        <v>0</v>
      </c>
      <c r="AC74" s="327">
        <v>4616.88</v>
      </c>
      <c r="AD74" s="327">
        <v>0</v>
      </c>
      <c r="AE74" s="327">
        <v>10219.98</v>
      </c>
      <c r="AF74" s="327">
        <v>0</v>
      </c>
      <c r="AG74" s="327">
        <v>328975.01</v>
      </c>
      <c r="AH74" s="327">
        <v>0</v>
      </c>
      <c r="AI74" s="327">
        <v>0</v>
      </c>
      <c r="AJ74" s="327">
        <v>95437.790000000008</v>
      </c>
      <c r="AK74" s="327">
        <v>306.39</v>
      </c>
      <c r="AL74" s="327">
        <v>0</v>
      </c>
      <c r="AM74" s="327">
        <v>0</v>
      </c>
      <c r="AN74" s="327">
        <v>0</v>
      </c>
      <c r="AO74" s="327">
        <v>0</v>
      </c>
      <c r="AP74" s="327">
        <v>27634.36</v>
      </c>
      <c r="AQ74" s="327">
        <v>0</v>
      </c>
      <c r="AR74" s="327">
        <v>0</v>
      </c>
      <c r="AS74" s="327">
        <v>0</v>
      </c>
      <c r="AT74" s="327">
        <v>0</v>
      </c>
      <c r="AU74" s="327">
        <v>0</v>
      </c>
      <c r="AV74" s="327">
        <v>0</v>
      </c>
      <c r="AW74" s="327">
        <v>0</v>
      </c>
      <c r="AX74" s="327">
        <v>0</v>
      </c>
      <c r="AY74" s="327">
        <v>0</v>
      </c>
      <c r="AZ74" s="327">
        <v>0</v>
      </c>
      <c r="BA74" s="327">
        <v>0</v>
      </c>
      <c r="BB74" s="327">
        <v>0</v>
      </c>
      <c r="BC74" s="327">
        <v>0</v>
      </c>
      <c r="BD74" s="327">
        <v>0</v>
      </c>
      <c r="BE74" s="327">
        <v>0</v>
      </c>
      <c r="BF74" s="327">
        <v>0</v>
      </c>
      <c r="BG74" s="327">
        <v>0</v>
      </c>
      <c r="BH74" s="327">
        <v>0</v>
      </c>
      <c r="BI74" s="327">
        <v>0</v>
      </c>
      <c r="BJ74" s="327">
        <v>0</v>
      </c>
      <c r="BK74" s="327">
        <v>0</v>
      </c>
      <c r="BL74" s="327">
        <v>0</v>
      </c>
      <c r="BM74" s="327">
        <v>0</v>
      </c>
      <c r="BN74" s="327">
        <v>3589.16</v>
      </c>
      <c r="BO74" s="327">
        <v>0</v>
      </c>
      <c r="BP74" s="327">
        <v>0</v>
      </c>
      <c r="BQ74" s="327">
        <v>0</v>
      </c>
      <c r="BR74" s="327">
        <v>0</v>
      </c>
      <c r="BS74" s="327">
        <v>0</v>
      </c>
      <c r="BT74" s="327">
        <v>0</v>
      </c>
      <c r="BU74" s="327">
        <v>0</v>
      </c>
      <c r="BV74" s="327">
        <v>0</v>
      </c>
      <c r="BW74" s="327">
        <v>0</v>
      </c>
      <c r="BX74" s="327">
        <v>0</v>
      </c>
      <c r="BY74" s="327">
        <v>0</v>
      </c>
      <c r="BZ74" s="327">
        <v>0</v>
      </c>
      <c r="CA74" s="327">
        <v>0</v>
      </c>
      <c r="CB74" s="327">
        <v>0</v>
      </c>
      <c r="CC74" s="327">
        <v>0</v>
      </c>
      <c r="CD74" s="327">
        <v>0</v>
      </c>
      <c r="CE74" s="28">
        <f t="shared" si="16"/>
        <v>1601140.4</v>
      </c>
    </row>
    <row r="75" spans="1:83" x14ac:dyDescent="0.25">
      <c r="A75" s="29" t="s">
        <v>275</v>
      </c>
      <c r="B75" s="30"/>
      <c r="C75" s="327">
        <v>0</v>
      </c>
      <c r="D75" s="327">
        <v>0</v>
      </c>
      <c r="E75" s="327">
        <v>0</v>
      </c>
      <c r="F75" s="327">
        <v>0</v>
      </c>
      <c r="G75" s="327">
        <v>0</v>
      </c>
      <c r="H75" s="327">
        <v>0</v>
      </c>
      <c r="I75" s="327">
        <v>0</v>
      </c>
      <c r="J75" s="327">
        <v>0</v>
      </c>
      <c r="K75" s="327">
        <v>0</v>
      </c>
      <c r="L75" s="327">
        <v>0</v>
      </c>
      <c r="M75" s="327">
        <v>0</v>
      </c>
      <c r="N75" s="327">
        <v>0</v>
      </c>
      <c r="O75" s="327">
        <v>0</v>
      </c>
      <c r="P75" s="327">
        <v>0</v>
      </c>
      <c r="Q75" s="327">
        <v>0</v>
      </c>
      <c r="R75" s="327">
        <v>0</v>
      </c>
      <c r="S75" s="327">
        <v>0</v>
      </c>
      <c r="T75" s="327">
        <v>0</v>
      </c>
      <c r="U75" s="327">
        <v>0</v>
      </c>
      <c r="V75" s="327">
        <v>0</v>
      </c>
      <c r="W75" s="327">
        <v>0</v>
      </c>
      <c r="X75" s="327">
        <v>0</v>
      </c>
      <c r="Y75" s="327">
        <v>0</v>
      </c>
      <c r="Z75" s="327">
        <v>0</v>
      </c>
      <c r="AA75" s="327">
        <v>0</v>
      </c>
      <c r="AB75" s="327">
        <v>0</v>
      </c>
      <c r="AC75" s="327">
        <v>0</v>
      </c>
      <c r="AD75" s="327">
        <v>0</v>
      </c>
      <c r="AE75" s="327">
        <v>0</v>
      </c>
      <c r="AF75" s="327">
        <v>0</v>
      </c>
      <c r="AG75" s="327">
        <v>0</v>
      </c>
      <c r="AH75" s="327">
        <v>0</v>
      </c>
      <c r="AI75" s="327">
        <v>0</v>
      </c>
      <c r="AJ75" s="327">
        <v>108574.19</v>
      </c>
      <c r="AK75" s="327">
        <v>0</v>
      </c>
      <c r="AL75" s="327">
        <v>0</v>
      </c>
      <c r="AM75" s="327">
        <v>0</v>
      </c>
      <c r="AN75" s="327">
        <v>0</v>
      </c>
      <c r="AO75" s="327">
        <v>0</v>
      </c>
      <c r="AP75" s="327">
        <v>0</v>
      </c>
      <c r="AQ75" s="327">
        <v>0</v>
      </c>
      <c r="AR75" s="327">
        <v>0</v>
      </c>
      <c r="AS75" s="327">
        <v>0</v>
      </c>
      <c r="AT75" s="327">
        <v>0</v>
      </c>
      <c r="AU75" s="327">
        <v>0</v>
      </c>
      <c r="AV75" s="327">
        <v>0</v>
      </c>
      <c r="AW75" s="327">
        <v>0</v>
      </c>
      <c r="AX75" s="327">
        <v>0</v>
      </c>
      <c r="AY75" s="327">
        <v>0</v>
      </c>
      <c r="AZ75" s="327">
        <v>0</v>
      </c>
      <c r="BA75" s="327">
        <v>0</v>
      </c>
      <c r="BB75" s="327">
        <v>0</v>
      </c>
      <c r="BC75" s="327">
        <v>0</v>
      </c>
      <c r="BD75" s="327">
        <v>0</v>
      </c>
      <c r="BE75" s="327">
        <v>0</v>
      </c>
      <c r="BF75" s="327">
        <v>0</v>
      </c>
      <c r="BG75" s="327">
        <v>0</v>
      </c>
      <c r="BH75" s="327">
        <v>0</v>
      </c>
      <c r="BI75" s="327">
        <v>0</v>
      </c>
      <c r="BJ75" s="327">
        <v>0</v>
      </c>
      <c r="BK75" s="327">
        <v>0</v>
      </c>
      <c r="BL75" s="327">
        <v>0</v>
      </c>
      <c r="BM75" s="327">
        <v>0</v>
      </c>
      <c r="BN75" s="327">
        <v>1364</v>
      </c>
      <c r="BO75" s="327">
        <v>0</v>
      </c>
      <c r="BP75" s="327">
        <v>0</v>
      </c>
      <c r="BQ75" s="327">
        <v>0</v>
      </c>
      <c r="BR75" s="327">
        <v>0</v>
      </c>
      <c r="BS75" s="327">
        <v>0</v>
      </c>
      <c r="BT75" s="327">
        <v>0</v>
      </c>
      <c r="BU75" s="327">
        <v>0</v>
      </c>
      <c r="BV75" s="327">
        <v>0</v>
      </c>
      <c r="BW75" s="327">
        <v>0</v>
      </c>
      <c r="BX75" s="327">
        <v>0</v>
      </c>
      <c r="BY75" s="327">
        <v>0</v>
      </c>
      <c r="BZ75" s="327">
        <v>0</v>
      </c>
      <c r="CA75" s="327">
        <v>0</v>
      </c>
      <c r="CB75" s="327">
        <v>0</v>
      </c>
      <c r="CC75" s="327">
        <v>0</v>
      </c>
      <c r="CD75" s="327">
        <v>785587.56</v>
      </c>
      <c r="CE75" s="28">
        <f t="shared" si="16"/>
        <v>895525.75</v>
      </c>
    </row>
    <row r="76" spans="1:83" x14ac:dyDescent="0.25">
      <c r="A76" s="29" t="s">
        <v>276</v>
      </c>
      <c r="B76" s="213"/>
      <c r="C76" s="327">
        <v>0</v>
      </c>
      <c r="D76" s="327">
        <v>0</v>
      </c>
      <c r="E76" s="327">
        <v>0</v>
      </c>
      <c r="F76" s="327">
        <v>0</v>
      </c>
      <c r="G76" s="327">
        <v>0</v>
      </c>
      <c r="H76" s="327">
        <v>0</v>
      </c>
      <c r="I76" s="327">
        <v>0</v>
      </c>
      <c r="J76" s="327">
        <v>0</v>
      </c>
      <c r="K76" s="327">
        <v>0</v>
      </c>
      <c r="L76" s="327">
        <v>0</v>
      </c>
      <c r="M76" s="327">
        <v>0</v>
      </c>
      <c r="N76" s="327">
        <v>0</v>
      </c>
      <c r="O76" s="327">
        <v>0</v>
      </c>
      <c r="P76" s="327">
        <v>0</v>
      </c>
      <c r="Q76" s="327">
        <v>0</v>
      </c>
      <c r="R76" s="327">
        <v>0</v>
      </c>
      <c r="S76" s="327">
        <v>0</v>
      </c>
      <c r="T76" s="327">
        <v>0</v>
      </c>
      <c r="U76" s="327">
        <v>3699431.3600000003</v>
      </c>
      <c r="V76" s="327">
        <v>0</v>
      </c>
      <c r="W76" s="327">
        <v>0</v>
      </c>
      <c r="X76" s="327">
        <v>0</v>
      </c>
      <c r="Y76" s="327">
        <v>0</v>
      </c>
      <c r="Z76" s="327">
        <v>0</v>
      </c>
      <c r="AA76" s="327">
        <v>0</v>
      </c>
      <c r="AB76" s="327">
        <v>0</v>
      </c>
      <c r="AC76" s="327">
        <v>0</v>
      </c>
      <c r="AD76" s="327">
        <v>0</v>
      </c>
      <c r="AE76" s="327">
        <v>0</v>
      </c>
      <c r="AF76" s="327">
        <v>0</v>
      </c>
      <c r="AG76" s="327">
        <v>0</v>
      </c>
      <c r="AH76" s="327">
        <v>0</v>
      </c>
      <c r="AI76" s="327">
        <v>0</v>
      </c>
      <c r="AJ76" s="327">
        <v>89.07</v>
      </c>
      <c r="AK76" s="327">
        <v>0</v>
      </c>
      <c r="AL76" s="327">
        <v>0</v>
      </c>
      <c r="AM76" s="327">
        <v>0</v>
      </c>
      <c r="AN76" s="327">
        <v>0</v>
      </c>
      <c r="AO76" s="327">
        <v>0</v>
      </c>
      <c r="AP76" s="327">
        <v>7792.27</v>
      </c>
      <c r="AQ76" s="327">
        <v>0</v>
      </c>
      <c r="AR76" s="327">
        <v>0</v>
      </c>
      <c r="AS76" s="327">
        <v>0</v>
      </c>
      <c r="AT76" s="327">
        <v>0</v>
      </c>
      <c r="AU76" s="327">
        <v>0</v>
      </c>
      <c r="AV76" s="327">
        <v>0</v>
      </c>
      <c r="AW76" s="327">
        <v>0</v>
      </c>
      <c r="AX76" s="327">
        <v>0</v>
      </c>
      <c r="AY76" s="327">
        <v>0</v>
      </c>
      <c r="AZ76" s="327">
        <v>0</v>
      </c>
      <c r="BA76" s="327">
        <v>0</v>
      </c>
      <c r="BB76" s="327">
        <v>0</v>
      </c>
      <c r="BC76" s="327">
        <v>0</v>
      </c>
      <c r="BD76" s="327">
        <v>0</v>
      </c>
      <c r="BE76" s="327">
        <v>0</v>
      </c>
      <c r="BF76" s="327">
        <v>0</v>
      </c>
      <c r="BG76" s="327">
        <v>0</v>
      </c>
      <c r="BH76" s="327">
        <v>0</v>
      </c>
      <c r="BI76" s="327">
        <v>0</v>
      </c>
      <c r="BJ76" s="327">
        <v>0</v>
      </c>
      <c r="BK76" s="327">
        <v>0</v>
      </c>
      <c r="BL76" s="327">
        <v>0</v>
      </c>
      <c r="BM76" s="327">
        <v>0</v>
      </c>
      <c r="BN76" s="327">
        <v>0</v>
      </c>
      <c r="BO76" s="327">
        <v>0</v>
      </c>
      <c r="BP76" s="327">
        <v>0</v>
      </c>
      <c r="BQ76" s="327">
        <v>0</v>
      </c>
      <c r="BR76" s="327">
        <v>0</v>
      </c>
      <c r="BS76" s="327">
        <v>0</v>
      </c>
      <c r="BT76" s="327">
        <v>0</v>
      </c>
      <c r="BU76" s="327">
        <v>0</v>
      </c>
      <c r="BV76" s="327">
        <v>0</v>
      </c>
      <c r="BW76" s="327">
        <v>0</v>
      </c>
      <c r="BX76" s="327">
        <v>0</v>
      </c>
      <c r="BY76" s="327">
        <v>0</v>
      </c>
      <c r="BZ76" s="327">
        <v>0</v>
      </c>
      <c r="CA76" s="327">
        <v>0</v>
      </c>
      <c r="CB76" s="327">
        <v>0</v>
      </c>
      <c r="CC76" s="327">
        <v>0</v>
      </c>
      <c r="CD76" s="327">
        <v>0</v>
      </c>
      <c r="CE76" s="28">
        <f t="shared" si="16"/>
        <v>3707312.7</v>
      </c>
    </row>
    <row r="77" spans="1:83" x14ac:dyDescent="0.25">
      <c r="A77" s="29" t="s">
        <v>277</v>
      </c>
      <c r="B77" s="30"/>
      <c r="C77" s="327">
        <v>11652.259999999998</v>
      </c>
      <c r="D77" s="327">
        <v>0</v>
      </c>
      <c r="E77" s="327">
        <v>31582.209999999995</v>
      </c>
      <c r="F77" s="327">
        <v>0</v>
      </c>
      <c r="G77" s="327">
        <v>0</v>
      </c>
      <c r="H77" s="327">
        <v>0</v>
      </c>
      <c r="I77" s="327">
        <v>0</v>
      </c>
      <c r="J77" s="327">
        <v>0</v>
      </c>
      <c r="K77" s="327">
        <v>0</v>
      </c>
      <c r="L77" s="327">
        <v>0</v>
      </c>
      <c r="M77" s="327">
        <v>0</v>
      </c>
      <c r="N77" s="327">
        <v>0</v>
      </c>
      <c r="O77" s="327">
        <v>87857.16</v>
      </c>
      <c r="P77" s="327">
        <v>1296232.4499999997</v>
      </c>
      <c r="Q77" s="327">
        <v>26219.41</v>
      </c>
      <c r="R77" s="327">
        <v>5880.42</v>
      </c>
      <c r="S77" s="327">
        <v>4469.3399999999992</v>
      </c>
      <c r="T77" s="327">
        <v>0</v>
      </c>
      <c r="U77" s="327">
        <v>117454.63</v>
      </c>
      <c r="V77" s="327">
        <v>7695.76</v>
      </c>
      <c r="W77" s="327">
        <v>968.4</v>
      </c>
      <c r="X77" s="327">
        <v>0</v>
      </c>
      <c r="Y77" s="327">
        <v>218944.62000000002</v>
      </c>
      <c r="Z77" s="327">
        <v>191851.37</v>
      </c>
      <c r="AA77" s="327">
        <v>9408.8799999999992</v>
      </c>
      <c r="AB77" s="327">
        <v>129942.34</v>
      </c>
      <c r="AC77" s="327">
        <v>26888.39</v>
      </c>
      <c r="AD77" s="327">
        <v>0</v>
      </c>
      <c r="AE77" s="327">
        <v>25952.92</v>
      </c>
      <c r="AF77" s="327">
        <v>0</v>
      </c>
      <c r="AG77" s="327">
        <v>21264.16</v>
      </c>
      <c r="AH77" s="327">
        <v>0</v>
      </c>
      <c r="AI77" s="327">
        <v>0</v>
      </c>
      <c r="AJ77" s="327">
        <v>185853.34999999998</v>
      </c>
      <c r="AK77" s="327">
        <v>5277.34</v>
      </c>
      <c r="AL77" s="327">
        <v>7138.82</v>
      </c>
      <c r="AM77" s="327">
        <v>0</v>
      </c>
      <c r="AN77" s="327">
        <v>0</v>
      </c>
      <c r="AO77" s="327">
        <v>0</v>
      </c>
      <c r="AP77" s="327">
        <v>8605.2999999999993</v>
      </c>
      <c r="AQ77" s="327">
        <v>0</v>
      </c>
      <c r="AR77" s="327">
        <v>0</v>
      </c>
      <c r="AS77" s="327">
        <v>0</v>
      </c>
      <c r="AT77" s="327">
        <v>0</v>
      </c>
      <c r="AU77" s="327">
        <v>0</v>
      </c>
      <c r="AV77" s="327">
        <v>6333.26</v>
      </c>
      <c r="AW77" s="327">
        <v>0</v>
      </c>
      <c r="AX77" s="327">
        <v>0</v>
      </c>
      <c r="AY77" s="327">
        <v>21651.38</v>
      </c>
      <c r="AZ77" s="327">
        <v>0</v>
      </c>
      <c r="BA77" s="327">
        <v>83393.56</v>
      </c>
      <c r="BB77" s="327">
        <v>0</v>
      </c>
      <c r="BC77" s="327">
        <v>0</v>
      </c>
      <c r="BD77" s="327">
        <v>0</v>
      </c>
      <c r="BE77" s="327">
        <v>1614574.24</v>
      </c>
      <c r="BF77" s="327">
        <v>4052.26</v>
      </c>
      <c r="BG77" s="327">
        <v>0</v>
      </c>
      <c r="BH77" s="327">
        <v>0</v>
      </c>
      <c r="BI77" s="327">
        <v>0</v>
      </c>
      <c r="BJ77" s="327">
        <v>0</v>
      </c>
      <c r="BK77" s="327">
        <v>0</v>
      </c>
      <c r="BL77" s="327">
        <v>78.56</v>
      </c>
      <c r="BM77" s="327">
        <v>0</v>
      </c>
      <c r="BN77" s="327">
        <v>90843.83</v>
      </c>
      <c r="BO77" s="327">
        <v>0</v>
      </c>
      <c r="BP77" s="327">
        <v>0</v>
      </c>
      <c r="BQ77" s="327">
        <v>0</v>
      </c>
      <c r="BR77" s="327">
        <v>0</v>
      </c>
      <c r="BS77" s="327">
        <v>0</v>
      </c>
      <c r="BT77" s="327">
        <v>0</v>
      </c>
      <c r="BU77" s="327">
        <v>0</v>
      </c>
      <c r="BV77" s="327">
        <v>300.31</v>
      </c>
      <c r="BW77" s="327">
        <v>0</v>
      </c>
      <c r="BX77" s="327">
        <v>0</v>
      </c>
      <c r="BY77" s="327">
        <v>44297.9</v>
      </c>
      <c r="BZ77" s="327">
        <v>0</v>
      </c>
      <c r="CA77" s="327">
        <v>0</v>
      </c>
      <c r="CB77" s="327">
        <v>0</v>
      </c>
      <c r="CC77" s="327">
        <v>0</v>
      </c>
      <c r="CD77" s="327">
        <v>-34199.97</v>
      </c>
      <c r="CE77" s="28">
        <f t="shared" si="16"/>
        <v>4252464.8599999985</v>
      </c>
    </row>
    <row r="78" spans="1:83" x14ac:dyDescent="0.25">
      <c r="A78" s="29" t="s">
        <v>278</v>
      </c>
      <c r="B78" s="16"/>
      <c r="C78" s="327">
        <v>0</v>
      </c>
      <c r="D78" s="327">
        <v>0</v>
      </c>
      <c r="E78" s="327">
        <v>0</v>
      </c>
      <c r="F78" s="327">
        <v>0</v>
      </c>
      <c r="G78" s="327">
        <v>0</v>
      </c>
      <c r="H78" s="327">
        <v>0</v>
      </c>
      <c r="I78" s="327">
        <v>0</v>
      </c>
      <c r="J78" s="327">
        <v>0</v>
      </c>
      <c r="K78" s="327">
        <v>0</v>
      </c>
      <c r="L78" s="327">
        <v>0</v>
      </c>
      <c r="M78" s="327">
        <v>0</v>
      </c>
      <c r="N78" s="327">
        <v>0</v>
      </c>
      <c r="O78" s="327">
        <v>0</v>
      </c>
      <c r="P78" s="327">
        <v>0</v>
      </c>
      <c r="Q78" s="327">
        <v>0</v>
      </c>
      <c r="R78" s="327">
        <v>0</v>
      </c>
      <c r="S78" s="327">
        <v>0</v>
      </c>
      <c r="T78" s="327">
        <v>0</v>
      </c>
      <c r="U78" s="327">
        <v>0</v>
      </c>
      <c r="V78" s="327">
        <v>0</v>
      </c>
      <c r="W78" s="327">
        <v>0</v>
      </c>
      <c r="X78" s="327">
        <v>0</v>
      </c>
      <c r="Y78" s="327">
        <v>0</v>
      </c>
      <c r="Z78" s="327">
        <v>0</v>
      </c>
      <c r="AA78" s="327">
        <v>0</v>
      </c>
      <c r="AB78" s="327">
        <v>0</v>
      </c>
      <c r="AC78" s="327">
        <v>0</v>
      </c>
      <c r="AD78" s="327">
        <v>0</v>
      </c>
      <c r="AE78" s="327">
        <v>0</v>
      </c>
      <c r="AF78" s="327">
        <v>0</v>
      </c>
      <c r="AG78" s="327">
        <v>0</v>
      </c>
      <c r="AH78" s="327">
        <v>0</v>
      </c>
      <c r="AI78" s="327">
        <v>0</v>
      </c>
      <c r="AJ78" s="327">
        <v>3205050.78</v>
      </c>
      <c r="AK78" s="327">
        <v>0</v>
      </c>
      <c r="AL78" s="327">
        <v>0</v>
      </c>
      <c r="AM78" s="327">
        <v>0</v>
      </c>
      <c r="AN78" s="327">
        <v>0</v>
      </c>
      <c r="AO78" s="327">
        <v>0</v>
      </c>
      <c r="AP78" s="327">
        <v>0</v>
      </c>
      <c r="AQ78" s="327">
        <v>0</v>
      </c>
      <c r="AR78" s="327">
        <v>0</v>
      </c>
      <c r="AS78" s="327">
        <v>0</v>
      </c>
      <c r="AT78" s="327">
        <v>0</v>
      </c>
      <c r="AU78" s="327">
        <v>0</v>
      </c>
      <c r="AV78" s="327">
        <v>0</v>
      </c>
      <c r="AW78" s="327">
        <v>0</v>
      </c>
      <c r="AX78" s="327">
        <v>0</v>
      </c>
      <c r="AY78" s="327">
        <v>0</v>
      </c>
      <c r="AZ78" s="327">
        <v>0</v>
      </c>
      <c r="BA78" s="327">
        <v>0</v>
      </c>
      <c r="BB78" s="327">
        <v>0</v>
      </c>
      <c r="BC78" s="327">
        <v>0</v>
      </c>
      <c r="BD78" s="327">
        <v>0</v>
      </c>
      <c r="BE78" s="327">
        <v>0</v>
      </c>
      <c r="BF78" s="327">
        <v>0</v>
      </c>
      <c r="BG78" s="327">
        <v>0</v>
      </c>
      <c r="BH78" s="327">
        <v>0</v>
      </c>
      <c r="BI78" s="327">
        <v>0</v>
      </c>
      <c r="BJ78" s="327">
        <v>0</v>
      </c>
      <c r="BK78" s="327">
        <v>0</v>
      </c>
      <c r="BL78" s="327">
        <v>0</v>
      </c>
      <c r="BM78" s="327">
        <v>0</v>
      </c>
      <c r="BN78" s="327">
        <v>0</v>
      </c>
      <c r="BO78" s="327">
        <v>0</v>
      </c>
      <c r="BP78" s="327">
        <v>0</v>
      </c>
      <c r="BQ78" s="327">
        <v>0</v>
      </c>
      <c r="BR78" s="327">
        <v>0</v>
      </c>
      <c r="BS78" s="327">
        <v>0</v>
      </c>
      <c r="BT78" s="327">
        <v>0</v>
      </c>
      <c r="BU78" s="327">
        <v>0</v>
      </c>
      <c r="BV78" s="327">
        <v>0</v>
      </c>
      <c r="BW78" s="327">
        <v>0</v>
      </c>
      <c r="BX78" s="327">
        <v>0</v>
      </c>
      <c r="BY78" s="327">
        <v>0</v>
      </c>
      <c r="BZ78" s="327">
        <v>0</v>
      </c>
      <c r="CA78" s="327">
        <v>0</v>
      </c>
      <c r="CB78" s="327">
        <v>0</v>
      </c>
      <c r="CC78" s="327">
        <v>0</v>
      </c>
      <c r="CD78" s="327">
        <v>12500131.83</v>
      </c>
      <c r="CE78" s="28">
        <f t="shared" si="16"/>
        <v>15705182.609999999</v>
      </c>
    </row>
    <row r="79" spans="1:83" x14ac:dyDescent="0.25">
      <c r="A79" s="29" t="s">
        <v>279</v>
      </c>
      <c r="B79" s="16"/>
      <c r="C79" s="327">
        <v>0</v>
      </c>
      <c r="D79" s="327">
        <v>0</v>
      </c>
      <c r="E79" s="327">
        <v>0</v>
      </c>
      <c r="F79" s="327">
        <v>0</v>
      </c>
      <c r="G79" s="327">
        <v>0</v>
      </c>
      <c r="H79" s="327">
        <v>0</v>
      </c>
      <c r="I79" s="327">
        <v>0</v>
      </c>
      <c r="J79" s="327">
        <v>0</v>
      </c>
      <c r="K79" s="327">
        <v>0</v>
      </c>
      <c r="L79" s="327">
        <v>0</v>
      </c>
      <c r="M79" s="327">
        <v>0</v>
      </c>
      <c r="N79" s="327">
        <v>0</v>
      </c>
      <c r="O79" s="327">
        <v>0</v>
      </c>
      <c r="P79" s="327">
        <v>0</v>
      </c>
      <c r="Q79" s="327">
        <v>0</v>
      </c>
      <c r="R79" s="327">
        <v>0</v>
      </c>
      <c r="S79" s="327">
        <v>0</v>
      </c>
      <c r="T79" s="327">
        <v>0</v>
      </c>
      <c r="U79" s="327">
        <v>9000</v>
      </c>
      <c r="V79" s="327">
        <v>0</v>
      </c>
      <c r="W79" s="327">
        <v>0</v>
      </c>
      <c r="X79" s="327">
        <v>0</v>
      </c>
      <c r="Y79" s="327">
        <v>0</v>
      </c>
      <c r="Z79" s="327">
        <v>0</v>
      </c>
      <c r="AA79" s="327">
        <v>0</v>
      </c>
      <c r="AB79" s="327">
        <v>0</v>
      </c>
      <c r="AC79" s="327">
        <v>0</v>
      </c>
      <c r="AD79" s="327">
        <v>0</v>
      </c>
      <c r="AE79" s="327">
        <v>0</v>
      </c>
      <c r="AF79" s="327">
        <v>0</v>
      </c>
      <c r="AG79" s="327">
        <v>0</v>
      </c>
      <c r="AH79" s="327">
        <v>0</v>
      </c>
      <c r="AI79" s="327">
        <v>0</v>
      </c>
      <c r="AJ79" s="327">
        <v>717.98</v>
      </c>
      <c r="AK79" s="327">
        <v>0</v>
      </c>
      <c r="AL79" s="327">
        <v>0</v>
      </c>
      <c r="AM79" s="327">
        <v>0</v>
      </c>
      <c r="AN79" s="327">
        <v>0</v>
      </c>
      <c r="AO79" s="327">
        <v>0</v>
      </c>
      <c r="AP79" s="327">
        <v>0</v>
      </c>
      <c r="AQ79" s="327">
        <v>0</v>
      </c>
      <c r="AR79" s="327">
        <v>0</v>
      </c>
      <c r="AS79" s="327">
        <v>0</v>
      </c>
      <c r="AT79" s="327">
        <v>0</v>
      </c>
      <c r="AU79" s="327">
        <v>0</v>
      </c>
      <c r="AV79" s="327">
        <v>0</v>
      </c>
      <c r="AW79" s="327">
        <v>0</v>
      </c>
      <c r="AX79" s="327">
        <v>0</v>
      </c>
      <c r="AY79" s="327">
        <v>0</v>
      </c>
      <c r="AZ79" s="327">
        <v>0</v>
      </c>
      <c r="BA79" s="327">
        <v>0</v>
      </c>
      <c r="BB79" s="327">
        <v>0</v>
      </c>
      <c r="BC79" s="327">
        <v>0</v>
      </c>
      <c r="BD79" s="327">
        <v>0</v>
      </c>
      <c r="BE79" s="327">
        <v>0</v>
      </c>
      <c r="BF79" s="327">
        <v>0</v>
      </c>
      <c r="BG79" s="327">
        <v>0</v>
      </c>
      <c r="BH79" s="327">
        <v>0</v>
      </c>
      <c r="BI79" s="327">
        <v>0</v>
      </c>
      <c r="BJ79" s="327">
        <v>0</v>
      </c>
      <c r="BK79" s="327">
        <v>0</v>
      </c>
      <c r="BL79" s="327">
        <v>0</v>
      </c>
      <c r="BM79" s="327">
        <v>0</v>
      </c>
      <c r="BN79" s="327">
        <v>0</v>
      </c>
      <c r="BO79" s="327">
        <v>0</v>
      </c>
      <c r="BP79" s="327">
        <v>0</v>
      </c>
      <c r="BQ79" s="327">
        <v>0</v>
      </c>
      <c r="BR79" s="327">
        <v>621133.94999999995</v>
      </c>
      <c r="BS79" s="327">
        <v>0</v>
      </c>
      <c r="BT79" s="327">
        <v>0</v>
      </c>
      <c r="BU79" s="327">
        <v>0</v>
      </c>
      <c r="BV79" s="327">
        <v>0</v>
      </c>
      <c r="BW79" s="327">
        <v>0</v>
      </c>
      <c r="BX79" s="327">
        <v>0</v>
      </c>
      <c r="BY79" s="327">
        <v>0</v>
      </c>
      <c r="BZ79" s="327">
        <v>0</v>
      </c>
      <c r="CA79" s="327">
        <v>0</v>
      </c>
      <c r="CB79" s="327">
        <v>0</v>
      </c>
      <c r="CC79" s="327">
        <v>0</v>
      </c>
      <c r="CD79" s="327">
        <v>0</v>
      </c>
      <c r="CE79" s="28">
        <f t="shared" si="16"/>
        <v>630851.92999999993</v>
      </c>
    </row>
    <row r="80" spans="1:83" x14ac:dyDescent="0.25">
      <c r="A80" s="29" t="s">
        <v>280</v>
      </c>
      <c r="B80" s="16"/>
      <c r="C80" s="327">
        <v>7800</v>
      </c>
      <c r="D80" s="327">
        <v>0</v>
      </c>
      <c r="E80" s="327">
        <v>6138.26</v>
      </c>
      <c r="F80" s="327">
        <v>0</v>
      </c>
      <c r="G80" s="327">
        <v>0</v>
      </c>
      <c r="H80" s="327">
        <v>0</v>
      </c>
      <c r="I80" s="327">
        <v>0</v>
      </c>
      <c r="J80" s="327">
        <v>0</v>
      </c>
      <c r="K80" s="327">
        <v>0</v>
      </c>
      <c r="L80" s="327">
        <v>0</v>
      </c>
      <c r="M80" s="327">
        <v>0</v>
      </c>
      <c r="N80" s="327">
        <v>0</v>
      </c>
      <c r="O80" s="327">
        <v>14698.279999999999</v>
      </c>
      <c r="P80" s="327">
        <v>8561.9000000000015</v>
      </c>
      <c r="Q80" s="327">
        <v>8885.369999999999</v>
      </c>
      <c r="R80" s="327">
        <v>0</v>
      </c>
      <c r="S80" s="327">
        <v>59.95</v>
      </c>
      <c r="T80" s="327">
        <v>0</v>
      </c>
      <c r="U80" s="327">
        <v>1705.57</v>
      </c>
      <c r="V80" s="327">
        <v>0</v>
      </c>
      <c r="W80" s="327">
        <v>0</v>
      </c>
      <c r="X80" s="327">
        <v>0</v>
      </c>
      <c r="Y80" s="327">
        <v>353.15</v>
      </c>
      <c r="Z80" s="327">
        <v>154.19</v>
      </c>
      <c r="AA80" s="327">
        <v>0</v>
      </c>
      <c r="AB80" s="327">
        <v>4470.49</v>
      </c>
      <c r="AC80" s="327">
        <v>4431.9400000000005</v>
      </c>
      <c r="AD80" s="327">
        <v>0</v>
      </c>
      <c r="AE80" s="327">
        <v>500</v>
      </c>
      <c r="AF80" s="327">
        <v>0</v>
      </c>
      <c r="AG80" s="327">
        <v>23376.68</v>
      </c>
      <c r="AH80" s="327">
        <v>0</v>
      </c>
      <c r="AI80" s="327">
        <v>0</v>
      </c>
      <c r="AJ80" s="327">
        <v>120758.23</v>
      </c>
      <c r="AK80" s="327">
        <v>0</v>
      </c>
      <c r="AL80" s="327">
        <v>0</v>
      </c>
      <c r="AM80" s="327">
        <v>0</v>
      </c>
      <c r="AN80" s="327">
        <v>0</v>
      </c>
      <c r="AO80" s="327">
        <v>0</v>
      </c>
      <c r="AP80" s="327">
        <v>1532.0900000000001</v>
      </c>
      <c r="AQ80" s="327">
        <v>0</v>
      </c>
      <c r="AR80" s="327">
        <v>0</v>
      </c>
      <c r="AS80" s="327">
        <v>0</v>
      </c>
      <c r="AT80" s="327">
        <v>0</v>
      </c>
      <c r="AU80" s="327">
        <v>0</v>
      </c>
      <c r="AV80" s="327">
        <v>244.3</v>
      </c>
      <c r="AW80" s="327">
        <v>0</v>
      </c>
      <c r="AX80" s="327">
        <v>0</v>
      </c>
      <c r="AY80" s="327">
        <v>183.38</v>
      </c>
      <c r="AZ80" s="327">
        <v>0</v>
      </c>
      <c r="BA80" s="327">
        <v>0</v>
      </c>
      <c r="BB80" s="327">
        <v>0</v>
      </c>
      <c r="BC80" s="327">
        <v>0</v>
      </c>
      <c r="BD80" s="327">
        <v>0</v>
      </c>
      <c r="BE80" s="327">
        <v>414.97</v>
      </c>
      <c r="BF80" s="327">
        <v>0</v>
      </c>
      <c r="BG80" s="327">
        <v>0</v>
      </c>
      <c r="BH80" s="327">
        <v>0</v>
      </c>
      <c r="BI80" s="327">
        <v>0</v>
      </c>
      <c r="BJ80" s="327">
        <v>0</v>
      </c>
      <c r="BK80" s="327">
        <v>0</v>
      </c>
      <c r="BL80" s="327">
        <v>0</v>
      </c>
      <c r="BM80" s="327">
        <v>0</v>
      </c>
      <c r="BN80" s="327">
        <v>160739.38</v>
      </c>
      <c r="BO80" s="327">
        <v>0</v>
      </c>
      <c r="BP80" s="327">
        <v>0</v>
      </c>
      <c r="BQ80" s="327">
        <v>0</v>
      </c>
      <c r="BR80" s="327">
        <v>0</v>
      </c>
      <c r="BS80" s="327">
        <v>0</v>
      </c>
      <c r="BT80" s="327">
        <v>0</v>
      </c>
      <c r="BU80" s="327">
        <v>0</v>
      </c>
      <c r="BV80" s="327">
        <v>0</v>
      </c>
      <c r="BW80" s="327">
        <v>0</v>
      </c>
      <c r="BX80" s="327">
        <v>0</v>
      </c>
      <c r="BY80" s="327">
        <v>2246.62</v>
      </c>
      <c r="BZ80" s="327">
        <v>1780</v>
      </c>
      <c r="CA80" s="327">
        <v>1817.32</v>
      </c>
      <c r="CB80" s="327">
        <v>0</v>
      </c>
      <c r="CC80" s="327">
        <v>0</v>
      </c>
      <c r="CD80" s="327">
        <v>0</v>
      </c>
      <c r="CE80" s="28">
        <f t="shared" si="16"/>
        <v>370852.07</v>
      </c>
    </row>
    <row r="81" spans="1:84" x14ac:dyDescent="0.25">
      <c r="A81" s="29" t="s">
        <v>281</v>
      </c>
      <c r="B81" s="16"/>
      <c r="C81" s="327">
        <v>0</v>
      </c>
      <c r="D81" s="327">
        <v>0</v>
      </c>
      <c r="E81" s="327">
        <v>0</v>
      </c>
      <c r="F81" s="327">
        <v>0</v>
      </c>
      <c r="G81" s="327">
        <v>0</v>
      </c>
      <c r="H81" s="327">
        <v>0</v>
      </c>
      <c r="I81" s="327">
        <v>0</v>
      </c>
      <c r="J81" s="327">
        <v>0</v>
      </c>
      <c r="K81" s="327">
        <v>0</v>
      </c>
      <c r="L81" s="327">
        <v>0</v>
      </c>
      <c r="M81" s="327">
        <v>0</v>
      </c>
      <c r="N81" s="327">
        <v>0</v>
      </c>
      <c r="O81" s="327">
        <v>0</v>
      </c>
      <c r="P81" s="327">
        <v>0</v>
      </c>
      <c r="Q81" s="327">
        <v>0</v>
      </c>
      <c r="R81" s="327">
        <v>0</v>
      </c>
      <c r="S81" s="327">
        <v>0</v>
      </c>
      <c r="T81" s="327">
        <v>0</v>
      </c>
      <c r="U81" s="327">
        <v>0</v>
      </c>
      <c r="V81" s="327">
        <v>0</v>
      </c>
      <c r="W81" s="327">
        <v>0</v>
      </c>
      <c r="X81" s="327">
        <v>0</v>
      </c>
      <c r="Y81" s="327">
        <v>0</v>
      </c>
      <c r="Z81" s="327">
        <v>0</v>
      </c>
      <c r="AA81" s="327">
        <v>0</v>
      </c>
      <c r="AB81" s="327">
        <v>0</v>
      </c>
      <c r="AC81" s="327">
        <v>0</v>
      </c>
      <c r="AD81" s="327">
        <v>0</v>
      </c>
      <c r="AE81" s="327">
        <v>0</v>
      </c>
      <c r="AF81" s="327">
        <v>0</v>
      </c>
      <c r="AG81" s="327">
        <v>0</v>
      </c>
      <c r="AH81" s="327">
        <v>0</v>
      </c>
      <c r="AI81" s="327">
        <v>0</v>
      </c>
      <c r="AJ81" s="327">
        <v>1252026.8899999999</v>
      </c>
      <c r="AK81" s="327">
        <v>0</v>
      </c>
      <c r="AL81" s="327">
        <v>0</v>
      </c>
      <c r="AM81" s="327">
        <v>0</v>
      </c>
      <c r="AN81" s="327">
        <v>0</v>
      </c>
      <c r="AO81" s="327">
        <v>0</v>
      </c>
      <c r="AP81" s="327">
        <v>0</v>
      </c>
      <c r="AQ81" s="327">
        <v>0</v>
      </c>
      <c r="AR81" s="327">
        <v>0</v>
      </c>
      <c r="AS81" s="327">
        <v>0</v>
      </c>
      <c r="AT81" s="327">
        <v>0</v>
      </c>
      <c r="AU81" s="327">
        <v>0</v>
      </c>
      <c r="AV81" s="327">
        <v>0</v>
      </c>
      <c r="AW81" s="327">
        <v>0</v>
      </c>
      <c r="AX81" s="327">
        <v>0</v>
      </c>
      <c r="AY81" s="327">
        <v>0</v>
      </c>
      <c r="AZ81" s="327">
        <v>0</v>
      </c>
      <c r="BA81" s="327">
        <v>0</v>
      </c>
      <c r="BB81" s="327">
        <v>0</v>
      </c>
      <c r="BC81" s="327">
        <v>0</v>
      </c>
      <c r="BD81" s="327">
        <v>0</v>
      </c>
      <c r="BE81" s="327">
        <v>155462.69</v>
      </c>
      <c r="BF81" s="327">
        <v>0</v>
      </c>
      <c r="BG81" s="327">
        <v>0</v>
      </c>
      <c r="BH81" s="327">
        <v>0</v>
      </c>
      <c r="BI81" s="327">
        <v>0</v>
      </c>
      <c r="BJ81" s="327">
        <v>0</v>
      </c>
      <c r="BK81" s="327">
        <v>0</v>
      </c>
      <c r="BL81" s="327">
        <v>0</v>
      </c>
      <c r="BM81" s="327">
        <v>0</v>
      </c>
      <c r="BN81" s="327">
        <v>56254.22</v>
      </c>
      <c r="BO81" s="327">
        <v>0</v>
      </c>
      <c r="BP81" s="327">
        <v>0</v>
      </c>
      <c r="BQ81" s="327">
        <v>0</v>
      </c>
      <c r="BR81" s="327">
        <v>0</v>
      </c>
      <c r="BS81" s="327">
        <v>0</v>
      </c>
      <c r="BT81" s="327">
        <v>0</v>
      </c>
      <c r="BU81" s="327">
        <v>0</v>
      </c>
      <c r="BV81" s="327">
        <v>0</v>
      </c>
      <c r="BW81" s="327">
        <v>0</v>
      </c>
      <c r="BX81" s="327">
        <v>0</v>
      </c>
      <c r="BY81" s="327">
        <v>0</v>
      </c>
      <c r="BZ81" s="327">
        <v>0</v>
      </c>
      <c r="CA81" s="327">
        <v>0</v>
      </c>
      <c r="CB81" s="327">
        <v>0</v>
      </c>
      <c r="CC81" s="327">
        <v>0</v>
      </c>
      <c r="CD81" s="327">
        <v>14058246.93</v>
      </c>
      <c r="CE81" s="28">
        <f t="shared" si="16"/>
        <v>15521990.73</v>
      </c>
    </row>
    <row r="82" spans="1:84" x14ac:dyDescent="0.25">
      <c r="A82" s="29" t="s">
        <v>282</v>
      </c>
      <c r="B82" s="16"/>
      <c r="C82" s="327">
        <v>0</v>
      </c>
      <c r="D82" s="327">
        <v>0</v>
      </c>
      <c r="E82" s="327">
        <v>0</v>
      </c>
      <c r="F82" s="327">
        <v>0</v>
      </c>
      <c r="G82" s="327">
        <v>0</v>
      </c>
      <c r="H82" s="327">
        <v>0</v>
      </c>
      <c r="I82" s="327">
        <v>0</v>
      </c>
      <c r="J82" s="327">
        <v>0</v>
      </c>
      <c r="K82" s="327">
        <v>0</v>
      </c>
      <c r="L82" s="327">
        <v>0</v>
      </c>
      <c r="M82" s="327">
        <v>0</v>
      </c>
      <c r="N82" s="327">
        <v>0</v>
      </c>
      <c r="O82" s="327">
        <v>0</v>
      </c>
      <c r="P82" s="327">
        <v>0</v>
      </c>
      <c r="Q82" s="327">
        <v>0</v>
      </c>
      <c r="R82" s="327">
        <v>0</v>
      </c>
      <c r="S82" s="327">
        <v>0</v>
      </c>
      <c r="T82" s="327">
        <v>0</v>
      </c>
      <c r="U82" s="327">
        <v>0</v>
      </c>
      <c r="V82" s="327">
        <v>0</v>
      </c>
      <c r="W82" s="327">
        <v>0</v>
      </c>
      <c r="X82" s="327">
        <v>0</v>
      </c>
      <c r="Y82" s="327">
        <v>0</v>
      </c>
      <c r="Z82" s="327">
        <v>0</v>
      </c>
      <c r="AA82" s="327">
        <v>0</v>
      </c>
      <c r="AB82" s="327">
        <v>0</v>
      </c>
      <c r="AC82" s="327">
        <v>0</v>
      </c>
      <c r="AD82" s="327">
        <v>0</v>
      </c>
      <c r="AE82" s="327">
        <v>0</v>
      </c>
      <c r="AF82" s="327">
        <v>0</v>
      </c>
      <c r="AG82" s="327">
        <v>0</v>
      </c>
      <c r="AH82" s="327">
        <v>0</v>
      </c>
      <c r="AI82" s="327">
        <v>0</v>
      </c>
      <c r="AJ82" s="327">
        <v>0</v>
      </c>
      <c r="AK82" s="327">
        <v>0</v>
      </c>
      <c r="AL82" s="327">
        <v>0</v>
      </c>
      <c r="AM82" s="327">
        <v>0</v>
      </c>
      <c r="AN82" s="327">
        <v>0</v>
      </c>
      <c r="AO82" s="327">
        <v>0</v>
      </c>
      <c r="AP82" s="327">
        <v>0</v>
      </c>
      <c r="AQ82" s="327">
        <v>0</v>
      </c>
      <c r="AR82" s="327">
        <v>0</v>
      </c>
      <c r="AS82" s="327">
        <v>0</v>
      </c>
      <c r="AT82" s="327">
        <v>0</v>
      </c>
      <c r="AU82" s="327">
        <v>0</v>
      </c>
      <c r="AV82" s="327">
        <v>0</v>
      </c>
      <c r="AW82" s="327">
        <v>0</v>
      </c>
      <c r="AX82" s="327">
        <v>0</v>
      </c>
      <c r="AY82" s="327">
        <v>0</v>
      </c>
      <c r="AZ82" s="327">
        <v>0</v>
      </c>
      <c r="BA82" s="327">
        <v>0</v>
      </c>
      <c r="BB82" s="327">
        <v>0</v>
      </c>
      <c r="BC82" s="327">
        <v>0</v>
      </c>
      <c r="BD82" s="327">
        <v>0</v>
      </c>
      <c r="BE82" s="327">
        <v>0</v>
      </c>
      <c r="BF82" s="327">
        <v>0</v>
      </c>
      <c r="BG82" s="327">
        <v>0</v>
      </c>
      <c r="BH82" s="327">
        <v>0</v>
      </c>
      <c r="BI82" s="327">
        <v>0</v>
      </c>
      <c r="BJ82" s="327">
        <v>0</v>
      </c>
      <c r="BK82" s="327">
        <v>0</v>
      </c>
      <c r="BL82" s="327">
        <v>0</v>
      </c>
      <c r="BM82" s="327">
        <v>0</v>
      </c>
      <c r="BN82" s="327">
        <v>0</v>
      </c>
      <c r="BO82" s="327">
        <v>0</v>
      </c>
      <c r="BP82" s="327">
        <v>0</v>
      </c>
      <c r="BQ82" s="327">
        <v>0</v>
      </c>
      <c r="BR82" s="327">
        <v>0</v>
      </c>
      <c r="BS82" s="327">
        <v>0</v>
      </c>
      <c r="BT82" s="327">
        <v>0</v>
      </c>
      <c r="BU82" s="327">
        <v>0</v>
      </c>
      <c r="BV82" s="327">
        <v>0</v>
      </c>
      <c r="BW82" s="327">
        <v>0</v>
      </c>
      <c r="BX82" s="327">
        <v>0</v>
      </c>
      <c r="BY82" s="327">
        <v>0</v>
      </c>
      <c r="BZ82" s="327">
        <v>0</v>
      </c>
      <c r="CA82" s="327">
        <v>0</v>
      </c>
      <c r="CB82" s="327">
        <v>0</v>
      </c>
      <c r="CC82" s="327">
        <v>0</v>
      </c>
      <c r="CD82" s="327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317">
        <v>25405.439999999999</v>
      </c>
      <c r="D83" s="317">
        <v>0</v>
      </c>
      <c r="E83" s="319">
        <v>26697.819999999996</v>
      </c>
      <c r="F83" s="319">
        <v>0</v>
      </c>
      <c r="G83" s="317">
        <v>0</v>
      </c>
      <c r="H83" s="317">
        <v>0</v>
      </c>
      <c r="I83" s="319">
        <v>0</v>
      </c>
      <c r="J83" s="319">
        <v>0</v>
      </c>
      <c r="K83" s="319">
        <v>0</v>
      </c>
      <c r="L83" s="319">
        <v>0</v>
      </c>
      <c r="M83" s="317">
        <v>0</v>
      </c>
      <c r="N83" s="317">
        <v>0</v>
      </c>
      <c r="O83" s="317">
        <v>69765.64</v>
      </c>
      <c r="P83" s="319">
        <v>149010.88</v>
      </c>
      <c r="Q83" s="319">
        <v>10661.439999999999</v>
      </c>
      <c r="R83" s="320">
        <v>1689.16</v>
      </c>
      <c r="S83" s="319">
        <v>61155.61</v>
      </c>
      <c r="T83" s="317">
        <v>0</v>
      </c>
      <c r="U83" s="319">
        <v>62970.280000000006</v>
      </c>
      <c r="V83" s="319">
        <v>93.59</v>
      </c>
      <c r="W83" s="317">
        <v>3688.9</v>
      </c>
      <c r="X83" s="319">
        <v>0</v>
      </c>
      <c r="Y83" s="319">
        <v>61324.66</v>
      </c>
      <c r="Z83" s="319">
        <v>3070.9799999999996</v>
      </c>
      <c r="AA83" s="319">
        <v>700.06</v>
      </c>
      <c r="AB83" s="319">
        <v>1988312.32</v>
      </c>
      <c r="AC83" s="319">
        <v>28599.49</v>
      </c>
      <c r="AD83" s="319">
        <v>0</v>
      </c>
      <c r="AE83" s="319">
        <v>2050.1</v>
      </c>
      <c r="AF83" s="319">
        <v>0</v>
      </c>
      <c r="AG83" s="319">
        <v>132432.31999999998</v>
      </c>
      <c r="AH83" s="319">
        <v>0</v>
      </c>
      <c r="AI83" s="319">
        <v>0</v>
      </c>
      <c r="AJ83" s="319">
        <v>-958932.44</v>
      </c>
      <c r="AK83" s="319">
        <v>38.92</v>
      </c>
      <c r="AL83" s="319">
        <v>6</v>
      </c>
      <c r="AM83" s="319">
        <v>0</v>
      </c>
      <c r="AN83" s="319">
        <v>0</v>
      </c>
      <c r="AO83" s="317">
        <v>0</v>
      </c>
      <c r="AP83" s="319">
        <v>14621.15</v>
      </c>
      <c r="AQ83" s="317">
        <v>0</v>
      </c>
      <c r="AR83" s="317">
        <v>0</v>
      </c>
      <c r="AS83" s="317">
        <v>0</v>
      </c>
      <c r="AT83" s="317">
        <v>0</v>
      </c>
      <c r="AU83" s="319">
        <v>0</v>
      </c>
      <c r="AV83" s="319">
        <v>799.03</v>
      </c>
      <c r="AW83" s="319">
        <v>0</v>
      </c>
      <c r="AX83" s="319">
        <v>0</v>
      </c>
      <c r="AY83" s="319">
        <v>98057.709999999992</v>
      </c>
      <c r="AZ83" s="319">
        <v>0</v>
      </c>
      <c r="BA83" s="319">
        <v>0</v>
      </c>
      <c r="BB83" s="319">
        <v>0</v>
      </c>
      <c r="BC83" s="319">
        <v>17.5</v>
      </c>
      <c r="BD83" s="319">
        <v>0</v>
      </c>
      <c r="BE83" s="319">
        <v>299375.55999999994</v>
      </c>
      <c r="BF83" s="319">
        <v>3186.63</v>
      </c>
      <c r="BG83" s="319">
        <v>0</v>
      </c>
      <c r="BH83" s="320">
        <v>0</v>
      </c>
      <c r="BI83" s="319">
        <v>309.51</v>
      </c>
      <c r="BJ83" s="319">
        <v>0</v>
      </c>
      <c r="BK83" s="319">
        <v>0</v>
      </c>
      <c r="BL83" s="319">
        <v>0</v>
      </c>
      <c r="BM83" s="319">
        <v>0</v>
      </c>
      <c r="BN83" s="319">
        <v>737850.37000000011</v>
      </c>
      <c r="BO83" s="319">
        <v>0</v>
      </c>
      <c r="BP83" s="319">
        <v>0</v>
      </c>
      <c r="BQ83" s="319">
        <v>0</v>
      </c>
      <c r="BR83" s="319">
        <v>533351.12</v>
      </c>
      <c r="BS83" s="319">
        <v>0</v>
      </c>
      <c r="BT83" s="319">
        <v>0</v>
      </c>
      <c r="BU83" s="319">
        <v>0</v>
      </c>
      <c r="BV83" s="319">
        <v>0</v>
      </c>
      <c r="BW83" s="319">
        <v>0</v>
      </c>
      <c r="BX83" s="319">
        <v>0</v>
      </c>
      <c r="BY83" s="319">
        <v>14846.429999999998</v>
      </c>
      <c r="BZ83" s="319">
        <v>1371.52</v>
      </c>
      <c r="CA83" s="319">
        <v>3794.11</v>
      </c>
      <c r="CB83" s="319">
        <v>0</v>
      </c>
      <c r="CC83" s="319">
        <v>11114.74</v>
      </c>
      <c r="CD83" s="327">
        <v>-243803.7799999998</v>
      </c>
      <c r="CE83" s="28">
        <f t="shared" si="16"/>
        <v>3143632.7700000005</v>
      </c>
    </row>
    <row r="84" spans="1:84" x14ac:dyDescent="0.25">
      <c r="A84" s="35" t="s">
        <v>284</v>
      </c>
      <c r="B84" s="16"/>
      <c r="C84" s="317">
        <v>0</v>
      </c>
      <c r="D84" s="317">
        <v>0</v>
      </c>
      <c r="E84" s="317">
        <v>0</v>
      </c>
      <c r="F84" s="317">
        <v>0</v>
      </c>
      <c r="G84" s="317">
        <v>0</v>
      </c>
      <c r="H84" s="317">
        <v>0</v>
      </c>
      <c r="I84" s="317">
        <v>0</v>
      </c>
      <c r="J84" s="317">
        <v>0</v>
      </c>
      <c r="K84" s="317">
        <v>0</v>
      </c>
      <c r="L84" s="317">
        <v>0</v>
      </c>
      <c r="M84" s="317">
        <v>0</v>
      </c>
      <c r="N84" s="317">
        <v>0</v>
      </c>
      <c r="O84" s="317">
        <v>460</v>
      </c>
      <c r="P84" s="317">
        <v>0</v>
      </c>
      <c r="Q84" s="317">
        <v>898</v>
      </c>
      <c r="R84" s="317">
        <v>0</v>
      </c>
      <c r="S84" s="317">
        <v>59517.5</v>
      </c>
      <c r="T84" s="317">
        <v>0</v>
      </c>
      <c r="U84" s="317">
        <v>165376.73000000001</v>
      </c>
      <c r="V84" s="317">
        <v>0</v>
      </c>
      <c r="W84" s="317">
        <v>0</v>
      </c>
      <c r="X84" s="317">
        <v>0</v>
      </c>
      <c r="Y84" s="317">
        <v>12956.39</v>
      </c>
      <c r="Z84" s="317">
        <v>0</v>
      </c>
      <c r="AA84" s="317">
        <v>0</v>
      </c>
      <c r="AB84" s="317">
        <v>3101227.51</v>
      </c>
      <c r="AC84" s="317">
        <v>0</v>
      </c>
      <c r="AD84" s="317">
        <v>0</v>
      </c>
      <c r="AE84" s="317">
        <v>2703.1</v>
      </c>
      <c r="AF84" s="317">
        <v>0</v>
      </c>
      <c r="AG84" s="317">
        <v>0</v>
      </c>
      <c r="AH84" s="317">
        <v>0</v>
      </c>
      <c r="AI84" s="317">
        <v>0</v>
      </c>
      <c r="AJ84" s="317">
        <v>3863655</v>
      </c>
      <c r="AK84" s="317">
        <v>0</v>
      </c>
      <c r="AL84" s="317">
        <v>0</v>
      </c>
      <c r="AM84" s="317">
        <v>0</v>
      </c>
      <c r="AN84" s="317">
        <v>0</v>
      </c>
      <c r="AO84" s="317">
        <v>0</v>
      </c>
      <c r="AP84" s="317">
        <v>350000</v>
      </c>
      <c r="AQ84" s="317">
        <v>0</v>
      </c>
      <c r="AR84" s="317">
        <v>0</v>
      </c>
      <c r="AS84" s="317">
        <v>0</v>
      </c>
      <c r="AT84" s="317">
        <v>0</v>
      </c>
      <c r="AU84" s="317">
        <v>0</v>
      </c>
      <c r="AV84" s="317">
        <v>5234289.21</v>
      </c>
      <c r="AW84" s="317">
        <v>0</v>
      </c>
      <c r="AX84" s="317">
        <v>0</v>
      </c>
      <c r="AY84" s="317">
        <v>1342618.3900000001</v>
      </c>
      <c r="AZ84" s="317">
        <v>0</v>
      </c>
      <c r="BA84" s="317">
        <v>0</v>
      </c>
      <c r="BB84" s="317">
        <v>0</v>
      </c>
      <c r="BC84" s="317">
        <v>0</v>
      </c>
      <c r="BD84" s="317">
        <v>0</v>
      </c>
      <c r="BE84" s="317">
        <v>2413202.79</v>
      </c>
      <c r="BF84" s="317">
        <v>0</v>
      </c>
      <c r="BG84" s="317">
        <v>0</v>
      </c>
      <c r="BH84" s="317">
        <v>0</v>
      </c>
      <c r="BI84" s="317">
        <v>82338.990000000005</v>
      </c>
      <c r="BJ84" s="317">
        <v>0</v>
      </c>
      <c r="BK84" s="317">
        <v>0</v>
      </c>
      <c r="BL84" s="317">
        <v>0</v>
      </c>
      <c r="BM84" s="317">
        <v>0</v>
      </c>
      <c r="BN84" s="317">
        <v>497027.27</v>
      </c>
      <c r="BO84" s="317">
        <v>0</v>
      </c>
      <c r="BP84" s="317">
        <v>0</v>
      </c>
      <c r="BQ84" s="317">
        <v>0</v>
      </c>
      <c r="BR84" s="317">
        <v>11287.03</v>
      </c>
      <c r="BS84" s="317">
        <v>0</v>
      </c>
      <c r="BT84" s="317">
        <v>0</v>
      </c>
      <c r="BU84" s="317">
        <v>0</v>
      </c>
      <c r="BV84" s="317">
        <v>0</v>
      </c>
      <c r="BW84" s="317">
        <v>108930</v>
      </c>
      <c r="BX84" s="317">
        <v>0</v>
      </c>
      <c r="BY84" s="317">
        <v>22744.66</v>
      </c>
      <c r="BZ84" s="317">
        <v>0</v>
      </c>
      <c r="CA84" s="317">
        <v>0</v>
      </c>
      <c r="CB84" s="317">
        <v>0</v>
      </c>
      <c r="CC84" s="317">
        <v>0</v>
      </c>
      <c r="CD84" s="327">
        <v>24978268.82</v>
      </c>
      <c r="CE84" s="28">
        <f t="shared" si="16"/>
        <v>42247501.390000001</v>
      </c>
    </row>
    <row r="85" spans="1:84" x14ac:dyDescent="0.25">
      <c r="A85" s="35" t="s">
        <v>285</v>
      </c>
      <c r="B85" s="28"/>
      <c r="C85" s="28">
        <f t="shared" ref="C85:AH85" si="17">SUM(C61:C69)-C84</f>
        <v>32039859.599999998</v>
      </c>
      <c r="D85" s="28">
        <f t="shared" si="17"/>
        <v>0</v>
      </c>
      <c r="E85" s="28">
        <f t="shared" si="17"/>
        <v>75399392.25</v>
      </c>
      <c r="F85" s="28">
        <f t="shared" si="17"/>
        <v>0</v>
      </c>
      <c r="G85" s="28">
        <f t="shared" si="17"/>
        <v>0</v>
      </c>
      <c r="H85" s="28">
        <f t="shared" si="17"/>
        <v>401.98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20562133.239999995</v>
      </c>
      <c r="P85" s="28">
        <f t="shared" si="17"/>
        <v>91787600.200000003</v>
      </c>
      <c r="Q85" s="28">
        <f t="shared" si="17"/>
        <v>14965891.650000002</v>
      </c>
      <c r="R85" s="28">
        <f t="shared" si="17"/>
        <v>2620768.1200000006</v>
      </c>
      <c r="S85" s="28">
        <f t="shared" si="17"/>
        <v>2442177.0700000003</v>
      </c>
      <c r="T85" s="28">
        <f t="shared" si="17"/>
        <v>0</v>
      </c>
      <c r="U85" s="28">
        <f t="shared" si="17"/>
        <v>17618573.73</v>
      </c>
      <c r="V85" s="28">
        <f t="shared" si="17"/>
        <v>1345946.5700000003</v>
      </c>
      <c r="W85" s="28">
        <f t="shared" si="17"/>
        <v>2167137.61</v>
      </c>
      <c r="X85" s="28">
        <f t="shared" si="17"/>
        <v>0</v>
      </c>
      <c r="Y85" s="28">
        <f t="shared" si="17"/>
        <v>21918449.52</v>
      </c>
      <c r="Z85" s="28">
        <f t="shared" si="17"/>
        <v>5328107.1700000009</v>
      </c>
      <c r="AA85" s="28">
        <f t="shared" si="17"/>
        <v>3011948.91</v>
      </c>
      <c r="AB85" s="28">
        <f t="shared" si="17"/>
        <v>23766575.289999992</v>
      </c>
      <c r="AC85" s="28">
        <f t="shared" si="17"/>
        <v>7309304.6500000004</v>
      </c>
      <c r="AD85" s="28">
        <f t="shared" si="17"/>
        <v>1535217.45</v>
      </c>
      <c r="AE85" s="28">
        <f t="shared" si="17"/>
        <v>3826650.7700000005</v>
      </c>
      <c r="AF85" s="28">
        <f t="shared" si="17"/>
        <v>0</v>
      </c>
      <c r="AG85" s="28">
        <f t="shared" si="17"/>
        <v>29802327.700000003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182410326.19000006</v>
      </c>
      <c r="AK85" s="28">
        <f t="shared" si="18"/>
        <v>1389864.8699999996</v>
      </c>
      <c r="AL85" s="28">
        <f t="shared" si="18"/>
        <v>921662.72999999986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55614275.660000011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2810678.2</v>
      </c>
      <c r="AW85" s="28">
        <f t="shared" si="18"/>
        <v>0</v>
      </c>
      <c r="AX85" s="28">
        <f t="shared" si="18"/>
        <v>138223.67999999999</v>
      </c>
      <c r="AY85" s="28">
        <f t="shared" si="18"/>
        <v>4751660.3599999994</v>
      </c>
      <c r="AZ85" s="28">
        <f t="shared" si="18"/>
        <v>0</v>
      </c>
      <c r="BA85" s="28">
        <f t="shared" si="18"/>
        <v>370060.13</v>
      </c>
      <c r="BB85" s="28">
        <f t="shared" si="18"/>
        <v>0</v>
      </c>
      <c r="BC85" s="28">
        <f t="shared" si="18"/>
        <v>775638.04999999993</v>
      </c>
      <c r="BD85" s="28">
        <f t="shared" si="18"/>
        <v>4524996.08</v>
      </c>
      <c r="BE85" s="28">
        <f t="shared" si="18"/>
        <v>18143382.120000001</v>
      </c>
      <c r="BF85" s="28">
        <f t="shared" si="18"/>
        <v>5430418.5399999982</v>
      </c>
      <c r="BG85" s="28">
        <f t="shared" si="18"/>
        <v>1251852.51</v>
      </c>
      <c r="BH85" s="28">
        <f t="shared" si="18"/>
        <v>706421.83</v>
      </c>
      <c r="BI85" s="28">
        <f t="shared" si="18"/>
        <v>-46724.94000000001</v>
      </c>
      <c r="BJ85" s="28">
        <f t="shared" si="18"/>
        <v>750636.29999999993</v>
      </c>
      <c r="BK85" s="28">
        <f t="shared" si="18"/>
        <v>18897866.09</v>
      </c>
      <c r="BL85" s="28">
        <f t="shared" si="18"/>
        <v>5468235.0499999998</v>
      </c>
      <c r="BM85" s="28">
        <f t="shared" si="18"/>
        <v>0</v>
      </c>
      <c r="BN85" s="28">
        <f t="shared" si="18"/>
        <v>25592872.339999996</v>
      </c>
      <c r="BO85" s="28">
        <f t="shared" ref="BO85:CD85" si="19">SUM(BO61:BO69)-BO84</f>
        <v>776398.00000000012</v>
      </c>
      <c r="BP85" s="28">
        <f t="shared" si="19"/>
        <v>4594148.55</v>
      </c>
      <c r="BQ85" s="28">
        <f t="shared" si="19"/>
        <v>0</v>
      </c>
      <c r="BR85" s="28">
        <f t="shared" si="19"/>
        <v>9537923.9700000007</v>
      </c>
      <c r="BS85" s="28">
        <f t="shared" si="19"/>
        <v>278558.37</v>
      </c>
      <c r="BT85" s="28">
        <f t="shared" si="19"/>
        <v>273021.67</v>
      </c>
      <c r="BU85" s="28">
        <f t="shared" si="19"/>
        <v>64592.79</v>
      </c>
      <c r="BV85" s="28">
        <f t="shared" si="19"/>
        <v>9102071.6899999995</v>
      </c>
      <c r="BW85" s="28">
        <f t="shared" si="19"/>
        <v>1369641.6700000002</v>
      </c>
      <c r="BX85" s="28">
        <f t="shared" si="19"/>
        <v>4210242.26</v>
      </c>
      <c r="BY85" s="28">
        <f t="shared" si="19"/>
        <v>6545654.2700000005</v>
      </c>
      <c r="BZ85" s="28">
        <f t="shared" si="19"/>
        <v>1712040.3199999998</v>
      </c>
      <c r="CA85" s="28">
        <f t="shared" si="19"/>
        <v>1704419.18</v>
      </c>
      <c r="CB85" s="28">
        <f t="shared" si="19"/>
        <v>277528.48</v>
      </c>
      <c r="CC85" s="28">
        <f t="shared" si="19"/>
        <v>34500659.550000012</v>
      </c>
      <c r="CD85" s="28">
        <f t="shared" si="19"/>
        <v>7448386.7899999991</v>
      </c>
      <c r="CE85" s="28">
        <f t="shared" si="16"/>
        <v>769746096.82999969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>
        <v>0</v>
      </c>
    </row>
    <row r="87" spans="1:84" x14ac:dyDescent="0.25">
      <c r="A87" s="22" t="s">
        <v>287</v>
      </c>
      <c r="B87" s="16"/>
      <c r="C87" s="317">
        <v>104205592.86999999</v>
      </c>
      <c r="D87" s="317">
        <v>0</v>
      </c>
      <c r="E87" s="317">
        <v>243505740.59</v>
      </c>
      <c r="F87" s="317">
        <v>0</v>
      </c>
      <c r="G87" s="317">
        <v>0</v>
      </c>
      <c r="H87" s="317">
        <v>0</v>
      </c>
      <c r="I87" s="317">
        <v>0</v>
      </c>
      <c r="J87" s="317">
        <v>0</v>
      </c>
      <c r="K87" s="317">
        <v>0</v>
      </c>
      <c r="L87" s="317">
        <v>0</v>
      </c>
      <c r="M87" s="317">
        <v>0</v>
      </c>
      <c r="N87" s="317">
        <v>0</v>
      </c>
      <c r="O87" s="317">
        <v>86197884.320000008</v>
      </c>
      <c r="P87" s="317">
        <v>394720553.7899999</v>
      </c>
      <c r="Q87" s="317">
        <v>25386224.080000006</v>
      </c>
      <c r="R87" s="317">
        <v>28282172.069999997</v>
      </c>
      <c r="S87" s="317">
        <v>0</v>
      </c>
      <c r="T87" s="317">
        <v>0</v>
      </c>
      <c r="U87" s="317">
        <v>94632119.629999995</v>
      </c>
      <c r="V87" s="317">
        <v>28692979.509999998</v>
      </c>
      <c r="W87" s="317">
        <v>11149505.669999998</v>
      </c>
      <c r="X87" s="317">
        <v>0</v>
      </c>
      <c r="Y87" s="317">
        <v>102409135.52999999</v>
      </c>
      <c r="Z87" s="317">
        <v>2193658.0099999998</v>
      </c>
      <c r="AA87" s="317">
        <v>6970500.1600000011</v>
      </c>
      <c r="AB87" s="317">
        <v>185950811.22</v>
      </c>
      <c r="AC87" s="317">
        <v>60674999.140000001</v>
      </c>
      <c r="AD87" s="317">
        <v>6443736.7400000002</v>
      </c>
      <c r="AE87" s="317">
        <v>6729298.1700000009</v>
      </c>
      <c r="AF87" s="317">
        <v>0</v>
      </c>
      <c r="AG87" s="317">
        <v>66454835.460000008</v>
      </c>
      <c r="AH87" s="317">
        <v>0</v>
      </c>
      <c r="AI87" s="317">
        <v>0</v>
      </c>
      <c r="AJ87" s="317">
        <v>706047.38000000012</v>
      </c>
      <c r="AK87" s="317">
        <v>4575073.9300000006</v>
      </c>
      <c r="AL87" s="317">
        <v>2263654.6</v>
      </c>
      <c r="AM87" s="317">
        <v>0</v>
      </c>
      <c r="AN87" s="317">
        <v>0</v>
      </c>
      <c r="AO87" s="317">
        <v>0</v>
      </c>
      <c r="AP87" s="317">
        <v>2108357.4899999998</v>
      </c>
      <c r="AQ87" s="317">
        <v>0</v>
      </c>
      <c r="AR87" s="317">
        <v>0</v>
      </c>
      <c r="AS87" s="317">
        <v>0</v>
      </c>
      <c r="AT87" s="317">
        <v>0</v>
      </c>
      <c r="AU87" s="317">
        <v>0</v>
      </c>
      <c r="AV87" s="317">
        <v>1111727.0000000002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1465364607.3600004</v>
      </c>
    </row>
    <row r="88" spans="1:84" x14ac:dyDescent="0.25">
      <c r="A88" s="22" t="s">
        <v>288</v>
      </c>
      <c r="B88" s="16"/>
      <c r="C88" s="317">
        <v>803828.37</v>
      </c>
      <c r="D88" s="317">
        <v>0</v>
      </c>
      <c r="E88" s="317">
        <v>26988102.469999991</v>
      </c>
      <c r="F88" s="317">
        <v>0</v>
      </c>
      <c r="G88" s="317">
        <v>0</v>
      </c>
      <c r="H88" s="317">
        <v>0</v>
      </c>
      <c r="I88" s="317">
        <v>0</v>
      </c>
      <c r="J88" s="317">
        <v>0</v>
      </c>
      <c r="K88" s="317">
        <v>0</v>
      </c>
      <c r="L88" s="317">
        <v>0</v>
      </c>
      <c r="M88" s="317">
        <v>0</v>
      </c>
      <c r="N88" s="317">
        <v>0</v>
      </c>
      <c r="O88" s="317">
        <v>5576021.7400000002</v>
      </c>
      <c r="P88" s="317">
        <v>474677154.91000009</v>
      </c>
      <c r="Q88" s="317">
        <v>52276199.699999988</v>
      </c>
      <c r="R88" s="317">
        <v>34385414.019999996</v>
      </c>
      <c r="S88" s="317">
        <v>0</v>
      </c>
      <c r="T88" s="317">
        <v>0</v>
      </c>
      <c r="U88" s="317">
        <v>43127705.050000004</v>
      </c>
      <c r="V88" s="317">
        <v>7837902.6899999995</v>
      </c>
      <c r="W88" s="317">
        <v>22529422.480000004</v>
      </c>
      <c r="X88" s="317">
        <v>0</v>
      </c>
      <c r="Y88" s="317">
        <v>214591312.71000001</v>
      </c>
      <c r="Z88" s="317">
        <v>57344543.230000004</v>
      </c>
      <c r="AA88" s="317">
        <v>26802661.970000003</v>
      </c>
      <c r="AB88" s="317">
        <v>140109523.26999998</v>
      </c>
      <c r="AC88" s="317">
        <v>22659885.830000002</v>
      </c>
      <c r="AD88" s="317">
        <v>179391.55</v>
      </c>
      <c r="AE88" s="317">
        <v>9000898.1700000018</v>
      </c>
      <c r="AF88" s="317">
        <v>0</v>
      </c>
      <c r="AG88" s="317">
        <v>206910154.43999997</v>
      </c>
      <c r="AH88" s="317">
        <v>0</v>
      </c>
      <c r="AI88" s="317">
        <v>0</v>
      </c>
      <c r="AJ88" s="317">
        <v>308249431.29000002</v>
      </c>
      <c r="AK88" s="317">
        <v>1624312.6400000001</v>
      </c>
      <c r="AL88" s="317">
        <v>1944497.5400000003</v>
      </c>
      <c r="AM88" s="317">
        <v>0</v>
      </c>
      <c r="AN88" s="317">
        <v>0</v>
      </c>
      <c r="AO88" s="317">
        <v>0</v>
      </c>
      <c r="AP88" s="317">
        <v>451256196.43999994</v>
      </c>
      <c r="AQ88" s="317">
        <v>0</v>
      </c>
      <c r="AR88" s="317">
        <v>0</v>
      </c>
      <c r="AS88" s="317">
        <v>0</v>
      </c>
      <c r="AT88" s="317">
        <v>0</v>
      </c>
      <c r="AU88" s="317">
        <v>0</v>
      </c>
      <c r="AV88" s="317">
        <v>40618.5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2108915179.0100002</v>
      </c>
    </row>
    <row r="89" spans="1:84" x14ac:dyDescent="0.25">
      <c r="A89" s="22" t="s">
        <v>289</v>
      </c>
      <c r="B89" s="16"/>
      <c r="C89" s="28">
        <f t="shared" ref="C89:AV89" si="21">C87+C88</f>
        <v>105009421.23999999</v>
      </c>
      <c r="D89" s="28">
        <f t="shared" si="21"/>
        <v>0</v>
      </c>
      <c r="E89" s="28">
        <f t="shared" si="21"/>
        <v>270493843.06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91773906.060000002</v>
      </c>
      <c r="P89" s="28">
        <f t="shared" si="21"/>
        <v>869397708.70000005</v>
      </c>
      <c r="Q89" s="28">
        <f t="shared" si="21"/>
        <v>77662423.780000001</v>
      </c>
      <c r="R89" s="28">
        <f t="shared" si="21"/>
        <v>62667586.089999989</v>
      </c>
      <c r="S89" s="28">
        <f t="shared" si="21"/>
        <v>0</v>
      </c>
      <c r="T89" s="28">
        <f t="shared" si="21"/>
        <v>0</v>
      </c>
      <c r="U89" s="28">
        <f t="shared" si="21"/>
        <v>137759824.68000001</v>
      </c>
      <c r="V89" s="28">
        <f t="shared" si="21"/>
        <v>36530882.199999996</v>
      </c>
      <c r="W89" s="28">
        <f t="shared" si="21"/>
        <v>33678928.150000006</v>
      </c>
      <c r="X89" s="28">
        <f t="shared" si="21"/>
        <v>0</v>
      </c>
      <c r="Y89" s="28">
        <f t="shared" si="21"/>
        <v>317000448.24000001</v>
      </c>
      <c r="Z89" s="28">
        <f t="shared" si="21"/>
        <v>59538201.240000002</v>
      </c>
      <c r="AA89" s="28">
        <f t="shared" si="21"/>
        <v>33773162.130000003</v>
      </c>
      <c r="AB89" s="28">
        <f t="shared" si="21"/>
        <v>326060334.49000001</v>
      </c>
      <c r="AC89" s="28">
        <f t="shared" si="21"/>
        <v>83334884.969999999</v>
      </c>
      <c r="AD89" s="28">
        <f t="shared" si="21"/>
        <v>6623128.29</v>
      </c>
      <c r="AE89" s="28">
        <f t="shared" si="21"/>
        <v>15730196.340000004</v>
      </c>
      <c r="AF89" s="28">
        <f t="shared" si="21"/>
        <v>0</v>
      </c>
      <c r="AG89" s="28">
        <f t="shared" si="21"/>
        <v>273364989.89999998</v>
      </c>
      <c r="AH89" s="28">
        <f t="shared" si="21"/>
        <v>0</v>
      </c>
      <c r="AI89" s="28">
        <f t="shared" si="21"/>
        <v>0</v>
      </c>
      <c r="AJ89" s="28">
        <f t="shared" si="21"/>
        <v>308955478.67000002</v>
      </c>
      <c r="AK89" s="28">
        <f t="shared" si="21"/>
        <v>6199386.5700000003</v>
      </c>
      <c r="AL89" s="28">
        <f t="shared" si="21"/>
        <v>4208152.1400000006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453364553.92999995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1152345.5000000002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3574279786.3700004</v>
      </c>
    </row>
    <row r="90" spans="1:84" x14ac:dyDescent="0.25">
      <c r="A90" s="35" t="s">
        <v>290</v>
      </c>
      <c r="B90" s="28"/>
      <c r="C90" s="317">
        <v>41400</v>
      </c>
      <c r="D90" s="317">
        <v>0</v>
      </c>
      <c r="E90" s="317">
        <v>74943</v>
      </c>
      <c r="F90" s="317">
        <v>0</v>
      </c>
      <c r="G90" s="317">
        <v>0</v>
      </c>
      <c r="H90" s="317">
        <v>0</v>
      </c>
      <c r="I90" s="317">
        <v>0</v>
      </c>
      <c r="J90" s="317">
        <v>0</v>
      </c>
      <c r="K90" s="317">
        <v>0</v>
      </c>
      <c r="L90" s="317">
        <v>0</v>
      </c>
      <c r="M90" s="317">
        <v>0</v>
      </c>
      <c r="N90" s="317">
        <v>0</v>
      </c>
      <c r="O90" s="317">
        <v>16352</v>
      </c>
      <c r="P90" s="317">
        <v>52648</v>
      </c>
      <c r="Q90" s="317">
        <v>0</v>
      </c>
      <c r="R90" s="317">
        <v>0</v>
      </c>
      <c r="S90" s="317">
        <v>16747</v>
      </c>
      <c r="T90" s="317">
        <v>0</v>
      </c>
      <c r="U90" s="317">
        <v>9388</v>
      </c>
      <c r="V90" s="317">
        <v>0</v>
      </c>
      <c r="W90" s="317">
        <v>1920</v>
      </c>
      <c r="X90" s="317">
        <v>0</v>
      </c>
      <c r="Y90" s="317">
        <v>26723</v>
      </c>
      <c r="Z90" s="317">
        <v>15700</v>
      </c>
      <c r="AA90" s="317">
        <v>0</v>
      </c>
      <c r="AB90" s="317">
        <v>6182</v>
      </c>
      <c r="AC90" s="317">
        <v>4586</v>
      </c>
      <c r="AD90" s="317">
        <v>0</v>
      </c>
      <c r="AE90" s="317">
        <v>9720</v>
      </c>
      <c r="AF90" s="317">
        <v>0</v>
      </c>
      <c r="AG90" s="317">
        <v>60759</v>
      </c>
      <c r="AH90" s="317">
        <v>0</v>
      </c>
      <c r="AI90" s="317">
        <v>0</v>
      </c>
      <c r="AJ90" s="317">
        <v>47083.541168638265</v>
      </c>
      <c r="AK90" s="317">
        <v>4680</v>
      </c>
      <c r="AL90" s="317">
        <v>1540</v>
      </c>
      <c r="AM90" s="317">
        <v>0</v>
      </c>
      <c r="AN90" s="317">
        <v>0</v>
      </c>
      <c r="AO90" s="317">
        <v>0</v>
      </c>
      <c r="AP90" s="317">
        <v>80386</v>
      </c>
      <c r="AQ90" s="317">
        <v>0</v>
      </c>
      <c r="AR90" s="317">
        <v>0</v>
      </c>
      <c r="AS90" s="317">
        <v>0</v>
      </c>
      <c r="AT90" s="317">
        <v>0</v>
      </c>
      <c r="AU90" s="317">
        <v>0</v>
      </c>
      <c r="AV90" s="317">
        <v>493</v>
      </c>
      <c r="AW90" s="317">
        <v>0</v>
      </c>
      <c r="AX90" s="317">
        <v>0</v>
      </c>
      <c r="AY90" s="317">
        <v>17311</v>
      </c>
      <c r="AZ90" s="317">
        <v>0</v>
      </c>
      <c r="BA90" s="317">
        <v>0</v>
      </c>
      <c r="BB90" s="317">
        <v>0</v>
      </c>
      <c r="BC90" s="317">
        <v>0</v>
      </c>
      <c r="BD90" s="317">
        <v>101737.00000000001</v>
      </c>
      <c r="BE90" s="317">
        <v>1108</v>
      </c>
      <c r="BF90" s="317">
        <v>4860</v>
      </c>
      <c r="BG90" s="317">
        <v>0</v>
      </c>
      <c r="BH90" s="317">
        <v>0</v>
      </c>
      <c r="BI90" s="317">
        <v>0</v>
      </c>
      <c r="BJ90" s="317">
        <v>0</v>
      </c>
      <c r="BK90" s="317">
        <v>0</v>
      </c>
      <c r="BL90" s="317">
        <v>0</v>
      </c>
      <c r="BM90" s="317">
        <v>0</v>
      </c>
      <c r="BN90" s="317">
        <v>22618</v>
      </c>
      <c r="BO90" s="317">
        <v>0</v>
      </c>
      <c r="BP90" s="317">
        <v>0</v>
      </c>
      <c r="BQ90" s="317">
        <v>0</v>
      </c>
      <c r="BR90" s="317">
        <v>0</v>
      </c>
      <c r="BS90" s="317">
        <v>3645</v>
      </c>
      <c r="BT90" s="317">
        <v>0</v>
      </c>
      <c r="BU90" s="317">
        <v>0</v>
      </c>
      <c r="BV90" s="317">
        <v>0</v>
      </c>
      <c r="BW90" s="317">
        <v>0</v>
      </c>
      <c r="BX90" s="317">
        <v>0</v>
      </c>
      <c r="BY90" s="317">
        <v>0</v>
      </c>
      <c r="BZ90" s="317">
        <v>0</v>
      </c>
      <c r="CA90" s="317">
        <v>0</v>
      </c>
      <c r="CB90" s="317">
        <v>0</v>
      </c>
      <c r="CC90" s="317">
        <v>0</v>
      </c>
      <c r="CD90" s="235" t="s">
        <v>248</v>
      </c>
      <c r="CE90" s="28">
        <f t="shared" si="20"/>
        <v>622529.54116863827</v>
      </c>
      <c r="CF90" s="28">
        <f>BE59-CE90</f>
        <v>0</v>
      </c>
    </row>
    <row r="91" spans="1:84" x14ac:dyDescent="0.25">
      <c r="A91" s="22" t="s">
        <v>291</v>
      </c>
      <c r="B91" s="16"/>
      <c r="C91" s="317">
        <v>33582.653333333335</v>
      </c>
      <c r="D91" s="317">
        <v>0</v>
      </c>
      <c r="E91" s="317">
        <v>168642.51333333337</v>
      </c>
      <c r="F91" s="317">
        <v>0</v>
      </c>
      <c r="G91" s="317">
        <v>0</v>
      </c>
      <c r="H91" s="317">
        <v>0</v>
      </c>
      <c r="I91" s="317">
        <v>0</v>
      </c>
      <c r="J91" s="317">
        <v>0</v>
      </c>
      <c r="K91" s="317">
        <v>0</v>
      </c>
      <c r="L91" s="317">
        <v>0</v>
      </c>
      <c r="M91" s="317">
        <v>0</v>
      </c>
      <c r="N91" s="317">
        <v>0</v>
      </c>
      <c r="O91" s="317">
        <v>16098.946666666669</v>
      </c>
      <c r="P91" s="317">
        <v>0</v>
      </c>
      <c r="Q91" s="317">
        <v>0</v>
      </c>
      <c r="R91" s="317">
        <v>0</v>
      </c>
      <c r="S91" s="317">
        <v>0</v>
      </c>
      <c r="T91" s="317">
        <v>0</v>
      </c>
      <c r="U91" s="317">
        <v>0</v>
      </c>
      <c r="V91" s="317">
        <v>0</v>
      </c>
      <c r="W91" s="317">
        <v>0</v>
      </c>
      <c r="X91" s="317">
        <v>0</v>
      </c>
      <c r="Y91" s="317">
        <v>0</v>
      </c>
      <c r="Z91" s="317">
        <v>0</v>
      </c>
      <c r="AA91" s="317">
        <v>0</v>
      </c>
      <c r="AB91" s="317">
        <v>0</v>
      </c>
      <c r="AC91" s="317">
        <v>0</v>
      </c>
      <c r="AD91" s="317">
        <v>0</v>
      </c>
      <c r="AE91" s="317">
        <v>0</v>
      </c>
      <c r="AF91" s="317">
        <v>0</v>
      </c>
      <c r="AG91" s="317">
        <v>21501.780000000002</v>
      </c>
      <c r="AH91" s="317">
        <v>0</v>
      </c>
      <c r="AI91" s="317">
        <v>0</v>
      </c>
      <c r="AJ91" s="317">
        <v>0</v>
      </c>
      <c r="AK91" s="317">
        <v>0</v>
      </c>
      <c r="AL91" s="317">
        <v>0</v>
      </c>
      <c r="AM91" s="317">
        <v>0</v>
      </c>
      <c r="AN91" s="317">
        <v>0</v>
      </c>
      <c r="AO91" s="317">
        <v>0</v>
      </c>
      <c r="AP91" s="317">
        <v>0</v>
      </c>
      <c r="AQ91" s="317">
        <v>0</v>
      </c>
      <c r="AR91" s="317">
        <v>0</v>
      </c>
      <c r="AS91" s="317">
        <v>0</v>
      </c>
      <c r="AT91" s="317">
        <v>0</v>
      </c>
      <c r="AU91" s="317">
        <v>0</v>
      </c>
      <c r="AV91" s="317">
        <v>8018.8666666666659</v>
      </c>
      <c r="AW91" s="317">
        <v>0</v>
      </c>
      <c r="AX91" s="286" t="s">
        <v>248</v>
      </c>
      <c r="AY91" s="286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20"/>
        <v>247844.76</v>
      </c>
      <c r="CF91" s="28">
        <f>AY59-CE91</f>
        <v>0.23999999999068677</v>
      </c>
    </row>
    <row r="92" spans="1:84" x14ac:dyDescent="0.25">
      <c r="A92" s="22" t="s">
        <v>292</v>
      </c>
      <c r="B92" s="16"/>
      <c r="C92" s="317">
        <v>12207.709690711356</v>
      </c>
      <c r="D92" s="317">
        <v>0</v>
      </c>
      <c r="E92" s="317">
        <v>22098.608390120316</v>
      </c>
      <c r="F92" s="317">
        <v>0</v>
      </c>
      <c r="G92" s="317">
        <v>0</v>
      </c>
      <c r="H92" s="317">
        <v>0</v>
      </c>
      <c r="I92" s="317">
        <v>0</v>
      </c>
      <c r="J92" s="317">
        <v>0</v>
      </c>
      <c r="K92" s="317">
        <v>0</v>
      </c>
      <c r="L92" s="317">
        <v>0</v>
      </c>
      <c r="M92" s="317">
        <v>0</v>
      </c>
      <c r="N92" s="317">
        <v>0</v>
      </c>
      <c r="O92" s="317">
        <v>4821.7504556162339</v>
      </c>
      <c r="P92" s="317">
        <v>15524.432362236024</v>
      </c>
      <c r="Q92" s="317">
        <v>0</v>
      </c>
      <c r="R92" s="317">
        <v>0</v>
      </c>
      <c r="S92" s="317">
        <v>4938.2249804430694</v>
      </c>
      <c r="T92" s="317">
        <v>0</v>
      </c>
      <c r="U92" s="317">
        <v>2768.2603520869129</v>
      </c>
      <c r="V92" s="317">
        <v>0</v>
      </c>
      <c r="W92" s="317">
        <v>566.15465232284544</v>
      </c>
      <c r="X92" s="317">
        <v>0</v>
      </c>
      <c r="Y92" s="317">
        <v>7879.8701948038533</v>
      </c>
      <c r="Z92" s="317">
        <v>4629.4937715982669</v>
      </c>
      <c r="AA92" s="317">
        <v>0</v>
      </c>
      <c r="AB92" s="317">
        <v>1822.9000315936617</v>
      </c>
      <c r="AC92" s="317">
        <v>1352.2839768502965</v>
      </c>
      <c r="AD92" s="317">
        <v>0</v>
      </c>
      <c r="AE92" s="317">
        <v>2866.157927384405</v>
      </c>
      <c r="AF92" s="317">
        <v>0</v>
      </c>
      <c r="AG92" s="317">
        <v>17916.140896085297</v>
      </c>
      <c r="AH92" s="317">
        <v>0</v>
      </c>
      <c r="AI92" s="317">
        <v>0</v>
      </c>
      <c r="AJ92" s="317">
        <v>13883.628062738948</v>
      </c>
      <c r="AK92" s="317">
        <v>1380.0019650369359</v>
      </c>
      <c r="AL92" s="317">
        <v>454.10321071728231</v>
      </c>
      <c r="AM92" s="317">
        <v>0</v>
      </c>
      <c r="AN92" s="317">
        <v>0</v>
      </c>
      <c r="AO92" s="317">
        <v>0</v>
      </c>
      <c r="AP92" s="317">
        <v>23703.597855012631</v>
      </c>
      <c r="AQ92" s="317">
        <v>0</v>
      </c>
      <c r="AR92" s="317">
        <v>0</v>
      </c>
      <c r="AS92" s="317">
        <v>0</v>
      </c>
      <c r="AT92" s="317">
        <v>0</v>
      </c>
      <c r="AU92" s="317">
        <v>0</v>
      </c>
      <c r="AV92" s="317">
        <v>145.37200187248064</v>
      </c>
      <c r="AW92" s="317">
        <v>0</v>
      </c>
      <c r="AX92" s="286" t="s">
        <v>248</v>
      </c>
      <c r="AY92" s="286" t="s">
        <v>248</v>
      </c>
      <c r="AZ92" s="25" t="s">
        <v>248</v>
      </c>
      <c r="BA92" s="317">
        <v>0</v>
      </c>
      <c r="BB92" s="317">
        <v>0</v>
      </c>
      <c r="BC92" s="317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0</v>
      </c>
      <c r="BI92" s="317">
        <v>0</v>
      </c>
      <c r="BJ92" s="25" t="s">
        <v>248</v>
      </c>
      <c r="BK92" s="317">
        <v>0</v>
      </c>
      <c r="BL92" s="317">
        <v>0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7">
        <v>1074.809222769152</v>
      </c>
      <c r="BT92" s="317">
        <v>0</v>
      </c>
      <c r="BU92" s="317">
        <v>0</v>
      </c>
      <c r="BV92" s="317">
        <v>0</v>
      </c>
      <c r="BW92" s="317">
        <v>0</v>
      </c>
      <c r="BX92" s="317">
        <v>0</v>
      </c>
      <c r="BY92" s="317">
        <v>0</v>
      </c>
      <c r="BZ92" s="317">
        <v>0</v>
      </c>
      <c r="CA92" s="317">
        <v>0</v>
      </c>
      <c r="CB92" s="317">
        <v>0</v>
      </c>
      <c r="CC92" s="25" t="s">
        <v>248</v>
      </c>
      <c r="CD92" s="25" t="s">
        <v>248</v>
      </c>
      <c r="CE92" s="28">
        <f t="shared" si="20"/>
        <v>140033.49999999997</v>
      </c>
      <c r="CF92" s="16"/>
    </row>
    <row r="93" spans="1:84" x14ac:dyDescent="0.25">
      <c r="A93" s="22" t="s">
        <v>293</v>
      </c>
      <c r="B93" s="16"/>
      <c r="C93" s="317">
        <v>216206</v>
      </c>
      <c r="D93" s="317">
        <v>0</v>
      </c>
      <c r="E93" s="317">
        <v>1055034</v>
      </c>
      <c r="F93" s="317">
        <v>0</v>
      </c>
      <c r="G93" s="317">
        <v>0</v>
      </c>
      <c r="H93" s="317">
        <v>0</v>
      </c>
      <c r="I93" s="317">
        <v>0</v>
      </c>
      <c r="J93" s="317">
        <v>0</v>
      </c>
      <c r="K93" s="317">
        <v>0</v>
      </c>
      <c r="L93" s="317">
        <v>0</v>
      </c>
      <c r="M93" s="317">
        <v>0</v>
      </c>
      <c r="N93" s="317">
        <v>0</v>
      </c>
      <c r="O93" s="317">
        <v>142405.04999999999</v>
      </c>
      <c r="P93" s="317">
        <v>314052</v>
      </c>
      <c r="Q93" s="317">
        <v>66699</v>
      </c>
      <c r="R93" s="317">
        <v>0</v>
      </c>
      <c r="S93" s="317">
        <v>0</v>
      </c>
      <c r="T93" s="317">
        <v>0</v>
      </c>
      <c r="U93" s="317">
        <v>0</v>
      </c>
      <c r="V93" s="317">
        <v>0</v>
      </c>
      <c r="W93" s="317">
        <v>0</v>
      </c>
      <c r="X93" s="317">
        <v>0</v>
      </c>
      <c r="Y93" s="317">
        <v>194187.36</v>
      </c>
      <c r="Z93" s="317">
        <v>0</v>
      </c>
      <c r="AA93" s="317">
        <v>0</v>
      </c>
      <c r="AB93" s="317">
        <v>0</v>
      </c>
      <c r="AC93" s="317">
        <v>0</v>
      </c>
      <c r="AD93" s="317">
        <v>0</v>
      </c>
      <c r="AE93" s="317">
        <v>0</v>
      </c>
      <c r="AF93" s="317">
        <v>0</v>
      </c>
      <c r="AG93" s="317">
        <v>664491</v>
      </c>
      <c r="AH93" s="317">
        <v>0</v>
      </c>
      <c r="AI93" s="317">
        <v>0</v>
      </c>
      <c r="AJ93" s="317">
        <v>17400</v>
      </c>
      <c r="AK93" s="317">
        <v>0</v>
      </c>
      <c r="AL93" s="317">
        <v>0</v>
      </c>
      <c r="AM93" s="317">
        <v>0</v>
      </c>
      <c r="AN93" s="317">
        <v>0</v>
      </c>
      <c r="AO93" s="317">
        <v>0</v>
      </c>
      <c r="AP93" s="317">
        <v>55069</v>
      </c>
      <c r="AQ93" s="317">
        <v>0</v>
      </c>
      <c r="AR93" s="317">
        <v>0</v>
      </c>
      <c r="AS93" s="317">
        <v>0</v>
      </c>
      <c r="AT93" s="317">
        <v>0</v>
      </c>
      <c r="AU93" s="317">
        <v>0</v>
      </c>
      <c r="AV93" s="317">
        <v>0</v>
      </c>
      <c r="AW93" s="317">
        <v>0</v>
      </c>
      <c r="AX93" s="286" t="s">
        <v>248</v>
      </c>
      <c r="AY93" s="286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4737.9399999999996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20"/>
        <v>2730281.35</v>
      </c>
      <c r="CF93" s="28">
        <f>BA59</f>
        <v>0</v>
      </c>
    </row>
    <row r="94" spans="1:84" x14ac:dyDescent="0.25">
      <c r="A94" s="22" t="s">
        <v>294</v>
      </c>
      <c r="B94" s="16"/>
      <c r="C94" s="321">
        <v>87.608355769230769</v>
      </c>
      <c r="D94" s="321">
        <v>0</v>
      </c>
      <c r="E94" s="321">
        <v>211.99447596153834</v>
      </c>
      <c r="F94" s="321">
        <v>0</v>
      </c>
      <c r="G94" s="321">
        <v>0</v>
      </c>
      <c r="H94" s="321">
        <v>0</v>
      </c>
      <c r="I94" s="321">
        <v>0</v>
      </c>
      <c r="J94" s="321">
        <v>0</v>
      </c>
      <c r="K94" s="321">
        <v>0</v>
      </c>
      <c r="L94" s="321">
        <v>0</v>
      </c>
      <c r="M94" s="321">
        <v>0</v>
      </c>
      <c r="N94" s="321">
        <v>0</v>
      </c>
      <c r="O94" s="321">
        <v>54.307120192307693</v>
      </c>
      <c r="P94" s="322">
        <v>65.746394230769226</v>
      </c>
      <c r="Q94" s="322">
        <v>49.062062500000003</v>
      </c>
      <c r="R94" s="322">
        <v>1.1988749999999999</v>
      </c>
      <c r="S94" s="323">
        <v>0</v>
      </c>
      <c r="T94" s="323">
        <v>0</v>
      </c>
      <c r="U94" s="324">
        <v>0</v>
      </c>
      <c r="V94" s="322">
        <v>0</v>
      </c>
      <c r="W94" s="322">
        <v>0</v>
      </c>
      <c r="X94" s="322">
        <v>0</v>
      </c>
      <c r="Y94" s="322">
        <v>3.6057500000000005</v>
      </c>
      <c r="Z94" s="322">
        <v>3.4143317307692311</v>
      </c>
      <c r="AA94" s="322">
        <v>5.625961538461538E-2</v>
      </c>
      <c r="AB94" s="323">
        <v>0</v>
      </c>
      <c r="AC94" s="322">
        <v>2.1330528846153847</v>
      </c>
      <c r="AD94" s="322">
        <v>0</v>
      </c>
      <c r="AE94" s="322">
        <v>1.201923076923077E-3</v>
      </c>
      <c r="AF94" s="322">
        <v>0</v>
      </c>
      <c r="AG94" s="322">
        <v>29.624134615384612</v>
      </c>
      <c r="AH94" s="322">
        <v>0</v>
      </c>
      <c r="AI94" s="322">
        <v>0</v>
      </c>
      <c r="AJ94" s="322">
        <v>70.676471153846151</v>
      </c>
      <c r="AK94" s="322">
        <v>2.403846153846154E-4</v>
      </c>
      <c r="AL94" s="322">
        <v>6.0096153846153849E-4</v>
      </c>
      <c r="AM94" s="322">
        <v>0</v>
      </c>
      <c r="AN94" s="322">
        <v>0</v>
      </c>
      <c r="AO94" s="322">
        <v>0</v>
      </c>
      <c r="AP94" s="322">
        <v>35.975110576923079</v>
      </c>
      <c r="AQ94" s="322">
        <v>0</v>
      </c>
      <c r="AR94" s="322">
        <v>0</v>
      </c>
      <c r="AS94" s="322">
        <v>0</v>
      </c>
      <c r="AT94" s="322">
        <v>0</v>
      </c>
      <c r="AU94" s="322">
        <v>0</v>
      </c>
      <c r="AV94" s="323">
        <v>51.027778846153844</v>
      </c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7">
        <f t="shared" si="20"/>
        <v>666.43221634615372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328" t="s">
        <v>1361</v>
      </c>
      <c r="D96" s="329" t="s">
        <v>5</v>
      </c>
      <c r="E96" s="330" t="s">
        <v>5</v>
      </c>
      <c r="F96" s="12"/>
    </row>
    <row r="97" spans="1:6" x14ac:dyDescent="0.25">
      <c r="A97" s="28" t="s">
        <v>298</v>
      </c>
      <c r="B97" s="36" t="s">
        <v>299</v>
      </c>
      <c r="C97" s="331" t="s">
        <v>300</v>
      </c>
      <c r="D97" s="329" t="s">
        <v>5</v>
      </c>
      <c r="E97" s="330" t="s">
        <v>5</v>
      </c>
      <c r="F97" s="12"/>
    </row>
    <row r="98" spans="1:6" x14ac:dyDescent="0.25">
      <c r="A98" s="28" t="s">
        <v>301</v>
      </c>
      <c r="B98" s="36" t="s">
        <v>299</v>
      </c>
      <c r="C98" s="332" t="s">
        <v>302</v>
      </c>
      <c r="D98" s="329" t="s">
        <v>5</v>
      </c>
      <c r="E98" s="330" t="s">
        <v>5</v>
      </c>
      <c r="F98" s="12"/>
    </row>
    <row r="99" spans="1:6" x14ac:dyDescent="0.25">
      <c r="A99" s="28" t="s">
        <v>303</v>
      </c>
      <c r="B99" s="36" t="s">
        <v>299</v>
      </c>
      <c r="C99" s="332" t="s">
        <v>304</v>
      </c>
      <c r="D99" s="329" t="s">
        <v>5</v>
      </c>
      <c r="E99" s="330" t="s">
        <v>5</v>
      </c>
      <c r="F99" s="12"/>
    </row>
    <row r="100" spans="1:6" x14ac:dyDescent="0.25">
      <c r="A100" s="28" t="s">
        <v>305</v>
      </c>
      <c r="B100" s="36" t="s">
        <v>299</v>
      </c>
      <c r="C100" s="332" t="s">
        <v>306</v>
      </c>
      <c r="D100" s="329" t="s">
        <v>5</v>
      </c>
      <c r="E100" s="330" t="s">
        <v>5</v>
      </c>
      <c r="F100" s="12"/>
    </row>
    <row r="101" spans="1:6" x14ac:dyDescent="0.25">
      <c r="A101" s="28" t="s">
        <v>307</v>
      </c>
      <c r="B101" s="36" t="s">
        <v>299</v>
      </c>
      <c r="C101" s="332" t="s">
        <v>308</v>
      </c>
      <c r="D101" s="329" t="s">
        <v>5</v>
      </c>
      <c r="E101" s="330" t="s">
        <v>5</v>
      </c>
      <c r="F101" s="12"/>
    </row>
    <row r="102" spans="1:6" x14ac:dyDescent="0.25">
      <c r="A102" s="28" t="s">
        <v>309</v>
      </c>
      <c r="B102" s="36" t="s">
        <v>299</v>
      </c>
      <c r="C102" s="333">
        <v>98383</v>
      </c>
      <c r="D102" s="329" t="s">
        <v>5</v>
      </c>
      <c r="E102" s="330" t="s">
        <v>5</v>
      </c>
      <c r="F102" s="12"/>
    </row>
    <row r="103" spans="1:6" x14ac:dyDescent="0.25">
      <c r="A103" s="28" t="s">
        <v>310</v>
      </c>
      <c r="B103" s="36" t="s">
        <v>299</v>
      </c>
      <c r="C103" s="332" t="s">
        <v>311</v>
      </c>
      <c r="D103" s="329" t="s">
        <v>5</v>
      </c>
      <c r="E103" s="330" t="s">
        <v>5</v>
      </c>
      <c r="F103" s="12"/>
    </row>
    <row r="104" spans="1:6" x14ac:dyDescent="0.25">
      <c r="A104" s="28" t="s">
        <v>312</v>
      </c>
      <c r="B104" s="36" t="s">
        <v>299</v>
      </c>
      <c r="C104" s="341" t="s">
        <v>313</v>
      </c>
      <c r="D104" s="329" t="s">
        <v>5</v>
      </c>
      <c r="E104" s="330" t="s">
        <v>5</v>
      </c>
      <c r="F104" s="12"/>
    </row>
    <row r="105" spans="1:6" x14ac:dyDescent="0.25">
      <c r="A105" s="28" t="s">
        <v>314</v>
      </c>
      <c r="B105" s="36" t="s">
        <v>299</v>
      </c>
      <c r="C105" s="341" t="s">
        <v>315</v>
      </c>
      <c r="D105" s="329" t="s">
        <v>5</v>
      </c>
      <c r="E105" s="330" t="s">
        <v>5</v>
      </c>
      <c r="F105" s="12"/>
    </row>
    <row r="106" spans="1:6" x14ac:dyDescent="0.25">
      <c r="A106" s="28" t="s">
        <v>316</v>
      </c>
      <c r="B106" s="36" t="s">
        <v>299</v>
      </c>
      <c r="C106" s="341" t="s">
        <v>317</v>
      </c>
      <c r="D106" s="329" t="s">
        <v>5</v>
      </c>
      <c r="E106" s="330" t="s">
        <v>5</v>
      </c>
      <c r="F106" s="12"/>
    </row>
    <row r="107" spans="1:6" x14ac:dyDescent="0.25">
      <c r="A107" s="28" t="s">
        <v>318</v>
      </c>
      <c r="B107" s="36" t="s">
        <v>299</v>
      </c>
      <c r="C107" s="341" t="s">
        <v>1362</v>
      </c>
      <c r="D107" s="329" t="s">
        <v>5</v>
      </c>
      <c r="E107" s="330" t="s">
        <v>5</v>
      </c>
      <c r="F107" s="12"/>
    </row>
    <row r="108" spans="1:6" x14ac:dyDescent="0.25">
      <c r="A108" s="28" t="s">
        <v>320</v>
      </c>
      <c r="B108" s="36" t="s">
        <v>299</v>
      </c>
      <c r="C108" s="341"/>
      <c r="D108" s="329" t="s">
        <v>5</v>
      </c>
      <c r="E108" s="330" t="s">
        <v>5</v>
      </c>
      <c r="F108" s="12"/>
    </row>
    <row r="109" spans="1:6" x14ac:dyDescent="0.25">
      <c r="A109" s="40" t="s">
        <v>322</v>
      </c>
      <c r="B109" s="36" t="s">
        <v>299</v>
      </c>
      <c r="C109" s="342" t="s">
        <v>323</v>
      </c>
      <c r="D109" s="329" t="s">
        <v>5</v>
      </c>
      <c r="E109" s="330" t="s">
        <v>5</v>
      </c>
      <c r="F109" s="12"/>
    </row>
    <row r="110" spans="1:6" x14ac:dyDescent="0.25">
      <c r="A110" s="40" t="s">
        <v>324</v>
      </c>
      <c r="B110" s="36" t="s">
        <v>299</v>
      </c>
      <c r="C110" s="343" t="s">
        <v>1363</v>
      </c>
      <c r="D110" s="329" t="s">
        <v>5</v>
      </c>
      <c r="E110" s="330" t="s">
        <v>5</v>
      </c>
      <c r="F110" s="12"/>
    </row>
    <row r="111" spans="1:6" x14ac:dyDescent="0.25">
      <c r="A111" s="34" t="s">
        <v>326</v>
      </c>
      <c r="B111" s="34"/>
      <c r="C111" s="34"/>
      <c r="D111" s="34"/>
      <c r="E111" s="34"/>
    </row>
    <row r="112" spans="1:6" x14ac:dyDescent="0.25">
      <c r="A112" s="41" t="s">
        <v>327</v>
      </c>
      <c r="B112" s="41"/>
      <c r="C112" s="41"/>
      <c r="D112" s="41"/>
      <c r="E112" s="41"/>
    </row>
    <row r="113" spans="1:5" x14ac:dyDescent="0.25">
      <c r="A113" s="16" t="s">
        <v>307</v>
      </c>
      <c r="B113" s="42" t="s">
        <v>299</v>
      </c>
      <c r="C113" s="334" t="s">
        <v>308</v>
      </c>
      <c r="D113" s="16"/>
      <c r="E113" s="16"/>
    </row>
    <row r="114" spans="1:5" x14ac:dyDescent="0.25">
      <c r="A114" s="16" t="s">
        <v>310</v>
      </c>
      <c r="B114" s="42" t="s">
        <v>299</v>
      </c>
      <c r="C114" s="334" t="s">
        <v>311</v>
      </c>
      <c r="D114" s="16"/>
      <c r="E114" s="16"/>
    </row>
    <row r="115" spans="1:5" x14ac:dyDescent="0.25">
      <c r="A115" s="16" t="s">
        <v>328</v>
      </c>
      <c r="B115" s="42" t="s">
        <v>299</v>
      </c>
      <c r="C115" s="334">
        <v>0</v>
      </c>
      <c r="D115" s="16"/>
      <c r="E115" s="16"/>
    </row>
    <row r="116" spans="1:5" x14ac:dyDescent="0.25">
      <c r="A116" s="41" t="s">
        <v>329</v>
      </c>
      <c r="B116" s="41"/>
      <c r="C116" s="41"/>
      <c r="D116" s="41"/>
      <c r="E116" s="41"/>
    </row>
    <row r="117" spans="1:5" x14ac:dyDescent="0.25">
      <c r="A117" s="16" t="s">
        <v>330</v>
      </c>
      <c r="B117" s="42" t="s">
        <v>299</v>
      </c>
      <c r="C117" s="335">
        <v>1</v>
      </c>
      <c r="D117" s="16"/>
      <c r="E117" s="16"/>
    </row>
    <row r="118" spans="1:5" x14ac:dyDescent="0.25">
      <c r="A118" s="16" t="s">
        <v>159</v>
      </c>
      <c r="B118" s="42" t="s">
        <v>299</v>
      </c>
      <c r="C118" s="336">
        <v>0</v>
      </c>
      <c r="D118" s="16"/>
      <c r="E118" s="16"/>
    </row>
    <row r="119" spans="1:5" x14ac:dyDescent="0.25">
      <c r="A119" s="41" t="s">
        <v>331</v>
      </c>
      <c r="B119" s="41"/>
      <c r="C119" s="41"/>
      <c r="D119" s="41"/>
      <c r="E119" s="41"/>
    </row>
    <row r="120" spans="1:5" x14ac:dyDescent="0.25">
      <c r="A120" s="16" t="s">
        <v>332</v>
      </c>
      <c r="B120" s="42" t="s">
        <v>299</v>
      </c>
      <c r="C120" s="334">
        <v>0</v>
      </c>
      <c r="D120" s="16"/>
      <c r="E120" s="16"/>
    </row>
    <row r="121" spans="1:5" x14ac:dyDescent="0.25">
      <c r="A121" s="16" t="s">
        <v>333</v>
      </c>
      <c r="B121" s="42" t="s">
        <v>299</v>
      </c>
      <c r="C121" s="334">
        <v>0</v>
      </c>
      <c r="D121" s="16"/>
      <c r="E121" s="16"/>
    </row>
    <row r="122" spans="1:5" x14ac:dyDescent="0.25">
      <c r="A122" s="16" t="s">
        <v>334</v>
      </c>
      <c r="B122" s="42" t="s">
        <v>299</v>
      </c>
      <c r="C122" s="334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335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25">
      <c r="A127" s="16" t="s">
        <v>338</v>
      </c>
      <c r="B127" s="42" t="s">
        <v>299</v>
      </c>
      <c r="C127" s="334">
        <v>13026</v>
      </c>
      <c r="D127" s="337">
        <v>75926</v>
      </c>
      <c r="E127" s="16"/>
    </row>
    <row r="128" spans="1:5" x14ac:dyDescent="0.25">
      <c r="A128" s="16" t="s">
        <v>339</v>
      </c>
      <c r="B128" s="42" t="s">
        <v>299</v>
      </c>
      <c r="C128" s="334">
        <v>0</v>
      </c>
      <c r="D128" s="337">
        <v>0</v>
      </c>
      <c r="E128" s="16"/>
    </row>
    <row r="129" spans="1:5" x14ac:dyDescent="0.25">
      <c r="A129" s="16" t="s">
        <v>340</v>
      </c>
      <c r="B129" s="42" t="s">
        <v>299</v>
      </c>
      <c r="C129" s="334">
        <v>0</v>
      </c>
      <c r="D129" s="337">
        <v>0</v>
      </c>
      <c r="E129" s="16"/>
    </row>
    <row r="130" spans="1:5" x14ac:dyDescent="0.25">
      <c r="A130" s="16" t="s">
        <v>341</v>
      </c>
      <c r="B130" s="42" t="s">
        <v>299</v>
      </c>
      <c r="C130" s="334">
        <v>1742</v>
      </c>
      <c r="D130" s="337">
        <v>2630</v>
      </c>
      <c r="E130" s="16"/>
    </row>
    <row r="131" spans="1:5" x14ac:dyDescent="0.25">
      <c r="A131" s="22" t="s">
        <v>342</v>
      </c>
      <c r="B131" s="16"/>
      <c r="C131" s="17" t="s">
        <v>194</v>
      </c>
      <c r="D131" s="16"/>
      <c r="E131" s="16"/>
    </row>
    <row r="132" spans="1:5" x14ac:dyDescent="0.25">
      <c r="A132" s="16" t="s">
        <v>343</v>
      </c>
      <c r="B132" s="42" t="s">
        <v>299</v>
      </c>
      <c r="C132" s="334">
        <v>24</v>
      </c>
      <c r="D132" s="16"/>
      <c r="E132" s="16"/>
    </row>
    <row r="133" spans="1:5" x14ac:dyDescent="0.25">
      <c r="A133" s="16" t="s">
        <v>344</v>
      </c>
      <c r="B133" s="42" t="s">
        <v>299</v>
      </c>
      <c r="C133" s="334">
        <v>56</v>
      </c>
      <c r="D133" s="16"/>
      <c r="E133" s="16"/>
    </row>
    <row r="134" spans="1:5" x14ac:dyDescent="0.25">
      <c r="A134" s="16" t="s">
        <v>345</v>
      </c>
      <c r="B134" s="42" t="s">
        <v>299</v>
      </c>
      <c r="C134" s="334">
        <v>138</v>
      </c>
      <c r="D134" s="16"/>
      <c r="E134" s="16"/>
    </row>
    <row r="135" spans="1:5" x14ac:dyDescent="0.25">
      <c r="A135" s="16" t="s">
        <v>346</v>
      </c>
      <c r="B135" s="42" t="s">
        <v>299</v>
      </c>
      <c r="C135" s="334">
        <v>0</v>
      </c>
      <c r="D135" s="16"/>
      <c r="E135" s="16"/>
    </row>
    <row r="136" spans="1:5" x14ac:dyDescent="0.25">
      <c r="A136" s="16" t="s">
        <v>347</v>
      </c>
      <c r="B136" s="42" t="s">
        <v>299</v>
      </c>
      <c r="C136" s="334">
        <v>20</v>
      </c>
      <c r="D136" s="16"/>
      <c r="E136" s="16"/>
    </row>
    <row r="137" spans="1:5" x14ac:dyDescent="0.25">
      <c r="A137" s="16" t="s">
        <v>348</v>
      </c>
      <c r="B137" s="42" t="s">
        <v>299</v>
      </c>
      <c r="C137" s="334">
        <v>0</v>
      </c>
      <c r="D137" s="16"/>
      <c r="E137" s="16"/>
    </row>
    <row r="138" spans="1:5" x14ac:dyDescent="0.25">
      <c r="A138" s="16" t="s">
        <v>123</v>
      </c>
      <c r="B138" s="42" t="s">
        <v>299</v>
      </c>
      <c r="C138" s="334">
        <v>0</v>
      </c>
      <c r="D138" s="16"/>
      <c r="E138" s="16"/>
    </row>
    <row r="139" spans="1:5" x14ac:dyDescent="0.25">
      <c r="A139" s="16" t="s">
        <v>349</v>
      </c>
      <c r="B139" s="42" t="s">
        <v>299</v>
      </c>
      <c r="C139" s="334">
        <v>0</v>
      </c>
      <c r="D139" s="16"/>
      <c r="E139" s="16"/>
    </row>
    <row r="140" spans="1:5" x14ac:dyDescent="0.25">
      <c r="A140" s="16" t="s">
        <v>350</v>
      </c>
      <c r="B140" s="42"/>
      <c r="C140" s="334">
        <v>0</v>
      </c>
      <c r="D140" s="16"/>
      <c r="E140" s="16"/>
    </row>
    <row r="141" spans="1:5" x14ac:dyDescent="0.25">
      <c r="A141" s="16" t="s">
        <v>340</v>
      </c>
      <c r="B141" s="42" t="s">
        <v>299</v>
      </c>
      <c r="C141" s="334">
        <v>0</v>
      </c>
      <c r="D141" s="16"/>
      <c r="E141" s="16"/>
    </row>
    <row r="142" spans="1:5" x14ac:dyDescent="0.25">
      <c r="A142" s="16" t="s">
        <v>351</v>
      </c>
      <c r="B142" s="42" t="s">
        <v>299</v>
      </c>
      <c r="C142" s="334">
        <v>10</v>
      </c>
      <c r="D142" s="16"/>
      <c r="E142" s="16"/>
    </row>
    <row r="143" spans="1:5" x14ac:dyDescent="0.25">
      <c r="A143" s="16" t="s">
        <v>352</v>
      </c>
      <c r="B143" s="16"/>
      <c r="C143" s="23"/>
      <c r="D143" s="16"/>
      <c r="E143" s="28">
        <f>SUM(C132:C142)</f>
        <v>248</v>
      </c>
    </row>
    <row r="144" spans="1:5" x14ac:dyDescent="0.25">
      <c r="A144" s="16" t="s">
        <v>353</v>
      </c>
      <c r="B144" s="42" t="s">
        <v>299</v>
      </c>
      <c r="C144" s="334">
        <v>336</v>
      </c>
      <c r="D144" s="16"/>
      <c r="E144" s="16"/>
    </row>
    <row r="145" spans="1:6" x14ac:dyDescent="0.25">
      <c r="A145" s="16" t="s">
        <v>354</v>
      </c>
      <c r="B145" s="42" t="s">
        <v>299</v>
      </c>
      <c r="C145" s="334">
        <v>22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355</v>
      </c>
      <c r="B147" s="42" t="s">
        <v>299</v>
      </c>
      <c r="C147" s="334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356</v>
      </c>
      <c r="B152" s="45"/>
      <c r="C152" s="45"/>
      <c r="D152" s="45"/>
      <c r="E152" s="45"/>
    </row>
    <row r="153" spans="1:6" x14ac:dyDescent="0.2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25">
      <c r="A154" s="16" t="s">
        <v>337</v>
      </c>
      <c r="B154" s="337">
        <v>7053</v>
      </c>
      <c r="C154" s="337">
        <v>2331</v>
      </c>
      <c r="D154" s="337">
        <v>3642</v>
      </c>
      <c r="E154" s="28">
        <f>SUM(B154:D154)</f>
        <v>13026</v>
      </c>
    </row>
    <row r="155" spans="1:6" x14ac:dyDescent="0.25">
      <c r="A155" s="16" t="s">
        <v>242</v>
      </c>
      <c r="B155" s="337">
        <v>48757</v>
      </c>
      <c r="C155" s="337">
        <v>12084</v>
      </c>
      <c r="D155" s="337">
        <v>15085</v>
      </c>
      <c r="E155" s="28">
        <f>SUM(B155:D155)</f>
        <v>75926</v>
      </c>
    </row>
    <row r="156" spans="1:6" x14ac:dyDescent="0.25">
      <c r="A156" s="16" t="s">
        <v>360</v>
      </c>
      <c r="B156" s="337">
        <v>0</v>
      </c>
      <c r="C156" s="337">
        <v>0</v>
      </c>
      <c r="D156" s="337">
        <v>0</v>
      </c>
      <c r="E156" s="28">
        <f>SUM(B156:D156)</f>
        <v>0</v>
      </c>
    </row>
    <row r="157" spans="1:6" x14ac:dyDescent="0.25">
      <c r="A157" s="16" t="s">
        <v>287</v>
      </c>
      <c r="B157" s="337">
        <v>929256848.69000006</v>
      </c>
      <c r="C157" s="337">
        <v>210734215.24000001</v>
      </c>
      <c r="D157" s="337">
        <v>325373543.42999983</v>
      </c>
      <c r="E157" s="28">
        <f>SUM(B157:D157)</f>
        <v>1465364607.3599999</v>
      </c>
      <c r="F157" s="14"/>
    </row>
    <row r="158" spans="1:6" x14ac:dyDescent="0.25">
      <c r="A158" s="16" t="s">
        <v>288</v>
      </c>
      <c r="B158" s="337">
        <v>1050478213.74</v>
      </c>
      <c r="C158" s="337">
        <v>284216610.81999999</v>
      </c>
      <c r="D158" s="337">
        <v>774220354.45000029</v>
      </c>
      <c r="E158" s="28">
        <f>SUM(B158:D158)</f>
        <v>2108915179.0100002</v>
      </c>
      <c r="F158" s="14"/>
    </row>
    <row r="159" spans="1:6" x14ac:dyDescent="0.2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25">
      <c r="A160" s="16" t="s">
        <v>337</v>
      </c>
      <c r="B160" s="337">
        <v>0</v>
      </c>
      <c r="C160" s="337">
        <v>0</v>
      </c>
      <c r="D160" s="337">
        <v>0</v>
      </c>
      <c r="E160" s="28">
        <f>SUM(B160:D160)</f>
        <v>0</v>
      </c>
    </row>
    <row r="161" spans="1:5" x14ac:dyDescent="0.25">
      <c r="A161" s="16" t="s">
        <v>242</v>
      </c>
      <c r="B161" s="337">
        <v>0</v>
      </c>
      <c r="C161" s="337">
        <v>0</v>
      </c>
      <c r="D161" s="337">
        <v>0</v>
      </c>
      <c r="E161" s="28">
        <f>SUM(B161:D161)</f>
        <v>0</v>
      </c>
    </row>
    <row r="162" spans="1:5" x14ac:dyDescent="0.25">
      <c r="A162" s="16" t="s">
        <v>360</v>
      </c>
      <c r="B162" s="337">
        <v>0</v>
      </c>
      <c r="C162" s="337">
        <v>0</v>
      </c>
      <c r="D162" s="337">
        <v>0</v>
      </c>
      <c r="E162" s="28">
        <f>SUM(B162:D162)</f>
        <v>0</v>
      </c>
    </row>
    <row r="163" spans="1:5" x14ac:dyDescent="0.25">
      <c r="A163" s="16" t="s">
        <v>287</v>
      </c>
      <c r="B163" s="337">
        <v>0</v>
      </c>
      <c r="C163" s="337">
        <v>0</v>
      </c>
      <c r="D163" s="337">
        <v>0</v>
      </c>
      <c r="E163" s="28">
        <f>SUM(B163:D163)</f>
        <v>0</v>
      </c>
    </row>
    <row r="164" spans="1:5" x14ac:dyDescent="0.25">
      <c r="A164" s="16" t="s">
        <v>288</v>
      </c>
      <c r="B164" s="337">
        <v>0</v>
      </c>
      <c r="C164" s="337">
        <v>0</v>
      </c>
      <c r="D164" s="337">
        <v>0</v>
      </c>
      <c r="E164" s="28">
        <f>SUM(B164:D164)</f>
        <v>0</v>
      </c>
    </row>
    <row r="165" spans="1:5" x14ac:dyDescent="0.2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25">
      <c r="A166" s="16" t="s">
        <v>337</v>
      </c>
      <c r="B166" s="337">
        <v>0</v>
      </c>
      <c r="C166" s="337">
        <v>0</v>
      </c>
      <c r="D166" s="337">
        <v>0</v>
      </c>
      <c r="E166" s="28">
        <f>SUM(B166:D166)</f>
        <v>0</v>
      </c>
    </row>
    <row r="167" spans="1:5" x14ac:dyDescent="0.25">
      <c r="A167" s="16" t="s">
        <v>242</v>
      </c>
      <c r="B167" s="337">
        <v>0</v>
      </c>
      <c r="C167" s="337">
        <v>0</v>
      </c>
      <c r="D167" s="337">
        <v>0</v>
      </c>
      <c r="E167" s="28">
        <f>SUM(B167:D167)</f>
        <v>0</v>
      </c>
    </row>
    <row r="168" spans="1:5" x14ac:dyDescent="0.25">
      <c r="A168" s="16" t="s">
        <v>360</v>
      </c>
      <c r="B168" s="337">
        <v>0</v>
      </c>
      <c r="C168" s="337">
        <v>0</v>
      </c>
      <c r="D168" s="337">
        <v>0</v>
      </c>
      <c r="E168" s="28">
        <f>SUM(B168:D168)</f>
        <v>0</v>
      </c>
    </row>
    <row r="169" spans="1:5" x14ac:dyDescent="0.25">
      <c r="A169" s="16" t="s">
        <v>287</v>
      </c>
      <c r="B169" s="337">
        <v>0</v>
      </c>
      <c r="C169" s="337">
        <v>0</v>
      </c>
      <c r="D169" s="337">
        <v>0</v>
      </c>
      <c r="E169" s="28">
        <f>SUM(B169:D169)</f>
        <v>0</v>
      </c>
    </row>
    <row r="170" spans="1:5" x14ac:dyDescent="0.25">
      <c r="A170" s="16" t="s">
        <v>288</v>
      </c>
      <c r="B170" s="337">
        <v>0</v>
      </c>
      <c r="C170" s="337">
        <v>0</v>
      </c>
      <c r="D170" s="337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25">
      <c r="A173" s="21" t="s">
        <v>366</v>
      </c>
      <c r="B173" s="337">
        <v>0</v>
      </c>
      <c r="C173" s="337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367</v>
      </c>
      <c r="B179" s="34"/>
      <c r="C179" s="34"/>
      <c r="D179" s="34"/>
      <c r="E179" s="34"/>
    </row>
    <row r="180" spans="1:5" x14ac:dyDescent="0.25">
      <c r="A180" s="41" t="s">
        <v>368</v>
      </c>
      <c r="B180" s="41"/>
      <c r="C180" s="41"/>
      <c r="D180" s="41"/>
      <c r="E180" s="41"/>
    </row>
    <row r="181" spans="1:5" x14ac:dyDescent="0.25">
      <c r="A181" s="16" t="s">
        <v>369</v>
      </c>
      <c r="B181" s="42" t="s">
        <v>299</v>
      </c>
      <c r="C181" s="334">
        <v>15646802.1</v>
      </c>
      <c r="D181" s="16"/>
      <c r="E181" s="16"/>
    </row>
    <row r="182" spans="1:5" x14ac:dyDescent="0.25">
      <c r="A182" s="16" t="s">
        <v>370</v>
      </c>
      <c r="B182" s="42" t="s">
        <v>299</v>
      </c>
      <c r="C182" s="334">
        <v>207038.21686848343</v>
      </c>
      <c r="D182" s="16"/>
      <c r="E182" s="16"/>
    </row>
    <row r="183" spans="1:5" x14ac:dyDescent="0.25">
      <c r="A183" s="21" t="s">
        <v>371</v>
      </c>
      <c r="B183" s="42" t="s">
        <v>299</v>
      </c>
      <c r="C183" s="334">
        <v>2002789.3863181085</v>
      </c>
      <c r="D183" s="16"/>
      <c r="E183" s="16"/>
    </row>
    <row r="184" spans="1:5" x14ac:dyDescent="0.25">
      <c r="A184" s="16" t="s">
        <v>372</v>
      </c>
      <c r="B184" s="42" t="s">
        <v>299</v>
      </c>
      <c r="C184" s="334">
        <v>19972512.896071173</v>
      </c>
      <c r="D184" s="16"/>
      <c r="E184" s="16"/>
    </row>
    <row r="185" spans="1:5" x14ac:dyDescent="0.25">
      <c r="A185" s="16" t="s">
        <v>373</v>
      </c>
      <c r="B185" s="42" t="s">
        <v>299</v>
      </c>
      <c r="C185" s="334">
        <v>303659.88199853821</v>
      </c>
      <c r="D185" s="16"/>
      <c r="E185" s="16"/>
    </row>
    <row r="186" spans="1:5" x14ac:dyDescent="0.25">
      <c r="A186" s="16" t="s">
        <v>374</v>
      </c>
      <c r="B186" s="42" t="s">
        <v>299</v>
      </c>
      <c r="C186" s="334">
        <v>11489352.489755103</v>
      </c>
      <c r="D186" s="16"/>
      <c r="E186" s="16"/>
    </row>
    <row r="187" spans="1:5" x14ac:dyDescent="0.25">
      <c r="A187" s="16" t="s">
        <v>375</v>
      </c>
      <c r="B187" s="42" t="s">
        <v>299</v>
      </c>
      <c r="C187" s="334">
        <v>0</v>
      </c>
      <c r="D187" s="16"/>
      <c r="E187" s="16"/>
    </row>
    <row r="188" spans="1:5" x14ac:dyDescent="0.25">
      <c r="A188" s="16" t="s">
        <v>375</v>
      </c>
      <c r="B188" s="42" t="s">
        <v>299</v>
      </c>
      <c r="C188" s="334">
        <v>3403487.1089885905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53025642.079999998</v>
      </c>
      <c r="E189" s="16"/>
    </row>
    <row r="190" spans="1:5" x14ac:dyDescent="0.25">
      <c r="A190" s="41" t="s">
        <v>376</v>
      </c>
      <c r="B190" s="41"/>
      <c r="C190" s="41"/>
      <c r="D190" s="41"/>
      <c r="E190" s="41"/>
    </row>
    <row r="191" spans="1:5" x14ac:dyDescent="0.25">
      <c r="A191" s="16" t="s">
        <v>377</v>
      </c>
      <c r="B191" s="42" t="s">
        <v>299</v>
      </c>
      <c r="C191" s="334">
        <v>13215545.970000001</v>
      </c>
      <c r="D191" s="16"/>
      <c r="E191" s="16"/>
    </row>
    <row r="192" spans="1:5" x14ac:dyDescent="0.25">
      <c r="A192" s="16" t="s">
        <v>378</v>
      </c>
      <c r="B192" s="42" t="s">
        <v>299</v>
      </c>
      <c r="C192" s="334">
        <v>2894465.42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16110011.390000001</v>
      </c>
      <c r="E193" s="16"/>
    </row>
    <row r="194" spans="1:5" x14ac:dyDescent="0.25">
      <c r="A194" s="41" t="s">
        <v>379</v>
      </c>
      <c r="B194" s="41"/>
      <c r="C194" s="41"/>
      <c r="D194" s="41"/>
      <c r="E194" s="41"/>
    </row>
    <row r="195" spans="1:5" x14ac:dyDescent="0.25">
      <c r="A195" s="16" t="s">
        <v>380</v>
      </c>
      <c r="B195" s="42" t="s">
        <v>299</v>
      </c>
      <c r="C195" s="334">
        <v>4984621.34</v>
      </c>
      <c r="D195" s="16"/>
      <c r="E195" s="16"/>
    </row>
    <row r="196" spans="1:5" x14ac:dyDescent="0.25">
      <c r="A196" s="16" t="s">
        <v>381</v>
      </c>
      <c r="B196" s="42" t="s">
        <v>299</v>
      </c>
      <c r="C196" s="334">
        <v>43.950000000186265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4984665.29</v>
      </c>
      <c r="E197" s="16"/>
    </row>
    <row r="198" spans="1:5" x14ac:dyDescent="0.25">
      <c r="A198" s="41" t="s">
        <v>382</v>
      </c>
      <c r="B198" s="41"/>
      <c r="C198" s="41"/>
      <c r="D198" s="41"/>
      <c r="E198" s="41"/>
    </row>
    <row r="199" spans="1:5" x14ac:dyDescent="0.25">
      <c r="A199" s="16" t="s">
        <v>383</v>
      </c>
      <c r="B199" s="42" t="s">
        <v>299</v>
      </c>
      <c r="C199" s="334">
        <v>273242.15999999997</v>
      </c>
      <c r="D199" s="16"/>
      <c r="E199" s="16"/>
    </row>
    <row r="200" spans="1:5" x14ac:dyDescent="0.25">
      <c r="A200" s="16" t="s">
        <v>384</v>
      </c>
      <c r="B200" s="42" t="s">
        <v>299</v>
      </c>
      <c r="C200" s="334">
        <v>0</v>
      </c>
      <c r="D200" s="16"/>
      <c r="E200" s="16"/>
    </row>
    <row r="201" spans="1:5" x14ac:dyDescent="0.25">
      <c r="A201" s="16" t="s">
        <v>159</v>
      </c>
      <c r="B201" s="42" t="s">
        <v>299</v>
      </c>
      <c r="C201" s="334">
        <v>-273242.15999999997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0</v>
      </c>
      <c r="E202" s="16"/>
    </row>
    <row r="203" spans="1:5" x14ac:dyDescent="0.25">
      <c r="A203" s="41" t="s">
        <v>385</v>
      </c>
      <c r="B203" s="41"/>
      <c r="C203" s="41"/>
      <c r="D203" s="41"/>
      <c r="E203" s="41"/>
    </row>
    <row r="204" spans="1:5" x14ac:dyDescent="0.25">
      <c r="A204" s="16" t="s">
        <v>386</v>
      </c>
      <c r="B204" s="42" t="s">
        <v>299</v>
      </c>
      <c r="C204" s="334">
        <v>0</v>
      </c>
      <c r="D204" s="16"/>
      <c r="E204" s="16"/>
    </row>
    <row r="205" spans="1:5" x14ac:dyDescent="0.25">
      <c r="A205" s="16" t="s">
        <v>387</v>
      </c>
      <c r="B205" s="42" t="s">
        <v>299</v>
      </c>
      <c r="C205" s="334">
        <v>3336152.49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3336152.49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388</v>
      </c>
      <c r="B208" s="34"/>
      <c r="C208" s="34"/>
      <c r="D208" s="34"/>
      <c r="E208" s="34"/>
    </row>
    <row r="209" spans="1:5" x14ac:dyDescent="0.25">
      <c r="A209" s="45" t="s">
        <v>389</v>
      </c>
      <c r="B209" s="34"/>
      <c r="C209" s="34"/>
      <c r="D209" s="34"/>
      <c r="E209" s="34"/>
    </row>
    <row r="210" spans="1:5" x14ac:dyDescent="0.2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25">
      <c r="A211" s="16" t="s">
        <v>394</v>
      </c>
      <c r="B211" s="337">
        <v>33785517.859999999</v>
      </c>
      <c r="C211" s="334">
        <v>1800000</v>
      </c>
      <c r="D211" s="337">
        <v>1896413.02</v>
      </c>
      <c r="E211" s="28">
        <f t="shared" ref="E211:E219" si="22">SUM(B211:C211)-D211</f>
        <v>33689104.839999996</v>
      </c>
    </row>
    <row r="212" spans="1:5" x14ac:dyDescent="0.25">
      <c r="A212" s="16" t="s">
        <v>395</v>
      </c>
      <c r="B212" s="337">
        <v>2153149</v>
      </c>
      <c r="C212" s="334">
        <v>0</v>
      </c>
      <c r="D212" s="337">
        <v>0</v>
      </c>
      <c r="E212" s="28">
        <f t="shared" si="22"/>
        <v>2153149</v>
      </c>
    </row>
    <row r="213" spans="1:5" x14ac:dyDescent="0.25">
      <c r="A213" s="16" t="s">
        <v>396</v>
      </c>
      <c r="B213" s="337">
        <v>588347864.90999997</v>
      </c>
      <c r="C213" s="334">
        <v>4138006.89</v>
      </c>
      <c r="D213" s="337">
        <v>0</v>
      </c>
      <c r="E213" s="28">
        <f t="shared" si="22"/>
        <v>592485871.79999995</v>
      </c>
    </row>
    <row r="214" spans="1:5" x14ac:dyDescent="0.25">
      <c r="A214" s="16" t="s">
        <v>397</v>
      </c>
      <c r="B214" s="337">
        <v>8812566.6099999994</v>
      </c>
      <c r="C214" s="334">
        <v>-33259.219999999972</v>
      </c>
      <c r="D214" s="337">
        <v>0</v>
      </c>
      <c r="E214" s="28">
        <f t="shared" si="22"/>
        <v>8779307.3899999987</v>
      </c>
    </row>
    <row r="215" spans="1:5" x14ac:dyDescent="0.25">
      <c r="A215" s="16" t="s">
        <v>398</v>
      </c>
      <c r="B215" s="337">
        <v>8247813</v>
      </c>
      <c r="C215" s="334">
        <v>72763.13</v>
      </c>
      <c r="D215" s="337">
        <v>0</v>
      </c>
      <c r="E215" s="28">
        <f t="shared" si="22"/>
        <v>8320576.1299999999</v>
      </c>
    </row>
    <row r="216" spans="1:5" x14ac:dyDescent="0.25">
      <c r="A216" s="16" t="s">
        <v>399</v>
      </c>
      <c r="B216" s="337">
        <v>234011092.06</v>
      </c>
      <c r="C216" s="334">
        <v>654468.50999999943</v>
      </c>
      <c r="D216" s="337">
        <v>87434.400000000009</v>
      </c>
      <c r="E216" s="28">
        <f t="shared" si="22"/>
        <v>234578126.16999999</v>
      </c>
    </row>
    <row r="217" spans="1:5" x14ac:dyDescent="0.25">
      <c r="A217" s="16" t="s">
        <v>400</v>
      </c>
      <c r="B217" s="337">
        <v>0</v>
      </c>
      <c r="C217" s="334">
        <v>0</v>
      </c>
      <c r="D217" s="337">
        <v>0</v>
      </c>
      <c r="E217" s="28">
        <f t="shared" si="22"/>
        <v>0</v>
      </c>
    </row>
    <row r="218" spans="1:5" x14ac:dyDescent="0.25">
      <c r="A218" s="16" t="s">
        <v>401</v>
      </c>
      <c r="B218" s="337">
        <v>33248239.100000001</v>
      </c>
      <c r="C218" s="334">
        <v>-512054.72000000044</v>
      </c>
      <c r="D218" s="337">
        <v>0</v>
      </c>
      <c r="E218" s="28">
        <f t="shared" si="22"/>
        <v>32736184.380000003</v>
      </c>
    </row>
    <row r="219" spans="1:5" x14ac:dyDescent="0.25">
      <c r="A219" s="16" t="s">
        <v>402</v>
      </c>
      <c r="B219" s="337">
        <v>2383748.1800000002</v>
      </c>
      <c r="C219" s="334">
        <v>-1905137.4500000002</v>
      </c>
      <c r="D219" s="337">
        <v>0</v>
      </c>
      <c r="E219" s="28">
        <f t="shared" si="22"/>
        <v>478610.73</v>
      </c>
    </row>
    <row r="220" spans="1:5" x14ac:dyDescent="0.25">
      <c r="A220" s="16" t="s">
        <v>230</v>
      </c>
      <c r="B220" s="28">
        <f>SUM(B211:B219)</f>
        <v>910989990.72000003</v>
      </c>
      <c r="C220" s="236">
        <f>SUM(C211:C219)</f>
        <v>4214787.1399999997</v>
      </c>
      <c r="D220" s="28">
        <f>SUM(D211:D219)</f>
        <v>1983847.42</v>
      </c>
      <c r="E220" s="28">
        <f>SUM(E211:E219)</f>
        <v>913220930.43999994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403</v>
      </c>
      <c r="B222" s="45"/>
      <c r="C222" s="45"/>
      <c r="D222" s="45"/>
      <c r="E222" s="45"/>
    </row>
    <row r="223" spans="1:5" x14ac:dyDescent="0.2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25">
      <c r="A224" s="16" t="s">
        <v>394</v>
      </c>
      <c r="B224" s="51"/>
      <c r="C224" s="50"/>
      <c r="D224" s="51"/>
      <c r="E224" s="16"/>
    </row>
    <row r="225" spans="1:6" x14ac:dyDescent="0.25">
      <c r="A225" s="16" t="s">
        <v>395</v>
      </c>
      <c r="B225" s="337">
        <v>1227272.51</v>
      </c>
      <c r="C225" s="334">
        <v>45722.300000000047</v>
      </c>
      <c r="D225" s="337">
        <v>0</v>
      </c>
      <c r="E225" s="28">
        <f t="shared" ref="E225:E232" si="23">SUM(B225:C225)-D225</f>
        <v>1272994.81</v>
      </c>
    </row>
    <row r="226" spans="1:6" x14ac:dyDescent="0.25">
      <c r="A226" s="16" t="s">
        <v>396</v>
      </c>
      <c r="B226" s="337">
        <v>87350330.909999996</v>
      </c>
      <c r="C226" s="334">
        <v>15366121.810000002</v>
      </c>
      <c r="D226" s="337">
        <v>0</v>
      </c>
      <c r="E226" s="28">
        <f t="shared" si="23"/>
        <v>102716452.72</v>
      </c>
    </row>
    <row r="227" spans="1:6" x14ac:dyDescent="0.25">
      <c r="A227" s="16" t="s">
        <v>397</v>
      </c>
      <c r="B227" s="337">
        <v>6894666.6399999997</v>
      </c>
      <c r="C227" s="334">
        <v>955528.94</v>
      </c>
      <c r="D227" s="337">
        <v>13972.969999999972</v>
      </c>
      <c r="E227" s="28">
        <f t="shared" si="23"/>
        <v>7836222.6100000003</v>
      </c>
    </row>
    <row r="228" spans="1:6" x14ac:dyDescent="0.25">
      <c r="A228" s="16" t="s">
        <v>398</v>
      </c>
      <c r="B228" s="337">
        <v>4642030.83</v>
      </c>
      <c r="C228" s="334">
        <v>526117.11999999988</v>
      </c>
      <c r="D228" s="337">
        <v>16818.839999999967</v>
      </c>
      <c r="E228" s="28">
        <f t="shared" si="23"/>
        <v>5151329.1100000003</v>
      </c>
    </row>
    <row r="229" spans="1:6" x14ac:dyDescent="0.25">
      <c r="A229" s="16" t="s">
        <v>399</v>
      </c>
      <c r="B229" s="337">
        <v>147701291.15000001</v>
      </c>
      <c r="C229" s="334">
        <v>28626686.730000023</v>
      </c>
      <c r="D229" s="337">
        <v>8619757.9800000191</v>
      </c>
      <c r="E229" s="28">
        <f t="shared" si="23"/>
        <v>167708219.90000001</v>
      </c>
    </row>
    <row r="230" spans="1:6" x14ac:dyDescent="0.25">
      <c r="A230" s="16" t="s">
        <v>400</v>
      </c>
      <c r="B230" s="337">
        <v>0</v>
      </c>
      <c r="C230" s="334">
        <v>0</v>
      </c>
      <c r="D230" s="337">
        <v>0</v>
      </c>
      <c r="E230" s="28">
        <f t="shared" si="23"/>
        <v>0</v>
      </c>
    </row>
    <row r="231" spans="1:6" x14ac:dyDescent="0.25">
      <c r="A231" s="16" t="s">
        <v>401</v>
      </c>
      <c r="B231" s="337">
        <v>23900256.769999996</v>
      </c>
      <c r="C231" s="334">
        <v>1860800.12</v>
      </c>
      <c r="D231" s="337">
        <v>478470.37999999896</v>
      </c>
      <c r="E231" s="28">
        <f t="shared" si="23"/>
        <v>25282586.509999998</v>
      </c>
    </row>
    <row r="232" spans="1:6" x14ac:dyDescent="0.25">
      <c r="A232" s="16" t="s">
        <v>402</v>
      </c>
      <c r="B232" s="337">
        <v>0</v>
      </c>
      <c r="C232" s="334">
        <v>0</v>
      </c>
      <c r="D232" s="337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271715848.81</v>
      </c>
      <c r="C233" s="236">
        <f>SUM(C224:C232)</f>
        <v>47380977.020000018</v>
      </c>
      <c r="D233" s="28">
        <f>SUM(D224:D232)</f>
        <v>9129020.1700000186</v>
      </c>
      <c r="E233" s="28">
        <f>SUM(E224:E232)</f>
        <v>309967805.65999997</v>
      </c>
    </row>
    <row r="234" spans="1:6" x14ac:dyDescent="0.25">
      <c r="A234" s="16"/>
      <c r="B234" s="16"/>
      <c r="C234" s="23"/>
      <c r="D234" s="16"/>
      <c r="E234" s="16"/>
      <c r="F234" s="11">
        <f>E220-E233</f>
        <v>603253124.77999997</v>
      </c>
    </row>
    <row r="235" spans="1:6" x14ac:dyDescent="0.25">
      <c r="A235" s="34" t="s">
        <v>404</v>
      </c>
      <c r="B235" s="34"/>
      <c r="C235" s="34"/>
      <c r="D235" s="34"/>
      <c r="E235" s="34"/>
    </row>
    <row r="236" spans="1:6" x14ac:dyDescent="0.25">
      <c r="A236" s="34"/>
      <c r="B236" s="350" t="s">
        <v>405</v>
      </c>
      <c r="C236" s="350"/>
      <c r="D236" s="34"/>
      <c r="E236" s="34"/>
    </row>
    <row r="237" spans="1:6" x14ac:dyDescent="0.25">
      <c r="A237" s="52" t="s">
        <v>405</v>
      </c>
      <c r="B237" s="34"/>
      <c r="C237" s="334">
        <v>25585999.969999999</v>
      </c>
      <c r="D237" s="36">
        <f>C237</f>
        <v>25585999.969999999</v>
      </c>
      <c r="E237" s="34"/>
    </row>
    <row r="238" spans="1:6" x14ac:dyDescent="0.25">
      <c r="A238" s="41" t="s">
        <v>406</v>
      </c>
      <c r="B238" s="41"/>
      <c r="C238" s="41"/>
      <c r="D238" s="41"/>
      <c r="E238" s="41"/>
    </row>
    <row r="239" spans="1:6" x14ac:dyDescent="0.25">
      <c r="A239" s="16" t="s">
        <v>407</v>
      </c>
      <c r="B239" s="42" t="s">
        <v>299</v>
      </c>
      <c r="C239" s="334">
        <v>1662049595.8699999</v>
      </c>
      <c r="D239" s="16"/>
      <c r="E239" s="16"/>
    </row>
    <row r="240" spans="1:6" x14ac:dyDescent="0.25">
      <c r="A240" s="16" t="s">
        <v>408</v>
      </c>
      <c r="B240" s="42" t="s">
        <v>299</v>
      </c>
      <c r="C240" s="334">
        <v>429595318.26999998</v>
      </c>
      <c r="D240" s="16"/>
      <c r="E240" s="16"/>
    </row>
    <row r="241" spans="1:5" x14ac:dyDescent="0.25">
      <c r="A241" s="16" t="s">
        <v>409</v>
      </c>
      <c r="B241" s="42" t="s">
        <v>299</v>
      </c>
      <c r="C241" s="334">
        <v>0</v>
      </c>
      <c r="D241" s="16"/>
      <c r="E241" s="16"/>
    </row>
    <row r="242" spans="1:5" x14ac:dyDescent="0.25">
      <c r="A242" s="16" t="s">
        <v>410</v>
      </c>
      <c r="B242" s="42" t="s">
        <v>299</v>
      </c>
      <c r="C242" s="334">
        <v>241347025.91</v>
      </c>
      <c r="D242" s="16"/>
      <c r="E242" s="16"/>
    </row>
    <row r="243" spans="1:5" x14ac:dyDescent="0.25">
      <c r="A243" s="16" t="s">
        <v>411</v>
      </c>
      <c r="B243" s="42" t="s">
        <v>299</v>
      </c>
      <c r="C243" s="334">
        <v>394054210.06000006</v>
      </c>
      <c r="D243" s="16"/>
      <c r="E243" s="16"/>
    </row>
    <row r="244" spans="1:5" x14ac:dyDescent="0.25">
      <c r="A244" s="16" t="s">
        <v>412</v>
      </c>
      <c r="B244" s="42" t="s">
        <v>299</v>
      </c>
      <c r="C244" s="334">
        <v>31496068.950000003</v>
      </c>
      <c r="D244" s="16"/>
      <c r="E244" s="16"/>
    </row>
    <row r="245" spans="1:5" x14ac:dyDescent="0.25">
      <c r="A245" s="16" t="s">
        <v>413</v>
      </c>
      <c r="B245" s="16"/>
      <c r="C245" s="23"/>
      <c r="D245" s="28">
        <f>SUM(C239:C244)</f>
        <v>2758542219.0599995</v>
      </c>
      <c r="E245" s="16"/>
    </row>
    <row r="246" spans="1:5" x14ac:dyDescent="0.25">
      <c r="A246" s="41" t="s">
        <v>414</v>
      </c>
      <c r="B246" s="41"/>
      <c r="C246" s="41"/>
      <c r="D246" s="41"/>
      <c r="E246" s="41"/>
    </row>
    <row r="247" spans="1:5" x14ac:dyDescent="0.25">
      <c r="A247" s="22" t="s">
        <v>415</v>
      </c>
      <c r="B247" s="42" t="s">
        <v>299</v>
      </c>
      <c r="C247" s="334">
        <v>9975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416</v>
      </c>
      <c r="B249" s="42" t="s">
        <v>299</v>
      </c>
      <c r="C249" s="334">
        <v>4590841.8899999997</v>
      </c>
      <c r="D249" s="16"/>
      <c r="E249" s="16"/>
    </row>
    <row r="250" spans="1:5" x14ac:dyDescent="0.25">
      <c r="A250" s="22" t="s">
        <v>417</v>
      </c>
      <c r="B250" s="42" t="s">
        <v>299</v>
      </c>
      <c r="C250" s="334">
        <v>9913138.5099999998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418</v>
      </c>
      <c r="B252" s="16"/>
      <c r="C252" s="23"/>
      <c r="D252" s="28">
        <f>SUM(C249:C251)</f>
        <v>14503980.399999999</v>
      </c>
      <c r="E252" s="16"/>
    </row>
    <row r="253" spans="1:5" x14ac:dyDescent="0.25">
      <c r="A253" s="41" t="s">
        <v>419</v>
      </c>
      <c r="B253" s="41"/>
      <c r="C253" s="41"/>
      <c r="D253" s="41"/>
      <c r="E253" s="41"/>
    </row>
    <row r="254" spans="1:5" x14ac:dyDescent="0.25">
      <c r="A254" s="16" t="s">
        <v>420</v>
      </c>
      <c r="B254" s="42" t="s">
        <v>299</v>
      </c>
      <c r="C254" s="334">
        <v>16812249.5</v>
      </c>
      <c r="D254" s="16"/>
      <c r="E254" s="16"/>
    </row>
    <row r="255" spans="1:5" x14ac:dyDescent="0.25">
      <c r="A255" s="16" t="s">
        <v>419</v>
      </c>
      <c r="B255" s="42" t="s">
        <v>299</v>
      </c>
      <c r="C255" s="334">
        <v>0</v>
      </c>
      <c r="D255" s="16"/>
      <c r="E255" s="16"/>
    </row>
    <row r="256" spans="1:5" x14ac:dyDescent="0.25">
      <c r="A256" s="16" t="s">
        <v>421</v>
      </c>
      <c r="B256" s="16"/>
      <c r="C256" s="23"/>
      <c r="D256" s="28">
        <f>SUM(C254:C255)</f>
        <v>16812249.5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422</v>
      </c>
      <c r="B258" s="16"/>
      <c r="C258" s="23"/>
      <c r="D258" s="28">
        <f>D237+D245+D252+D256</f>
        <v>2815444448.9299994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423</v>
      </c>
      <c r="B264" s="34"/>
      <c r="C264" s="34"/>
      <c r="D264" s="34"/>
      <c r="E264" s="34"/>
    </row>
    <row r="265" spans="1:5" x14ac:dyDescent="0.25">
      <c r="A265" s="41" t="s">
        <v>424</v>
      </c>
      <c r="B265" s="41"/>
      <c r="C265" s="41"/>
      <c r="D265" s="41"/>
      <c r="E265" s="41"/>
    </row>
    <row r="266" spans="1:5" x14ac:dyDescent="0.25">
      <c r="A266" s="16" t="s">
        <v>425</v>
      </c>
      <c r="B266" s="42" t="s">
        <v>299</v>
      </c>
      <c r="C266" s="334">
        <v>956624.63</v>
      </c>
      <c r="D266" s="16"/>
      <c r="E266" s="16"/>
    </row>
    <row r="267" spans="1:5" x14ac:dyDescent="0.25">
      <c r="A267" s="16" t="s">
        <v>426</v>
      </c>
      <c r="B267" s="42" t="s">
        <v>299</v>
      </c>
      <c r="C267" s="334">
        <v>0</v>
      </c>
      <c r="D267" s="16"/>
      <c r="E267" s="16"/>
    </row>
    <row r="268" spans="1:5" x14ac:dyDescent="0.25">
      <c r="A268" s="16" t="s">
        <v>427</v>
      </c>
      <c r="B268" s="42" t="s">
        <v>299</v>
      </c>
      <c r="C268" s="334">
        <v>478110896.23000002</v>
      </c>
      <c r="D268" s="16"/>
      <c r="E268" s="16"/>
    </row>
    <row r="269" spans="1:5" x14ac:dyDescent="0.25">
      <c r="A269" s="16" t="s">
        <v>428</v>
      </c>
      <c r="B269" s="42" t="s">
        <v>299</v>
      </c>
      <c r="C269" s="334">
        <v>381684997.60000002</v>
      </c>
      <c r="D269" s="16"/>
      <c r="E269" s="16"/>
    </row>
    <row r="270" spans="1:5" x14ac:dyDescent="0.25">
      <c r="A270" s="16" t="s">
        <v>429</v>
      </c>
      <c r="B270" s="42" t="s">
        <v>299</v>
      </c>
      <c r="C270" s="334">
        <v>0</v>
      </c>
      <c r="D270" s="16"/>
      <c r="E270" s="16"/>
    </row>
    <row r="271" spans="1:5" x14ac:dyDescent="0.25">
      <c r="A271" s="16" t="s">
        <v>430</v>
      </c>
      <c r="B271" s="42" t="s">
        <v>299</v>
      </c>
      <c r="C271" s="334">
        <v>3480836.32</v>
      </c>
      <c r="D271" s="16"/>
      <c r="E271" s="16"/>
    </row>
    <row r="272" spans="1:5" x14ac:dyDescent="0.25">
      <c r="A272" s="16" t="s">
        <v>431</v>
      </c>
      <c r="B272" s="42" t="s">
        <v>299</v>
      </c>
      <c r="C272" s="334">
        <v>0</v>
      </c>
      <c r="D272" s="16"/>
      <c r="E272" s="16"/>
    </row>
    <row r="273" spans="1:5" x14ac:dyDescent="0.25">
      <c r="A273" s="16" t="s">
        <v>432</v>
      </c>
      <c r="B273" s="42" t="s">
        <v>299</v>
      </c>
      <c r="C273" s="334">
        <v>15091852.810000001</v>
      </c>
      <c r="D273" s="16"/>
      <c r="E273" s="16"/>
    </row>
    <row r="274" spans="1:5" x14ac:dyDescent="0.25">
      <c r="A274" s="16" t="s">
        <v>433</v>
      </c>
      <c r="B274" s="42" t="s">
        <v>299</v>
      </c>
      <c r="C274" s="334">
        <v>1570722.41</v>
      </c>
      <c r="D274" s="16"/>
      <c r="E274" s="16"/>
    </row>
    <row r="275" spans="1:5" x14ac:dyDescent="0.25">
      <c r="A275" s="16" t="s">
        <v>434</v>
      </c>
      <c r="B275" s="42" t="s">
        <v>299</v>
      </c>
      <c r="C275" s="334">
        <v>0</v>
      </c>
      <c r="D275" s="16"/>
      <c r="E275" s="16"/>
    </row>
    <row r="276" spans="1:5" x14ac:dyDescent="0.25">
      <c r="A276" s="16" t="s">
        <v>435</v>
      </c>
      <c r="B276" s="16"/>
      <c r="C276" s="23"/>
      <c r="D276" s="28">
        <f>SUM(C266:C268)-C269+SUM(C270:C275)</f>
        <v>117525934.79999998</v>
      </c>
      <c r="E276" s="16"/>
    </row>
    <row r="277" spans="1:5" x14ac:dyDescent="0.25">
      <c r="A277" s="41" t="s">
        <v>436</v>
      </c>
      <c r="B277" s="41"/>
      <c r="C277" s="41"/>
      <c r="D277" s="41"/>
      <c r="E277" s="41"/>
    </row>
    <row r="278" spans="1:5" x14ac:dyDescent="0.25">
      <c r="A278" s="16" t="s">
        <v>425</v>
      </c>
      <c r="B278" s="42" t="s">
        <v>299</v>
      </c>
      <c r="C278" s="334">
        <v>0</v>
      </c>
      <c r="D278" s="16"/>
      <c r="E278" s="16"/>
    </row>
    <row r="279" spans="1:5" x14ac:dyDescent="0.25">
      <c r="A279" s="16" t="s">
        <v>426</v>
      </c>
      <c r="B279" s="42" t="s">
        <v>299</v>
      </c>
      <c r="C279" s="334">
        <v>0</v>
      </c>
      <c r="D279" s="16"/>
      <c r="E279" s="16"/>
    </row>
    <row r="280" spans="1:5" x14ac:dyDescent="0.25">
      <c r="A280" s="16" t="s">
        <v>437</v>
      </c>
      <c r="B280" s="42" t="s">
        <v>299</v>
      </c>
      <c r="C280" s="334">
        <v>0</v>
      </c>
      <c r="D280" s="16"/>
      <c r="E280" s="16"/>
    </row>
    <row r="281" spans="1:5" x14ac:dyDescent="0.25">
      <c r="A281" s="16" t="s">
        <v>438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439</v>
      </c>
      <c r="B282" s="41"/>
      <c r="C282" s="41"/>
      <c r="D282" s="41"/>
      <c r="E282" s="41"/>
    </row>
    <row r="283" spans="1:5" x14ac:dyDescent="0.25">
      <c r="A283" s="16" t="s">
        <v>394</v>
      </c>
      <c r="B283" s="42" t="s">
        <v>299</v>
      </c>
      <c r="C283" s="335">
        <v>33689104.840000004</v>
      </c>
      <c r="D283" s="16"/>
      <c r="E283" s="16"/>
    </row>
    <row r="284" spans="1:5" x14ac:dyDescent="0.25">
      <c r="A284" s="16" t="s">
        <v>395</v>
      </c>
      <c r="B284" s="42" t="s">
        <v>299</v>
      </c>
      <c r="C284" s="335">
        <v>2153149</v>
      </c>
      <c r="D284" s="16"/>
      <c r="E284" s="16"/>
    </row>
    <row r="285" spans="1:5" x14ac:dyDescent="0.25">
      <c r="A285" s="16" t="s">
        <v>396</v>
      </c>
      <c r="B285" s="42" t="s">
        <v>299</v>
      </c>
      <c r="C285" s="335">
        <v>592485871.79999995</v>
      </c>
      <c r="D285" s="16"/>
      <c r="E285" s="16"/>
    </row>
    <row r="286" spans="1:5" x14ac:dyDescent="0.25">
      <c r="A286" s="16" t="s">
        <v>440</v>
      </c>
      <c r="B286" s="42" t="s">
        <v>299</v>
      </c>
      <c r="C286" s="335">
        <v>8779307.3900000006</v>
      </c>
      <c r="D286" s="16"/>
      <c r="E286" s="16"/>
    </row>
    <row r="287" spans="1:5" x14ac:dyDescent="0.25">
      <c r="A287" s="16" t="s">
        <v>441</v>
      </c>
      <c r="B287" s="42" t="s">
        <v>299</v>
      </c>
      <c r="C287" s="335">
        <v>8320576.1299999999</v>
      </c>
      <c r="D287" s="16"/>
      <c r="E287" s="16"/>
    </row>
    <row r="288" spans="1:5" x14ac:dyDescent="0.25">
      <c r="A288" s="16" t="s">
        <v>442</v>
      </c>
      <c r="B288" s="42" t="s">
        <v>299</v>
      </c>
      <c r="C288" s="335">
        <v>234578126.17000002</v>
      </c>
      <c r="D288" s="16"/>
      <c r="E288" s="16"/>
    </row>
    <row r="289" spans="1:5" x14ac:dyDescent="0.25">
      <c r="A289" s="16" t="s">
        <v>401</v>
      </c>
      <c r="B289" s="42" t="s">
        <v>299</v>
      </c>
      <c r="C289" s="335">
        <v>32736184.380000003</v>
      </c>
      <c r="D289" s="16"/>
      <c r="E289" s="16"/>
    </row>
    <row r="290" spans="1:5" x14ac:dyDescent="0.25">
      <c r="A290" s="16" t="s">
        <v>402</v>
      </c>
      <c r="B290" s="42" t="s">
        <v>299</v>
      </c>
      <c r="C290" s="335">
        <v>478610.73</v>
      </c>
      <c r="D290" s="16"/>
      <c r="E290" s="16"/>
    </row>
    <row r="291" spans="1:5" x14ac:dyDescent="0.25">
      <c r="A291" s="16" t="s">
        <v>443</v>
      </c>
      <c r="B291" s="16"/>
      <c r="C291" s="23"/>
      <c r="D291" s="28">
        <f>SUM(C283:C290)</f>
        <v>913220930.43999994</v>
      </c>
      <c r="E291" s="16"/>
    </row>
    <row r="292" spans="1:5" x14ac:dyDescent="0.25">
      <c r="A292" s="16" t="s">
        <v>444</v>
      </c>
      <c r="B292" s="42" t="s">
        <v>299</v>
      </c>
      <c r="C292" s="335">
        <v>309967805.65999997</v>
      </c>
      <c r="D292" s="16"/>
      <c r="E292" s="16"/>
    </row>
    <row r="293" spans="1:5" x14ac:dyDescent="0.25">
      <c r="A293" s="16" t="s">
        <v>445</v>
      </c>
      <c r="B293" s="16"/>
      <c r="C293" s="23"/>
      <c r="D293" s="28">
        <f>D291-C292</f>
        <v>603253124.77999997</v>
      </c>
      <c r="E293" s="16"/>
    </row>
    <row r="294" spans="1:5" x14ac:dyDescent="0.25">
      <c r="A294" s="41" t="s">
        <v>446</v>
      </c>
      <c r="B294" s="41"/>
      <c r="C294" s="41"/>
      <c r="D294" s="41"/>
      <c r="E294" s="41"/>
    </row>
    <row r="295" spans="1:5" x14ac:dyDescent="0.25">
      <c r="A295" s="16" t="s">
        <v>447</v>
      </c>
      <c r="B295" s="42" t="s">
        <v>299</v>
      </c>
      <c r="C295" s="335">
        <v>0</v>
      </c>
      <c r="D295" s="16"/>
      <c r="E295" s="16"/>
    </row>
    <row r="296" spans="1:5" x14ac:dyDescent="0.25">
      <c r="A296" s="16" t="s">
        <v>448</v>
      </c>
      <c r="B296" s="42" t="s">
        <v>299</v>
      </c>
      <c r="C296" s="335">
        <v>0</v>
      </c>
      <c r="D296" s="16"/>
      <c r="E296" s="16"/>
    </row>
    <row r="297" spans="1:5" x14ac:dyDescent="0.25">
      <c r="A297" s="16" t="s">
        <v>449</v>
      </c>
      <c r="B297" s="42" t="s">
        <v>299</v>
      </c>
      <c r="C297" s="335">
        <v>31916586.109999999</v>
      </c>
      <c r="D297" s="16"/>
      <c r="E297" s="16"/>
    </row>
    <row r="298" spans="1:5" x14ac:dyDescent="0.25">
      <c r="A298" s="16" t="s">
        <v>437</v>
      </c>
      <c r="B298" s="42" t="s">
        <v>299</v>
      </c>
      <c r="C298" s="335">
        <v>54747370.079999998</v>
      </c>
      <c r="D298" s="16"/>
      <c r="E298" s="16"/>
    </row>
    <row r="299" spans="1:5" x14ac:dyDescent="0.25">
      <c r="A299" s="16" t="s">
        <v>450</v>
      </c>
      <c r="B299" s="16"/>
      <c r="C299" s="23"/>
      <c r="D299" s="28">
        <f>C295-C296+C297+C298</f>
        <v>86663956.189999998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451</v>
      </c>
      <c r="B301" s="41"/>
      <c r="C301" s="41"/>
      <c r="D301" s="41"/>
      <c r="E301" s="41"/>
    </row>
    <row r="302" spans="1:5" x14ac:dyDescent="0.25">
      <c r="A302" s="16" t="s">
        <v>452</v>
      </c>
      <c r="B302" s="42" t="s">
        <v>299</v>
      </c>
      <c r="C302" s="334">
        <v>8211001.9400000004</v>
      </c>
      <c r="D302" s="16"/>
      <c r="E302" s="16"/>
    </row>
    <row r="303" spans="1:5" x14ac:dyDescent="0.25">
      <c r="A303" s="16" t="s">
        <v>453</v>
      </c>
      <c r="B303" s="42" t="s">
        <v>299</v>
      </c>
      <c r="C303" s="334">
        <v>0</v>
      </c>
      <c r="D303" s="16"/>
      <c r="E303" s="16"/>
    </row>
    <row r="304" spans="1:5" x14ac:dyDescent="0.25">
      <c r="A304" s="16" t="s">
        <v>454</v>
      </c>
      <c r="B304" s="42" t="s">
        <v>299</v>
      </c>
      <c r="C304" s="334">
        <v>0</v>
      </c>
      <c r="D304" s="16"/>
      <c r="E304" s="16"/>
    </row>
    <row r="305" spans="1:6" x14ac:dyDescent="0.25">
      <c r="A305" s="16" t="s">
        <v>455</v>
      </c>
      <c r="B305" s="42" t="s">
        <v>299</v>
      </c>
      <c r="C305" s="334">
        <v>22202644.630000003</v>
      </c>
      <c r="D305" s="16"/>
      <c r="E305" s="16"/>
    </row>
    <row r="306" spans="1:6" x14ac:dyDescent="0.25">
      <c r="A306" s="16" t="s">
        <v>456</v>
      </c>
      <c r="B306" s="16"/>
      <c r="C306" s="23"/>
      <c r="D306" s="28">
        <f>SUM(C302:C305)</f>
        <v>30413646.570000004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457</v>
      </c>
      <c r="B308" s="16"/>
      <c r="C308" s="23"/>
      <c r="D308" s="28">
        <f>D276+D281+D293+D299+D306</f>
        <v>837856662.34000003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837856662.34000003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458</v>
      </c>
      <c r="B312" s="34"/>
      <c r="C312" s="34"/>
      <c r="D312" s="34"/>
      <c r="E312" s="34"/>
    </row>
    <row r="313" spans="1:6" x14ac:dyDescent="0.25">
      <c r="A313" s="41" t="s">
        <v>459</v>
      </c>
      <c r="B313" s="41"/>
      <c r="C313" s="41"/>
      <c r="D313" s="41"/>
      <c r="E313" s="41"/>
    </row>
    <row r="314" spans="1:6" x14ac:dyDescent="0.25">
      <c r="A314" s="16" t="s">
        <v>460</v>
      </c>
      <c r="B314" s="42" t="s">
        <v>299</v>
      </c>
      <c r="C314" s="334">
        <v>0</v>
      </c>
      <c r="D314" s="16"/>
      <c r="E314" s="16"/>
    </row>
    <row r="315" spans="1:6" x14ac:dyDescent="0.25">
      <c r="A315" s="16" t="s">
        <v>461</v>
      </c>
      <c r="B315" s="42" t="s">
        <v>299</v>
      </c>
      <c r="C315" s="334">
        <v>7067401.2699999996</v>
      </c>
      <c r="D315" s="16"/>
      <c r="E315" s="16"/>
    </row>
    <row r="316" spans="1:6" x14ac:dyDescent="0.25">
      <c r="A316" s="16" t="s">
        <v>462</v>
      </c>
      <c r="B316" s="42" t="s">
        <v>299</v>
      </c>
      <c r="C316" s="334">
        <v>24583973.690000001</v>
      </c>
      <c r="D316" s="16"/>
      <c r="E316" s="16"/>
    </row>
    <row r="317" spans="1:6" x14ac:dyDescent="0.25">
      <c r="A317" s="16" t="s">
        <v>463</v>
      </c>
      <c r="B317" s="42" t="s">
        <v>299</v>
      </c>
      <c r="C317" s="334">
        <v>42796120.100000001</v>
      </c>
      <c r="D317" s="16"/>
      <c r="E317" s="16"/>
    </row>
    <row r="318" spans="1:6" x14ac:dyDescent="0.25">
      <c r="A318" s="16" t="s">
        <v>464</v>
      </c>
      <c r="B318" s="42" t="s">
        <v>299</v>
      </c>
      <c r="C318" s="334">
        <v>0</v>
      </c>
      <c r="D318" s="16"/>
      <c r="E318" s="16"/>
    </row>
    <row r="319" spans="1:6" x14ac:dyDescent="0.25">
      <c r="A319" s="16" t="s">
        <v>465</v>
      </c>
      <c r="B319" s="42" t="s">
        <v>299</v>
      </c>
      <c r="C319" s="334">
        <v>6930801.5</v>
      </c>
      <c r="D319" s="16"/>
      <c r="E319" s="16"/>
    </row>
    <row r="320" spans="1:6" x14ac:dyDescent="0.25">
      <c r="A320" s="16" t="s">
        <v>466</v>
      </c>
      <c r="B320" s="42" t="s">
        <v>299</v>
      </c>
      <c r="C320" s="334">
        <v>0</v>
      </c>
      <c r="D320" s="16"/>
      <c r="E320" s="16"/>
    </row>
    <row r="321" spans="1:5" x14ac:dyDescent="0.25">
      <c r="A321" s="16" t="s">
        <v>467</v>
      </c>
      <c r="B321" s="42" t="s">
        <v>299</v>
      </c>
      <c r="C321" s="334">
        <v>0</v>
      </c>
      <c r="D321" s="16"/>
      <c r="E321" s="16"/>
    </row>
    <row r="322" spans="1:5" x14ac:dyDescent="0.25">
      <c r="A322" s="16" t="s">
        <v>468</v>
      </c>
      <c r="B322" s="42" t="s">
        <v>299</v>
      </c>
      <c r="C322" s="334">
        <v>0</v>
      </c>
      <c r="D322" s="16"/>
      <c r="E322" s="16"/>
    </row>
    <row r="323" spans="1:5" x14ac:dyDescent="0.25">
      <c r="A323" s="16" t="s">
        <v>469</v>
      </c>
      <c r="B323" s="42" t="s">
        <v>299</v>
      </c>
      <c r="C323" s="334">
        <v>5943532.7599999998</v>
      </c>
      <c r="D323" s="16"/>
      <c r="E323" s="16"/>
    </row>
    <row r="324" spans="1:5" x14ac:dyDescent="0.25">
      <c r="A324" s="16" t="s">
        <v>470</v>
      </c>
      <c r="B324" s="16"/>
      <c r="C324" s="23"/>
      <c r="D324" s="28">
        <f>SUM(C314:C323)</f>
        <v>87321829.320000008</v>
      </c>
      <c r="E324" s="16"/>
    </row>
    <row r="325" spans="1:5" x14ac:dyDescent="0.25">
      <c r="A325" s="41" t="s">
        <v>471</v>
      </c>
      <c r="B325" s="41"/>
      <c r="C325" s="41"/>
      <c r="D325" s="41"/>
      <c r="E325" s="41"/>
    </row>
    <row r="326" spans="1:5" x14ac:dyDescent="0.25">
      <c r="A326" s="16" t="s">
        <v>472</v>
      </c>
      <c r="B326" s="42" t="s">
        <v>299</v>
      </c>
      <c r="C326" s="334">
        <v>0</v>
      </c>
      <c r="D326" s="16"/>
      <c r="E326" s="16"/>
    </row>
    <row r="327" spans="1:5" x14ac:dyDescent="0.25">
      <c r="A327" s="16" t="s">
        <v>473</v>
      </c>
      <c r="B327" s="42" t="s">
        <v>299</v>
      </c>
      <c r="C327" s="334">
        <v>0</v>
      </c>
      <c r="D327" s="16"/>
      <c r="E327" s="16"/>
    </row>
    <row r="328" spans="1:5" x14ac:dyDescent="0.25">
      <c r="A328" s="16" t="s">
        <v>474</v>
      </c>
      <c r="B328" s="42" t="s">
        <v>299</v>
      </c>
      <c r="C328" s="334">
        <v>54862536.459999993</v>
      </c>
      <c r="D328" s="16"/>
      <c r="E328" s="16"/>
    </row>
    <row r="329" spans="1:5" x14ac:dyDescent="0.25">
      <c r="A329" s="16" t="s">
        <v>475</v>
      </c>
      <c r="B329" s="16"/>
      <c r="C329" s="23"/>
      <c r="D329" s="28">
        <f>SUM(C326:C328)</f>
        <v>54862536.459999993</v>
      </c>
      <c r="E329" s="16"/>
    </row>
    <row r="330" spans="1:5" x14ac:dyDescent="0.25">
      <c r="A330" s="41" t="s">
        <v>476</v>
      </c>
      <c r="B330" s="41"/>
      <c r="C330" s="41"/>
      <c r="D330" s="41"/>
      <c r="E330" s="41"/>
    </row>
    <row r="331" spans="1:5" x14ac:dyDescent="0.25">
      <c r="A331" s="16" t="s">
        <v>477</v>
      </c>
      <c r="B331" s="42" t="s">
        <v>299</v>
      </c>
      <c r="C331" s="334">
        <v>0</v>
      </c>
      <c r="D331" s="16"/>
      <c r="E331" s="16"/>
    </row>
    <row r="332" spans="1:5" x14ac:dyDescent="0.25">
      <c r="A332" s="16" t="s">
        <v>478</v>
      </c>
      <c r="B332" s="42" t="s">
        <v>299</v>
      </c>
      <c r="C332" s="334">
        <v>0</v>
      </c>
      <c r="D332" s="16"/>
      <c r="E332" s="16"/>
    </row>
    <row r="333" spans="1:5" x14ac:dyDescent="0.25">
      <c r="A333" s="16" t="s">
        <v>479</v>
      </c>
      <c r="B333" s="42" t="s">
        <v>299</v>
      </c>
      <c r="C333" s="334">
        <v>0</v>
      </c>
      <c r="D333" s="16"/>
      <c r="E333" s="16"/>
    </row>
    <row r="334" spans="1:5" x14ac:dyDescent="0.25">
      <c r="A334" s="22" t="s">
        <v>480</v>
      </c>
      <c r="B334" s="42" t="s">
        <v>299</v>
      </c>
      <c r="C334" s="334">
        <v>1170163.8799999999</v>
      </c>
      <c r="D334" s="16"/>
      <c r="E334" s="16"/>
    </row>
    <row r="335" spans="1:5" x14ac:dyDescent="0.25">
      <c r="A335" s="16" t="s">
        <v>481</v>
      </c>
      <c r="B335" s="42" t="s">
        <v>299</v>
      </c>
      <c r="C335" s="334">
        <v>0</v>
      </c>
      <c r="D335" s="16"/>
      <c r="E335" s="16"/>
    </row>
    <row r="336" spans="1:5" x14ac:dyDescent="0.25">
      <c r="A336" s="22" t="s">
        <v>482</v>
      </c>
      <c r="B336" s="42" t="s">
        <v>299</v>
      </c>
      <c r="C336" s="334">
        <v>63723262.619999997</v>
      </c>
      <c r="D336" s="16"/>
      <c r="E336" s="16"/>
    </row>
    <row r="337" spans="1:5" x14ac:dyDescent="0.25">
      <c r="A337" s="22" t="s">
        <v>483</v>
      </c>
      <c r="B337" s="42" t="s">
        <v>299</v>
      </c>
      <c r="C337" s="338">
        <v>0</v>
      </c>
      <c r="D337" s="16"/>
      <c r="E337" s="16"/>
    </row>
    <row r="338" spans="1:5" x14ac:dyDescent="0.25">
      <c r="A338" s="16" t="s">
        <v>484</v>
      </c>
      <c r="B338" s="42" t="s">
        <v>299</v>
      </c>
      <c r="C338" s="334">
        <v>570337.88000000012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65463764.380000003</v>
      </c>
      <c r="E339" s="16"/>
    </row>
    <row r="340" spans="1:5" x14ac:dyDescent="0.25">
      <c r="A340" s="16" t="s">
        <v>485</v>
      </c>
      <c r="B340" s="16"/>
      <c r="C340" s="23"/>
      <c r="D340" s="28">
        <f>C323</f>
        <v>5943532.7599999998</v>
      </c>
      <c r="E340" s="16"/>
    </row>
    <row r="341" spans="1:5" x14ac:dyDescent="0.25">
      <c r="A341" s="16" t="s">
        <v>486</v>
      </c>
      <c r="B341" s="16"/>
      <c r="C341" s="23"/>
      <c r="D341" s="28">
        <f>D339-D340</f>
        <v>59520231.620000005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487</v>
      </c>
      <c r="B343" s="42" t="s">
        <v>299</v>
      </c>
      <c r="C343" s="339">
        <v>636152064.89999998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488</v>
      </c>
      <c r="B345" s="42" t="s">
        <v>299</v>
      </c>
      <c r="C345" s="336">
        <v>0</v>
      </c>
      <c r="D345" s="16"/>
      <c r="E345" s="16"/>
    </row>
    <row r="346" spans="1:5" x14ac:dyDescent="0.25">
      <c r="A346" s="16" t="s">
        <v>489</v>
      </c>
      <c r="B346" s="42" t="s">
        <v>299</v>
      </c>
      <c r="C346" s="336">
        <v>0</v>
      </c>
      <c r="D346" s="16"/>
      <c r="E346" s="16"/>
    </row>
    <row r="347" spans="1:5" x14ac:dyDescent="0.25">
      <c r="A347" s="16" t="s">
        <v>490</v>
      </c>
      <c r="B347" s="42" t="s">
        <v>299</v>
      </c>
      <c r="C347" s="336">
        <v>0</v>
      </c>
      <c r="D347" s="16"/>
      <c r="E347" s="16"/>
    </row>
    <row r="348" spans="1:5" x14ac:dyDescent="0.25">
      <c r="A348" s="16" t="s">
        <v>491</v>
      </c>
      <c r="B348" s="42" t="s">
        <v>299</v>
      </c>
      <c r="C348" s="336">
        <v>0</v>
      </c>
      <c r="D348" s="16"/>
      <c r="E348" s="16"/>
    </row>
    <row r="349" spans="1:5" x14ac:dyDescent="0.25">
      <c r="A349" s="16" t="s">
        <v>492</v>
      </c>
      <c r="B349" s="42" t="s">
        <v>299</v>
      </c>
      <c r="C349" s="336">
        <v>0</v>
      </c>
      <c r="D349" s="16"/>
      <c r="E349" s="16"/>
    </row>
    <row r="350" spans="1:5" x14ac:dyDescent="0.25">
      <c r="A350" s="16" t="s">
        <v>493</v>
      </c>
      <c r="B350" s="16"/>
      <c r="C350" s="23"/>
      <c r="D350" s="28">
        <f>D324+D329+D341+C343+C347+C348</f>
        <v>837856662.29999995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494</v>
      </c>
      <c r="B352" s="16"/>
      <c r="C352" s="23"/>
      <c r="D352" s="28">
        <f>D308</f>
        <v>837856662.34000003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495</v>
      </c>
      <c r="B356" s="34"/>
      <c r="C356" s="34"/>
      <c r="D356" s="34"/>
      <c r="E356" s="34"/>
    </row>
    <row r="357" spans="1:5" x14ac:dyDescent="0.25">
      <c r="A357" s="41" t="s">
        <v>496</v>
      </c>
      <c r="B357" s="41"/>
      <c r="C357" s="41"/>
      <c r="D357" s="41"/>
      <c r="E357" s="41"/>
    </row>
    <row r="358" spans="1:5" x14ac:dyDescent="0.25">
      <c r="A358" s="16" t="s">
        <v>497</v>
      </c>
      <c r="B358" s="42" t="s">
        <v>299</v>
      </c>
      <c r="C358" s="336">
        <v>1465364607.3599999</v>
      </c>
      <c r="D358" s="16"/>
      <c r="E358" s="16"/>
    </row>
    <row r="359" spans="1:5" x14ac:dyDescent="0.25">
      <c r="A359" s="16" t="s">
        <v>498</v>
      </c>
      <c r="B359" s="42" t="s">
        <v>299</v>
      </c>
      <c r="C359" s="336">
        <v>2108915179.0100002</v>
      </c>
      <c r="D359" s="16"/>
      <c r="E359" s="16"/>
    </row>
    <row r="360" spans="1:5" x14ac:dyDescent="0.25">
      <c r="A360" s="16" t="s">
        <v>499</v>
      </c>
      <c r="B360" s="16"/>
      <c r="C360" s="23"/>
      <c r="D360" s="28">
        <f>SUM(C358:C359)</f>
        <v>3574279786.3699999</v>
      </c>
      <c r="E360" s="16"/>
    </row>
    <row r="361" spans="1:5" x14ac:dyDescent="0.25">
      <c r="A361" s="41" t="s">
        <v>500</v>
      </c>
      <c r="B361" s="41"/>
      <c r="C361" s="41"/>
      <c r="D361" s="41"/>
      <c r="E361" s="41"/>
    </row>
    <row r="362" spans="1:5" x14ac:dyDescent="0.25">
      <c r="A362" s="16" t="s">
        <v>405</v>
      </c>
      <c r="B362" s="41"/>
      <c r="C362" s="334">
        <v>25585999.969999999</v>
      </c>
      <c r="D362" s="16"/>
      <c r="E362" s="41"/>
    </row>
    <row r="363" spans="1:5" x14ac:dyDescent="0.25">
      <c r="A363" s="16" t="s">
        <v>501</v>
      </c>
      <c r="B363" s="42" t="s">
        <v>299</v>
      </c>
      <c r="C363" s="334">
        <v>2758542219.0599999</v>
      </c>
      <c r="D363" s="16"/>
      <c r="E363" s="16"/>
    </row>
    <row r="364" spans="1:5" x14ac:dyDescent="0.25">
      <c r="A364" s="16" t="s">
        <v>502</v>
      </c>
      <c r="B364" s="42" t="s">
        <v>299</v>
      </c>
      <c r="C364" s="334">
        <v>14503980.4</v>
      </c>
      <c r="D364" s="16"/>
      <c r="E364" s="16"/>
    </row>
    <row r="365" spans="1:5" x14ac:dyDescent="0.25">
      <c r="A365" s="16" t="s">
        <v>503</v>
      </c>
      <c r="B365" s="42" t="s">
        <v>299</v>
      </c>
      <c r="C365" s="334">
        <v>16812249.5</v>
      </c>
      <c r="D365" s="16"/>
      <c r="E365" s="16"/>
    </row>
    <row r="366" spans="1:5" x14ac:dyDescent="0.25">
      <c r="A366" s="16" t="s">
        <v>422</v>
      </c>
      <c r="B366" s="16"/>
      <c r="C366" s="23"/>
      <c r="D366" s="28">
        <f>SUM(C362:C365)</f>
        <v>2815444448.9299998</v>
      </c>
      <c r="E366" s="16"/>
    </row>
    <row r="367" spans="1:5" x14ac:dyDescent="0.25">
      <c r="A367" s="16" t="s">
        <v>504</v>
      </c>
      <c r="B367" s="16"/>
      <c r="C367" s="23"/>
      <c r="D367" s="28">
        <f>D360-D366</f>
        <v>758835337.44000006</v>
      </c>
      <c r="E367" s="16"/>
    </row>
    <row r="368" spans="1:5" x14ac:dyDescent="0.25">
      <c r="A368" s="54" t="s">
        <v>505</v>
      </c>
      <c r="B368" s="41"/>
      <c r="C368" s="41"/>
      <c r="D368" s="41"/>
      <c r="E368" s="41"/>
    </row>
    <row r="369" spans="1:6" x14ac:dyDescent="0.25">
      <c r="A369" s="28" t="s">
        <v>506</v>
      </c>
      <c r="B369" s="16"/>
      <c r="C369" s="16"/>
      <c r="D369" s="16"/>
      <c r="E369" s="16"/>
    </row>
    <row r="370" spans="1:6" x14ac:dyDescent="0.25">
      <c r="A370" s="55" t="s">
        <v>507</v>
      </c>
      <c r="B370" s="36" t="s">
        <v>299</v>
      </c>
      <c r="C370" s="334">
        <v>17151.37</v>
      </c>
      <c r="D370" s="28">
        <v>0</v>
      </c>
      <c r="E370" s="28"/>
    </row>
    <row r="371" spans="1:6" x14ac:dyDescent="0.25">
      <c r="A371" s="55" t="s">
        <v>508</v>
      </c>
      <c r="B371" s="36" t="s">
        <v>299</v>
      </c>
      <c r="C371" s="334">
        <v>22603029.82</v>
      </c>
      <c r="D371" s="28">
        <v>0</v>
      </c>
      <c r="E371" s="28"/>
    </row>
    <row r="372" spans="1:6" x14ac:dyDescent="0.25">
      <c r="A372" s="55" t="s">
        <v>509</v>
      </c>
      <c r="B372" s="36" t="s">
        <v>299</v>
      </c>
      <c r="C372" s="334">
        <v>-99131</v>
      </c>
      <c r="D372" s="28">
        <v>0</v>
      </c>
      <c r="E372" s="28"/>
    </row>
    <row r="373" spans="1:6" x14ac:dyDescent="0.25">
      <c r="A373" s="55" t="s">
        <v>510</v>
      </c>
      <c r="B373" s="36" t="s">
        <v>299</v>
      </c>
      <c r="C373" s="334">
        <v>0</v>
      </c>
      <c r="D373" s="28">
        <v>0</v>
      </c>
      <c r="E373" s="28"/>
    </row>
    <row r="374" spans="1:6" x14ac:dyDescent="0.25">
      <c r="A374" s="55" t="s">
        <v>511</v>
      </c>
      <c r="B374" s="36" t="s">
        <v>299</v>
      </c>
      <c r="C374" s="334">
        <v>3101228</v>
      </c>
      <c r="D374" s="28">
        <v>0</v>
      </c>
      <c r="E374" s="28"/>
    </row>
    <row r="375" spans="1:6" x14ac:dyDescent="0.25">
      <c r="A375" s="55" t="s">
        <v>512</v>
      </c>
      <c r="B375" s="36" t="s">
        <v>299</v>
      </c>
      <c r="C375" s="334">
        <v>0</v>
      </c>
      <c r="D375" s="28">
        <v>0</v>
      </c>
      <c r="E375" s="28"/>
    </row>
    <row r="376" spans="1:6" x14ac:dyDescent="0.25">
      <c r="A376" s="55" t="s">
        <v>513</v>
      </c>
      <c r="B376" s="36" t="s">
        <v>299</v>
      </c>
      <c r="C376" s="334">
        <v>9199333.6099999994</v>
      </c>
      <c r="D376" s="28">
        <v>0</v>
      </c>
      <c r="E376" s="28"/>
    </row>
    <row r="377" spans="1:6" x14ac:dyDescent="0.25">
      <c r="A377" s="55" t="s">
        <v>514</v>
      </c>
      <c r="B377" s="36" t="s">
        <v>299</v>
      </c>
      <c r="C377" s="334">
        <v>0</v>
      </c>
      <c r="D377" s="28">
        <v>0</v>
      </c>
      <c r="E377" s="28"/>
    </row>
    <row r="378" spans="1:6" x14ac:dyDescent="0.25">
      <c r="A378" s="55" t="s">
        <v>515</v>
      </c>
      <c r="B378" s="36" t="s">
        <v>299</v>
      </c>
      <c r="C378" s="334">
        <v>2886527.5</v>
      </c>
      <c r="D378" s="28">
        <v>0</v>
      </c>
      <c r="E378" s="28"/>
    </row>
    <row r="379" spans="1:6" x14ac:dyDescent="0.25">
      <c r="A379" s="55" t="s">
        <v>516</v>
      </c>
      <c r="B379" s="36" t="s">
        <v>299</v>
      </c>
      <c r="C379" s="334">
        <v>1344477.2799999998</v>
      </c>
      <c r="D379" s="28">
        <v>0</v>
      </c>
      <c r="E379" s="28"/>
    </row>
    <row r="380" spans="1:6" x14ac:dyDescent="0.25">
      <c r="A380" s="55" t="s">
        <v>517</v>
      </c>
      <c r="B380" s="36" t="s">
        <v>299</v>
      </c>
      <c r="C380" s="340">
        <v>3194885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518</v>
      </c>
      <c r="B381" s="42"/>
      <c r="C381" s="42"/>
      <c r="D381" s="28">
        <f>SUM(C370:C380)</f>
        <v>42247501.579999998</v>
      </c>
      <c r="E381" s="28"/>
      <c r="F381" s="56"/>
    </row>
    <row r="382" spans="1:6" x14ac:dyDescent="0.25">
      <c r="A382" s="52" t="s">
        <v>519</v>
      </c>
      <c r="B382" s="42" t="s">
        <v>299</v>
      </c>
      <c r="C382" s="334">
        <v>0</v>
      </c>
      <c r="D382" s="28">
        <v>0</v>
      </c>
      <c r="E382" s="16"/>
    </row>
    <row r="383" spans="1:6" x14ac:dyDescent="0.25">
      <c r="A383" s="16" t="s">
        <v>520</v>
      </c>
      <c r="B383" s="16"/>
      <c r="C383" s="23"/>
      <c r="D383" s="28">
        <f>D381+C382</f>
        <v>42247501.579999998</v>
      </c>
      <c r="E383" s="16"/>
    </row>
    <row r="384" spans="1:6" x14ac:dyDescent="0.25">
      <c r="A384" s="16" t="s">
        <v>521</v>
      </c>
      <c r="B384" s="16"/>
      <c r="C384" s="23"/>
      <c r="D384" s="28">
        <f>D367+D383</f>
        <v>801082839.0200001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522</v>
      </c>
      <c r="B388" s="41"/>
      <c r="C388" s="41"/>
      <c r="D388" s="41"/>
      <c r="E388" s="41"/>
    </row>
    <row r="389" spans="1:5" x14ac:dyDescent="0.25">
      <c r="A389" s="16" t="s">
        <v>523</v>
      </c>
      <c r="B389" s="42" t="s">
        <v>299</v>
      </c>
      <c r="C389" s="334">
        <v>239911781.90000001</v>
      </c>
      <c r="D389" s="16"/>
      <c r="E389" s="16"/>
    </row>
    <row r="390" spans="1:5" x14ac:dyDescent="0.25">
      <c r="A390" s="16" t="s">
        <v>11</v>
      </c>
      <c r="B390" s="42" t="s">
        <v>299</v>
      </c>
      <c r="C390" s="334">
        <v>53025642.079999998</v>
      </c>
      <c r="D390" s="16"/>
      <c r="E390" s="16"/>
    </row>
    <row r="391" spans="1:5" x14ac:dyDescent="0.25">
      <c r="A391" s="16" t="s">
        <v>264</v>
      </c>
      <c r="B391" s="42" t="s">
        <v>299</v>
      </c>
      <c r="C391" s="334">
        <v>53739843</v>
      </c>
      <c r="D391" s="16"/>
      <c r="E391" s="16"/>
    </row>
    <row r="392" spans="1:5" x14ac:dyDescent="0.25">
      <c r="A392" s="16" t="s">
        <v>524</v>
      </c>
      <c r="B392" s="42" t="s">
        <v>299</v>
      </c>
      <c r="C392" s="334">
        <v>128956211.36999999</v>
      </c>
      <c r="D392" s="16"/>
      <c r="E392" s="16"/>
    </row>
    <row r="393" spans="1:5" x14ac:dyDescent="0.25">
      <c r="A393" s="16" t="s">
        <v>525</v>
      </c>
      <c r="B393" s="42" t="s">
        <v>299</v>
      </c>
      <c r="C393" s="334">
        <v>5621201.25</v>
      </c>
      <c r="D393" s="16"/>
      <c r="E393" s="16"/>
    </row>
    <row r="394" spans="1:5" x14ac:dyDescent="0.25">
      <c r="A394" s="16" t="s">
        <v>526</v>
      </c>
      <c r="B394" s="42" t="s">
        <v>299</v>
      </c>
      <c r="C394" s="334">
        <v>165606759</v>
      </c>
      <c r="D394" s="16"/>
      <c r="E394" s="16"/>
    </row>
    <row r="395" spans="1:5" x14ac:dyDescent="0.25">
      <c r="A395" s="16" t="s">
        <v>16</v>
      </c>
      <c r="B395" s="42" t="s">
        <v>299</v>
      </c>
      <c r="C395" s="334">
        <v>47380977.020000003</v>
      </c>
      <c r="D395" s="16"/>
      <c r="E395" s="16"/>
    </row>
    <row r="396" spans="1:5" x14ac:dyDescent="0.25">
      <c r="A396" s="16" t="s">
        <v>527</v>
      </c>
      <c r="B396" s="42" t="s">
        <v>299</v>
      </c>
      <c r="C396" s="334">
        <v>16110011.390000001</v>
      </c>
      <c r="D396" s="16"/>
      <c r="E396" s="16"/>
    </row>
    <row r="397" spans="1:5" x14ac:dyDescent="0.25">
      <c r="A397" s="16" t="s">
        <v>528</v>
      </c>
      <c r="B397" s="42" t="s">
        <v>299</v>
      </c>
      <c r="C397" s="334">
        <v>0</v>
      </c>
      <c r="D397" s="16"/>
      <c r="E397" s="16"/>
    </row>
    <row r="398" spans="1:5" x14ac:dyDescent="0.25">
      <c r="A398" s="16" t="s">
        <v>529</v>
      </c>
      <c r="B398" s="42" t="s">
        <v>299</v>
      </c>
      <c r="C398" s="334">
        <v>0</v>
      </c>
      <c r="D398" s="16"/>
      <c r="E398" s="16"/>
    </row>
    <row r="399" spans="1:5" x14ac:dyDescent="0.25">
      <c r="A399" s="16" t="s">
        <v>530</v>
      </c>
      <c r="B399" s="42" t="s">
        <v>299</v>
      </c>
      <c r="C399" s="334">
        <v>3336152.49</v>
      </c>
      <c r="D399" s="16"/>
      <c r="E399" s="16"/>
    </row>
    <row r="400" spans="1:5" x14ac:dyDescent="0.25">
      <c r="A400" s="28" t="s">
        <v>531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334">
        <v>1956957.43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334">
        <v>48870594.93</v>
      </c>
      <c r="D402" s="28">
        <v>0</v>
      </c>
      <c r="E402" s="28"/>
    </row>
    <row r="403" spans="1:9" x14ac:dyDescent="0.25">
      <c r="A403" s="29" t="s">
        <v>532</v>
      </c>
      <c r="B403" s="36" t="s">
        <v>299</v>
      </c>
      <c r="C403" s="334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334">
        <v>4984665.29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334">
        <v>1601140.4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334">
        <v>895525.75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334">
        <v>3707312.7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334">
        <v>4252464.8600000003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334">
        <v>15705182.609999999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334">
        <v>630851.93000000005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334">
        <v>370852.07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334">
        <v>15521990.73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334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340">
        <v>3143632.2800000906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533</v>
      </c>
      <c r="B415" s="42"/>
      <c r="C415" s="42"/>
      <c r="D415" s="28">
        <f>SUM(C401:C414)</f>
        <v>101641170.98000009</v>
      </c>
      <c r="E415" s="28"/>
      <c r="F415" s="56"/>
      <c r="G415" s="56"/>
      <c r="H415" s="56"/>
      <c r="I415" s="56"/>
    </row>
    <row r="416" spans="1:9" x14ac:dyDescent="0.25">
      <c r="A416" s="28" t="s">
        <v>534</v>
      </c>
      <c r="B416" s="16"/>
      <c r="C416" s="23"/>
      <c r="D416" s="28">
        <f>SUM(C389:C399,D415)</f>
        <v>815329750.48000014</v>
      </c>
      <c r="E416" s="28"/>
    </row>
    <row r="417" spans="1:13" x14ac:dyDescent="0.25">
      <c r="A417" s="28" t="s">
        <v>535</v>
      </c>
      <c r="B417" s="16"/>
      <c r="C417" s="23"/>
      <c r="D417" s="28">
        <f>D384-D416</f>
        <v>-14246911.460000038</v>
      </c>
      <c r="E417" s="28"/>
    </row>
    <row r="418" spans="1:13" x14ac:dyDescent="0.25">
      <c r="A418" s="28" t="s">
        <v>536</v>
      </c>
      <c r="B418" s="16"/>
      <c r="C418" s="340">
        <v>-2917637.75</v>
      </c>
      <c r="D418" s="28">
        <v>0</v>
      </c>
      <c r="E418" s="28"/>
    </row>
    <row r="419" spans="1:13" x14ac:dyDescent="0.25">
      <c r="A419" s="55" t="s">
        <v>537</v>
      </c>
      <c r="B419" s="42" t="s">
        <v>299</v>
      </c>
      <c r="C419" s="334">
        <v>0</v>
      </c>
      <c r="D419" s="28">
        <v>0</v>
      </c>
      <c r="E419" s="28"/>
    </row>
    <row r="420" spans="1:13" x14ac:dyDescent="0.25">
      <c r="A420" s="57" t="s">
        <v>538</v>
      </c>
      <c r="B420" s="16"/>
      <c r="C420" s="16"/>
      <c r="D420" s="28">
        <f>SUM(C418:C419)</f>
        <v>-2917637.75</v>
      </c>
      <c r="E420" s="28"/>
      <c r="F420" s="11">
        <f>D420-C399</f>
        <v>-6253790.2400000002</v>
      </c>
    </row>
    <row r="421" spans="1:13" x14ac:dyDescent="0.25">
      <c r="A421" s="28" t="s">
        <v>539</v>
      </c>
      <c r="B421" s="16"/>
      <c r="C421" s="23"/>
      <c r="D421" s="28">
        <f>D417+D420</f>
        <v>-17164549.210000038</v>
      </c>
      <c r="E421" s="28"/>
      <c r="F421" s="59"/>
    </row>
    <row r="422" spans="1:13" x14ac:dyDescent="0.25">
      <c r="A422" s="28" t="s">
        <v>540</v>
      </c>
      <c r="B422" s="42" t="s">
        <v>299</v>
      </c>
      <c r="C422" s="334">
        <v>0</v>
      </c>
      <c r="D422" s="28">
        <v>0</v>
      </c>
      <c r="E422" s="16"/>
    </row>
    <row r="423" spans="1:13" x14ac:dyDescent="0.25">
      <c r="A423" s="16" t="s">
        <v>541</v>
      </c>
      <c r="B423" s="42" t="s">
        <v>299</v>
      </c>
      <c r="C423" s="334">
        <v>0</v>
      </c>
      <c r="D423" s="28">
        <v>0</v>
      </c>
      <c r="E423" s="16"/>
    </row>
    <row r="424" spans="1:13" x14ac:dyDescent="0.25">
      <c r="A424" s="16" t="s">
        <v>542</v>
      </c>
      <c r="B424" s="16"/>
      <c r="C424" s="23"/>
      <c r="D424" s="28">
        <f>D421+C422-C423</f>
        <v>-17164549.210000038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3"/>
      <c r="C612" s="221" t="s">
        <v>543</v>
      </c>
      <c r="D612" s="228">
        <f>CE90-(BE90+CD90)</f>
        <v>621421.54116863827</v>
      </c>
      <c r="E612" s="230">
        <f>SUM(C624:D647)+SUM(C668:D713)</f>
        <v>701708706.85822833</v>
      </c>
      <c r="F612" s="230">
        <f>CE64-(AX64+BD64+BE64+BG64+BJ64+BN64+BP64+BQ64+CB64+CC64+CD64)</f>
        <v>128177168.55999997</v>
      </c>
      <c r="G612" s="228">
        <f>CE91-(AX91+AY91+BD91+BE91+BG91+BJ91+BN91+BP91+BQ91+CB91+CC91+CD91)</f>
        <v>247844.76</v>
      </c>
      <c r="H612" s="233">
        <f>CE60-(AX60+AY60+AZ60+BD60+BE60+BG60+BJ60+BN60+BO60+BP60+BQ60+BR60+CB60+CC60+CD60)</f>
        <v>1936.5964615384617</v>
      </c>
      <c r="I612" s="228">
        <f>CE92-(AX92+AY92+AZ92+BD92+BE92+BF92+BG92+BJ92+BN92+BO92+BP92+BQ92+BR92+CB92+CC92+CD92)</f>
        <v>140033.49999999997</v>
      </c>
      <c r="J612" s="228">
        <f>CE93-(AX93+AY93+AZ93+BA93+BD93+BE93+BF93+BG93+BJ93+BN93+BO93+BP93+BQ93+BR93+CB93+CC93+CD93)</f>
        <v>2730281.35</v>
      </c>
      <c r="K612" s="228">
        <f>CE89-(AW89+AX89+AY89+AZ89+BA89+BB89+BC89+BD89+BE89+BF89+BG89+BH89+BI89+BJ89+BK89+BL89+BM89+BN89+BO89+BP89+BQ89+BR89+BS89+BT89+BU89+BV89+BW89+BX89+CB89+CC89+CD89)</f>
        <v>3574279786.3700004</v>
      </c>
      <c r="L612" s="234">
        <f>CE94-(AW94+AX94+AY94+AZ94+BA94+BB94+BC94+BD94+BE94+BF94+BG94+BH94+BI94+BJ94+BK94+BL94+BM94+BN94+BO94+BP94+BQ94+BR94+BS94+BT94+BU94+BV94+BW94+BX94+BY94+BZ94+CA94+CB94+CC94+CD94)</f>
        <v>666.43221634615372</v>
      </c>
    </row>
    <row r="613" spans="1:14" s="212" customFormat="1" ht="12.6" customHeight="1" x14ac:dyDescent="0.2">
      <c r="A613" s="223"/>
      <c r="C613" s="221" t="s">
        <v>544</v>
      </c>
      <c r="D613" s="229" t="s">
        <v>545</v>
      </c>
      <c r="E613" s="231" t="s">
        <v>546</v>
      </c>
      <c r="F613" s="232" t="s">
        <v>547</v>
      </c>
      <c r="G613" s="229" t="s">
        <v>548</v>
      </c>
      <c r="H613" s="232" t="s">
        <v>549</v>
      </c>
      <c r="I613" s="229" t="s">
        <v>550</v>
      </c>
      <c r="J613" s="229" t="s">
        <v>551</v>
      </c>
      <c r="K613" s="221" t="s">
        <v>552</v>
      </c>
      <c r="L613" s="222" t="s">
        <v>553</v>
      </c>
    </row>
    <row r="614" spans="1:14" s="212" customFormat="1" ht="12.6" customHeight="1" x14ac:dyDescent="0.2">
      <c r="A614" s="223">
        <v>8430</v>
      </c>
      <c r="B614" s="222" t="s">
        <v>167</v>
      </c>
      <c r="C614" s="228">
        <f>BE85</f>
        <v>18143382.120000001</v>
      </c>
      <c r="D614" s="228"/>
      <c r="E614" s="230"/>
      <c r="F614" s="230"/>
      <c r="G614" s="228"/>
      <c r="H614" s="230"/>
      <c r="I614" s="228"/>
      <c r="J614" s="228"/>
      <c r="N614" s="224" t="s">
        <v>554</v>
      </c>
    </row>
    <row r="615" spans="1:14" s="212" customFormat="1" ht="12.6" customHeight="1" x14ac:dyDescent="0.2">
      <c r="A615" s="223"/>
      <c r="B615" s="222" t="s">
        <v>555</v>
      </c>
      <c r="C615" s="228">
        <f>CD69-CD84</f>
        <v>7448386.7899999991</v>
      </c>
      <c r="D615" s="228">
        <f>SUM(C614:C615)</f>
        <v>25591768.91</v>
      </c>
      <c r="E615" s="230"/>
      <c r="F615" s="230"/>
      <c r="G615" s="228"/>
      <c r="H615" s="230"/>
      <c r="I615" s="228"/>
      <c r="J615" s="228"/>
      <c r="N615" s="224" t="s">
        <v>556</v>
      </c>
    </row>
    <row r="616" spans="1:14" s="212" customFormat="1" ht="12.6" customHeight="1" x14ac:dyDescent="0.2">
      <c r="A616" s="223">
        <v>8310</v>
      </c>
      <c r="B616" s="227" t="s">
        <v>557</v>
      </c>
      <c r="C616" s="228">
        <f>AX85</f>
        <v>138223.67999999999</v>
      </c>
      <c r="D616" s="228">
        <f>(D615/D612)*AX90</f>
        <v>0</v>
      </c>
      <c r="E616" s="230"/>
      <c r="F616" s="230"/>
      <c r="G616" s="228"/>
      <c r="H616" s="230"/>
      <c r="I616" s="228"/>
      <c r="J616" s="228"/>
      <c r="N616" s="224" t="s">
        <v>558</v>
      </c>
    </row>
    <row r="617" spans="1:14" s="212" customFormat="1" ht="12.6" customHeight="1" x14ac:dyDescent="0.2">
      <c r="A617" s="223">
        <v>8510</v>
      </c>
      <c r="B617" s="227" t="s">
        <v>172</v>
      </c>
      <c r="C617" s="228">
        <f>BJ85</f>
        <v>750636.29999999993</v>
      </c>
      <c r="D617" s="228">
        <f>(D615/D612)*BJ90</f>
        <v>0</v>
      </c>
      <c r="E617" s="230"/>
      <c r="F617" s="230"/>
      <c r="G617" s="228"/>
      <c r="H617" s="230"/>
      <c r="I617" s="228"/>
      <c r="J617" s="228"/>
      <c r="N617" s="224" t="s">
        <v>559</v>
      </c>
    </row>
    <row r="618" spans="1:14" s="212" customFormat="1" ht="12.6" customHeight="1" x14ac:dyDescent="0.2">
      <c r="A618" s="223">
        <v>8470</v>
      </c>
      <c r="B618" s="227" t="s">
        <v>560</v>
      </c>
      <c r="C618" s="228">
        <f>BG85</f>
        <v>1251852.51</v>
      </c>
      <c r="D618" s="228">
        <f>(D615/D612)*BG90</f>
        <v>0</v>
      </c>
      <c r="E618" s="230"/>
      <c r="F618" s="230"/>
      <c r="G618" s="228"/>
      <c r="H618" s="230"/>
      <c r="I618" s="228"/>
      <c r="J618" s="228"/>
      <c r="N618" s="224" t="s">
        <v>561</v>
      </c>
    </row>
    <row r="619" spans="1:14" s="212" customFormat="1" ht="12.6" customHeight="1" x14ac:dyDescent="0.2">
      <c r="A619" s="223">
        <v>8610</v>
      </c>
      <c r="B619" s="227" t="s">
        <v>562</v>
      </c>
      <c r="C619" s="228">
        <f>BN85</f>
        <v>25592872.339999996</v>
      </c>
      <c r="D619" s="228">
        <f>(D615/D612)*BN90</f>
        <v>931468.56177182111</v>
      </c>
      <c r="E619" s="230"/>
      <c r="F619" s="230"/>
      <c r="G619" s="228"/>
      <c r="H619" s="230"/>
      <c r="I619" s="228"/>
      <c r="J619" s="228"/>
      <c r="N619" s="224" t="s">
        <v>563</v>
      </c>
    </row>
    <row r="620" spans="1:14" s="212" customFormat="1" ht="12.6" customHeight="1" x14ac:dyDescent="0.2">
      <c r="A620" s="223">
        <v>8790</v>
      </c>
      <c r="B620" s="227" t="s">
        <v>564</v>
      </c>
      <c r="C620" s="228">
        <f>CC85</f>
        <v>34500659.550000012</v>
      </c>
      <c r="D620" s="228">
        <f>(D615/D612)*CC90</f>
        <v>0</v>
      </c>
      <c r="E620" s="230"/>
      <c r="F620" s="230"/>
      <c r="G620" s="228"/>
      <c r="H620" s="230"/>
      <c r="I620" s="228"/>
      <c r="J620" s="228"/>
      <c r="N620" s="224" t="s">
        <v>565</v>
      </c>
    </row>
    <row r="621" spans="1:14" s="212" customFormat="1" ht="12.6" customHeight="1" x14ac:dyDescent="0.2">
      <c r="A621" s="223">
        <v>8630</v>
      </c>
      <c r="B621" s="227" t="s">
        <v>566</v>
      </c>
      <c r="C621" s="228">
        <f>BP85</f>
        <v>4594148.55</v>
      </c>
      <c r="D621" s="228">
        <f>(D615/D612)*BP90</f>
        <v>0</v>
      </c>
      <c r="E621" s="230"/>
      <c r="F621" s="230"/>
      <c r="G621" s="228"/>
      <c r="H621" s="230"/>
      <c r="I621" s="228"/>
      <c r="J621" s="228"/>
      <c r="N621" s="224" t="s">
        <v>567</v>
      </c>
    </row>
    <row r="622" spans="1:14" s="212" customFormat="1" ht="12.6" customHeight="1" x14ac:dyDescent="0.2">
      <c r="A622" s="223">
        <v>8770</v>
      </c>
      <c r="B622" s="222" t="s">
        <v>568</v>
      </c>
      <c r="C622" s="228">
        <f>CB85</f>
        <v>277528.48</v>
      </c>
      <c r="D622" s="228">
        <f>(D615/D612)*CB90</f>
        <v>0</v>
      </c>
      <c r="E622" s="230"/>
      <c r="F622" s="230"/>
      <c r="G622" s="228"/>
      <c r="H622" s="230"/>
      <c r="I622" s="228"/>
      <c r="J622" s="228"/>
      <c r="N622" s="224" t="s">
        <v>569</v>
      </c>
    </row>
    <row r="623" spans="1:14" s="212" customFormat="1" ht="12.6" customHeight="1" x14ac:dyDescent="0.2">
      <c r="A623" s="223">
        <v>8640</v>
      </c>
      <c r="B623" s="227" t="s">
        <v>570</v>
      </c>
      <c r="C623" s="228">
        <f>BQ85</f>
        <v>0</v>
      </c>
      <c r="D623" s="228">
        <f>(D615/D612)*BQ90</f>
        <v>0</v>
      </c>
      <c r="E623" s="230">
        <f>SUM(C616:D623)</f>
        <v>68037389.971771836</v>
      </c>
      <c r="F623" s="230"/>
      <c r="G623" s="228"/>
      <c r="H623" s="230"/>
      <c r="I623" s="228"/>
      <c r="J623" s="228"/>
      <c r="N623" s="224" t="s">
        <v>571</v>
      </c>
    </row>
    <row r="624" spans="1:14" s="212" customFormat="1" ht="12.6" customHeight="1" x14ac:dyDescent="0.2">
      <c r="A624" s="223">
        <v>8420</v>
      </c>
      <c r="B624" s="227" t="s">
        <v>166</v>
      </c>
      <c r="C624" s="228">
        <f>BD85</f>
        <v>4524996.08</v>
      </c>
      <c r="D624" s="228">
        <f>(D615/D612)*BD90</f>
        <v>4189796.4925713935</v>
      </c>
      <c r="E624" s="230">
        <f>(E623/E612)*SUM(C624:D624)</f>
        <v>844982.73284634505</v>
      </c>
      <c r="F624" s="230">
        <f>SUM(C624:E624)</f>
        <v>9559775.3054177389</v>
      </c>
      <c r="G624" s="228"/>
      <c r="H624" s="230"/>
      <c r="I624" s="228"/>
      <c r="J624" s="228"/>
      <c r="N624" s="224" t="s">
        <v>572</v>
      </c>
    </row>
    <row r="625" spans="1:14" s="212" customFormat="1" ht="12.6" customHeight="1" x14ac:dyDescent="0.2">
      <c r="A625" s="223">
        <v>8320</v>
      </c>
      <c r="B625" s="227" t="s">
        <v>162</v>
      </c>
      <c r="C625" s="228">
        <f>AY85</f>
        <v>4751660.3599999994</v>
      </c>
      <c r="D625" s="228">
        <f>(D615/D612)*AY90</f>
        <v>712912.38274082565</v>
      </c>
      <c r="E625" s="230">
        <f>(E623/E612)*SUM(C625:D625)</f>
        <v>529842.74399503646</v>
      </c>
      <c r="F625" s="230">
        <f>(F624/F612)*AY64</f>
        <v>119866.50475303932</v>
      </c>
      <c r="G625" s="228">
        <f>SUM(C625:F625)</f>
        <v>6114281.991488901</v>
      </c>
      <c r="H625" s="230"/>
      <c r="I625" s="228"/>
      <c r="J625" s="228"/>
      <c r="N625" s="224" t="s">
        <v>573</v>
      </c>
    </row>
    <row r="626" spans="1:14" s="212" customFormat="1" ht="12.6" customHeight="1" x14ac:dyDescent="0.2">
      <c r="A626" s="223">
        <v>8650</v>
      </c>
      <c r="B626" s="227" t="s">
        <v>179</v>
      </c>
      <c r="C626" s="228">
        <f>BR85</f>
        <v>9537923.9700000007</v>
      </c>
      <c r="D626" s="228">
        <f>(D615/D612)*BR90</f>
        <v>0</v>
      </c>
      <c r="E626" s="230">
        <f>(E623/E612)*SUM(C626:D626)</f>
        <v>924793.21736435255</v>
      </c>
      <c r="F626" s="230">
        <f>(F624/F612)*BR64</f>
        <v>2092.9978672766701</v>
      </c>
      <c r="G626" s="228">
        <f>(G625/G612)*BR91</f>
        <v>0</v>
      </c>
      <c r="H626" s="230"/>
      <c r="I626" s="228"/>
      <c r="J626" s="228"/>
      <c r="N626" s="224" t="s">
        <v>574</v>
      </c>
    </row>
    <row r="627" spans="1:14" s="212" customFormat="1" ht="12.6" customHeight="1" x14ac:dyDescent="0.2">
      <c r="A627" s="223">
        <v>8620</v>
      </c>
      <c r="B627" s="222" t="s">
        <v>575</v>
      </c>
      <c r="C627" s="228">
        <f>BO85</f>
        <v>776398.00000000012</v>
      </c>
      <c r="D627" s="228">
        <f>(D615/D612)*BO90</f>
        <v>0</v>
      </c>
      <c r="E627" s="230">
        <f>(E623/E612)*SUM(C627:D627)</f>
        <v>75279.233367095992</v>
      </c>
      <c r="F627" s="230">
        <f>(F624/F612)*BO64</f>
        <v>0</v>
      </c>
      <c r="G627" s="228">
        <f>(G625/G612)*BO91</f>
        <v>0</v>
      </c>
      <c r="H627" s="230"/>
      <c r="I627" s="228"/>
      <c r="J627" s="228"/>
      <c r="N627" s="224" t="s">
        <v>576</v>
      </c>
    </row>
    <row r="628" spans="1:14" s="212" customFormat="1" ht="12.6" customHeight="1" x14ac:dyDescent="0.2">
      <c r="A628" s="223">
        <v>8330</v>
      </c>
      <c r="B628" s="227" t="s">
        <v>163</v>
      </c>
      <c r="C628" s="228">
        <f>AZ85</f>
        <v>0</v>
      </c>
      <c r="D628" s="228">
        <f>(D615/D612)*AZ90</f>
        <v>0</v>
      </c>
      <c r="E628" s="230">
        <f>(E623/E612)*SUM(C628:D628)</f>
        <v>0</v>
      </c>
      <c r="F628" s="230">
        <f>(F624/F612)*AZ64</f>
        <v>0</v>
      </c>
      <c r="G628" s="228">
        <f>(G625/G612)*AZ91</f>
        <v>0</v>
      </c>
      <c r="H628" s="230">
        <f>SUM(C626:G628)</f>
        <v>11316487.418598726</v>
      </c>
      <c r="I628" s="228"/>
      <c r="J628" s="228"/>
      <c r="N628" s="224" t="s">
        <v>577</v>
      </c>
    </row>
    <row r="629" spans="1:14" s="212" customFormat="1" ht="12.6" customHeight="1" x14ac:dyDescent="0.2">
      <c r="A629" s="223">
        <v>8460</v>
      </c>
      <c r="B629" s="227" t="s">
        <v>168</v>
      </c>
      <c r="C629" s="228">
        <f>BF85</f>
        <v>5430418.5399999982</v>
      </c>
      <c r="D629" s="228">
        <f>(D615/D612)*BF90</f>
        <v>200147.54665359671</v>
      </c>
      <c r="E629" s="230">
        <f>(E623/E612)*SUM(C629:D629)</f>
        <v>545937.39090782346</v>
      </c>
      <c r="F629" s="230">
        <f>(F624/F612)*BF64</f>
        <v>13315.77089101914</v>
      </c>
      <c r="G629" s="228">
        <f>(G625/G612)*BF91</f>
        <v>0</v>
      </c>
      <c r="H629" s="230">
        <f>(H628/H612)*BF60</f>
        <v>393369.6334777046</v>
      </c>
      <c r="I629" s="228">
        <f>SUM(C629:H629)</f>
        <v>6583188.8819301417</v>
      </c>
      <c r="J629" s="228"/>
      <c r="N629" s="224" t="s">
        <v>578</v>
      </c>
    </row>
    <row r="630" spans="1:14" s="212" customFormat="1" ht="12.6" customHeight="1" x14ac:dyDescent="0.2">
      <c r="A630" s="223">
        <v>8350</v>
      </c>
      <c r="B630" s="227" t="s">
        <v>579</v>
      </c>
      <c r="C630" s="228">
        <f>BA85</f>
        <v>370060.13</v>
      </c>
      <c r="D630" s="228">
        <f>(D615/D612)*BA90</f>
        <v>0</v>
      </c>
      <c r="E630" s="230">
        <f>(E623/E612)*SUM(C630:D630)</f>
        <v>35880.879247664052</v>
      </c>
      <c r="F630" s="230">
        <f>(F624/F612)*BA64</f>
        <v>0</v>
      </c>
      <c r="G630" s="228">
        <f>(G625/G612)*BA91</f>
        <v>0</v>
      </c>
      <c r="H630" s="230">
        <f>(H628/H612)*BA60</f>
        <v>10521.489666925872</v>
      </c>
      <c r="I630" s="228">
        <f>(I629/I612)*BA92</f>
        <v>0</v>
      </c>
      <c r="J630" s="228">
        <f>SUM(C630:I630)</f>
        <v>416462.49891458993</v>
      </c>
      <c r="N630" s="224" t="s">
        <v>580</v>
      </c>
    </row>
    <row r="631" spans="1:14" s="212" customFormat="1" ht="12.6" customHeight="1" x14ac:dyDescent="0.2">
      <c r="A631" s="223">
        <v>8200</v>
      </c>
      <c r="B631" s="227" t="s">
        <v>581</v>
      </c>
      <c r="C631" s="228">
        <f>AW85</f>
        <v>0</v>
      </c>
      <c r="D631" s="228">
        <f>(D615/D612)*AW90</f>
        <v>0</v>
      </c>
      <c r="E631" s="230">
        <f>(E623/E612)*SUM(C631:D631)</f>
        <v>0</v>
      </c>
      <c r="F631" s="230">
        <f>(F624/F612)*AW64</f>
        <v>0</v>
      </c>
      <c r="G631" s="228">
        <f>(G625/G612)*AW91</f>
        <v>0</v>
      </c>
      <c r="H631" s="230">
        <f>(H628/H612)*AW60</f>
        <v>0</v>
      </c>
      <c r="I631" s="228">
        <f>(I629/I612)*AW92</f>
        <v>0</v>
      </c>
      <c r="J631" s="228">
        <f>(J630/J612)*AW93</f>
        <v>0</v>
      </c>
      <c r="N631" s="224" t="s">
        <v>582</v>
      </c>
    </row>
    <row r="632" spans="1:14" s="212" customFormat="1" ht="12.6" customHeight="1" x14ac:dyDescent="0.2">
      <c r="A632" s="223">
        <v>8360</v>
      </c>
      <c r="B632" s="227" t="s">
        <v>583</v>
      </c>
      <c r="C632" s="228">
        <f>BB85</f>
        <v>0</v>
      </c>
      <c r="D632" s="228">
        <f>(D615/D612)*BB90</f>
        <v>0</v>
      </c>
      <c r="E632" s="230">
        <f>(E623/E612)*SUM(C632:D632)</f>
        <v>0</v>
      </c>
      <c r="F632" s="230">
        <f>(F624/F612)*BB64</f>
        <v>0</v>
      </c>
      <c r="G632" s="228">
        <f>(G625/G612)*BB91</f>
        <v>0</v>
      </c>
      <c r="H632" s="230">
        <f>(H628/H612)*BB60</f>
        <v>0</v>
      </c>
      <c r="I632" s="228">
        <f>(I629/I612)*BB92</f>
        <v>0</v>
      </c>
      <c r="J632" s="228">
        <f>(J630/J612)*BB93</f>
        <v>0</v>
      </c>
      <c r="N632" s="224" t="s">
        <v>584</v>
      </c>
    </row>
    <row r="633" spans="1:14" s="212" customFormat="1" ht="12.6" customHeight="1" x14ac:dyDescent="0.2">
      <c r="A633" s="223">
        <v>8370</v>
      </c>
      <c r="B633" s="227" t="s">
        <v>585</v>
      </c>
      <c r="C633" s="228">
        <f>BC85</f>
        <v>775638.04999999993</v>
      </c>
      <c r="D633" s="228">
        <f>(D615/D612)*BC90</f>
        <v>0</v>
      </c>
      <c r="E633" s="230">
        <f>(E623/E612)*SUM(C633:D633)</f>
        <v>75205.548925099312</v>
      </c>
      <c r="F633" s="230">
        <f>(F624/F612)*BC64</f>
        <v>7254.6313172140017</v>
      </c>
      <c r="G633" s="228">
        <f>(G625/G612)*BC91</f>
        <v>0</v>
      </c>
      <c r="H633" s="230">
        <f>(H628/H612)*BC60</f>
        <v>62159.704826002548</v>
      </c>
      <c r="I633" s="228">
        <f>(I629/I612)*BC92</f>
        <v>0</v>
      </c>
      <c r="J633" s="228">
        <f>(J630/J612)*BC93</f>
        <v>0</v>
      </c>
      <c r="N633" s="224" t="s">
        <v>586</v>
      </c>
    </row>
    <row r="634" spans="1:14" s="212" customFormat="1" ht="12.6" customHeight="1" x14ac:dyDescent="0.2">
      <c r="A634" s="223">
        <v>8490</v>
      </c>
      <c r="B634" s="227" t="s">
        <v>587</v>
      </c>
      <c r="C634" s="228">
        <f>BI85</f>
        <v>-46724.94000000001</v>
      </c>
      <c r="D634" s="228">
        <f>(D615/D612)*BI90</f>
        <v>0</v>
      </c>
      <c r="E634" s="230">
        <f>(E623/E612)*SUM(C634:D634)</f>
        <v>-4530.4311220837226</v>
      </c>
      <c r="F634" s="230">
        <f>(F624/F612)*BI64</f>
        <v>2633.1013038655688</v>
      </c>
      <c r="G634" s="228">
        <f>(G625/G612)*BI91</f>
        <v>0</v>
      </c>
      <c r="H634" s="230">
        <f>(H628/H612)*BI60</f>
        <v>0</v>
      </c>
      <c r="I634" s="228">
        <f>(I629/I612)*BI92</f>
        <v>0</v>
      </c>
      <c r="J634" s="228">
        <f>(J630/J612)*BI93</f>
        <v>722.70000016935694</v>
      </c>
      <c r="N634" s="224" t="s">
        <v>588</v>
      </c>
    </row>
    <row r="635" spans="1:14" s="212" customFormat="1" ht="12.6" customHeight="1" x14ac:dyDescent="0.2">
      <c r="A635" s="223">
        <v>8530</v>
      </c>
      <c r="B635" s="227" t="s">
        <v>589</v>
      </c>
      <c r="C635" s="228">
        <f>BK85</f>
        <v>18897866.09</v>
      </c>
      <c r="D635" s="228">
        <f>(D615/D612)*BK90</f>
        <v>0</v>
      </c>
      <c r="E635" s="230">
        <f>(E623/E612)*SUM(C635:D635)</f>
        <v>1832329.3871561231</v>
      </c>
      <c r="F635" s="230">
        <f>(F624/F612)*BK64</f>
        <v>42.597056318812854</v>
      </c>
      <c r="G635" s="228">
        <f>(G625/G612)*BK91</f>
        <v>0</v>
      </c>
      <c r="H635" s="230">
        <f>(H628/H612)*BK60</f>
        <v>0</v>
      </c>
      <c r="I635" s="228">
        <f>(I629/I612)*BK92</f>
        <v>0</v>
      </c>
      <c r="J635" s="228">
        <f>(J630/J612)*BK93</f>
        <v>0</v>
      </c>
      <c r="N635" s="224" t="s">
        <v>590</v>
      </c>
    </row>
    <row r="636" spans="1:14" s="212" customFormat="1" ht="12.6" customHeight="1" x14ac:dyDescent="0.2">
      <c r="A636" s="223">
        <v>8480</v>
      </c>
      <c r="B636" s="227" t="s">
        <v>591</v>
      </c>
      <c r="C636" s="228">
        <f>BH85</f>
        <v>706421.83</v>
      </c>
      <c r="D636" s="228">
        <f>(D615/D612)*BH90</f>
        <v>0</v>
      </c>
      <c r="E636" s="230">
        <f>(E623/E612)*SUM(C636:D636)</f>
        <v>68494.372468992704</v>
      </c>
      <c r="F636" s="230">
        <f>(F624/F612)*BH64</f>
        <v>0</v>
      </c>
      <c r="G636" s="228">
        <f>(G625/G612)*BH91</f>
        <v>0</v>
      </c>
      <c r="H636" s="230">
        <f>(H628/H612)*BH60</f>
        <v>0</v>
      </c>
      <c r="I636" s="228">
        <f>(I629/I612)*BH92</f>
        <v>0</v>
      </c>
      <c r="J636" s="228">
        <f>(J630/J612)*BH93</f>
        <v>0</v>
      </c>
      <c r="N636" s="224" t="s">
        <v>592</v>
      </c>
    </row>
    <row r="637" spans="1:14" s="212" customFormat="1" ht="12.6" customHeight="1" x14ac:dyDescent="0.2">
      <c r="A637" s="223">
        <v>8560</v>
      </c>
      <c r="B637" s="227" t="s">
        <v>174</v>
      </c>
      <c r="C637" s="228">
        <f>BL85</f>
        <v>5468235.0499999998</v>
      </c>
      <c r="D637" s="228">
        <f>(D615/D612)*BL90</f>
        <v>0</v>
      </c>
      <c r="E637" s="230">
        <f>(E623/E612)*SUM(C637:D637)</f>
        <v>530197.8398129358</v>
      </c>
      <c r="F637" s="230">
        <f>(F624/F612)*BL64</f>
        <v>251.96434022049766</v>
      </c>
      <c r="G637" s="228">
        <f>(G625/G612)*BL91</f>
        <v>0</v>
      </c>
      <c r="H637" s="230">
        <f>(H628/H612)*BL60</f>
        <v>0</v>
      </c>
      <c r="I637" s="228">
        <f>(I629/I612)*BL92</f>
        <v>0</v>
      </c>
      <c r="J637" s="228">
        <f>(J630/J612)*BL93</f>
        <v>0</v>
      </c>
      <c r="N637" s="224" t="s">
        <v>593</v>
      </c>
    </row>
    <row r="638" spans="1:14" s="212" customFormat="1" ht="12.6" customHeight="1" x14ac:dyDescent="0.2">
      <c r="A638" s="223">
        <v>8590</v>
      </c>
      <c r="B638" s="227" t="s">
        <v>594</v>
      </c>
      <c r="C638" s="228">
        <f>BM85</f>
        <v>0</v>
      </c>
      <c r="D638" s="228">
        <f>(D615/D612)*BM90</f>
        <v>0</v>
      </c>
      <c r="E638" s="230">
        <f>(E623/E612)*SUM(C638:D638)</f>
        <v>0</v>
      </c>
      <c r="F638" s="230">
        <f>(F624/F612)*BM64</f>
        <v>0</v>
      </c>
      <c r="G638" s="228">
        <f>(G625/G612)*BM91</f>
        <v>0</v>
      </c>
      <c r="H638" s="230">
        <f>(H628/H612)*BM60</f>
        <v>0</v>
      </c>
      <c r="I638" s="228">
        <f>(I629/I612)*BM92</f>
        <v>0</v>
      </c>
      <c r="J638" s="228">
        <f>(J630/J612)*BM93</f>
        <v>0</v>
      </c>
      <c r="N638" s="224" t="s">
        <v>595</v>
      </c>
    </row>
    <row r="639" spans="1:14" s="212" customFormat="1" ht="12.6" customHeight="1" x14ac:dyDescent="0.2">
      <c r="A639" s="223">
        <v>8660</v>
      </c>
      <c r="B639" s="227" t="s">
        <v>596</v>
      </c>
      <c r="C639" s="228">
        <f>BS85</f>
        <v>278558.37</v>
      </c>
      <c r="D639" s="228">
        <f>(D615/D612)*BS90</f>
        <v>150110.65999019754</v>
      </c>
      <c r="E639" s="230">
        <f>(E623/E612)*SUM(C639:D639)</f>
        <v>41563.57428262147</v>
      </c>
      <c r="F639" s="230">
        <f>(F624/F612)*BS64</f>
        <v>0</v>
      </c>
      <c r="G639" s="228">
        <f>(G625/G612)*BS91</f>
        <v>0</v>
      </c>
      <c r="H639" s="230">
        <f>(H628/H612)*BS60</f>
        <v>0</v>
      </c>
      <c r="I639" s="228">
        <f>(I629/I612)*BS92</f>
        <v>50528.424452219362</v>
      </c>
      <c r="J639" s="228">
        <f>(J630/J612)*BS93</f>
        <v>0</v>
      </c>
      <c r="N639" s="224" t="s">
        <v>597</v>
      </c>
    </row>
    <row r="640" spans="1:14" s="212" customFormat="1" ht="12.6" customHeight="1" x14ac:dyDescent="0.2">
      <c r="A640" s="223">
        <v>8670</v>
      </c>
      <c r="B640" s="227" t="s">
        <v>598</v>
      </c>
      <c r="C640" s="228">
        <f>BT85</f>
        <v>273021.67</v>
      </c>
      <c r="D640" s="228">
        <f>(D615/D612)*BT90</f>
        <v>0</v>
      </c>
      <c r="E640" s="230">
        <f>(E623/E612)*SUM(C640:D640)</f>
        <v>26472.069750571569</v>
      </c>
      <c r="F640" s="230">
        <f>(F624/F612)*BT64</f>
        <v>0</v>
      </c>
      <c r="G640" s="228">
        <f>(G625/G612)*BT91</f>
        <v>0</v>
      </c>
      <c r="H640" s="230">
        <f>(H628/H612)*BT60</f>
        <v>0</v>
      </c>
      <c r="I640" s="228">
        <f>(I629/I612)*BT92</f>
        <v>0</v>
      </c>
      <c r="J640" s="228">
        <f>(J630/J612)*BT93</f>
        <v>0</v>
      </c>
      <c r="N640" s="224" t="s">
        <v>599</v>
      </c>
    </row>
    <row r="641" spans="1:14" s="212" customFormat="1" ht="12.6" customHeight="1" x14ac:dyDescent="0.2">
      <c r="A641" s="223">
        <v>8680</v>
      </c>
      <c r="B641" s="227" t="s">
        <v>600</v>
      </c>
      <c r="C641" s="228">
        <f>BU85</f>
        <v>64592.79</v>
      </c>
      <c r="D641" s="228">
        <f>(D615/D612)*BU90</f>
        <v>0</v>
      </c>
      <c r="E641" s="230">
        <f>(E623/E612)*SUM(C641:D641)</f>
        <v>6262.890569323753</v>
      </c>
      <c r="F641" s="230">
        <f>(F624/F612)*BU64</f>
        <v>0</v>
      </c>
      <c r="G641" s="228">
        <f>(G625/G612)*BU91</f>
        <v>0</v>
      </c>
      <c r="H641" s="230">
        <f>(H628/H612)*BU60</f>
        <v>0</v>
      </c>
      <c r="I641" s="228">
        <f>(I629/I612)*BU92</f>
        <v>0</v>
      </c>
      <c r="J641" s="228">
        <f>(J630/J612)*BU93</f>
        <v>0</v>
      </c>
      <c r="N641" s="224" t="s">
        <v>601</v>
      </c>
    </row>
    <row r="642" spans="1:14" s="212" customFormat="1" ht="12.6" customHeight="1" x14ac:dyDescent="0.2">
      <c r="A642" s="223">
        <v>8690</v>
      </c>
      <c r="B642" s="227" t="s">
        <v>602</v>
      </c>
      <c r="C642" s="228">
        <f>BV85</f>
        <v>9102071.6899999995</v>
      </c>
      <c r="D642" s="228">
        <f>(D615/D612)*BV90</f>
        <v>0</v>
      </c>
      <c r="E642" s="230">
        <f>(E623/E612)*SUM(C642:D642)</f>
        <v>882533.15809101472</v>
      </c>
      <c r="F642" s="230">
        <f>(F624/F612)*BV64</f>
        <v>129.31265221606628</v>
      </c>
      <c r="G642" s="228">
        <f>(G625/G612)*BV91</f>
        <v>0</v>
      </c>
      <c r="H642" s="230">
        <f>(H628/H612)*BV60</f>
        <v>0</v>
      </c>
      <c r="I642" s="228">
        <f>(I629/I612)*BV92</f>
        <v>0</v>
      </c>
      <c r="J642" s="228">
        <f>(J630/J612)*BV93</f>
        <v>0</v>
      </c>
      <c r="N642" s="224" t="s">
        <v>603</v>
      </c>
    </row>
    <row r="643" spans="1:14" s="212" customFormat="1" ht="12.6" customHeight="1" x14ac:dyDescent="0.2">
      <c r="A643" s="223">
        <v>8700</v>
      </c>
      <c r="B643" s="227" t="s">
        <v>604</v>
      </c>
      <c r="C643" s="228">
        <f>BW85</f>
        <v>1369641.6700000002</v>
      </c>
      <c r="D643" s="228">
        <f>(D615/D612)*BW90</f>
        <v>0</v>
      </c>
      <c r="E643" s="230">
        <f>(E623/E612)*SUM(C643:D643)</f>
        <v>132799.89761079894</v>
      </c>
      <c r="F643" s="230">
        <f>(F624/F612)*BW64</f>
        <v>41.488014354564598</v>
      </c>
      <c r="G643" s="228">
        <f>(G625/G612)*BW91</f>
        <v>0</v>
      </c>
      <c r="H643" s="230">
        <f>(H628/H612)*BW60</f>
        <v>0</v>
      </c>
      <c r="I643" s="228">
        <f>(I629/I612)*BW92</f>
        <v>0</v>
      </c>
      <c r="J643" s="228">
        <f>(J630/J612)*BW93</f>
        <v>0</v>
      </c>
      <c r="N643" s="224" t="s">
        <v>605</v>
      </c>
    </row>
    <row r="644" spans="1:14" s="212" customFormat="1" ht="12.6" customHeight="1" x14ac:dyDescent="0.2">
      <c r="A644" s="223">
        <v>8710</v>
      </c>
      <c r="B644" s="227" t="s">
        <v>606</v>
      </c>
      <c r="C644" s="228">
        <f>BX85</f>
        <v>4210242.26</v>
      </c>
      <c r="D644" s="228">
        <f>(D615/D612)*BX90</f>
        <v>0</v>
      </c>
      <c r="E644" s="230">
        <f>(E623/E612)*SUM(C644:D644)</f>
        <v>408223.37206245965</v>
      </c>
      <c r="F644" s="230">
        <f>(F624/F612)*BX64</f>
        <v>0</v>
      </c>
      <c r="G644" s="228">
        <f>(G625/G612)*BX91</f>
        <v>0</v>
      </c>
      <c r="H644" s="230">
        <f>(H628/H612)*BX60</f>
        <v>73000.198629403792</v>
      </c>
      <c r="I644" s="228">
        <f>(I629/I612)*BX92</f>
        <v>0</v>
      </c>
      <c r="J644" s="228">
        <f>(J630/J612)*BX93</f>
        <v>0</v>
      </c>
      <c r="K644" s="230">
        <f>SUM(C631:J644)</f>
        <v>45445990.992190033</v>
      </c>
      <c r="L644" s="230"/>
      <c r="N644" s="224" t="s">
        <v>607</v>
      </c>
    </row>
    <row r="645" spans="1:14" s="212" customFormat="1" ht="12.6" customHeight="1" x14ac:dyDescent="0.2">
      <c r="A645" s="223">
        <v>8720</v>
      </c>
      <c r="B645" s="227" t="s">
        <v>608</v>
      </c>
      <c r="C645" s="228">
        <f>BY85</f>
        <v>6545654.2700000005</v>
      </c>
      <c r="D645" s="228">
        <f>(D615/D612)*BY90</f>
        <v>0</v>
      </c>
      <c r="E645" s="230">
        <f>(E623/E612)*SUM(C645:D645)</f>
        <v>634663.96787685994</v>
      </c>
      <c r="F645" s="230">
        <f>(F624/F612)*BY64</f>
        <v>5589.8623716108305</v>
      </c>
      <c r="G645" s="228">
        <f>(G625/G612)*BY91</f>
        <v>0</v>
      </c>
      <c r="H645" s="230">
        <f>(H628/H612)*BY60</f>
        <v>159181.77179031764</v>
      </c>
      <c r="I645" s="228">
        <f>(I629/I612)*BY92</f>
        <v>0</v>
      </c>
      <c r="J645" s="228">
        <f>(J630/J612)*BY93</f>
        <v>0</v>
      </c>
      <c r="K645" s="230">
        <v>0</v>
      </c>
      <c r="L645" s="230"/>
      <c r="N645" s="224" t="s">
        <v>609</v>
      </c>
    </row>
    <row r="646" spans="1:14" s="212" customFormat="1" ht="12.6" customHeight="1" x14ac:dyDescent="0.2">
      <c r="A646" s="223">
        <v>8730</v>
      </c>
      <c r="B646" s="227" t="s">
        <v>610</v>
      </c>
      <c r="C646" s="228">
        <f>BZ85</f>
        <v>1712040.3199999998</v>
      </c>
      <c r="D646" s="228">
        <f>(D615/D612)*BZ90</f>
        <v>0</v>
      </c>
      <c r="E646" s="230">
        <f>(E623/E612)*SUM(C646:D646)</f>
        <v>165998.73104149889</v>
      </c>
      <c r="F646" s="230">
        <f>(F624/F612)*BZ64</f>
        <v>21.662490821513458</v>
      </c>
      <c r="G646" s="228">
        <f>(G625/G612)*BZ91</f>
        <v>0</v>
      </c>
      <c r="H646" s="230">
        <f>(H628/H612)*BZ60</f>
        <v>59440.289378838781</v>
      </c>
      <c r="I646" s="228">
        <f>(I629/I612)*BZ92</f>
        <v>0</v>
      </c>
      <c r="J646" s="228">
        <f>(J630/J612)*BZ93</f>
        <v>0</v>
      </c>
      <c r="K646" s="230">
        <v>0</v>
      </c>
      <c r="L646" s="230"/>
      <c r="N646" s="224" t="s">
        <v>611</v>
      </c>
    </row>
    <row r="647" spans="1:14" s="212" customFormat="1" ht="12.6" customHeight="1" x14ac:dyDescent="0.2">
      <c r="A647" s="223">
        <v>8740</v>
      </c>
      <c r="B647" s="227" t="s">
        <v>612</v>
      </c>
      <c r="C647" s="228">
        <f>CA85</f>
        <v>1704419.18</v>
      </c>
      <c r="D647" s="228">
        <f>(D615/D612)*CA90</f>
        <v>0</v>
      </c>
      <c r="E647" s="230">
        <f>(E623/E612)*SUM(C647:D647)</f>
        <v>165259.7884159598</v>
      </c>
      <c r="F647" s="230">
        <f>(F624/F612)*CA64</f>
        <v>161.06914031003157</v>
      </c>
      <c r="G647" s="228">
        <f>(G625/G612)*CA91</f>
        <v>0</v>
      </c>
      <c r="H647" s="230">
        <f>(H628/H612)*CA60</f>
        <v>37752.699748956402</v>
      </c>
      <c r="I647" s="228">
        <f>(I629/I612)*CA92</f>
        <v>0</v>
      </c>
      <c r="J647" s="228">
        <f>(J630/J612)*CA93</f>
        <v>0</v>
      </c>
      <c r="K647" s="230">
        <v>0</v>
      </c>
      <c r="L647" s="230">
        <f>SUM(C645:K647)</f>
        <v>11190183.612255171</v>
      </c>
      <c r="N647" s="224" t="s">
        <v>613</v>
      </c>
    </row>
    <row r="648" spans="1:14" s="212" customFormat="1" ht="12.6" customHeight="1" x14ac:dyDescent="0.2">
      <c r="A648" s="223"/>
      <c r="B648" s="223"/>
      <c r="C648" s="212">
        <f>SUM(C614:C647)</f>
        <v>169150825.69999999</v>
      </c>
      <c r="L648" s="226"/>
    </row>
    <row r="666" spans="1:14" s="212" customFormat="1" ht="12.6" customHeight="1" x14ac:dyDescent="0.2">
      <c r="C666" s="221" t="s">
        <v>614</v>
      </c>
      <c r="M666" s="221" t="s">
        <v>615</v>
      </c>
    </row>
    <row r="667" spans="1:14" s="212" customFormat="1" ht="12.6" customHeight="1" x14ac:dyDescent="0.2">
      <c r="C667" s="221" t="s">
        <v>544</v>
      </c>
      <c r="D667" s="221" t="s">
        <v>545</v>
      </c>
      <c r="E667" s="222" t="s">
        <v>546</v>
      </c>
      <c r="F667" s="221" t="s">
        <v>547</v>
      </c>
      <c r="G667" s="221" t="s">
        <v>548</v>
      </c>
      <c r="H667" s="221" t="s">
        <v>549</v>
      </c>
      <c r="I667" s="221" t="s">
        <v>550</v>
      </c>
      <c r="J667" s="221" t="s">
        <v>551</v>
      </c>
      <c r="K667" s="221" t="s">
        <v>552</v>
      </c>
      <c r="L667" s="222" t="s">
        <v>553</v>
      </c>
      <c r="M667" s="221" t="s">
        <v>616</v>
      </c>
    </row>
    <row r="668" spans="1:14" s="212" customFormat="1" ht="12.6" customHeight="1" x14ac:dyDescent="0.2">
      <c r="A668" s="223">
        <v>6010</v>
      </c>
      <c r="B668" s="222" t="s">
        <v>343</v>
      </c>
      <c r="C668" s="228">
        <f>C85</f>
        <v>32039859.599999998</v>
      </c>
      <c r="D668" s="228">
        <f>(D615/D612)*C90</f>
        <v>1704960.5826047128</v>
      </c>
      <c r="E668" s="230">
        <f>(E623/E612)*SUM(C668:D668)</f>
        <v>3271883.9995169877</v>
      </c>
      <c r="F668" s="230">
        <f>(F624/F612)*C64</f>
        <v>132417.19853277985</v>
      </c>
      <c r="G668" s="228">
        <f>(G625/G612)*C91</f>
        <v>828477.52158413478</v>
      </c>
      <c r="H668" s="230">
        <f>(H628/H612)*C60</f>
        <v>699553.54013090744</v>
      </c>
      <c r="I668" s="228">
        <f>(I629/I612)*C92</f>
        <v>573903.09254372609</v>
      </c>
      <c r="J668" s="228">
        <f>(J630/J612)*C93</f>
        <v>32978.905650264882</v>
      </c>
      <c r="K668" s="228">
        <f>(K644/K612)*C89</f>
        <v>1335166.1025436348</v>
      </c>
      <c r="L668" s="228">
        <f>(L647/L612)*C94</f>
        <v>1471047.7119495349</v>
      </c>
      <c r="M668" s="212">
        <f t="shared" ref="M668:M713" si="24">ROUND(SUM(D668:L668),0)</f>
        <v>10050389</v>
      </c>
      <c r="N668" s="222" t="s">
        <v>617</v>
      </c>
    </row>
    <row r="669" spans="1:14" s="212" customFormat="1" ht="12.6" customHeight="1" x14ac:dyDescent="0.2">
      <c r="A669" s="223">
        <v>6030</v>
      </c>
      <c r="B669" s="222" t="s">
        <v>344</v>
      </c>
      <c r="C669" s="228">
        <f>D85</f>
        <v>0</v>
      </c>
      <c r="D669" s="228">
        <f>(D615/D612)*D90</f>
        <v>0</v>
      </c>
      <c r="E669" s="230">
        <f>(E623/E612)*SUM(C669:D669)</f>
        <v>0</v>
      </c>
      <c r="F669" s="230">
        <f>(F624/F612)*D64</f>
        <v>0</v>
      </c>
      <c r="G669" s="228">
        <f>(G625/G612)*D91</f>
        <v>0</v>
      </c>
      <c r="H669" s="230">
        <f>(H628/H612)*D60</f>
        <v>0</v>
      </c>
      <c r="I669" s="228">
        <f>(I629/I612)*D92</f>
        <v>0</v>
      </c>
      <c r="J669" s="228">
        <f>(J630/J612)*D93</f>
        <v>0</v>
      </c>
      <c r="K669" s="228">
        <f>(K644/K612)*D89</f>
        <v>0</v>
      </c>
      <c r="L669" s="228">
        <f>(L647/L612)*D94</f>
        <v>0</v>
      </c>
      <c r="M669" s="212">
        <f t="shared" si="24"/>
        <v>0</v>
      </c>
      <c r="N669" s="222" t="s">
        <v>618</v>
      </c>
    </row>
    <row r="670" spans="1:14" s="212" customFormat="1" ht="12.6" customHeight="1" x14ac:dyDescent="0.2">
      <c r="A670" s="223">
        <v>6070</v>
      </c>
      <c r="B670" s="222" t="s">
        <v>619</v>
      </c>
      <c r="C670" s="228">
        <f>E85</f>
        <v>75399392.25</v>
      </c>
      <c r="D670" s="228">
        <f>(D615/D612)*E90</f>
        <v>3086349.2981194444</v>
      </c>
      <c r="E670" s="230">
        <f>(E623/E612)*SUM(C670:D670)</f>
        <v>7609945.4841337353</v>
      </c>
      <c r="F670" s="230">
        <f>(F624/F612)*E64</f>
        <v>172940.9788381563</v>
      </c>
      <c r="G670" s="228">
        <f>(G625/G612)*E91</f>
        <v>4160377.9812549883</v>
      </c>
      <c r="H670" s="230">
        <f>(H628/H612)*E60</f>
        <v>2040032.3517589897</v>
      </c>
      <c r="I670" s="228">
        <f>(I629/I612)*E92</f>
        <v>1038889.3590460016</v>
      </c>
      <c r="J670" s="228">
        <f>(J630/J612)*E93</f>
        <v>160929.23759665116</v>
      </c>
      <c r="K670" s="228">
        <f>(K644/K612)*E89</f>
        <v>3439255.3157211347</v>
      </c>
      <c r="L670" s="228">
        <f>(L647/L612)*E94</f>
        <v>3559637.5034205238</v>
      </c>
      <c r="M670" s="212">
        <f t="shared" si="24"/>
        <v>25268358</v>
      </c>
      <c r="N670" s="222" t="s">
        <v>620</v>
      </c>
    </row>
    <row r="671" spans="1:14" s="212" customFormat="1" ht="12.6" customHeight="1" x14ac:dyDescent="0.2">
      <c r="A671" s="223">
        <v>6100</v>
      </c>
      <c r="B671" s="222" t="s">
        <v>621</v>
      </c>
      <c r="C671" s="228">
        <f>F85</f>
        <v>0</v>
      </c>
      <c r="D671" s="228">
        <f>(D615/D612)*F90</f>
        <v>0</v>
      </c>
      <c r="E671" s="230">
        <f>(E623/E612)*SUM(C671:D671)</f>
        <v>0</v>
      </c>
      <c r="F671" s="230">
        <f>(F624/F612)*F64</f>
        <v>0</v>
      </c>
      <c r="G671" s="228">
        <f>(G625/G612)*F91</f>
        <v>0</v>
      </c>
      <c r="H671" s="230">
        <f>(H628/H612)*F60</f>
        <v>0</v>
      </c>
      <c r="I671" s="228">
        <f>(I629/I612)*F92</f>
        <v>0</v>
      </c>
      <c r="J671" s="228">
        <f>(J630/J612)*F93</f>
        <v>0</v>
      </c>
      <c r="K671" s="228">
        <f>(K644/K612)*F89</f>
        <v>0</v>
      </c>
      <c r="L671" s="228">
        <f>(L647/L612)*F94</f>
        <v>0</v>
      </c>
      <c r="M671" s="212">
        <f t="shared" si="24"/>
        <v>0</v>
      </c>
      <c r="N671" s="222" t="s">
        <v>622</v>
      </c>
    </row>
    <row r="672" spans="1:14" s="212" customFormat="1" ht="12.6" customHeight="1" x14ac:dyDescent="0.2">
      <c r="A672" s="223">
        <v>6120</v>
      </c>
      <c r="B672" s="222" t="s">
        <v>623</v>
      </c>
      <c r="C672" s="228">
        <f>G85</f>
        <v>0</v>
      </c>
      <c r="D672" s="228">
        <f>(D615/D612)*G90</f>
        <v>0</v>
      </c>
      <c r="E672" s="230">
        <f>(E623/E612)*SUM(C672:D672)</f>
        <v>0</v>
      </c>
      <c r="F672" s="230">
        <f>(F624/F612)*G64</f>
        <v>0</v>
      </c>
      <c r="G672" s="228">
        <f>(G625/G612)*G91</f>
        <v>0</v>
      </c>
      <c r="H672" s="230">
        <f>(H628/H612)*G60</f>
        <v>0</v>
      </c>
      <c r="I672" s="228">
        <f>(I629/I612)*G92</f>
        <v>0</v>
      </c>
      <c r="J672" s="228">
        <f>(J630/J612)*G93</f>
        <v>0</v>
      </c>
      <c r="K672" s="228">
        <f>(K644/K612)*G89</f>
        <v>0</v>
      </c>
      <c r="L672" s="228">
        <f>(L647/L612)*G94</f>
        <v>0</v>
      </c>
      <c r="M672" s="212">
        <f t="shared" si="24"/>
        <v>0</v>
      </c>
      <c r="N672" s="222" t="s">
        <v>624</v>
      </c>
    </row>
    <row r="673" spans="1:14" s="212" customFormat="1" ht="12.6" customHeight="1" x14ac:dyDescent="0.2">
      <c r="A673" s="223">
        <v>6140</v>
      </c>
      <c r="B673" s="222" t="s">
        <v>625</v>
      </c>
      <c r="C673" s="228">
        <f>H85</f>
        <v>401.98</v>
      </c>
      <c r="D673" s="228">
        <f>(D615/D612)*H90</f>
        <v>0</v>
      </c>
      <c r="E673" s="230">
        <f>(E623/E612)*SUM(C673:D673)</f>
        <v>38.975816821920255</v>
      </c>
      <c r="F673" s="230">
        <f>(F624/F612)*H64</f>
        <v>0</v>
      </c>
      <c r="G673" s="228">
        <f>(G625/G612)*H91</f>
        <v>0</v>
      </c>
      <c r="H673" s="230">
        <f>(H628/H612)*H60</f>
        <v>0</v>
      </c>
      <c r="I673" s="228">
        <f>(I629/I612)*H92</f>
        <v>0</v>
      </c>
      <c r="J673" s="228">
        <f>(J630/J612)*H93</f>
        <v>0</v>
      </c>
      <c r="K673" s="228">
        <f>(K644/K612)*H89</f>
        <v>0</v>
      </c>
      <c r="L673" s="228">
        <f>(L647/L612)*H94</f>
        <v>0</v>
      </c>
      <c r="M673" s="212">
        <f t="shared" si="24"/>
        <v>39</v>
      </c>
      <c r="N673" s="222" t="s">
        <v>626</v>
      </c>
    </row>
    <row r="674" spans="1:14" s="212" customFormat="1" ht="12.6" customHeight="1" x14ac:dyDescent="0.2">
      <c r="A674" s="223">
        <v>6150</v>
      </c>
      <c r="B674" s="222" t="s">
        <v>627</v>
      </c>
      <c r="C674" s="228">
        <f>I85</f>
        <v>0</v>
      </c>
      <c r="D674" s="228">
        <f>(D615/D612)*I90</f>
        <v>0</v>
      </c>
      <c r="E674" s="230">
        <f>(E623/E612)*SUM(C674:D674)</f>
        <v>0</v>
      </c>
      <c r="F674" s="230">
        <f>(F624/F612)*I64</f>
        <v>0</v>
      </c>
      <c r="G674" s="228">
        <f>(G625/G612)*I91</f>
        <v>0</v>
      </c>
      <c r="H674" s="230">
        <f>(H628/H612)*I60</f>
        <v>0</v>
      </c>
      <c r="I674" s="228">
        <f>(I629/I612)*I92</f>
        <v>0</v>
      </c>
      <c r="J674" s="228">
        <f>(J630/J612)*I93</f>
        <v>0</v>
      </c>
      <c r="K674" s="228">
        <f>(K644/K612)*I89</f>
        <v>0</v>
      </c>
      <c r="L674" s="228">
        <f>(L647/L612)*I94</f>
        <v>0</v>
      </c>
      <c r="M674" s="212">
        <f t="shared" si="24"/>
        <v>0</v>
      </c>
      <c r="N674" s="222" t="s">
        <v>628</v>
      </c>
    </row>
    <row r="675" spans="1:14" s="212" customFormat="1" ht="12.6" customHeight="1" x14ac:dyDescent="0.2">
      <c r="A675" s="223">
        <v>6170</v>
      </c>
      <c r="B675" s="222" t="s">
        <v>125</v>
      </c>
      <c r="C675" s="228">
        <f>J85</f>
        <v>0</v>
      </c>
      <c r="D675" s="228">
        <f>(D615/D612)*J90</f>
        <v>0</v>
      </c>
      <c r="E675" s="230">
        <f>(E623/E612)*SUM(C675:D675)</f>
        <v>0</v>
      </c>
      <c r="F675" s="230">
        <f>(F624/F612)*J64</f>
        <v>0</v>
      </c>
      <c r="G675" s="228">
        <f>(G625/G612)*J91</f>
        <v>0</v>
      </c>
      <c r="H675" s="230">
        <f>(H628/H612)*J60</f>
        <v>0</v>
      </c>
      <c r="I675" s="228">
        <f>(I629/I612)*J92</f>
        <v>0</v>
      </c>
      <c r="J675" s="228">
        <f>(J630/J612)*J93</f>
        <v>0</v>
      </c>
      <c r="K675" s="228">
        <f>(K644/K612)*J89</f>
        <v>0</v>
      </c>
      <c r="L675" s="228">
        <f>(L647/L612)*J94</f>
        <v>0</v>
      </c>
      <c r="M675" s="212">
        <f t="shared" si="24"/>
        <v>0</v>
      </c>
      <c r="N675" s="222" t="s">
        <v>629</v>
      </c>
    </row>
    <row r="676" spans="1:14" s="212" customFormat="1" ht="12.6" customHeight="1" x14ac:dyDescent="0.2">
      <c r="A676" s="223">
        <v>6200</v>
      </c>
      <c r="B676" s="222" t="s">
        <v>349</v>
      </c>
      <c r="C676" s="228">
        <f>K85</f>
        <v>0</v>
      </c>
      <c r="D676" s="228">
        <f>(D615/D612)*K90</f>
        <v>0</v>
      </c>
      <c r="E676" s="230">
        <f>(E623/E612)*SUM(C676:D676)</f>
        <v>0</v>
      </c>
      <c r="F676" s="230">
        <f>(F624/F612)*K64</f>
        <v>0</v>
      </c>
      <c r="G676" s="228">
        <f>(G625/G612)*K91</f>
        <v>0</v>
      </c>
      <c r="H676" s="230">
        <f>(H628/H612)*K60</f>
        <v>0</v>
      </c>
      <c r="I676" s="228">
        <f>(I629/I612)*K92</f>
        <v>0</v>
      </c>
      <c r="J676" s="228">
        <f>(J630/J612)*K93</f>
        <v>0</v>
      </c>
      <c r="K676" s="228">
        <f>(K644/K612)*K89</f>
        <v>0</v>
      </c>
      <c r="L676" s="228">
        <f>(L647/L612)*K94</f>
        <v>0</v>
      </c>
      <c r="M676" s="212">
        <f t="shared" si="24"/>
        <v>0</v>
      </c>
      <c r="N676" s="222" t="s">
        <v>630</v>
      </c>
    </row>
    <row r="677" spans="1:14" s="212" customFormat="1" ht="12.6" customHeight="1" x14ac:dyDescent="0.2">
      <c r="A677" s="223">
        <v>6210</v>
      </c>
      <c r="B677" s="222" t="s">
        <v>350</v>
      </c>
      <c r="C677" s="228">
        <f>L85</f>
        <v>0</v>
      </c>
      <c r="D677" s="228">
        <f>(D615/D612)*L90</f>
        <v>0</v>
      </c>
      <c r="E677" s="230">
        <f>(E623/E612)*SUM(C677:D677)</f>
        <v>0</v>
      </c>
      <c r="F677" s="230">
        <f>(F624/F612)*L64</f>
        <v>0</v>
      </c>
      <c r="G677" s="228">
        <f>(G625/G612)*L91</f>
        <v>0</v>
      </c>
      <c r="H677" s="230">
        <f>(H628/H612)*L60</f>
        <v>0</v>
      </c>
      <c r="I677" s="228">
        <f>(I629/I612)*L92</f>
        <v>0</v>
      </c>
      <c r="J677" s="228">
        <f>(J630/J612)*L93</f>
        <v>0</v>
      </c>
      <c r="K677" s="228">
        <f>(K644/K612)*L89</f>
        <v>0</v>
      </c>
      <c r="L677" s="228">
        <f>(L647/L612)*L94</f>
        <v>0</v>
      </c>
      <c r="M677" s="212">
        <f t="shared" si="24"/>
        <v>0</v>
      </c>
      <c r="N677" s="222" t="s">
        <v>631</v>
      </c>
    </row>
    <row r="678" spans="1:14" s="212" customFormat="1" ht="12.6" customHeight="1" x14ac:dyDescent="0.2">
      <c r="A678" s="223">
        <v>6330</v>
      </c>
      <c r="B678" s="222" t="s">
        <v>632</v>
      </c>
      <c r="C678" s="228">
        <f>M85</f>
        <v>0</v>
      </c>
      <c r="D678" s="228">
        <f>(D615/D612)*M90</f>
        <v>0</v>
      </c>
      <c r="E678" s="230">
        <f>(E623/E612)*SUM(C678:D678)</f>
        <v>0</v>
      </c>
      <c r="F678" s="230">
        <f>(F624/F612)*M64</f>
        <v>0</v>
      </c>
      <c r="G678" s="228">
        <f>(G625/G612)*M91</f>
        <v>0</v>
      </c>
      <c r="H678" s="230">
        <f>(H628/H612)*M60</f>
        <v>0</v>
      </c>
      <c r="I678" s="228">
        <f>(I629/I612)*M92</f>
        <v>0</v>
      </c>
      <c r="J678" s="228">
        <f>(J630/J612)*M93</f>
        <v>0</v>
      </c>
      <c r="K678" s="228">
        <f>(K644/K612)*M89</f>
        <v>0</v>
      </c>
      <c r="L678" s="228">
        <f>(L647/L612)*M94</f>
        <v>0</v>
      </c>
      <c r="M678" s="212">
        <f t="shared" si="24"/>
        <v>0</v>
      </c>
      <c r="N678" s="222" t="s">
        <v>633</v>
      </c>
    </row>
    <row r="679" spans="1:14" s="212" customFormat="1" ht="12.6" customHeight="1" x14ac:dyDescent="0.2">
      <c r="A679" s="223">
        <v>6400</v>
      </c>
      <c r="B679" s="222" t="s">
        <v>634</v>
      </c>
      <c r="C679" s="228">
        <f>N85</f>
        <v>0</v>
      </c>
      <c r="D679" s="228">
        <f>(D615/D612)*N90</f>
        <v>0</v>
      </c>
      <c r="E679" s="230">
        <f>(E623/E612)*SUM(C679:D679)</f>
        <v>0</v>
      </c>
      <c r="F679" s="230">
        <f>(F624/F612)*N64</f>
        <v>0</v>
      </c>
      <c r="G679" s="228">
        <f>(G625/G612)*N91</f>
        <v>0</v>
      </c>
      <c r="H679" s="230">
        <f>(H628/H612)*N60</f>
        <v>0</v>
      </c>
      <c r="I679" s="228">
        <f>(I629/I612)*N92</f>
        <v>0</v>
      </c>
      <c r="J679" s="228">
        <f>(J630/J612)*N93</f>
        <v>0</v>
      </c>
      <c r="K679" s="228">
        <f>(K644/K612)*N89</f>
        <v>0</v>
      </c>
      <c r="L679" s="228">
        <f>(L647/L612)*N94</f>
        <v>0</v>
      </c>
      <c r="M679" s="212">
        <f t="shared" si="24"/>
        <v>0</v>
      </c>
      <c r="N679" s="222" t="s">
        <v>635</v>
      </c>
    </row>
    <row r="680" spans="1:14" s="212" customFormat="1" ht="12.6" customHeight="1" x14ac:dyDescent="0.2">
      <c r="A680" s="223">
        <v>7010</v>
      </c>
      <c r="B680" s="222" t="s">
        <v>636</v>
      </c>
      <c r="C680" s="228">
        <f>O85</f>
        <v>20562133.239999995</v>
      </c>
      <c r="D680" s="228">
        <f>(D615/D612)*O90</f>
        <v>673418.24750609335</v>
      </c>
      <c r="E680" s="230">
        <f>(E623/E612)*SUM(C680:D680)</f>
        <v>2058990.4096957396</v>
      </c>
      <c r="F680" s="230">
        <f>(F624/F612)*O64</f>
        <v>90523.755130682315</v>
      </c>
      <c r="G680" s="228">
        <f>(G625/G612)*O91</f>
        <v>397157.88094910816</v>
      </c>
      <c r="H680" s="230">
        <f>(H628/H612)*O60</f>
        <v>403518.65666806593</v>
      </c>
      <c r="I680" s="228">
        <f>(I629/I612)*O92</f>
        <v>226677.8591612321</v>
      </c>
      <c r="J680" s="228">
        <f>(J630/J612)*O93</f>
        <v>21721.703875337651</v>
      </c>
      <c r="K680" s="228">
        <f>(K644/K612)*O89</f>
        <v>1166880.1429662644</v>
      </c>
      <c r="L680" s="228">
        <f>(L647/L612)*O94</f>
        <v>911880.65567508899</v>
      </c>
      <c r="M680" s="212">
        <f t="shared" si="24"/>
        <v>5950769</v>
      </c>
      <c r="N680" s="222" t="s">
        <v>637</v>
      </c>
    </row>
    <row r="681" spans="1:14" s="212" customFormat="1" ht="12.6" customHeight="1" x14ac:dyDescent="0.2">
      <c r="A681" s="223">
        <v>7020</v>
      </c>
      <c r="B681" s="222" t="s">
        <v>638</v>
      </c>
      <c r="C681" s="228">
        <f>P85</f>
        <v>91787600.200000003</v>
      </c>
      <c r="D681" s="228">
        <f>(D615/D612)*P90</f>
        <v>2168182.7235017614</v>
      </c>
      <c r="E681" s="230">
        <f>(E623/E612)*SUM(C681:D681)</f>
        <v>9109914.3852592353</v>
      </c>
      <c r="F681" s="230">
        <f>(F624/F612)*P64</f>
        <v>3782724.562723889</v>
      </c>
      <c r="G681" s="228">
        <f>(G625/G612)*P91</f>
        <v>0</v>
      </c>
      <c r="H681" s="230">
        <f>(H628/H612)*P60</f>
        <v>762421.5156116595</v>
      </c>
      <c r="I681" s="228">
        <f>(I629/I612)*P92</f>
        <v>729827.29507831135</v>
      </c>
      <c r="J681" s="228">
        <f>(J630/J612)*P93</f>
        <v>47903.810612457499</v>
      </c>
      <c r="K681" s="228">
        <f>(K644/K612)*P89</f>
        <v>11054154.347088043</v>
      </c>
      <c r="L681" s="228">
        <f>(L647/L612)*P94</f>
        <v>1103959.5704417175</v>
      </c>
      <c r="M681" s="212">
        <f t="shared" si="24"/>
        <v>28759088</v>
      </c>
      <c r="N681" s="222" t="s">
        <v>639</v>
      </c>
    </row>
    <row r="682" spans="1:14" s="212" customFormat="1" ht="12.6" customHeight="1" x14ac:dyDescent="0.2">
      <c r="A682" s="223">
        <v>7030</v>
      </c>
      <c r="B682" s="222" t="s">
        <v>640</v>
      </c>
      <c r="C682" s="228">
        <f>Q85</f>
        <v>14965891.650000002</v>
      </c>
      <c r="D682" s="228">
        <f>(D615/D612)*Q90</f>
        <v>0</v>
      </c>
      <c r="E682" s="230">
        <f>(E623/E612)*SUM(C682:D682)</f>
        <v>1451086.7494081943</v>
      </c>
      <c r="F682" s="230">
        <f>(F624/F612)*Q64</f>
        <v>83628.093922173386</v>
      </c>
      <c r="G682" s="228">
        <f>(G625/G612)*Q91</f>
        <v>0</v>
      </c>
      <c r="H682" s="230">
        <f>(H628/H612)*Q60</f>
        <v>361432.16421977308</v>
      </c>
      <c r="I682" s="228">
        <f>(I629/I612)*Q92</f>
        <v>0</v>
      </c>
      <c r="J682" s="228">
        <f>(J630/J612)*Q93</f>
        <v>10173.908346516828</v>
      </c>
      <c r="K682" s="228">
        <f>(K644/K612)*Q89</f>
        <v>987456.50102618069</v>
      </c>
      <c r="L682" s="228">
        <f>(L647/L612)*Q94</f>
        <v>823809.94541502488</v>
      </c>
      <c r="M682" s="212">
        <f t="shared" si="24"/>
        <v>3717587</v>
      </c>
      <c r="N682" s="222" t="s">
        <v>641</v>
      </c>
    </row>
    <row r="683" spans="1:14" s="212" customFormat="1" ht="12.6" customHeight="1" x14ac:dyDescent="0.2">
      <c r="A683" s="223">
        <v>7040</v>
      </c>
      <c r="B683" s="222" t="s">
        <v>133</v>
      </c>
      <c r="C683" s="228">
        <f>R85</f>
        <v>2620768.1200000006</v>
      </c>
      <c r="D683" s="228">
        <f>(D615/D612)*R90</f>
        <v>0</v>
      </c>
      <c r="E683" s="230">
        <f>(E623/E612)*SUM(C683:D683)</f>
        <v>254108.60783583348</v>
      </c>
      <c r="F683" s="230">
        <f>(F624/F612)*R64</f>
        <v>28593.266222839284</v>
      </c>
      <c r="G683" s="228">
        <f>(G625/G612)*R91</f>
        <v>0</v>
      </c>
      <c r="H683" s="230">
        <f>(H628/H612)*R60</f>
        <v>16484.127881780358</v>
      </c>
      <c r="I683" s="228">
        <f>(I629/I612)*R92</f>
        <v>0</v>
      </c>
      <c r="J683" s="228">
        <f>(J630/J612)*R93</f>
        <v>0</v>
      </c>
      <c r="K683" s="228">
        <f>(K644/K612)*R89</f>
        <v>796801.23638021667</v>
      </c>
      <c r="L683" s="228">
        <f>(L647/L612)*R94</f>
        <v>20130.526479791548</v>
      </c>
      <c r="M683" s="212">
        <f t="shared" si="24"/>
        <v>1116118</v>
      </c>
      <c r="N683" s="222" t="s">
        <v>642</v>
      </c>
    </row>
    <row r="684" spans="1:14" s="212" customFormat="1" ht="12.6" customHeight="1" x14ac:dyDescent="0.2">
      <c r="A684" s="223">
        <v>7050</v>
      </c>
      <c r="B684" s="222" t="s">
        <v>643</v>
      </c>
      <c r="C684" s="228">
        <f>S85</f>
        <v>2442177.0700000003</v>
      </c>
      <c r="D684" s="228">
        <f>(D615/D612)*S90</f>
        <v>689685.38349954411</v>
      </c>
      <c r="E684" s="230">
        <f>(E623/E612)*SUM(C684:D684)</f>
        <v>303664.10592329962</v>
      </c>
      <c r="F684" s="230">
        <f>(F624/F612)*S64</f>
        <v>-6590.6552768873353</v>
      </c>
      <c r="G684" s="228">
        <f>(G625/G612)*S91</f>
        <v>0</v>
      </c>
      <c r="H684" s="230">
        <f>(H628/H612)*S60</f>
        <v>142005.97663949066</v>
      </c>
      <c r="I684" s="228">
        <f>(I629/I612)*S92</f>
        <v>232153.50460941499</v>
      </c>
      <c r="J684" s="228">
        <f>(J630/J612)*S93</f>
        <v>0</v>
      </c>
      <c r="K684" s="228">
        <f>(K644/K612)*S89</f>
        <v>0</v>
      </c>
      <c r="L684" s="228">
        <f>(L647/L612)*S94</f>
        <v>0</v>
      </c>
      <c r="M684" s="212">
        <f t="shared" si="24"/>
        <v>1360918</v>
      </c>
      <c r="N684" s="222" t="s">
        <v>644</v>
      </c>
    </row>
    <row r="685" spans="1:14" s="212" customFormat="1" ht="12.6" customHeight="1" x14ac:dyDescent="0.2">
      <c r="A685" s="223">
        <v>7060</v>
      </c>
      <c r="B685" s="222" t="s">
        <v>645</v>
      </c>
      <c r="C685" s="228">
        <f>T85</f>
        <v>0</v>
      </c>
      <c r="D685" s="228">
        <f>(D615/D612)*T90</f>
        <v>0</v>
      </c>
      <c r="E685" s="230">
        <f>(E623/E612)*SUM(C685:D685)</f>
        <v>0</v>
      </c>
      <c r="F685" s="230">
        <f>(F624/F612)*T64</f>
        <v>0</v>
      </c>
      <c r="G685" s="228">
        <f>(G625/G612)*T91</f>
        <v>0</v>
      </c>
      <c r="H685" s="230">
        <f>(H628/H612)*T60</f>
        <v>0</v>
      </c>
      <c r="I685" s="228">
        <f>(I629/I612)*T92</f>
        <v>0</v>
      </c>
      <c r="J685" s="228">
        <f>(J630/J612)*T93</f>
        <v>0</v>
      </c>
      <c r="K685" s="228">
        <f>(K644/K612)*T89</f>
        <v>0</v>
      </c>
      <c r="L685" s="228">
        <f>(L647/L612)*T94</f>
        <v>0</v>
      </c>
      <c r="M685" s="212">
        <f t="shared" si="24"/>
        <v>0</v>
      </c>
      <c r="N685" s="222" t="s">
        <v>646</v>
      </c>
    </row>
    <row r="686" spans="1:14" s="212" customFormat="1" ht="12.6" customHeight="1" x14ac:dyDescent="0.2">
      <c r="A686" s="223">
        <v>7070</v>
      </c>
      <c r="B686" s="222" t="s">
        <v>136</v>
      </c>
      <c r="C686" s="228">
        <f>U85</f>
        <v>17618573.73</v>
      </c>
      <c r="D686" s="228">
        <f>(D615/D612)*U90</f>
        <v>386622.46254814113</v>
      </c>
      <c r="E686" s="230">
        <f>(E623/E612)*SUM(C686:D686)</f>
        <v>1745776.4780424209</v>
      </c>
      <c r="F686" s="230">
        <f>(F624/F612)*U64</f>
        <v>295015.87104721263</v>
      </c>
      <c r="G686" s="228">
        <f>(G625/G612)*U91</f>
        <v>0</v>
      </c>
      <c r="H686" s="230">
        <f>(H628/H612)*U60</f>
        <v>303447.382133462</v>
      </c>
      <c r="I686" s="228">
        <f>(I629/I612)*U92</f>
        <v>130140.15055073671</v>
      </c>
      <c r="J686" s="228">
        <f>(J630/J612)*U93</f>
        <v>0</v>
      </c>
      <c r="K686" s="228">
        <f>(K644/K612)*U89</f>
        <v>1751578.5348888952</v>
      </c>
      <c r="L686" s="228">
        <f>(L647/L612)*U94</f>
        <v>0</v>
      </c>
      <c r="M686" s="212">
        <f t="shared" si="24"/>
        <v>4612581</v>
      </c>
      <c r="N686" s="222" t="s">
        <v>647</v>
      </c>
    </row>
    <row r="687" spans="1:14" s="212" customFormat="1" ht="12.6" customHeight="1" x14ac:dyDescent="0.2">
      <c r="A687" s="223">
        <v>7110</v>
      </c>
      <c r="B687" s="222" t="s">
        <v>648</v>
      </c>
      <c r="C687" s="228">
        <f>V85</f>
        <v>1345946.5700000003</v>
      </c>
      <c r="D687" s="228">
        <f>(D615/D612)*V90</f>
        <v>0</v>
      </c>
      <c r="E687" s="230">
        <f>(E623/E612)*SUM(C687:D687)</f>
        <v>130502.4303806455</v>
      </c>
      <c r="F687" s="230">
        <f>(F624/F612)*V64</f>
        <v>19665.91695581569</v>
      </c>
      <c r="G687" s="228">
        <f>(G625/G612)*V91</f>
        <v>0</v>
      </c>
      <c r="H687" s="230">
        <f>(H628/H612)*V60</f>
        <v>31479.401231050851</v>
      </c>
      <c r="I687" s="228">
        <f>(I629/I612)*V92</f>
        <v>0</v>
      </c>
      <c r="J687" s="228">
        <f>(J630/J612)*V93</f>
        <v>0</v>
      </c>
      <c r="K687" s="228">
        <f>(K644/K612)*V89</f>
        <v>464480.18695369619</v>
      </c>
      <c r="L687" s="228">
        <f>(L647/L612)*V94</f>
        <v>0</v>
      </c>
      <c r="M687" s="212">
        <f t="shared" si="24"/>
        <v>646128</v>
      </c>
      <c r="N687" s="222" t="s">
        <v>649</v>
      </c>
    </row>
    <row r="688" spans="1:14" s="212" customFormat="1" ht="12.6" customHeight="1" x14ac:dyDescent="0.2">
      <c r="A688" s="223">
        <v>7120</v>
      </c>
      <c r="B688" s="222" t="s">
        <v>650</v>
      </c>
      <c r="C688" s="228">
        <f>W85</f>
        <v>2167137.61</v>
      </c>
      <c r="D688" s="228">
        <f>(D615/D612)*W90</f>
        <v>79070.635715001175</v>
      </c>
      <c r="E688" s="230">
        <f>(E623/E612)*SUM(C688:D688)</f>
        <v>217791.43521785841</v>
      </c>
      <c r="F688" s="230">
        <f>(F624/F612)*W64</f>
        <v>6500.8676272908606</v>
      </c>
      <c r="G688" s="228">
        <f>(G625/G612)*W91</f>
        <v>0</v>
      </c>
      <c r="H688" s="230">
        <f>(H628/H612)*W60</f>
        <v>41944.141593205226</v>
      </c>
      <c r="I688" s="228">
        <f>(I629/I612)*W92</f>
        <v>26615.795596230771</v>
      </c>
      <c r="J688" s="228">
        <f>(J630/J612)*W93</f>
        <v>0</v>
      </c>
      <c r="K688" s="228">
        <f>(K644/K612)*W89</f>
        <v>428218.37036040996</v>
      </c>
      <c r="L688" s="228">
        <f>(L647/L612)*W94</f>
        <v>0</v>
      </c>
      <c r="M688" s="212">
        <f t="shared" si="24"/>
        <v>800141</v>
      </c>
      <c r="N688" s="222" t="s">
        <v>651</v>
      </c>
    </row>
    <row r="689" spans="1:14" s="212" customFormat="1" ht="12.6" customHeight="1" x14ac:dyDescent="0.2">
      <c r="A689" s="223">
        <v>7130</v>
      </c>
      <c r="B689" s="222" t="s">
        <v>652</v>
      </c>
      <c r="C689" s="228">
        <f>X85</f>
        <v>0</v>
      </c>
      <c r="D689" s="228">
        <f>(D615/D612)*X90</f>
        <v>0</v>
      </c>
      <c r="E689" s="230">
        <f>(E623/E612)*SUM(C689:D689)</f>
        <v>0</v>
      </c>
      <c r="F689" s="230">
        <f>(F624/F612)*X64</f>
        <v>0</v>
      </c>
      <c r="G689" s="228">
        <f>(G625/G612)*X91</f>
        <v>0</v>
      </c>
      <c r="H689" s="230">
        <f>(H628/H612)*X60</f>
        <v>0</v>
      </c>
      <c r="I689" s="228">
        <f>(I629/I612)*X92</f>
        <v>0</v>
      </c>
      <c r="J689" s="228">
        <f>(J630/J612)*X93</f>
        <v>0</v>
      </c>
      <c r="K689" s="228">
        <f>(K644/K612)*X89</f>
        <v>0</v>
      </c>
      <c r="L689" s="228">
        <f>(L647/L612)*X94</f>
        <v>0</v>
      </c>
      <c r="M689" s="212">
        <f t="shared" si="24"/>
        <v>0</v>
      </c>
      <c r="N689" s="222" t="s">
        <v>653</v>
      </c>
    </row>
    <row r="690" spans="1:14" s="212" customFormat="1" ht="12.6" customHeight="1" x14ac:dyDescent="0.2">
      <c r="A690" s="223">
        <v>7140</v>
      </c>
      <c r="B690" s="222" t="s">
        <v>654</v>
      </c>
      <c r="C690" s="228">
        <f>Y85</f>
        <v>21918449.52</v>
      </c>
      <c r="D690" s="228">
        <f>(D615/D612)*Y90</f>
        <v>1100523.2282354042</v>
      </c>
      <c r="E690" s="230">
        <f>(E623/E612)*SUM(C690:D690)</f>
        <v>2231910.2076322138</v>
      </c>
      <c r="F690" s="230">
        <f>(F624/F612)*Y64</f>
        <v>104668.76646867907</v>
      </c>
      <c r="G690" s="228">
        <f>(G625/G612)*Y91</f>
        <v>0</v>
      </c>
      <c r="H690" s="230">
        <f>(H628/H612)*Y60</f>
        <v>583899.04697462858</v>
      </c>
      <c r="I690" s="228">
        <f>(I629/I612)*Y92</f>
        <v>370444.74256149738</v>
      </c>
      <c r="J690" s="228">
        <f>(J630/J612)*Y93</f>
        <v>29620.300194786545</v>
      </c>
      <c r="K690" s="228">
        <f>(K644/K612)*Y89</f>
        <v>4030574.0950028501</v>
      </c>
      <c r="L690" s="228">
        <f>(L647/L612)*Y94</f>
        <v>60544.798961116365</v>
      </c>
      <c r="M690" s="212">
        <f t="shared" si="24"/>
        <v>8512185</v>
      </c>
      <c r="N690" s="222" t="s">
        <v>655</v>
      </c>
    </row>
    <row r="691" spans="1:14" s="212" customFormat="1" ht="12.6" customHeight="1" x14ac:dyDescent="0.2">
      <c r="A691" s="223">
        <v>7150</v>
      </c>
      <c r="B691" s="222" t="s">
        <v>656</v>
      </c>
      <c r="C691" s="228">
        <f>Z85</f>
        <v>5328107.1700000009</v>
      </c>
      <c r="D691" s="228">
        <f>(D615/D612)*Z90</f>
        <v>646567.1774612075</v>
      </c>
      <c r="E691" s="230">
        <f>(E623/E612)*SUM(C691:D691)</f>
        <v>579301.98750503501</v>
      </c>
      <c r="F691" s="230">
        <f>(F624/F612)*Z64</f>
        <v>6711.287270447121</v>
      </c>
      <c r="G691" s="228">
        <f>(G625/G612)*Z91</f>
        <v>0</v>
      </c>
      <c r="H691" s="230">
        <f>(H628/H612)*Z60</f>
        <v>130217.62897782931</v>
      </c>
      <c r="I691" s="228">
        <f>(I629/I612)*Z92</f>
        <v>217639.57857334535</v>
      </c>
      <c r="J691" s="228">
        <f>(J630/J612)*Z93</f>
        <v>0</v>
      </c>
      <c r="K691" s="228">
        <f>(K644/K612)*Z89</f>
        <v>757011.96295889048</v>
      </c>
      <c r="L691" s="228">
        <f>(L647/L612)*Z94</f>
        <v>57330.660258194155</v>
      </c>
      <c r="M691" s="212">
        <f t="shared" si="24"/>
        <v>2394780</v>
      </c>
      <c r="N691" s="222" t="s">
        <v>657</v>
      </c>
    </row>
    <row r="692" spans="1:14" s="212" customFormat="1" ht="12.6" customHeight="1" x14ac:dyDescent="0.2">
      <c r="A692" s="223">
        <v>7160</v>
      </c>
      <c r="B692" s="222" t="s">
        <v>658</v>
      </c>
      <c r="C692" s="228">
        <f>AA85</f>
        <v>3011948.91</v>
      </c>
      <c r="D692" s="228">
        <f>(D615/D612)*AA90</f>
        <v>0</v>
      </c>
      <c r="E692" s="230">
        <f>(E623/E612)*SUM(C692:D692)</f>
        <v>292037.33766143187</v>
      </c>
      <c r="F692" s="230">
        <f>(F624/F612)*AA64</f>
        <v>61015.895487475711</v>
      </c>
      <c r="G692" s="228">
        <f>(G625/G612)*AA91</f>
        <v>0</v>
      </c>
      <c r="H692" s="230">
        <f>(H628/H612)*AA60</f>
        <v>31104.462507545737</v>
      </c>
      <c r="I692" s="228">
        <f>(I629/I612)*AA92</f>
        <v>0</v>
      </c>
      <c r="J692" s="228">
        <f>(J630/J612)*AA93</f>
        <v>0</v>
      </c>
      <c r="K692" s="228">
        <f>(K644/K612)*AA89</f>
        <v>429416.52967143222</v>
      </c>
      <c r="L692" s="228">
        <f>(L647/L612)*AA94</f>
        <v>944.66535480587038</v>
      </c>
      <c r="M692" s="212">
        <f t="shared" si="24"/>
        <v>814519</v>
      </c>
      <c r="N692" s="222" t="s">
        <v>659</v>
      </c>
    </row>
    <row r="693" spans="1:14" s="212" customFormat="1" ht="12.6" customHeight="1" x14ac:dyDescent="0.2">
      <c r="A693" s="223">
        <v>7170</v>
      </c>
      <c r="B693" s="222" t="s">
        <v>142</v>
      </c>
      <c r="C693" s="228">
        <f>AB85</f>
        <v>23766575.289999992</v>
      </c>
      <c r="D693" s="228">
        <f>(D615/D612)*AB90</f>
        <v>254590.97395319649</v>
      </c>
      <c r="E693" s="230">
        <f>(E623/E612)*SUM(C693:D693)</f>
        <v>2329082.4820954525</v>
      </c>
      <c r="F693" s="230">
        <f>(F624/F612)*AB64</f>
        <v>1146042.0803149971</v>
      </c>
      <c r="G693" s="228">
        <f>(G625/G612)*AB91</f>
        <v>0</v>
      </c>
      <c r="H693" s="230">
        <f>(H628/H612)*AB60</f>
        <v>322946.1061283637</v>
      </c>
      <c r="I693" s="228">
        <f>(I629/I612)*AB92</f>
        <v>85697.316862447202</v>
      </c>
      <c r="J693" s="228">
        <f>(J630/J612)*AB93</f>
        <v>0</v>
      </c>
      <c r="K693" s="228">
        <f>(K644/K612)*AB89</f>
        <v>4145768.0735150697</v>
      </c>
      <c r="L693" s="228">
        <f>(L647/L612)*AB94</f>
        <v>0</v>
      </c>
      <c r="M693" s="212">
        <f t="shared" si="24"/>
        <v>8284127</v>
      </c>
      <c r="N693" s="222" t="s">
        <v>660</v>
      </c>
    </row>
    <row r="694" spans="1:14" s="212" customFormat="1" ht="12.6" customHeight="1" x14ac:dyDescent="0.2">
      <c r="A694" s="223">
        <v>7180</v>
      </c>
      <c r="B694" s="222" t="s">
        <v>661</v>
      </c>
      <c r="C694" s="228">
        <f>AC85</f>
        <v>7309304.6500000004</v>
      </c>
      <c r="D694" s="228">
        <f>(D615/D612)*AC90</f>
        <v>188863.50801510175</v>
      </c>
      <c r="E694" s="230">
        <f>(E623/E612)*SUM(C694:D694)</f>
        <v>727019.32590365643</v>
      </c>
      <c r="F694" s="230">
        <f>(F624/F612)*AC64</f>
        <v>54058.272619043608</v>
      </c>
      <c r="G694" s="228">
        <f>(G625/G612)*AC91</f>
        <v>0</v>
      </c>
      <c r="H694" s="230">
        <f>(H628/H612)*AC60</f>
        <v>241062.53427357902</v>
      </c>
      <c r="I694" s="228">
        <f>(I629/I612)*AC92</f>
        <v>63572.936773080379</v>
      </c>
      <c r="J694" s="228">
        <f>(J630/J612)*AC93</f>
        <v>0</v>
      </c>
      <c r="K694" s="228">
        <f>(K644/K612)*AC89</f>
        <v>1059580.2953433841</v>
      </c>
      <c r="L694" s="228">
        <f>(L647/L612)*AC94</f>
        <v>35816.475926636012</v>
      </c>
      <c r="M694" s="212">
        <f t="shared" si="24"/>
        <v>2369973</v>
      </c>
      <c r="N694" s="222" t="s">
        <v>662</v>
      </c>
    </row>
    <row r="695" spans="1:14" s="212" customFormat="1" ht="12.6" customHeight="1" x14ac:dyDescent="0.2">
      <c r="A695" s="223">
        <v>7190</v>
      </c>
      <c r="B695" s="222" t="s">
        <v>144</v>
      </c>
      <c r="C695" s="228">
        <f>AD85</f>
        <v>1535217.45</v>
      </c>
      <c r="D695" s="228">
        <f>(D615/D612)*AD90</f>
        <v>0</v>
      </c>
      <c r="E695" s="230">
        <f>(E623/E612)*SUM(C695:D695)</f>
        <v>148854.05769693895</v>
      </c>
      <c r="F695" s="230">
        <f>(F624/F612)*AD64</f>
        <v>1787.0305670660425</v>
      </c>
      <c r="G695" s="228">
        <f>(G625/G612)*AD91</f>
        <v>0</v>
      </c>
      <c r="H695" s="230">
        <f>(H628/H612)*AD60</f>
        <v>0</v>
      </c>
      <c r="I695" s="228">
        <f>(I629/I612)*AD92</f>
        <v>0</v>
      </c>
      <c r="J695" s="228">
        <f>(J630/J612)*AD93</f>
        <v>0</v>
      </c>
      <c r="K695" s="228">
        <f>(K644/K612)*AD89</f>
        <v>84211.266771912633</v>
      </c>
      <c r="L695" s="228">
        <f>(L647/L612)*AD94</f>
        <v>0</v>
      </c>
      <c r="M695" s="212">
        <f t="shared" si="24"/>
        <v>234852</v>
      </c>
      <c r="N695" s="222" t="s">
        <v>663</v>
      </c>
    </row>
    <row r="696" spans="1:14" s="212" customFormat="1" ht="12.6" customHeight="1" x14ac:dyDescent="0.2">
      <c r="A696" s="223">
        <v>7200</v>
      </c>
      <c r="B696" s="222" t="s">
        <v>664</v>
      </c>
      <c r="C696" s="228">
        <f>AE85</f>
        <v>3826650.7700000005</v>
      </c>
      <c r="D696" s="228">
        <f>(D615/D612)*AE90</f>
        <v>400295.09330719343</v>
      </c>
      <c r="E696" s="230">
        <f>(E623/E612)*SUM(C696:D696)</f>
        <v>409842.94662529172</v>
      </c>
      <c r="F696" s="230">
        <f>(F624/F612)*AE64</f>
        <v>1006.9138920959962</v>
      </c>
      <c r="G696" s="228">
        <f>(G625/G612)*AE91</f>
        <v>0</v>
      </c>
      <c r="H696" s="230">
        <f>(H628/H612)*AE60</f>
        <v>132901.08446949435</v>
      </c>
      <c r="I696" s="228">
        <f>(I629/I612)*AE92</f>
        <v>134742.46520591827</v>
      </c>
      <c r="J696" s="228">
        <f>(J630/J612)*AE93</f>
        <v>0</v>
      </c>
      <c r="K696" s="228">
        <f>(K644/K612)*AE89</f>
        <v>200005.14898108732</v>
      </c>
      <c r="L696" s="228">
        <f>(L647/L612)*AE94</f>
        <v>20.181707289477664</v>
      </c>
      <c r="M696" s="212">
        <f t="shared" si="24"/>
        <v>1278814</v>
      </c>
      <c r="N696" s="222" t="s">
        <v>665</v>
      </c>
    </row>
    <row r="697" spans="1:14" s="212" customFormat="1" ht="12.6" customHeight="1" x14ac:dyDescent="0.2">
      <c r="A697" s="223">
        <v>7220</v>
      </c>
      <c r="B697" s="222" t="s">
        <v>666</v>
      </c>
      <c r="C697" s="228">
        <f>AF85</f>
        <v>0</v>
      </c>
      <c r="D697" s="228">
        <f>(D615/D612)*AF90</f>
        <v>0</v>
      </c>
      <c r="E697" s="230">
        <f>(E623/E612)*SUM(C697:D697)</f>
        <v>0</v>
      </c>
      <c r="F697" s="230">
        <f>(F624/F612)*AF64</f>
        <v>0</v>
      </c>
      <c r="G697" s="228">
        <f>(G625/G612)*AF91</f>
        <v>0</v>
      </c>
      <c r="H697" s="230">
        <f>(H628/H612)*AF60</f>
        <v>0</v>
      </c>
      <c r="I697" s="228">
        <f>(I629/I612)*AF92</f>
        <v>0</v>
      </c>
      <c r="J697" s="228">
        <f>(J630/J612)*AF93</f>
        <v>0</v>
      </c>
      <c r="K697" s="228">
        <f>(K644/K612)*AF89</f>
        <v>0</v>
      </c>
      <c r="L697" s="228">
        <f>(L647/L612)*AF94</f>
        <v>0</v>
      </c>
      <c r="M697" s="212">
        <f t="shared" si="24"/>
        <v>0</v>
      </c>
      <c r="N697" s="222" t="s">
        <v>667</v>
      </c>
    </row>
    <row r="698" spans="1:14" s="212" customFormat="1" ht="12.6" customHeight="1" x14ac:dyDescent="0.2">
      <c r="A698" s="223">
        <v>7230</v>
      </c>
      <c r="B698" s="222" t="s">
        <v>668</v>
      </c>
      <c r="C698" s="228">
        <f>AG85</f>
        <v>29802327.700000003</v>
      </c>
      <c r="D698" s="228">
        <f>(D615/D612)*AG90</f>
        <v>2502214.9767748732</v>
      </c>
      <c r="E698" s="230">
        <f>(E623/E612)*SUM(C698:D698)</f>
        <v>3132235.2800783194</v>
      </c>
      <c r="F698" s="230">
        <f>(F624/F612)*AG64</f>
        <v>167362.11291222202</v>
      </c>
      <c r="G698" s="228">
        <f>(G625/G612)*AG91</f>
        <v>530444.72773584654</v>
      </c>
      <c r="H698" s="230">
        <f>(H628/H612)*AG60</f>
        <v>315934.58905526967</v>
      </c>
      <c r="I698" s="228">
        <f>(I629/I612)*AG92</f>
        <v>842265.16907884669</v>
      </c>
      <c r="J698" s="228">
        <f>(J630/J612)*AG93</f>
        <v>101357.89938507794</v>
      </c>
      <c r="K698" s="228">
        <f>(K644/K612)*AG89</f>
        <v>3475761.1633958099</v>
      </c>
      <c r="L698" s="228">
        <f>(L647/L612)*AG94</f>
        <v>497424.19044179696</v>
      </c>
      <c r="M698" s="212">
        <f t="shared" si="24"/>
        <v>11565000</v>
      </c>
      <c r="N698" s="222" t="s">
        <v>669</v>
      </c>
    </row>
    <row r="699" spans="1:14" s="212" customFormat="1" ht="12.6" customHeight="1" x14ac:dyDescent="0.2">
      <c r="A699" s="223">
        <v>7240</v>
      </c>
      <c r="B699" s="222" t="s">
        <v>146</v>
      </c>
      <c r="C699" s="228">
        <f>AH85</f>
        <v>0</v>
      </c>
      <c r="D699" s="228">
        <f>(D615/D612)*AH90</f>
        <v>0</v>
      </c>
      <c r="E699" s="230">
        <f>(E623/E612)*SUM(C699:D699)</f>
        <v>0</v>
      </c>
      <c r="F699" s="230">
        <f>(F624/F612)*AH64</f>
        <v>0</v>
      </c>
      <c r="G699" s="228">
        <f>(G625/G612)*AH91</f>
        <v>0</v>
      </c>
      <c r="H699" s="230">
        <f>(H628/H612)*AH60</f>
        <v>0</v>
      </c>
      <c r="I699" s="228">
        <f>(I629/I612)*AH92</f>
        <v>0</v>
      </c>
      <c r="J699" s="228">
        <f>(J630/J612)*AH93</f>
        <v>0</v>
      </c>
      <c r="K699" s="228">
        <f>(K644/K612)*AH89</f>
        <v>0</v>
      </c>
      <c r="L699" s="228">
        <f>(L647/L612)*AH94</f>
        <v>0</v>
      </c>
      <c r="M699" s="212">
        <f t="shared" si="24"/>
        <v>0</v>
      </c>
      <c r="N699" s="222" t="s">
        <v>670</v>
      </c>
    </row>
    <row r="700" spans="1:14" s="212" customFormat="1" ht="12.6" customHeight="1" x14ac:dyDescent="0.2">
      <c r="A700" s="223">
        <v>7250</v>
      </c>
      <c r="B700" s="222" t="s">
        <v>671</v>
      </c>
      <c r="C700" s="228">
        <f>AI85</f>
        <v>0</v>
      </c>
      <c r="D700" s="228">
        <f>(D615/D612)*AI90</f>
        <v>0</v>
      </c>
      <c r="E700" s="230">
        <f>(E623/E612)*SUM(C700:D700)</f>
        <v>0</v>
      </c>
      <c r="F700" s="230">
        <f>(F624/F612)*AI64</f>
        <v>0</v>
      </c>
      <c r="G700" s="228">
        <f>(G625/G612)*AI91</f>
        <v>0</v>
      </c>
      <c r="H700" s="230">
        <f>(H628/H612)*AI60</f>
        <v>0</v>
      </c>
      <c r="I700" s="228">
        <f>(I629/I612)*AI92</f>
        <v>0</v>
      </c>
      <c r="J700" s="228">
        <f>(J630/J612)*AI93</f>
        <v>0</v>
      </c>
      <c r="K700" s="228">
        <f>(K644/K612)*AI89</f>
        <v>0</v>
      </c>
      <c r="L700" s="228">
        <f>(L647/L612)*AI94</f>
        <v>0</v>
      </c>
      <c r="M700" s="212">
        <f t="shared" si="24"/>
        <v>0</v>
      </c>
      <c r="N700" s="222" t="s">
        <v>672</v>
      </c>
    </row>
    <row r="701" spans="1:14" s="212" customFormat="1" ht="12.6" customHeight="1" x14ac:dyDescent="0.2">
      <c r="A701" s="223">
        <v>7260</v>
      </c>
      <c r="B701" s="222" t="s">
        <v>148</v>
      </c>
      <c r="C701" s="228">
        <f>AJ85</f>
        <v>182410326.19000006</v>
      </c>
      <c r="D701" s="228">
        <f>(D615/D612)*AJ90</f>
        <v>1939023.7145404462</v>
      </c>
      <c r="E701" s="230">
        <f>(E623/E612)*SUM(C701:D701)</f>
        <v>17874437.765857637</v>
      </c>
      <c r="F701" s="230">
        <f>(F624/F612)*AJ64</f>
        <v>286740.55566857784</v>
      </c>
      <c r="G701" s="228">
        <f>(G625/G612)*AJ91</f>
        <v>0</v>
      </c>
      <c r="H701" s="230">
        <f>(H628/H612)*AJ60</f>
        <v>3245378.3422731524</v>
      </c>
      <c r="I701" s="228">
        <f>(I629/I612)*AJ92</f>
        <v>652690.5769224962</v>
      </c>
      <c r="J701" s="228">
        <f>(J630/J612)*AJ93</f>
        <v>2654.1028385641885</v>
      </c>
      <c r="K701" s="228">
        <f>(K644/K612)*AJ89</f>
        <v>3928284.5048020859</v>
      </c>
      <c r="L701" s="228">
        <f>(L647/L612)*AJ94</f>
        <v>1186741.381762672</v>
      </c>
      <c r="M701" s="212">
        <f t="shared" si="24"/>
        <v>29115951</v>
      </c>
      <c r="N701" s="222" t="s">
        <v>673</v>
      </c>
    </row>
    <row r="702" spans="1:14" s="212" customFormat="1" ht="12.6" customHeight="1" x14ac:dyDescent="0.2">
      <c r="A702" s="223">
        <v>7310</v>
      </c>
      <c r="B702" s="222" t="s">
        <v>674</v>
      </c>
      <c r="C702" s="228">
        <f>AK85</f>
        <v>1389864.8699999996</v>
      </c>
      <c r="D702" s="228">
        <f>(D615/D612)*AK90</f>
        <v>192734.67455531535</v>
      </c>
      <c r="E702" s="230">
        <f>(E623/E612)*SUM(C702:D702)</f>
        <v>153448.2062566356</v>
      </c>
      <c r="F702" s="230">
        <f>(F624/F612)*AK64</f>
        <v>-36.628217825283087</v>
      </c>
      <c r="G702" s="228">
        <f>(G625/G612)*AK91</f>
        <v>0</v>
      </c>
      <c r="H702" s="230">
        <f>(H628/H612)*AK60</f>
        <v>34711.555074939606</v>
      </c>
      <c r="I702" s="228">
        <f>(I629/I612)*AK92</f>
        <v>64876.001765812514</v>
      </c>
      <c r="J702" s="228">
        <f>(J630/J612)*AK93</f>
        <v>0</v>
      </c>
      <c r="K702" s="228">
        <f>(K644/K612)*AK89</f>
        <v>78823.50656814508</v>
      </c>
      <c r="L702" s="228">
        <f>(L647/L612)*AK94</f>
        <v>4.0363414578955332</v>
      </c>
      <c r="M702" s="212">
        <f t="shared" si="24"/>
        <v>524561</v>
      </c>
      <c r="N702" s="222" t="s">
        <v>675</v>
      </c>
    </row>
    <row r="703" spans="1:14" s="212" customFormat="1" ht="12.6" customHeight="1" x14ac:dyDescent="0.2">
      <c r="A703" s="223">
        <v>7320</v>
      </c>
      <c r="B703" s="222" t="s">
        <v>676</v>
      </c>
      <c r="C703" s="228">
        <f>AL85</f>
        <v>921662.72999999986</v>
      </c>
      <c r="D703" s="228">
        <f>(D615/D612)*AL90</f>
        <v>63421.239063073859</v>
      </c>
      <c r="E703" s="230">
        <f>(E623/E612)*SUM(C703:D703)</f>
        <v>95513.339799026115</v>
      </c>
      <c r="F703" s="230">
        <f>(F624/F612)*AL64</f>
        <v>147.95455127214234</v>
      </c>
      <c r="G703" s="228">
        <f>(G625/G612)*AL91</f>
        <v>0</v>
      </c>
      <c r="H703" s="230">
        <f>(H628/H612)*AL60</f>
        <v>24272.717118230426</v>
      </c>
      <c r="I703" s="228">
        <f>(I629/I612)*AL92</f>
        <v>21348.086051143433</v>
      </c>
      <c r="J703" s="228">
        <f>(J630/J612)*AL93</f>
        <v>0</v>
      </c>
      <c r="K703" s="228">
        <f>(K644/K612)*AL89</f>
        <v>53505.50479497583</v>
      </c>
      <c r="L703" s="228">
        <f>(L647/L612)*AL94</f>
        <v>10.090853644738832</v>
      </c>
      <c r="M703" s="212">
        <f t="shared" si="24"/>
        <v>258219</v>
      </c>
      <c r="N703" s="222" t="s">
        <v>677</v>
      </c>
    </row>
    <row r="704" spans="1:14" s="212" customFormat="1" ht="12.6" customHeight="1" x14ac:dyDescent="0.2">
      <c r="A704" s="223">
        <v>7330</v>
      </c>
      <c r="B704" s="222" t="s">
        <v>678</v>
      </c>
      <c r="C704" s="228">
        <f>AM85</f>
        <v>0</v>
      </c>
      <c r="D704" s="228">
        <f>(D615/D612)*AM90</f>
        <v>0</v>
      </c>
      <c r="E704" s="230">
        <f>(E623/E612)*SUM(C704:D704)</f>
        <v>0</v>
      </c>
      <c r="F704" s="230">
        <f>(F624/F612)*AM64</f>
        <v>0</v>
      </c>
      <c r="G704" s="228">
        <f>(G625/G612)*AM91</f>
        <v>0</v>
      </c>
      <c r="H704" s="230">
        <f>(H628/H612)*AM60</f>
        <v>0</v>
      </c>
      <c r="I704" s="228">
        <f>(I629/I612)*AM92</f>
        <v>0</v>
      </c>
      <c r="J704" s="228">
        <f>(J630/J612)*AM93</f>
        <v>0</v>
      </c>
      <c r="K704" s="228">
        <f>(K644/K612)*AM89</f>
        <v>0</v>
      </c>
      <c r="L704" s="228">
        <f>(L647/L612)*AM94</f>
        <v>0</v>
      </c>
      <c r="M704" s="212">
        <f t="shared" si="24"/>
        <v>0</v>
      </c>
      <c r="N704" s="222" t="s">
        <v>679</v>
      </c>
    </row>
    <row r="705" spans="1:14" s="212" customFormat="1" ht="12.6" customHeight="1" x14ac:dyDescent="0.2">
      <c r="A705" s="223">
        <v>7340</v>
      </c>
      <c r="B705" s="222" t="s">
        <v>680</v>
      </c>
      <c r="C705" s="228">
        <f>AN85</f>
        <v>0</v>
      </c>
      <c r="D705" s="228">
        <f>(D615/D612)*AN90</f>
        <v>0</v>
      </c>
      <c r="E705" s="230">
        <f>(E623/E612)*SUM(C705:D705)</f>
        <v>0</v>
      </c>
      <c r="F705" s="230">
        <f>(F624/F612)*AN64</f>
        <v>0</v>
      </c>
      <c r="G705" s="228">
        <f>(G625/G612)*AN91</f>
        <v>0</v>
      </c>
      <c r="H705" s="230">
        <f>(H628/H612)*AN60</f>
        <v>0</v>
      </c>
      <c r="I705" s="228">
        <f>(I629/I612)*AN92</f>
        <v>0</v>
      </c>
      <c r="J705" s="228">
        <f>(J630/J612)*AN93</f>
        <v>0</v>
      </c>
      <c r="K705" s="228">
        <f>(K644/K612)*AN89</f>
        <v>0</v>
      </c>
      <c r="L705" s="228">
        <f>(L647/L612)*AN94</f>
        <v>0</v>
      </c>
      <c r="M705" s="212">
        <f t="shared" si="24"/>
        <v>0</v>
      </c>
      <c r="N705" s="222" t="s">
        <v>681</v>
      </c>
    </row>
    <row r="706" spans="1:14" s="212" customFormat="1" ht="12.6" customHeight="1" x14ac:dyDescent="0.2">
      <c r="A706" s="223">
        <v>7350</v>
      </c>
      <c r="B706" s="222" t="s">
        <v>682</v>
      </c>
      <c r="C706" s="228">
        <f>AO85</f>
        <v>0</v>
      </c>
      <c r="D706" s="228">
        <f>(D615/D612)*AO90</f>
        <v>0</v>
      </c>
      <c r="E706" s="230">
        <f>(E623/E612)*SUM(C706:D706)</f>
        <v>0</v>
      </c>
      <c r="F706" s="230">
        <f>(F624/F612)*AO64</f>
        <v>0</v>
      </c>
      <c r="G706" s="228">
        <f>(G625/G612)*AO91</f>
        <v>0</v>
      </c>
      <c r="H706" s="230">
        <f>(H628/H612)*AO60</f>
        <v>0</v>
      </c>
      <c r="I706" s="228">
        <f>(I629/I612)*AO92</f>
        <v>0</v>
      </c>
      <c r="J706" s="228">
        <f>(J630/J612)*AO93</f>
        <v>0</v>
      </c>
      <c r="K706" s="228">
        <f>(K644/K612)*AO89</f>
        <v>0</v>
      </c>
      <c r="L706" s="228">
        <f>(L647/L612)*AO94</f>
        <v>0</v>
      </c>
      <c r="M706" s="212">
        <f t="shared" si="24"/>
        <v>0</v>
      </c>
      <c r="N706" s="222" t="s">
        <v>683</v>
      </c>
    </row>
    <row r="707" spans="1:14" s="212" customFormat="1" ht="12.6" customHeight="1" x14ac:dyDescent="0.2">
      <c r="A707" s="223">
        <v>7380</v>
      </c>
      <c r="B707" s="222" t="s">
        <v>684</v>
      </c>
      <c r="C707" s="228">
        <f>AP85</f>
        <v>55614275.660000011</v>
      </c>
      <c r="D707" s="228">
        <f>(D615/D612)*AP90</f>
        <v>3310506.3138469188</v>
      </c>
      <c r="E707" s="230">
        <f>(E623/E612)*SUM(C707:D707)</f>
        <v>5713322.8232355993</v>
      </c>
      <c r="F707" s="230">
        <f>(F624/F612)*AP64</f>
        <v>2965111.2714249245</v>
      </c>
      <c r="G707" s="228">
        <f>(G625/G612)*AP91</f>
        <v>0</v>
      </c>
      <c r="H707" s="230">
        <f>(H628/H612)*AP60</f>
        <v>542804.71217351872</v>
      </c>
      <c r="I707" s="228">
        <f>(I629/I612)*AP92</f>
        <v>1114342.3670826077</v>
      </c>
      <c r="J707" s="228">
        <f>(J630/J612)*AP93</f>
        <v>8399.9304147638668</v>
      </c>
      <c r="K707" s="228">
        <f>(K644/K612)*AP89</f>
        <v>5764406.4442436453</v>
      </c>
      <c r="L707" s="228">
        <f>(L647/L612)*AP94</f>
        <v>604064.57393988455</v>
      </c>
      <c r="M707" s="212">
        <f t="shared" si="24"/>
        <v>20022958</v>
      </c>
      <c r="N707" s="222" t="s">
        <v>685</v>
      </c>
    </row>
    <row r="708" spans="1:14" s="212" customFormat="1" ht="12.6" customHeight="1" x14ac:dyDescent="0.2">
      <c r="A708" s="223">
        <v>7390</v>
      </c>
      <c r="B708" s="222" t="s">
        <v>686</v>
      </c>
      <c r="C708" s="228">
        <f>AQ85</f>
        <v>0</v>
      </c>
      <c r="D708" s="228">
        <f>(D615/D612)*AQ90</f>
        <v>0</v>
      </c>
      <c r="E708" s="230">
        <f>(E623/E612)*SUM(C708:D708)</f>
        <v>0</v>
      </c>
      <c r="F708" s="230">
        <f>(F624/F612)*AQ64</f>
        <v>0</v>
      </c>
      <c r="G708" s="228">
        <f>(G625/G612)*AQ91</f>
        <v>0</v>
      </c>
      <c r="H708" s="230">
        <f>(H628/H612)*AQ60</f>
        <v>0</v>
      </c>
      <c r="I708" s="228">
        <f>(I629/I612)*AQ92</f>
        <v>0</v>
      </c>
      <c r="J708" s="228">
        <f>(J630/J612)*AQ93</f>
        <v>0</v>
      </c>
      <c r="K708" s="228">
        <f>(K644/K612)*AQ89</f>
        <v>0</v>
      </c>
      <c r="L708" s="228">
        <f>(L647/L612)*AQ94</f>
        <v>0</v>
      </c>
      <c r="M708" s="212">
        <f t="shared" si="24"/>
        <v>0</v>
      </c>
      <c r="N708" s="222" t="s">
        <v>687</v>
      </c>
    </row>
    <row r="709" spans="1:14" s="212" customFormat="1" ht="12.6" customHeight="1" x14ac:dyDescent="0.2">
      <c r="A709" s="223">
        <v>7400</v>
      </c>
      <c r="B709" s="222" t="s">
        <v>688</v>
      </c>
      <c r="C709" s="228">
        <f>AR85</f>
        <v>0</v>
      </c>
      <c r="D709" s="228">
        <f>(D615/D612)*AR90</f>
        <v>0</v>
      </c>
      <c r="E709" s="230">
        <f>(E623/E612)*SUM(C709:D709)</f>
        <v>0</v>
      </c>
      <c r="F709" s="230">
        <f>(F624/F612)*AR64</f>
        <v>0</v>
      </c>
      <c r="G709" s="228">
        <f>(G625/G612)*AR91</f>
        <v>0</v>
      </c>
      <c r="H709" s="230">
        <f>(H628/H612)*AR60</f>
        <v>0</v>
      </c>
      <c r="I709" s="228">
        <f>(I629/I612)*AR92</f>
        <v>0</v>
      </c>
      <c r="J709" s="228">
        <f>(J630/J612)*AR93</f>
        <v>0</v>
      </c>
      <c r="K709" s="228">
        <f>(K644/K612)*AR89</f>
        <v>0</v>
      </c>
      <c r="L709" s="228">
        <f>(L647/L612)*AR94</f>
        <v>0</v>
      </c>
      <c r="M709" s="212">
        <f t="shared" si="24"/>
        <v>0</v>
      </c>
      <c r="N709" s="222" t="s">
        <v>689</v>
      </c>
    </row>
    <row r="710" spans="1:14" s="212" customFormat="1" ht="12.6" customHeight="1" x14ac:dyDescent="0.2">
      <c r="A710" s="223">
        <v>7410</v>
      </c>
      <c r="B710" s="222" t="s">
        <v>156</v>
      </c>
      <c r="C710" s="228">
        <f>AS85</f>
        <v>0</v>
      </c>
      <c r="D710" s="228">
        <f>(D615/D612)*AS90</f>
        <v>0</v>
      </c>
      <c r="E710" s="230">
        <f>(E623/E612)*SUM(C710:D710)</f>
        <v>0</v>
      </c>
      <c r="F710" s="230">
        <f>(F624/F612)*AS64</f>
        <v>0</v>
      </c>
      <c r="G710" s="228">
        <f>(G625/G612)*AS91</f>
        <v>0</v>
      </c>
      <c r="H710" s="230">
        <f>(H628/H612)*AS60</f>
        <v>0</v>
      </c>
      <c r="I710" s="228">
        <f>(I629/I612)*AS92</f>
        <v>0</v>
      </c>
      <c r="J710" s="228">
        <f>(J630/J612)*AS93</f>
        <v>0</v>
      </c>
      <c r="K710" s="228">
        <f>(K644/K612)*AS89</f>
        <v>0</v>
      </c>
      <c r="L710" s="228">
        <f>(L647/L612)*AS94</f>
        <v>0</v>
      </c>
      <c r="M710" s="212">
        <f t="shared" si="24"/>
        <v>0</v>
      </c>
      <c r="N710" s="222" t="s">
        <v>690</v>
      </c>
    </row>
    <row r="711" spans="1:14" s="212" customFormat="1" ht="12.6" customHeight="1" x14ac:dyDescent="0.2">
      <c r="A711" s="223">
        <v>7420</v>
      </c>
      <c r="B711" s="222" t="s">
        <v>691</v>
      </c>
      <c r="C711" s="228">
        <f>AT85</f>
        <v>0</v>
      </c>
      <c r="D711" s="228">
        <f>(D615/D612)*AT90</f>
        <v>0</v>
      </c>
      <c r="E711" s="230">
        <f>(E623/E612)*SUM(C711:D711)</f>
        <v>0</v>
      </c>
      <c r="F711" s="230">
        <f>(F624/F612)*AT64</f>
        <v>0</v>
      </c>
      <c r="G711" s="228">
        <f>(G625/G612)*AT91</f>
        <v>0</v>
      </c>
      <c r="H711" s="230">
        <f>(H628/H612)*AT60</f>
        <v>0</v>
      </c>
      <c r="I711" s="228">
        <f>(I629/I612)*AT92</f>
        <v>0</v>
      </c>
      <c r="J711" s="228">
        <f>(J630/J612)*AT93</f>
        <v>0</v>
      </c>
      <c r="K711" s="228">
        <f>(K644/K612)*AT89</f>
        <v>0</v>
      </c>
      <c r="L711" s="228">
        <f>(L647/L612)*AT94</f>
        <v>0</v>
      </c>
      <c r="M711" s="212">
        <f t="shared" si="24"/>
        <v>0</v>
      </c>
      <c r="N711" s="222" t="s">
        <v>692</v>
      </c>
    </row>
    <row r="712" spans="1:14" s="212" customFormat="1" ht="12.6" customHeight="1" x14ac:dyDescent="0.2">
      <c r="A712" s="223">
        <v>7430</v>
      </c>
      <c r="B712" s="222" t="s">
        <v>693</v>
      </c>
      <c r="C712" s="228">
        <f>AU85</f>
        <v>0</v>
      </c>
      <c r="D712" s="228">
        <f>(D615/D612)*AU90</f>
        <v>0</v>
      </c>
      <c r="E712" s="230">
        <f>(E623/E612)*SUM(C712:D712)</f>
        <v>0</v>
      </c>
      <c r="F712" s="230">
        <f>(F624/F612)*AU64</f>
        <v>0</v>
      </c>
      <c r="G712" s="228">
        <f>(G625/G612)*AU91</f>
        <v>0</v>
      </c>
      <c r="H712" s="230">
        <f>(H628/H612)*AU60</f>
        <v>0</v>
      </c>
      <c r="I712" s="228">
        <f>(I629/I612)*AU92</f>
        <v>0</v>
      </c>
      <c r="J712" s="228">
        <f>(J630/J612)*AU93</f>
        <v>0</v>
      </c>
      <c r="K712" s="228">
        <f>(K644/K612)*AU89</f>
        <v>0</v>
      </c>
      <c r="L712" s="228">
        <f>(L647/L612)*AU94</f>
        <v>0</v>
      </c>
      <c r="M712" s="212">
        <f t="shared" si="24"/>
        <v>0</v>
      </c>
      <c r="N712" s="222" t="s">
        <v>694</v>
      </c>
    </row>
    <row r="713" spans="1:14" s="212" customFormat="1" ht="12.6" customHeight="1" x14ac:dyDescent="0.2">
      <c r="A713" s="223">
        <v>7490</v>
      </c>
      <c r="B713" s="222" t="s">
        <v>695</v>
      </c>
      <c r="C713" s="228">
        <f>AV85</f>
        <v>2810678.2</v>
      </c>
      <c r="D713" s="228">
        <f>(D615/D612)*AV90</f>
        <v>20303.03302473728</v>
      </c>
      <c r="E713" s="230">
        <f>(E623/E612)*SUM(C713:D713)</f>
        <v>274490.7855233248</v>
      </c>
      <c r="F713" s="230">
        <f>(F624/F612)*AV64</f>
        <v>8338.9745365476301</v>
      </c>
      <c r="G713" s="228">
        <f>(G625/G612)*AV91</f>
        <v>197823.87996482404</v>
      </c>
      <c r="H713" s="230">
        <f>(H628/H612)*AV60</f>
        <v>113509.59418563868</v>
      </c>
      <c r="I713" s="228">
        <f>(I629/I612)*AV92</f>
        <v>6834.1600150738395</v>
      </c>
      <c r="J713" s="228">
        <f>(J630/J612)*AV93</f>
        <v>0</v>
      </c>
      <c r="K713" s="228">
        <f>(K644/K612)*AV89</f>
        <v>14651.75821226816</v>
      </c>
      <c r="L713" s="228">
        <f>(L647/L612)*AV94</f>
        <v>856816.64332599065</v>
      </c>
      <c r="M713" s="212">
        <f t="shared" si="24"/>
        <v>1492769</v>
      </c>
      <c r="N713" s="224" t="s">
        <v>696</v>
      </c>
    </row>
    <row r="714" spans="1:14" s="212" customFormat="1" ht="12.6" customHeight="1" x14ac:dyDescent="0.2"/>
    <row r="715" spans="1:14" s="212" customFormat="1" ht="12.6" customHeight="1" x14ac:dyDescent="0.2">
      <c r="C715" s="225">
        <f>SUM(C614:C647)+SUM(C668:C713)</f>
        <v>769746096.82999992</v>
      </c>
      <c r="D715" s="212">
        <f>SUM(D616:D647)+SUM(D668:D713)</f>
        <v>25591768.909999996</v>
      </c>
      <c r="E715" s="212">
        <f>SUM(E624:E647)+SUM(E668:E713)</f>
        <v>68037389.971771821</v>
      </c>
      <c r="F715" s="212">
        <f>SUM(F625:F648)+SUM(F668:F713)</f>
        <v>9559775.3054177407</v>
      </c>
      <c r="G715" s="212">
        <f>SUM(G626:G647)+SUM(G668:G713)</f>
        <v>6114281.991488901</v>
      </c>
      <c r="H715" s="212">
        <f>SUM(H629:H647)+SUM(H668:H713)</f>
        <v>11316487.418598725</v>
      </c>
      <c r="I715" s="212">
        <f>SUM(I630:I647)+SUM(I668:I713)</f>
        <v>6583188.8819301417</v>
      </c>
      <c r="J715" s="212">
        <f>SUM(J631:J647)+SUM(J668:J713)</f>
        <v>416462.49891458993</v>
      </c>
      <c r="K715" s="212">
        <f>SUM(K668:K713)</f>
        <v>45445990.992190033</v>
      </c>
      <c r="L715" s="212">
        <f>SUM(L668:L713)</f>
        <v>11190183.612255169</v>
      </c>
      <c r="M715" s="212">
        <f>SUM(M668:M713)</f>
        <v>169150824</v>
      </c>
      <c r="N715" s="222" t="s">
        <v>697</v>
      </c>
    </row>
    <row r="716" spans="1:14" s="212" customFormat="1" ht="12.6" customHeight="1" x14ac:dyDescent="0.2">
      <c r="C716" s="225">
        <f>CE85</f>
        <v>769746096.82999969</v>
      </c>
      <c r="D716" s="212">
        <f>D615</f>
        <v>25591768.91</v>
      </c>
      <c r="E716" s="212">
        <f>E623</f>
        <v>68037389.971771836</v>
      </c>
      <c r="F716" s="212">
        <f>F624</f>
        <v>9559775.3054177389</v>
      </c>
      <c r="G716" s="212">
        <f>G625</f>
        <v>6114281.991488901</v>
      </c>
      <c r="H716" s="212">
        <f>H628</f>
        <v>11316487.418598726</v>
      </c>
      <c r="I716" s="212">
        <f>I629</f>
        <v>6583188.8819301417</v>
      </c>
      <c r="J716" s="212">
        <f>J630</f>
        <v>416462.49891458993</v>
      </c>
      <c r="K716" s="212">
        <f>K644</f>
        <v>45445990.992190033</v>
      </c>
      <c r="L716" s="212">
        <f>L647</f>
        <v>11190183.612255171</v>
      </c>
      <c r="M716" s="212">
        <f>C648</f>
        <v>169150825.69999999</v>
      </c>
      <c r="N716" s="222" t="s">
        <v>698</v>
      </c>
    </row>
  </sheetData>
  <sheetProtection password="88B3" sheet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topLeftCell="A18" workbookViewId="0">
      <selection activeCell="N34" sqref="N34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7" width="57.44140625" style="11" customWidth="1"/>
    <col min="8" max="16384" width="57.44140625" style="11"/>
  </cols>
  <sheetData>
    <row r="1" spans="1:3" ht="20.100000000000001" customHeight="1" x14ac:dyDescent="0.25">
      <c r="A1" s="177" t="s">
        <v>903</v>
      </c>
      <c r="B1" s="178"/>
      <c r="C1" s="178"/>
    </row>
    <row r="2" spans="1:3" ht="20.100000000000001" customHeight="1" x14ac:dyDescent="0.25">
      <c r="A2" s="177"/>
      <c r="B2" s="178"/>
      <c r="C2" s="103" t="s">
        <v>904</v>
      </c>
    </row>
    <row r="3" spans="1:3" ht="20.100000000000001" customHeight="1" x14ac:dyDescent="0.25">
      <c r="A3" s="129" t="str">
        <f>"Hospital: "&amp;data!C98</f>
        <v>Hospital: St Michael Medical Center</v>
      </c>
      <c r="B3" s="179"/>
      <c r="C3" s="151" t="str">
        <f>"FYE: "&amp;data!C96</f>
        <v>FYE: 06/30/2023</v>
      </c>
    </row>
    <row r="4" spans="1:3" ht="20.100000000000001" customHeight="1" x14ac:dyDescent="0.25">
      <c r="A4" s="180"/>
      <c r="B4" s="181" t="s">
        <v>905</v>
      </c>
      <c r="C4" s="182"/>
    </row>
    <row r="5" spans="1:3" ht="20.100000000000001" customHeight="1" x14ac:dyDescent="0.25">
      <c r="A5" s="183">
        <v>1</v>
      </c>
      <c r="B5" s="184" t="s">
        <v>424</v>
      </c>
      <c r="C5" s="184"/>
    </row>
    <row r="6" spans="1:3" ht="20.100000000000001" customHeight="1" x14ac:dyDescent="0.25">
      <c r="A6" s="183">
        <v>2</v>
      </c>
      <c r="B6" s="185" t="s">
        <v>425</v>
      </c>
      <c r="C6" s="185">
        <f>data!C266</f>
        <v>956624.63</v>
      </c>
    </row>
    <row r="7" spans="1:3" ht="20.100000000000001" customHeight="1" x14ac:dyDescent="0.25">
      <c r="A7" s="183">
        <v>3</v>
      </c>
      <c r="B7" s="185" t="s">
        <v>426</v>
      </c>
      <c r="C7" s="185">
        <f>data!C267</f>
        <v>0</v>
      </c>
    </row>
    <row r="8" spans="1:3" ht="20.100000000000001" customHeight="1" x14ac:dyDescent="0.25">
      <c r="A8" s="183">
        <v>4</v>
      </c>
      <c r="B8" s="185" t="s">
        <v>427</v>
      </c>
      <c r="C8" s="185">
        <f>data!C268</f>
        <v>478110896.23000002</v>
      </c>
    </row>
    <row r="9" spans="1:3" ht="20.100000000000001" customHeight="1" x14ac:dyDescent="0.25">
      <c r="A9" s="183">
        <v>5</v>
      </c>
      <c r="B9" s="185" t="s">
        <v>906</v>
      </c>
      <c r="C9" s="185">
        <f>data!C269</f>
        <v>381684997.60000002</v>
      </c>
    </row>
    <row r="10" spans="1:3" ht="20.100000000000001" customHeight="1" x14ac:dyDescent="0.25">
      <c r="A10" s="183">
        <v>6</v>
      </c>
      <c r="B10" s="185" t="s">
        <v>907</v>
      </c>
      <c r="C10" s="185">
        <f>data!C270</f>
        <v>0</v>
      </c>
    </row>
    <row r="11" spans="1:3" ht="20.100000000000001" customHeight="1" x14ac:dyDescent="0.25">
      <c r="A11" s="183">
        <v>7</v>
      </c>
      <c r="B11" s="185" t="s">
        <v>908</v>
      </c>
      <c r="C11" s="185">
        <f>data!C271</f>
        <v>3480836.32</v>
      </c>
    </row>
    <row r="12" spans="1:3" ht="20.100000000000001" customHeight="1" x14ac:dyDescent="0.25">
      <c r="A12" s="183">
        <v>8</v>
      </c>
      <c r="B12" s="185" t="s">
        <v>431</v>
      </c>
      <c r="C12" s="185">
        <f>data!C272</f>
        <v>0</v>
      </c>
    </row>
    <row r="13" spans="1:3" ht="20.100000000000001" customHeight="1" x14ac:dyDescent="0.25">
      <c r="A13" s="183">
        <v>9</v>
      </c>
      <c r="B13" s="185" t="s">
        <v>432</v>
      </c>
      <c r="C13" s="185">
        <f>data!C273</f>
        <v>15091852.810000001</v>
      </c>
    </row>
    <row r="14" spans="1:3" ht="20.100000000000001" customHeight="1" x14ac:dyDescent="0.25">
      <c r="A14" s="183">
        <v>10</v>
      </c>
      <c r="B14" s="185" t="s">
        <v>433</v>
      </c>
      <c r="C14" s="185">
        <f>data!C274</f>
        <v>1570722.41</v>
      </c>
    </row>
    <row r="15" spans="1:3" ht="20.100000000000001" customHeight="1" x14ac:dyDescent="0.25">
      <c r="A15" s="183">
        <v>11</v>
      </c>
      <c r="B15" s="185" t="s">
        <v>909</v>
      </c>
      <c r="C15" s="185">
        <f>data!C275</f>
        <v>0</v>
      </c>
    </row>
    <row r="16" spans="1:3" ht="20.100000000000001" customHeight="1" x14ac:dyDescent="0.25">
      <c r="A16" s="183">
        <v>12</v>
      </c>
      <c r="B16" s="185" t="s">
        <v>910</v>
      </c>
      <c r="C16" s="185">
        <f>data!D276</f>
        <v>117525934.79999998</v>
      </c>
    </row>
    <row r="17" spans="1:3" ht="20.100000000000001" customHeight="1" x14ac:dyDescent="0.25">
      <c r="A17" s="183">
        <v>13</v>
      </c>
      <c r="B17" s="185"/>
      <c r="C17" s="185"/>
    </row>
    <row r="18" spans="1:3" ht="20.100000000000001" customHeight="1" x14ac:dyDescent="0.25">
      <c r="A18" s="183">
        <v>14</v>
      </c>
      <c r="B18" s="186" t="s">
        <v>911</v>
      </c>
      <c r="C18" s="184"/>
    </row>
    <row r="19" spans="1:3" ht="20.100000000000001" customHeight="1" x14ac:dyDescent="0.25">
      <c r="A19" s="183">
        <v>15</v>
      </c>
      <c r="B19" s="185" t="s">
        <v>425</v>
      </c>
      <c r="C19" s="185">
        <f>data!C278</f>
        <v>0</v>
      </c>
    </row>
    <row r="20" spans="1:3" ht="20.100000000000001" customHeight="1" x14ac:dyDescent="0.25">
      <c r="A20" s="183">
        <v>16</v>
      </c>
      <c r="B20" s="185" t="s">
        <v>426</v>
      </c>
      <c r="C20" s="185">
        <f>data!C279</f>
        <v>0</v>
      </c>
    </row>
    <row r="21" spans="1:3" ht="20.100000000000001" customHeight="1" x14ac:dyDescent="0.25">
      <c r="A21" s="183">
        <v>17</v>
      </c>
      <c r="B21" s="185" t="s">
        <v>437</v>
      </c>
      <c r="C21" s="185">
        <f>data!C280</f>
        <v>0</v>
      </c>
    </row>
    <row r="22" spans="1:3" ht="20.100000000000001" customHeight="1" x14ac:dyDescent="0.25">
      <c r="A22" s="183">
        <v>18</v>
      </c>
      <c r="B22" s="185" t="s">
        <v>912</v>
      </c>
      <c r="C22" s="185">
        <f>data!D281</f>
        <v>0</v>
      </c>
    </row>
    <row r="23" spans="1:3" ht="20.100000000000001" customHeight="1" x14ac:dyDescent="0.25">
      <c r="A23" s="183">
        <v>19</v>
      </c>
      <c r="B23" s="187"/>
      <c r="C23" s="185"/>
    </row>
    <row r="24" spans="1:3" ht="20.100000000000001" customHeight="1" x14ac:dyDescent="0.25">
      <c r="A24" s="183">
        <v>20</v>
      </c>
      <c r="B24" s="186" t="s">
        <v>913</v>
      </c>
      <c r="C24" s="184"/>
    </row>
    <row r="25" spans="1:3" ht="20.100000000000001" customHeight="1" x14ac:dyDescent="0.25">
      <c r="A25" s="183">
        <v>21</v>
      </c>
      <c r="B25" s="185" t="s">
        <v>394</v>
      </c>
      <c r="C25" s="185">
        <f>data!C283</f>
        <v>33689104.840000004</v>
      </c>
    </row>
    <row r="26" spans="1:3" ht="20.100000000000001" customHeight="1" x14ac:dyDescent="0.25">
      <c r="A26" s="183">
        <v>22</v>
      </c>
      <c r="B26" s="185" t="s">
        <v>395</v>
      </c>
      <c r="C26" s="185">
        <f>data!C284</f>
        <v>2153149</v>
      </c>
    </row>
    <row r="27" spans="1:3" ht="20.100000000000001" customHeight="1" x14ac:dyDescent="0.25">
      <c r="A27" s="183">
        <v>23</v>
      </c>
      <c r="B27" s="185" t="s">
        <v>396</v>
      </c>
      <c r="C27" s="185">
        <f>data!C285</f>
        <v>592485871.79999995</v>
      </c>
    </row>
    <row r="28" spans="1:3" ht="20.100000000000001" customHeight="1" x14ac:dyDescent="0.25">
      <c r="A28" s="183">
        <v>24</v>
      </c>
      <c r="B28" s="185" t="s">
        <v>914</v>
      </c>
      <c r="C28" s="185">
        <f>data!C286</f>
        <v>8779307.3900000006</v>
      </c>
    </row>
    <row r="29" spans="1:3" ht="20.100000000000001" customHeight="1" x14ac:dyDescent="0.25">
      <c r="A29" s="183">
        <v>25</v>
      </c>
      <c r="B29" s="185" t="s">
        <v>398</v>
      </c>
      <c r="C29" s="185">
        <f>data!C287</f>
        <v>8320576.1299999999</v>
      </c>
    </row>
    <row r="30" spans="1:3" ht="20.100000000000001" customHeight="1" x14ac:dyDescent="0.25">
      <c r="A30" s="183">
        <v>26</v>
      </c>
      <c r="B30" s="185" t="s">
        <v>442</v>
      </c>
      <c r="C30" s="185">
        <f>data!C288</f>
        <v>234578126.17000002</v>
      </c>
    </row>
    <row r="31" spans="1:3" ht="20.100000000000001" customHeight="1" x14ac:dyDescent="0.25">
      <c r="A31" s="183">
        <v>27</v>
      </c>
      <c r="B31" s="185" t="s">
        <v>401</v>
      </c>
      <c r="C31" s="185">
        <f>data!C289</f>
        <v>32736184.380000003</v>
      </c>
    </row>
    <row r="32" spans="1:3" ht="20.100000000000001" customHeight="1" x14ac:dyDescent="0.25">
      <c r="A32" s="183">
        <v>28</v>
      </c>
      <c r="B32" s="185" t="s">
        <v>402</v>
      </c>
      <c r="C32" s="185">
        <f>data!C290</f>
        <v>478610.73</v>
      </c>
    </row>
    <row r="33" spans="1:3" ht="20.100000000000001" customHeight="1" x14ac:dyDescent="0.25">
      <c r="A33" s="183">
        <v>29</v>
      </c>
      <c r="B33" s="185" t="s">
        <v>615</v>
      </c>
      <c r="C33" s="185">
        <f>data!C291</f>
        <v>0</v>
      </c>
    </row>
    <row r="34" spans="1:3" ht="20.100000000000001" customHeight="1" x14ac:dyDescent="0.25">
      <c r="A34" s="183">
        <v>30</v>
      </c>
      <c r="B34" s="185" t="s">
        <v>915</v>
      </c>
      <c r="C34" s="185">
        <f>data!C292</f>
        <v>309967805.65999997</v>
      </c>
    </row>
    <row r="35" spans="1:3" ht="20.100000000000001" customHeight="1" x14ac:dyDescent="0.25">
      <c r="A35" s="183">
        <v>31</v>
      </c>
      <c r="B35" s="185" t="s">
        <v>916</v>
      </c>
      <c r="C35" s="185">
        <f>data!D293</f>
        <v>603253124.77999997</v>
      </c>
    </row>
    <row r="36" spans="1:3" ht="20.100000000000001" customHeight="1" x14ac:dyDescent="0.25">
      <c r="A36" s="183">
        <v>32</v>
      </c>
      <c r="B36" s="187"/>
      <c r="C36" s="185"/>
    </row>
    <row r="37" spans="1:3" ht="20.100000000000001" customHeight="1" x14ac:dyDescent="0.25">
      <c r="A37" s="183">
        <v>33</v>
      </c>
      <c r="B37" s="186" t="s">
        <v>917</v>
      </c>
      <c r="C37" s="184"/>
    </row>
    <row r="38" spans="1:3" ht="20.100000000000001" customHeight="1" x14ac:dyDescent="0.25">
      <c r="A38" s="183">
        <v>34</v>
      </c>
      <c r="B38" s="185" t="s">
        <v>918</v>
      </c>
      <c r="C38" s="185">
        <f>data!C295</f>
        <v>0</v>
      </c>
    </row>
    <row r="39" spans="1:3" ht="20.100000000000001" customHeight="1" x14ac:dyDescent="0.25">
      <c r="A39" s="183">
        <v>35</v>
      </c>
      <c r="B39" s="185" t="s">
        <v>919</v>
      </c>
      <c r="C39" s="185">
        <f>data!C296</f>
        <v>0</v>
      </c>
    </row>
    <row r="40" spans="1:3" ht="20.100000000000001" customHeight="1" x14ac:dyDescent="0.25">
      <c r="A40" s="183">
        <v>36</v>
      </c>
      <c r="B40" s="185" t="s">
        <v>449</v>
      </c>
      <c r="C40" s="185">
        <f>data!C297</f>
        <v>31916586.109999999</v>
      </c>
    </row>
    <row r="41" spans="1:3" ht="20.100000000000001" customHeight="1" x14ac:dyDescent="0.25">
      <c r="A41" s="183">
        <v>37</v>
      </c>
      <c r="B41" s="185" t="s">
        <v>437</v>
      </c>
      <c r="C41" s="185">
        <f>data!C298</f>
        <v>54747370.079999998</v>
      </c>
    </row>
    <row r="42" spans="1:3" ht="20.100000000000001" customHeight="1" x14ac:dyDescent="0.25">
      <c r="A42" s="183">
        <v>38</v>
      </c>
      <c r="B42" s="185" t="s">
        <v>920</v>
      </c>
      <c r="C42" s="185">
        <f>data!D299</f>
        <v>86663956.189999998</v>
      </c>
    </row>
    <row r="43" spans="1:3" ht="20.100000000000001" customHeight="1" x14ac:dyDescent="0.25">
      <c r="A43" s="183">
        <v>39</v>
      </c>
      <c r="B43" s="187"/>
      <c r="C43" s="185"/>
    </row>
    <row r="44" spans="1:3" ht="20.100000000000001" customHeight="1" x14ac:dyDescent="0.25">
      <c r="A44" s="183">
        <v>40</v>
      </c>
      <c r="B44" s="186" t="s">
        <v>921</v>
      </c>
      <c r="C44" s="184"/>
    </row>
    <row r="45" spans="1:3" ht="20.100000000000001" customHeight="1" x14ac:dyDescent="0.25">
      <c r="A45" s="183">
        <v>41</v>
      </c>
      <c r="B45" s="185" t="s">
        <v>452</v>
      </c>
      <c r="C45" s="185">
        <f>data!C302</f>
        <v>8211001.9400000004</v>
      </c>
    </row>
    <row r="46" spans="1:3" ht="20.100000000000001" customHeight="1" x14ac:dyDescent="0.25">
      <c r="A46" s="183">
        <v>42</v>
      </c>
      <c r="B46" s="185" t="s">
        <v>453</v>
      </c>
      <c r="C46" s="185">
        <f>data!C303</f>
        <v>0</v>
      </c>
    </row>
    <row r="47" spans="1:3" ht="20.100000000000001" customHeight="1" x14ac:dyDescent="0.25">
      <c r="A47" s="183">
        <v>43</v>
      </c>
      <c r="B47" s="185" t="s">
        <v>922</v>
      </c>
      <c r="C47" s="185">
        <f>data!C304</f>
        <v>0</v>
      </c>
    </row>
    <row r="48" spans="1:3" ht="20.100000000000001" customHeight="1" x14ac:dyDescent="0.25">
      <c r="A48" s="183">
        <v>44</v>
      </c>
      <c r="B48" s="185" t="s">
        <v>455</v>
      </c>
      <c r="C48" s="185">
        <f>data!C305</f>
        <v>22202644.630000003</v>
      </c>
    </row>
    <row r="49" spans="1:3" ht="20.100000000000001" customHeight="1" x14ac:dyDescent="0.25">
      <c r="A49" s="183">
        <v>45</v>
      </c>
      <c r="B49" s="185" t="s">
        <v>923</v>
      </c>
      <c r="C49" s="185">
        <f>data!D306</f>
        <v>30413646.570000004</v>
      </c>
    </row>
    <row r="50" spans="1:3" ht="20.100000000000001" customHeight="1" x14ac:dyDescent="0.25">
      <c r="A50" s="188">
        <v>46</v>
      </c>
      <c r="B50" s="189" t="s">
        <v>924</v>
      </c>
      <c r="C50" s="185">
        <f>data!D308</f>
        <v>837856662.34000003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7" t="s">
        <v>925</v>
      </c>
      <c r="B53" s="178"/>
      <c r="C53" s="178"/>
    </row>
    <row r="54" spans="1:3" ht="20.100000000000001" customHeight="1" x14ac:dyDescent="0.25">
      <c r="A54" s="177"/>
      <c r="B54" s="178"/>
      <c r="C54" s="103" t="s">
        <v>926</v>
      </c>
    </row>
    <row r="55" spans="1:3" ht="20.100000000000001" customHeight="1" x14ac:dyDescent="0.25">
      <c r="A55" s="129" t="str">
        <f>"Hospital: "&amp;data!C98</f>
        <v>Hospital: St Michael Medical Center</v>
      </c>
      <c r="B55" s="179"/>
      <c r="C55" s="151" t="str">
        <f>"FYE: "&amp;data!C96</f>
        <v>FYE: 06/30/2023</v>
      </c>
    </row>
    <row r="56" spans="1:3" ht="20.100000000000001" customHeight="1" x14ac:dyDescent="0.25">
      <c r="A56" s="190"/>
      <c r="B56" s="191" t="s">
        <v>927</v>
      </c>
      <c r="C56" s="182"/>
    </row>
    <row r="57" spans="1:3" ht="20.100000000000001" customHeight="1" x14ac:dyDescent="0.25">
      <c r="A57" s="192">
        <v>1</v>
      </c>
      <c r="B57" s="177" t="s">
        <v>459</v>
      </c>
      <c r="C57" s="193"/>
    </row>
    <row r="58" spans="1:3" ht="20.100000000000001" customHeight="1" x14ac:dyDescent="0.25">
      <c r="A58" s="183">
        <v>2</v>
      </c>
      <c r="B58" s="185" t="s">
        <v>460</v>
      </c>
      <c r="C58" s="185">
        <f>data!C314</f>
        <v>0</v>
      </c>
    </row>
    <row r="59" spans="1:3" ht="20.100000000000001" customHeight="1" x14ac:dyDescent="0.25">
      <c r="A59" s="183">
        <v>3</v>
      </c>
      <c r="B59" s="185" t="s">
        <v>928</v>
      </c>
      <c r="C59" s="185">
        <f>data!C315</f>
        <v>7067401.2699999996</v>
      </c>
    </row>
    <row r="60" spans="1:3" ht="20.100000000000001" customHeight="1" x14ac:dyDescent="0.25">
      <c r="A60" s="183">
        <v>4</v>
      </c>
      <c r="B60" s="185" t="s">
        <v>929</v>
      </c>
      <c r="C60" s="185">
        <f>data!C316</f>
        <v>24583973.690000001</v>
      </c>
    </row>
    <row r="61" spans="1:3" ht="20.100000000000001" customHeight="1" x14ac:dyDescent="0.25">
      <c r="A61" s="183">
        <v>5</v>
      </c>
      <c r="B61" s="185" t="s">
        <v>463</v>
      </c>
      <c r="C61" s="185">
        <f>data!C317</f>
        <v>42796120.100000001</v>
      </c>
    </row>
    <row r="62" spans="1:3" ht="20.100000000000001" customHeight="1" x14ac:dyDescent="0.25">
      <c r="A62" s="183">
        <v>6</v>
      </c>
      <c r="B62" s="185" t="s">
        <v>930</v>
      </c>
      <c r="C62" s="185">
        <f>data!C318</f>
        <v>0</v>
      </c>
    </row>
    <row r="63" spans="1:3" ht="20.100000000000001" customHeight="1" x14ac:dyDescent="0.25">
      <c r="A63" s="183">
        <v>7</v>
      </c>
      <c r="B63" s="185" t="s">
        <v>931</v>
      </c>
      <c r="C63" s="185">
        <f>data!C319</f>
        <v>6930801.5</v>
      </c>
    </row>
    <row r="64" spans="1:3" ht="20.100000000000001" customHeight="1" x14ac:dyDescent="0.25">
      <c r="A64" s="183">
        <v>8</v>
      </c>
      <c r="B64" s="185" t="s">
        <v>466</v>
      </c>
      <c r="C64" s="185">
        <f>data!C320</f>
        <v>0</v>
      </c>
    </row>
    <row r="65" spans="1:3" ht="20.100000000000001" customHeight="1" x14ac:dyDescent="0.25">
      <c r="A65" s="183">
        <v>9</v>
      </c>
      <c r="B65" s="185" t="s">
        <v>467</v>
      </c>
      <c r="C65" s="185">
        <f>data!C321</f>
        <v>0</v>
      </c>
    </row>
    <row r="66" spans="1:3" ht="20.100000000000001" customHeight="1" x14ac:dyDescent="0.25">
      <c r="A66" s="183">
        <v>10</v>
      </c>
      <c r="B66" s="185" t="s">
        <v>468</v>
      </c>
      <c r="C66" s="185">
        <f>data!C322</f>
        <v>0</v>
      </c>
    </row>
    <row r="67" spans="1:3" ht="20.100000000000001" customHeight="1" x14ac:dyDescent="0.25">
      <c r="A67" s="183">
        <v>11</v>
      </c>
      <c r="B67" s="185" t="s">
        <v>932</v>
      </c>
      <c r="C67" s="185">
        <f>data!C323</f>
        <v>5943532.7599999998</v>
      </c>
    </row>
    <row r="68" spans="1:3" ht="20.100000000000001" customHeight="1" x14ac:dyDescent="0.25">
      <c r="A68" s="183">
        <v>12</v>
      </c>
      <c r="B68" s="185" t="s">
        <v>933</v>
      </c>
      <c r="C68" s="185">
        <f>data!D324</f>
        <v>87321829.320000008</v>
      </c>
    </row>
    <row r="69" spans="1:3" ht="20.100000000000001" customHeight="1" x14ac:dyDescent="0.25">
      <c r="A69" s="183">
        <v>13</v>
      </c>
      <c r="B69" s="187"/>
      <c r="C69" s="185"/>
    </row>
    <row r="70" spans="1:3" ht="20.100000000000001" customHeight="1" x14ac:dyDescent="0.25">
      <c r="A70" s="183">
        <v>14</v>
      </c>
      <c r="B70" s="186" t="s">
        <v>934</v>
      </c>
      <c r="C70" s="184"/>
    </row>
    <row r="71" spans="1:3" ht="20.100000000000001" customHeight="1" x14ac:dyDescent="0.25">
      <c r="A71" s="183">
        <v>15</v>
      </c>
      <c r="B71" s="185" t="s">
        <v>472</v>
      </c>
      <c r="C71" s="185">
        <f>data!C326</f>
        <v>0</v>
      </c>
    </row>
    <row r="72" spans="1:3" ht="20.100000000000001" customHeight="1" x14ac:dyDescent="0.25">
      <c r="A72" s="183">
        <v>16</v>
      </c>
      <c r="B72" s="185" t="s">
        <v>935</v>
      </c>
      <c r="C72" s="185">
        <f>data!C327</f>
        <v>0</v>
      </c>
    </row>
    <row r="73" spans="1:3" ht="20.100000000000001" customHeight="1" x14ac:dyDescent="0.25">
      <c r="A73" s="183">
        <v>17</v>
      </c>
      <c r="B73" s="185" t="s">
        <v>474</v>
      </c>
      <c r="C73" s="185">
        <f>data!C328</f>
        <v>54862536.459999993</v>
      </c>
    </row>
    <row r="74" spans="1:3" ht="20.100000000000001" customHeight="1" x14ac:dyDescent="0.25">
      <c r="A74" s="183">
        <v>18</v>
      </c>
      <c r="B74" s="185" t="s">
        <v>936</v>
      </c>
      <c r="C74" s="185">
        <f>data!D329</f>
        <v>54862536.459999993</v>
      </c>
    </row>
    <row r="75" spans="1:3" ht="20.100000000000001" customHeight="1" x14ac:dyDescent="0.25">
      <c r="A75" s="183">
        <v>19</v>
      </c>
      <c r="B75" s="187"/>
      <c r="C75" s="185"/>
    </row>
    <row r="76" spans="1:3" ht="20.100000000000001" customHeight="1" x14ac:dyDescent="0.25">
      <c r="A76" s="183">
        <v>20</v>
      </c>
      <c r="B76" s="186" t="s">
        <v>476</v>
      </c>
      <c r="C76" s="184"/>
    </row>
    <row r="77" spans="1:3" ht="20.100000000000001" customHeight="1" x14ac:dyDescent="0.25">
      <c r="A77" s="183">
        <v>21</v>
      </c>
      <c r="B77" s="185" t="s">
        <v>477</v>
      </c>
      <c r="C77" s="185">
        <f>data!C331</f>
        <v>0</v>
      </c>
    </row>
    <row r="78" spans="1:3" ht="20.100000000000001" customHeight="1" x14ac:dyDescent="0.25">
      <c r="A78" s="183">
        <v>22</v>
      </c>
      <c r="B78" s="185" t="s">
        <v>937</v>
      </c>
      <c r="C78" s="185">
        <f>data!C332</f>
        <v>0</v>
      </c>
    </row>
    <row r="79" spans="1:3" ht="20.100000000000001" customHeight="1" x14ac:dyDescent="0.25">
      <c r="A79" s="183">
        <v>23</v>
      </c>
      <c r="B79" s="185" t="s">
        <v>479</v>
      </c>
      <c r="C79" s="185">
        <f>data!C333</f>
        <v>0</v>
      </c>
    </row>
    <row r="80" spans="1:3" ht="20.100000000000001" customHeight="1" x14ac:dyDescent="0.25">
      <c r="A80" s="183">
        <v>24</v>
      </c>
      <c r="B80" s="185" t="s">
        <v>938</v>
      </c>
      <c r="C80" s="185">
        <f>data!C334</f>
        <v>1170163.8799999999</v>
      </c>
    </row>
    <row r="81" spans="1:3" ht="20.100000000000001" customHeight="1" x14ac:dyDescent="0.25">
      <c r="A81" s="183">
        <v>25</v>
      </c>
      <c r="B81" s="185" t="s">
        <v>481</v>
      </c>
      <c r="C81" s="185">
        <f>data!C335</f>
        <v>0</v>
      </c>
    </row>
    <row r="82" spans="1:3" ht="20.100000000000001" customHeight="1" x14ac:dyDescent="0.25">
      <c r="A82" s="183">
        <v>26</v>
      </c>
      <c r="B82" s="185" t="s">
        <v>939</v>
      </c>
      <c r="C82" s="185">
        <f>data!C336</f>
        <v>63723262.619999997</v>
      </c>
    </row>
    <row r="83" spans="1:3" ht="20.100000000000001" customHeight="1" x14ac:dyDescent="0.25">
      <c r="A83" s="183">
        <v>27</v>
      </c>
      <c r="B83" s="185" t="s">
        <v>483</v>
      </c>
      <c r="C83" s="185">
        <f>data!C337</f>
        <v>0</v>
      </c>
    </row>
    <row r="84" spans="1:3" ht="20.100000000000001" customHeight="1" x14ac:dyDescent="0.25">
      <c r="A84" s="183">
        <v>28</v>
      </c>
      <c r="B84" s="185" t="s">
        <v>484</v>
      </c>
      <c r="C84" s="185">
        <f>data!C338</f>
        <v>570337.88000000012</v>
      </c>
    </row>
    <row r="85" spans="1:3" ht="20.100000000000001" customHeight="1" x14ac:dyDescent="0.25">
      <c r="A85" s="183">
        <v>29</v>
      </c>
      <c r="B85" s="185" t="s">
        <v>615</v>
      </c>
      <c r="C85" s="185">
        <f>data!D339</f>
        <v>65463764.380000003</v>
      </c>
    </row>
    <row r="86" spans="1:3" ht="20.100000000000001" customHeight="1" x14ac:dyDescent="0.25">
      <c r="A86" s="183">
        <v>30</v>
      </c>
      <c r="B86" s="185" t="s">
        <v>940</v>
      </c>
      <c r="C86" s="185">
        <f>data!D340</f>
        <v>5943532.7599999998</v>
      </c>
    </row>
    <row r="87" spans="1:3" ht="20.100000000000001" customHeight="1" x14ac:dyDescent="0.25">
      <c r="A87" s="183">
        <v>31</v>
      </c>
      <c r="B87" s="185" t="s">
        <v>941</v>
      </c>
      <c r="C87" s="185">
        <f>data!D341</f>
        <v>59520231.620000005</v>
      </c>
    </row>
    <row r="88" spans="1:3" ht="20.100000000000001" customHeight="1" x14ac:dyDescent="0.25">
      <c r="A88" s="183">
        <v>32</v>
      </c>
      <c r="B88" s="187"/>
      <c r="C88" s="185"/>
    </row>
    <row r="89" spans="1:3" ht="20.100000000000001" customHeight="1" x14ac:dyDescent="0.25">
      <c r="A89" s="183">
        <v>33</v>
      </c>
      <c r="B89" s="194" t="s">
        <v>942</v>
      </c>
      <c r="C89" s="185">
        <f>data!C343</f>
        <v>636152064.89999998</v>
      </c>
    </row>
    <row r="90" spans="1:3" ht="20.100000000000001" customHeight="1" x14ac:dyDescent="0.25">
      <c r="A90" s="183">
        <v>34</v>
      </c>
      <c r="B90" s="185"/>
      <c r="C90" s="185"/>
    </row>
    <row r="91" spans="1:3" ht="20.100000000000001" customHeight="1" x14ac:dyDescent="0.25">
      <c r="A91" s="183">
        <v>35</v>
      </c>
      <c r="B91" s="186" t="s">
        <v>943</v>
      </c>
      <c r="C91" s="184"/>
    </row>
    <row r="92" spans="1:3" ht="20.100000000000001" customHeight="1" x14ac:dyDescent="0.25">
      <c r="A92" s="183">
        <v>36</v>
      </c>
      <c r="B92" s="185" t="s">
        <v>488</v>
      </c>
      <c r="C92" s="185">
        <f>data!C345</f>
        <v>0</v>
      </c>
    </row>
    <row r="93" spans="1:3" ht="20.100000000000001" customHeight="1" x14ac:dyDescent="0.25">
      <c r="A93" s="183">
        <v>37</v>
      </c>
      <c r="B93" s="187"/>
      <c r="C93" s="185"/>
    </row>
    <row r="94" spans="1:3" ht="20.100000000000001" customHeight="1" x14ac:dyDescent="0.25">
      <c r="A94" s="183">
        <v>38</v>
      </c>
      <c r="B94" s="185" t="s">
        <v>489</v>
      </c>
      <c r="C94" s="185">
        <f>data!C346</f>
        <v>0</v>
      </c>
    </row>
    <row r="95" spans="1:3" ht="20.100000000000001" customHeight="1" x14ac:dyDescent="0.25">
      <c r="A95" s="183">
        <v>39</v>
      </c>
      <c r="B95" s="187"/>
      <c r="C95" s="185"/>
    </row>
    <row r="96" spans="1:3" ht="20.100000000000001" customHeight="1" x14ac:dyDescent="0.25">
      <c r="A96" s="183">
        <v>40</v>
      </c>
      <c r="B96" s="185" t="s">
        <v>944</v>
      </c>
      <c r="C96" s="185">
        <f>data!C347</f>
        <v>0</v>
      </c>
    </row>
    <row r="97" spans="1:3" ht="20.100000000000001" customHeight="1" x14ac:dyDescent="0.25">
      <c r="A97" s="183">
        <v>41</v>
      </c>
      <c r="B97" s="187"/>
      <c r="C97" s="185"/>
    </row>
    <row r="98" spans="1:3" ht="20.100000000000001" customHeight="1" x14ac:dyDescent="0.25">
      <c r="A98" s="183">
        <v>42</v>
      </c>
      <c r="B98" s="185" t="s">
        <v>945</v>
      </c>
      <c r="C98" s="185">
        <f>data!C348</f>
        <v>0</v>
      </c>
    </row>
    <row r="99" spans="1:3" ht="20.100000000000001" customHeight="1" x14ac:dyDescent="0.25">
      <c r="A99" s="183">
        <v>43</v>
      </c>
      <c r="B99" s="185" t="s">
        <v>946</v>
      </c>
      <c r="C99" s="185"/>
    </row>
    <row r="100" spans="1:3" ht="20.100000000000001" customHeight="1" x14ac:dyDescent="0.25">
      <c r="A100" s="183">
        <v>44</v>
      </c>
      <c r="B100" s="187"/>
      <c r="C100" s="185"/>
    </row>
    <row r="101" spans="1:3" ht="20.100000000000001" customHeight="1" x14ac:dyDescent="0.25">
      <c r="A101" s="183">
        <v>45</v>
      </c>
      <c r="B101" s="185" t="s">
        <v>947</v>
      </c>
      <c r="C101" s="185">
        <f>data!C349</f>
        <v>0</v>
      </c>
    </row>
    <row r="102" spans="1:3" ht="20.100000000000001" customHeight="1" x14ac:dyDescent="0.25">
      <c r="A102" s="183">
        <v>46</v>
      </c>
      <c r="B102" s="185" t="s">
        <v>948</v>
      </c>
      <c r="C102" s="185">
        <f>data!C343+data!C345+data!C346+data!C347+data!C348-data!C349</f>
        <v>636152064.89999998</v>
      </c>
    </row>
    <row r="103" spans="1:3" ht="20.100000000000001" customHeight="1" x14ac:dyDescent="0.25">
      <c r="A103" s="183">
        <v>47</v>
      </c>
      <c r="B103" s="185" t="s">
        <v>949</v>
      </c>
      <c r="C103" s="185">
        <f>data!D352</f>
        <v>837856662.34000003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7" t="s">
        <v>950</v>
      </c>
      <c r="B106" s="178"/>
      <c r="C106" s="178"/>
    </row>
    <row r="107" spans="1:3" ht="20.100000000000001" customHeight="1" x14ac:dyDescent="0.25">
      <c r="A107" s="179"/>
      <c r="C107" s="103" t="s">
        <v>951</v>
      </c>
    </row>
    <row r="108" spans="1:3" ht="20.100000000000001" customHeight="1" x14ac:dyDescent="0.25">
      <c r="A108" s="129" t="str">
        <f>"Hospital: "&amp;data!C98</f>
        <v>Hospital: St Michael Medical Center</v>
      </c>
      <c r="B108" s="179"/>
      <c r="C108" s="151" t="str">
        <f>"FYE: "&amp;data!C96</f>
        <v>FYE: 06/30/2023</v>
      </c>
    </row>
    <row r="109" spans="1:3" ht="20.100000000000001" customHeight="1" x14ac:dyDescent="0.25">
      <c r="A109" s="180"/>
      <c r="B109" s="195"/>
      <c r="C109" s="196"/>
    </row>
    <row r="110" spans="1:3" ht="20.100000000000001" customHeight="1" x14ac:dyDescent="0.25">
      <c r="A110" s="183">
        <v>1</v>
      </c>
      <c r="B110" s="186" t="s">
        <v>952</v>
      </c>
      <c r="C110" s="184"/>
    </row>
    <row r="111" spans="1:3" ht="20.100000000000001" customHeight="1" x14ac:dyDescent="0.25">
      <c r="A111" s="183">
        <v>2</v>
      </c>
      <c r="B111" s="185" t="s">
        <v>497</v>
      </c>
      <c r="C111" s="185">
        <f>data!C358</f>
        <v>1465364607.3599999</v>
      </c>
    </row>
    <row r="112" spans="1:3" ht="20.100000000000001" customHeight="1" x14ac:dyDescent="0.25">
      <c r="A112" s="183">
        <v>3</v>
      </c>
      <c r="B112" s="185" t="s">
        <v>498</v>
      </c>
      <c r="C112" s="185">
        <f>data!C359</f>
        <v>2108915179.0100002</v>
      </c>
    </row>
    <row r="113" spans="1:3" ht="20.100000000000001" customHeight="1" x14ac:dyDescent="0.25">
      <c r="A113" s="183">
        <v>4</v>
      </c>
      <c r="B113" s="185" t="s">
        <v>953</v>
      </c>
      <c r="C113" s="185">
        <f>data!D360</f>
        <v>3574279786.3699999</v>
      </c>
    </row>
    <row r="114" spans="1:3" ht="20.100000000000001" customHeight="1" x14ac:dyDescent="0.25">
      <c r="A114" s="183">
        <v>5</v>
      </c>
      <c r="B114" s="187"/>
      <c r="C114" s="185"/>
    </row>
    <row r="115" spans="1:3" ht="20.100000000000001" customHeight="1" x14ac:dyDescent="0.25">
      <c r="A115" s="183">
        <v>6</v>
      </c>
      <c r="B115" s="186" t="s">
        <v>954</v>
      </c>
      <c r="C115" s="184"/>
    </row>
    <row r="116" spans="1:3" ht="20.100000000000001" customHeight="1" x14ac:dyDescent="0.25">
      <c r="A116" s="183">
        <v>7</v>
      </c>
      <c r="B116" s="197" t="s">
        <v>955</v>
      </c>
      <c r="C116" s="198">
        <f>data!C362</f>
        <v>25585999.969999999</v>
      </c>
    </row>
    <row r="117" spans="1:3" ht="20.100000000000001" customHeight="1" x14ac:dyDescent="0.25">
      <c r="A117" s="183">
        <v>8</v>
      </c>
      <c r="B117" s="185" t="s">
        <v>501</v>
      </c>
      <c r="C117" s="198">
        <f>data!C363</f>
        <v>2758542219.0599999</v>
      </c>
    </row>
    <row r="118" spans="1:3" ht="20.100000000000001" customHeight="1" x14ac:dyDescent="0.25">
      <c r="A118" s="183">
        <v>9</v>
      </c>
      <c r="B118" s="185" t="s">
        <v>956</v>
      </c>
      <c r="C118" s="198">
        <f>data!C364</f>
        <v>14503980.4</v>
      </c>
    </row>
    <row r="119" spans="1:3" ht="20.100000000000001" customHeight="1" x14ac:dyDescent="0.25">
      <c r="A119" s="183">
        <v>10</v>
      </c>
      <c r="B119" s="185" t="s">
        <v>957</v>
      </c>
      <c r="C119" s="198">
        <f>data!C365</f>
        <v>16812249.5</v>
      </c>
    </row>
    <row r="120" spans="1:3" ht="20.100000000000001" customHeight="1" x14ac:dyDescent="0.25">
      <c r="A120" s="183">
        <v>11</v>
      </c>
      <c r="B120" s="185" t="s">
        <v>901</v>
      </c>
      <c r="C120" s="198">
        <f>data!D366</f>
        <v>2815444448.9299998</v>
      </c>
    </row>
    <row r="121" spans="1:3" ht="20.100000000000001" customHeight="1" x14ac:dyDescent="0.25">
      <c r="A121" s="183">
        <v>12</v>
      </c>
      <c r="B121" s="185" t="s">
        <v>958</v>
      </c>
      <c r="C121" s="198">
        <f>data!D367</f>
        <v>758835337.44000006</v>
      </c>
    </row>
    <row r="122" spans="1:3" ht="20.100000000000001" customHeight="1" x14ac:dyDescent="0.25">
      <c r="A122" s="183">
        <v>13</v>
      </c>
      <c r="B122" s="187"/>
      <c r="C122" s="185"/>
    </row>
    <row r="123" spans="1:3" ht="20.100000000000001" customHeight="1" x14ac:dyDescent="0.25">
      <c r="A123" s="183">
        <v>14</v>
      </c>
      <c r="B123" s="186" t="s">
        <v>505</v>
      </c>
      <c r="C123" s="184"/>
    </row>
    <row r="124" spans="1:3" ht="20.100000000000001" customHeight="1" x14ac:dyDescent="0.25">
      <c r="A124" s="183">
        <v>15</v>
      </c>
      <c r="B124" s="199" t="s">
        <v>506</v>
      </c>
      <c r="C124" s="200"/>
    </row>
    <row r="125" spans="1:3" ht="20.100000000000001" customHeight="1" x14ac:dyDescent="0.25">
      <c r="A125" s="204" t="s">
        <v>959</v>
      </c>
      <c r="B125" s="201" t="s">
        <v>507</v>
      </c>
      <c r="C125" s="200">
        <f>data!C370</f>
        <v>17151.37</v>
      </c>
    </row>
    <row r="126" spans="1:3" ht="20.100000000000001" customHeight="1" x14ac:dyDescent="0.25">
      <c r="A126" s="204" t="s">
        <v>960</v>
      </c>
      <c r="B126" s="201" t="s">
        <v>508</v>
      </c>
      <c r="C126" s="200">
        <f>data!C371</f>
        <v>22603029.82</v>
      </c>
    </row>
    <row r="127" spans="1:3" ht="20.100000000000001" customHeight="1" x14ac:dyDescent="0.25">
      <c r="A127" s="204" t="s">
        <v>961</v>
      </c>
      <c r="B127" s="201" t="s">
        <v>509</v>
      </c>
      <c r="C127" s="200">
        <f>data!C372</f>
        <v>-99131</v>
      </c>
    </row>
    <row r="128" spans="1:3" ht="20.100000000000001" customHeight="1" x14ac:dyDescent="0.25">
      <c r="A128" s="204" t="s">
        <v>962</v>
      </c>
      <c r="B128" s="201" t="s">
        <v>510</v>
      </c>
      <c r="C128" s="200">
        <f>data!C373</f>
        <v>0</v>
      </c>
    </row>
    <row r="129" spans="1:3" ht="20.100000000000001" customHeight="1" x14ac:dyDescent="0.25">
      <c r="A129" s="204" t="s">
        <v>963</v>
      </c>
      <c r="B129" s="201" t="s">
        <v>511</v>
      </c>
      <c r="C129" s="200">
        <f>data!C374</f>
        <v>3101228</v>
      </c>
    </row>
    <row r="130" spans="1:3" ht="20.100000000000001" customHeight="1" x14ac:dyDescent="0.25">
      <c r="A130" s="204" t="s">
        <v>964</v>
      </c>
      <c r="B130" s="201" t="s">
        <v>512</v>
      </c>
      <c r="C130" s="200">
        <f>data!C375</f>
        <v>0</v>
      </c>
    </row>
    <row r="131" spans="1:3" ht="20.100000000000001" customHeight="1" x14ac:dyDescent="0.25">
      <c r="A131" s="204" t="s">
        <v>965</v>
      </c>
      <c r="B131" s="201" t="s">
        <v>513</v>
      </c>
      <c r="C131" s="200">
        <f>data!C376</f>
        <v>9199333.6099999994</v>
      </c>
    </row>
    <row r="132" spans="1:3" ht="20.100000000000001" customHeight="1" x14ac:dyDescent="0.25">
      <c r="A132" s="204" t="s">
        <v>966</v>
      </c>
      <c r="B132" s="201" t="s">
        <v>514</v>
      </c>
      <c r="C132" s="200">
        <f>data!C377</f>
        <v>0</v>
      </c>
    </row>
    <row r="133" spans="1:3" ht="20.100000000000001" customHeight="1" x14ac:dyDescent="0.25">
      <c r="A133" s="204" t="s">
        <v>967</v>
      </c>
      <c r="B133" s="201" t="s">
        <v>515</v>
      </c>
      <c r="C133" s="200">
        <f>data!C378</f>
        <v>2886527.5</v>
      </c>
    </row>
    <row r="134" spans="1:3" ht="20.100000000000001" customHeight="1" x14ac:dyDescent="0.25">
      <c r="A134" s="204" t="s">
        <v>968</v>
      </c>
      <c r="B134" s="201" t="s">
        <v>516</v>
      </c>
      <c r="C134" s="200">
        <f>data!C379</f>
        <v>1344477.2799999998</v>
      </c>
    </row>
    <row r="135" spans="1:3" ht="20.100000000000001" customHeight="1" x14ac:dyDescent="0.25">
      <c r="A135" s="204" t="s">
        <v>969</v>
      </c>
      <c r="B135" s="201" t="s">
        <v>517</v>
      </c>
      <c r="C135" s="200">
        <f>data!C380</f>
        <v>3194885</v>
      </c>
    </row>
    <row r="136" spans="1:3" ht="20.100000000000001" customHeight="1" x14ac:dyDescent="0.25">
      <c r="A136" s="183">
        <v>16</v>
      </c>
      <c r="B136" s="185" t="s">
        <v>519</v>
      </c>
      <c r="C136" s="200">
        <f>data!C381</f>
        <v>0</v>
      </c>
    </row>
    <row r="137" spans="1:3" ht="20.100000000000001" customHeight="1" x14ac:dyDescent="0.25">
      <c r="A137" s="183">
        <v>17</v>
      </c>
      <c r="B137" s="185" t="s">
        <v>970</v>
      </c>
      <c r="C137" s="198">
        <f>data!D383</f>
        <v>42247501.579999998</v>
      </c>
    </row>
    <row r="138" spans="1:3" ht="20.100000000000001" customHeight="1" x14ac:dyDescent="0.25">
      <c r="A138" s="183">
        <v>18</v>
      </c>
      <c r="B138" s="185" t="s">
        <v>971</v>
      </c>
      <c r="C138" s="198">
        <f>data!D384</f>
        <v>801082839.0200001</v>
      </c>
    </row>
    <row r="139" spans="1:3" ht="20.100000000000001" customHeight="1" x14ac:dyDescent="0.25">
      <c r="A139" s="183">
        <v>19</v>
      </c>
      <c r="B139" s="187"/>
      <c r="C139" s="185"/>
    </row>
    <row r="140" spans="1:3" ht="20.100000000000001" customHeight="1" x14ac:dyDescent="0.25">
      <c r="A140" s="183">
        <v>20</v>
      </c>
      <c r="B140" s="186" t="s">
        <v>972</v>
      </c>
      <c r="C140" s="184"/>
    </row>
    <row r="141" spans="1:3" ht="20.100000000000001" customHeight="1" x14ac:dyDescent="0.25">
      <c r="A141" s="183">
        <v>21</v>
      </c>
      <c r="B141" s="185" t="s">
        <v>523</v>
      </c>
      <c r="C141" s="198">
        <f>data!C389</f>
        <v>239911781.90000001</v>
      </c>
    </row>
    <row r="142" spans="1:3" ht="20.100000000000001" customHeight="1" x14ac:dyDescent="0.25">
      <c r="A142" s="183">
        <v>22</v>
      </c>
      <c r="B142" s="185" t="s">
        <v>11</v>
      </c>
      <c r="C142" s="198">
        <f>data!C390</f>
        <v>53025642.079999998</v>
      </c>
    </row>
    <row r="143" spans="1:3" ht="20.100000000000001" customHeight="1" x14ac:dyDescent="0.25">
      <c r="A143" s="183">
        <v>23</v>
      </c>
      <c r="B143" s="185" t="s">
        <v>264</v>
      </c>
      <c r="C143" s="198">
        <f>data!C391</f>
        <v>53739843</v>
      </c>
    </row>
    <row r="144" spans="1:3" ht="20.100000000000001" customHeight="1" x14ac:dyDescent="0.25">
      <c r="A144" s="183">
        <v>24</v>
      </c>
      <c r="B144" s="185" t="s">
        <v>265</v>
      </c>
      <c r="C144" s="198">
        <f>data!C392</f>
        <v>128956211.36999999</v>
      </c>
    </row>
    <row r="145" spans="1:3" ht="20.100000000000001" customHeight="1" x14ac:dyDescent="0.25">
      <c r="A145" s="183">
        <v>25</v>
      </c>
      <c r="B145" s="185" t="s">
        <v>973</v>
      </c>
      <c r="C145" s="198">
        <f>data!C393</f>
        <v>5621201.25</v>
      </c>
    </row>
    <row r="146" spans="1:3" ht="20.100000000000001" customHeight="1" x14ac:dyDescent="0.25">
      <c r="A146" s="183">
        <v>26</v>
      </c>
      <c r="B146" s="185" t="s">
        <v>974</v>
      </c>
      <c r="C146" s="198">
        <f>data!C394</f>
        <v>165606759</v>
      </c>
    </row>
    <row r="147" spans="1:3" ht="20.100000000000001" customHeight="1" x14ac:dyDescent="0.25">
      <c r="A147" s="183">
        <v>27</v>
      </c>
      <c r="B147" s="185" t="s">
        <v>16</v>
      </c>
      <c r="C147" s="198">
        <f>data!C395</f>
        <v>47380977.020000003</v>
      </c>
    </row>
    <row r="148" spans="1:3" ht="20.100000000000001" customHeight="1" x14ac:dyDescent="0.25">
      <c r="A148" s="183">
        <v>28</v>
      </c>
      <c r="B148" s="185" t="s">
        <v>975</v>
      </c>
      <c r="C148" s="198">
        <f>data!C396</f>
        <v>16110011.390000001</v>
      </c>
    </row>
    <row r="149" spans="1:3" ht="20.100000000000001" customHeight="1" x14ac:dyDescent="0.25">
      <c r="A149" s="183">
        <v>29</v>
      </c>
      <c r="B149" s="185" t="s">
        <v>528</v>
      </c>
      <c r="C149" s="198">
        <f>data!C397</f>
        <v>0</v>
      </c>
    </row>
    <row r="150" spans="1:3" ht="20.100000000000001" customHeight="1" x14ac:dyDescent="0.25">
      <c r="A150" s="183">
        <v>30</v>
      </c>
      <c r="B150" s="185" t="s">
        <v>976</v>
      </c>
      <c r="C150" s="198">
        <f>data!C398</f>
        <v>0</v>
      </c>
    </row>
    <row r="151" spans="1:3" ht="20.100000000000001" customHeight="1" x14ac:dyDescent="0.25">
      <c r="A151" s="183">
        <v>31</v>
      </c>
      <c r="B151" s="185" t="s">
        <v>530</v>
      </c>
      <c r="C151" s="198">
        <f>data!C399</f>
        <v>3336152.49</v>
      </c>
    </row>
    <row r="152" spans="1:3" ht="20.100000000000001" customHeight="1" x14ac:dyDescent="0.25">
      <c r="A152" s="183">
        <v>32</v>
      </c>
      <c r="B152" s="185" t="s">
        <v>269</v>
      </c>
      <c r="C152" s="198"/>
    </row>
    <row r="153" spans="1:3" ht="20.100000000000001" customHeight="1" x14ac:dyDescent="0.25">
      <c r="A153" s="204" t="s">
        <v>977</v>
      </c>
      <c r="B153" s="202" t="s">
        <v>270</v>
      </c>
      <c r="C153" s="198">
        <f>data!C401</f>
        <v>1956957.43</v>
      </c>
    </row>
    <row r="154" spans="1:3" ht="20.100000000000001" customHeight="1" x14ac:dyDescent="0.25">
      <c r="A154" s="204" t="s">
        <v>978</v>
      </c>
      <c r="B154" s="202" t="s">
        <v>271</v>
      </c>
      <c r="C154" s="198">
        <f>data!C402</f>
        <v>48870594.93</v>
      </c>
    </row>
    <row r="155" spans="1:3" ht="20.100000000000001" customHeight="1" x14ac:dyDescent="0.25">
      <c r="A155" s="204" t="s">
        <v>979</v>
      </c>
      <c r="B155" s="202" t="s">
        <v>980</v>
      </c>
      <c r="C155" s="198">
        <f>data!C403</f>
        <v>0</v>
      </c>
    </row>
    <row r="156" spans="1:3" ht="20.100000000000001" customHeight="1" x14ac:dyDescent="0.25">
      <c r="A156" s="204" t="s">
        <v>981</v>
      </c>
      <c r="B156" s="202" t="s">
        <v>273</v>
      </c>
      <c r="C156" s="198">
        <f>data!C404</f>
        <v>4984665.29</v>
      </c>
    </row>
    <row r="157" spans="1:3" ht="20.100000000000001" customHeight="1" x14ac:dyDescent="0.25">
      <c r="A157" s="204" t="s">
        <v>982</v>
      </c>
      <c r="B157" s="202" t="s">
        <v>274</v>
      </c>
      <c r="C157" s="198">
        <f>data!C405</f>
        <v>1601140.4</v>
      </c>
    </row>
    <row r="158" spans="1:3" ht="20.100000000000001" customHeight="1" x14ac:dyDescent="0.25">
      <c r="A158" s="204" t="s">
        <v>983</v>
      </c>
      <c r="B158" s="202" t="s">
        <v>275</v>
      </c>
      <c r="C158" s="198">
        <f>data!C406</f>
        <v>895525.75</v>
      </c>
    </row>
    <row r="159" spans="1:3" ht="20.100000000000001" customHeight="1" x14ac:dyDescent="0.25">
      <c r="A159" s="204" t="s">
        <v>984</v>
      </c>
      <c r="B159" s="202" t="s">
        <v>276</v>
      </c>
      <c r="C159" s="198">
        <f>data!C407</f>
        <v>3707312.7</v>
      </c>
    </row>
    <row r="160" spans="1:3" ht="20.100000000000001" customHeight="1" x14ac:dyDescent="0.25">
      <c r="A160" s="204" t="s">
        <v>985</v>
      </c>
      <c r="B160" s="202" t="s">
        <v>277</v>
      </c>
      <c r="C160" s="198">
        <f>data!C408</f>
        <v>4252464.8600000003</v>
      </c>
    </row>
    <row r="161" spans="1:3" ht="20.100000000000001" customHeight="1" x14ac:dyDescent="0.25">
      <c r="A161" s="204" t="s">
        <v>986</v>
      </c>
      <c r="B161" s="202" t="s">
        <v>278</v>
      </c>
      <c r="C161" s="198">
        <f>data!C409</f>
        <v>15705182.609999999</v>
      </c>
    </row>
    <row r="162" spans="1:3" ht="20.100000000000001" customHeight="1" x14ac:dyDescent="0.25">
      <c r="A162" s="204" t="s">
        <v>987</v>
      </c>
      <c r="B162" s="202" t="s">
        <v>279</v>
      </c>
      <c r="C162" s="198">
        <f>data!C410</f>
        <v>630851.93000000005</v>
      </c>
    </row>
    <row r="163" spans="1:3" ht="20.100000000000001" customHeight="1" x14ac:dyDescent="0.25">
      <c r="A163" s="204" t="s">
        <v>988</v>
      </c>
      <c r="B163" s="202" t="s">
        <v>280</v>
      </c>
      <c r="C163" s="198">
        <f>data!C411</f>
        <v>370852.07</v>
      </c>
    </row>
    <row r="164" spans="1:3" ht="20.100000000000001" customHeight="1" x14ac:dyDescent="0.25">
      <c r="A164" s="204" t="s">
        <v>989</v>
      </c>
      <c r="B164" s="202" t="s">
        <v>281</v>
      </c>
      <c r="C164" s="198">
        <f>data!C412</f>
        <v>15521990.73</v>
      </c>
    </row>
    <row r="165" spans="1:3" ht="20.100000000000001" customHeight="1" x14ac:dyDescent="0.25">
      <c r="A165" s="204" t="s">
        <v>990</v>
      </c>
      <c r="B165" s="202" t="s">
        <v>282</v>
      </c>
      <c r="C165" s="198">
        <f>data!C413</f>
        <v>0</v>
      </c>
    </row>
    <row r="166" spans="1:3" ht="20.100000000000001" customHeight="1" x14ac:dyDescent="0.25">
      <c r="A166" s="204" t="s">
        <v>991</v>
      </c>
      <c r="B166" s="202" t="s">
        <v>992</v>
      </c>
      <c r="C166" s="198">
        <f>data!C414</f>
        <v>3143632.2800000906</v>
      </c>
    </row>
    <row r="167" spans="1:3" ht="20.100000000000001" customHeight="1" x14ac:dyDescent="0.25">
      <c r="A167" s="183">
        <v>34</v>
      </c>
      <c r="B167" s="185" t="s">
        <v>993</v>
      </c>
      <c r="C167" s="198">
        <f>data!D416</f>
        <v>815329750.48000014</v>
      </c>
    </row>
    <row r="168" spans="1:3" ht="20.100000000000001" customHeight="1" x14ac:dyDescent="0.25">
      <c r="A168" s="183">
        <v>35</v>
      </c>
      <c r="B168" s="185" t="s">
        <v>994</v>
      </c>
      <c r="C168" s="198">
        <f>data!D417</f>
        <v>-14246911.460000038</v>
      </c>
    </row>
    <row r="169" spans="1:3" ht="20.100000000000001" customHeight="1" x14ac:dyDescent="0.25">
      <c r="A169" s="183">
        <v>36</v>
      </c>
      <c r="B169" s="187"/>
      <c r="C169" s="185"/>
    </row>
    <row r="170" spans="1:3" ht="20.100000000000001" customHeight="1" x14ac:dyDescent="0.25">
      <c r="A170" s="183">
        <v>37</v>
      </c>
      <c r="B170" s="185" t="s">
        <v>995</v>
      </c>
      <c r="C170" s="198">
        <f>data!D420</f>
        <v>-2917637.75</v>
      </c>
    </row>
    <row r="171" spans="1:3" ht="20.100000000000001" customHeight="1" x14ac:dyDescent="0.25">
      <c r="A171" s="183">
        <v>38</v>
      </c>
      <c r="B171" s="187"/>
      <c r="C171" s="185"/>
    </row>
    <row r="172" spans="1:3" ht="20.100000000000001" customHeight="1" x14ac:dyDescent="0.25">
      <c r="A172" s="183">
        <v>39</v>
      </c>
      <c r="B172" s="185" t="s">
        <v>996</v>
      </c>
      <c r="C172" s="185">
        <f>data!D421</f>
        <v>-17164549.210000038</v>
      </c>
    </row>
    <row r="173" spans="1:3" ht="20.100000000000001" customHeight="1" x14ac:dyDescent="0.25">
      <c r="A173" s="183">
        <v>40</v>
      </c>
      <c r="B173" s="187"/>
      <c r="C173" s="185"/>
    </row>
    <row r="174" spans="1:3" ht="20.100000000000001" customHeight="1" x14ac:dyDescent="0.25">
      <c r="A174" s="183">
        <v>41</v>
      </c>
      <c r="B174" s="185" t="s">
        <v>997</v>
      </c>
      <c r="C174" s="198">
        <f>data!C422</f>
        <v>0</v>
      </c>
    </row>
    <row r="175" spans="1:3" ht="20.100000000000001" customHeight="1" x14ac:dyDescent="0.25">
      <c r="A175" s="183">
        <v>42</v>
      </c>
      <c r="B175" s="185" t="s">
        <v>998</v>
      </c>
      <c r="C175" s="198">
        <f>data!C423</f>
        <v>0</v>
      </c>
    </row>
    <row r="176" spans="1:3" ht="20.100000000000001" customHeight="1" x14ac:dyDescent="0.25">
      <c r="A176" s="183">
        <v>43</v>
      </c>
      <c r="B176" s="187"/>
      <c r="C176" s="185"/>
    </row>
    <row r="177" spans="1:3" ht="20.100000000000001" customHeight="1" x14ac:dyDescent="0.25">
      <c r="A177" s="183">
        <v>44</v>
      </c>
      <c r="B177" s="185" t="s">
        <v>999</v>
      </c>
      <c r="C177" s="198">
        <f>data!D424</f>
        <v>-17164549.210000038</v>
      </c>
    </row>
    <row r="178" spans="1:3" ht="20.100000000000001" customHeight="1" x14ac:dyDescent="0.25">
      <c r="A178" s="188">
        <v>45</v>
      </c>
      <c r="B178" s="187" t="s">
        <v>1000</v>
      </c>
      <c r="C178" s="185"/>
    </row>
    <row r="179" spans="1:3" ht="20.100000000000001" customHeight="1" x14ac:dyDescent="0.2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A97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style="247" customWidth="1"/>
    <col min="2" max="2" width="22.44140625" style="247" customWidth="1"/>
    <col min="3" max="8" width="13.77734375" style="247" customWidth="1"/>
    <col min="9" max="9" width="15.77734375" style="247" customWidth="1"/>
    <col min="10" max="11" width="8.88671875" style="247" customWidth="1"/>
    <col min="12" max="16384" width="8.88671875" style="247"/>
  </cols>
  <sheetData>
    <row r="1" spans="1:9" ht="20.100000000000001" customHeight="1" x14ac:dyDescent="0.2">
      <c r="A1" s="245" t="s">
        <v>1001</v>
      </c>
      <c r="B1" s="246"/>
      <c r="C1" s="246"/>
      <c r="D1" s="246"/>
      <c r="E1" s="246"/>
      <c r="F1" s="246"/>
      <c r="G1" s="246"/>
      <c r="H1" s="246"/>
    </row>
    <row r="2" spans="1:9" ht="20.100000000000001" customHeight="1" x14ac:dyDescent="0.2">
      <c r="A2" s="248"/>
      <c r="I2" s="249" t="s">
        <v>1002</v>
      </c>
    </row>
    <row r="3" spans="1:9" ht="20.100000000000001" customHeight="1" x14ac:dyDescent="0.2">
      <c r="A3" s="248"/>
      <c r="I3" s="248"/>
    </row>
    <row r="4" spans="1:9" ht="20.100000000000001" customHeight="1" x14ac:dyDescent="0.2">
      <c r="A4" s="250" t="str">
        <f>"Hospital: "&amp;data!C98</f>
        <v>Hospital: St Michael Medical Center</v>
      </c>
      <c r="G4" s="251"/>
      <c r="H4" s="250" t="str">
        <f>"FYE: "&amp;data!C96</f>
        <v>FYE: 06/30/2023</v>
      </c>
    </row>
    <row r="5" spans="1:9" ht="20.100000000000001" customHeight="1" x14ac:dyDescent="0.2">
      <c r="A5" s="244">
        <v>1</v>
      </c>
      <c r="B5" s="252" t="s">
        <v>236</v>
      </c>
      <c r="C5" s="253" t="s">
        <v>36</v>
      </c>
      <c r="D5" s="254" t="s">
        <v>37</v>
      </c>
      <c r="E5" s="254" t="s">
        <v>38</v>
      </c>
      <c r="F5" s="254" t="s">
        <v>39</v>
      </c>
      <c r="G5" s="254" t="s">
        <v>40</v>
      </c>
      <c r="H5" s="254" t="s">
        <v>41</v>
      </c>
      <c r="I5" s="254" t="s">
        <v>42</v>
      </c>
    </row>
    <row r="6" spans="1:9" ht="20.100000000000001" customHeight="1" x14ac:dyDescent="0.2">
      <c r="A6" s="255">
        <v>2</v>
      </c>
      <c r="B6" s="256" t="s">
        <v>1003</v>
      </c>
      <c r="C6" s="257" t="s">
        <v>118</v>
      </c>
      <c r="D6" s="258" t="s">
        <v>1004</v>
      </c>
      <c r="E6" s="258" t="s">
        <v>120</v>
      </c>
      <c r="F6" s="258" t="s">
        <v>121</v>
      </c>
      <c r="G6" s="258" t="s">
        <v>122</v>
      </c>
      <c r="H6" s="258" t="s">
        <v>123</v>
      </c>
      <c r="I6" s="258" t="s">
        <v>124</v>
      </c>
    </row>
    <row r="7" spans="1:9" ht="20.100000000000001" customHeight="1" x14ac:dyDescent="0.2">
      <c r="A7" s="255"/>
      <c r="B7" s="256"/>
      <c r="C7" s="258" t="s">
        <v>190</v>
      </c>
      <c r="D7" s="258" t="s">
        <v>1005</v>
      </c>
      <c r="E7" s="258" t="s">
        <v>190</v>
      </c>
      <c r="F7" s="258" t="s">
        <v>1006</v>
      </c>
      <c r="G7" s="258" t="s">
        <v>192</v>
      </c>
      <c r="H7" s="258" t="s">
        <v>190</v>
      </c>
      <c r="I7" s="258" t="s">
        <v>193</v>
      </c>
    </row>
    <row r="8" spans="1:9" ht="20.100000000000001" customHeight="1" x14ac:dyDescent="0.2">
      <c r="A8" s="244">
        <v>3</v>
      </c>
      <c r="B8" s="252" t="s">
        <v>1007</v>
      </c>
      <c r="C8" s="254" t="s">
        <v>242</v>
      </c>
      <c r="D8" s="254" t="s">
        <v>242</v>
      </c>
      <c r="E8" s="254" t="s">
        <v>242</v>
      </c>
      <c r="F8" s="254" t="s">
        <v>242</v>
      </c>
      <c r="G8" s="254" t="s">
        <v>242</v>
      </c>
      <c r="H8" s="254" t="s">
        <v>242</v>
      </c>
      <c r="I8" s="254" t="s">
        <v>242</v>
      </c>
    </row>
    <row r="9" spans="1:9" ht="20.100000000000001" customHeight="1" x14ac:dyDescent="0.2">
      <c r="A9" s="244">
        <v>4</v>
      </c>
      <c r="B9" s="252" t="s">
        <v>261</v>
      </c>
      <c r="C9" s="252">
        <f>data!C59</f>
        <v>7719</v>
      </c>
      <c r="D9" s="252">
        <f>data!D59</f>
        <v>0</v>
      </c>
      <c r="E9" s="252">
        <f>data!E59</f>
        <v>68207</v>
      </c>
      <c r="F9" s="252">
        <f>data!F59</f>
        <v>0</v>
      </c>
      <c r="G9" s="252">
        <f>data!G59</f>
        <v>0</v>
      </c>
      <c r="H9" s="252">
        <f>data!H59</f>
        <v>0</v>
      </c>
      <c r="I9" s="252">
        <f>data!I59</f>
        <v>0</v>
      </c>
    </row>
    <row r="10" spans="1:9" ht="20.100000000000001" customHeight="1" x14ac:dyDescent="0.2">
      <c r="A10" s="244">
        <v>5</v>
      </c>
      <c r="B10" s="252" t="s">
        <v>262</v>
      </c>
      <c r="C10" s="259">
        <f>data!C60</f>
        <v>119.71496634615383</v>
      </c>
      <c r="D10" s="259">
        <f>data!D60</f>
        <v>0</v>
      </c>
      <c r="E10" s="259">
        <f>data!E60</f>
        <v>349.11181249999987</v>
      </c>
      <c r="F10" s="259">
        <f>data!F60</f>
        <v>0</v>
      </c>
      <c r="G10" s="259">
        <f>data!G60</f>
        <v>0</v>
      </c>
      <c r="H10" s="259">
        <f>data!H60</f>
        <v>0</v>
      </c>
      <c r="I10" s="259">
        <f>data!I60</f>
        <v>0</v>
      </c>
    </row>
    <row r="11" spans="1:9" ht="20.100000000000001" customHeight="1" x14ac:dyDescent="0.2">
      <c r="A11" s="244">
        <v>6</v>
      </c>
      <c r="B11" s="252" t="s">
        <v>263</v>
      </c>
      <c r="C11" s="252">
        <f>data!C61</f>
        <v>15747668.419999994</v>
      </c>
      <c r="D11" s="252">
        <f>data!D61</f>
        <v>0</v>
      </c>
      <c r="E11" s="252">
        <f>data!E61</f>
        <v>41461260.850000001</v>
      </c>
      <c r="F11" s="252">
        <f>data!F61</f>
        <v>0</v>
      </c>
      <c r="G11" s="252">
        <f>data!G61</f>
        <v>0</v>
      </c>
      <c r="H11" s="252">
        <f>data!H61</f>
        <v>0</v>
      </c>
      <c r="I11" s="252">
        <f>data!I61</f>
        <v>0</v>
      </c>
    </row>
    <row r="12" spans="1:9" ht="20.100000000000001" customHeight="1" x14ac:dyDescent="0.2">
      <c r="A12" s="244">
        <v>7</v>
      </c>
      <c r="B12" s="252" t="s">
        <v>11</v>
      </c>
      <c r="C12" s="252">
        <f>data!C62</f>
        <v>3407715</v>
      </c>
      <c r="D12" s="252">
        <f>data!D62</f>
        <v>0</v>
      </c>
      <c r="E12" s="252">
        <f>data!E62</f>
        <v>8987196</v>
      </c>
      <c r="F12" s="252">
        <f>data!F62</f>
        <v>0</v>
      </c>
      <c r="G12" s="252">
        <f>data!G62</f>
        <v>0</v>
      </c>
      <c r="H12" s="252">
        <f>data!H62</f>
        <v>0</v>
      </c>
      <c r="I12" s="252">
        <f>data!I62</f>
        <v>0</v>
      </c>
    </row>
    <row r="13" spans="1:9" ht="20.100000000000001" customHeight="1" x14ac:dyDescent="0.2">
      <c r="A13" s="244">
        <v>8</v>
      </c>
      <c r="B13" s="252" t="s">
        <v>264</v>
      </c>
      <c r="C13" s="252">
        <f>data!C63</f>
        <v>2081679.46</v>
      </c>
      <c r="D13" s="252">
        <f>data!D63</f>
        <v>0</v>
      </c>
      <c r="E13" s="252">
        <f>data!E63</f>
        <v>4730156.3600000003</v>
      </c>
      <c r="F13" s="252">
        <f>data!F63</f>
        <v>0</v>
      </c>
      <c r="G13" s="252">
        <f>data!G63</f>
        <v>0</v>
      </c>
      <c r="H13" s="252">
        <f>data!H63</f>
        <v>0</v>
      </c>
      <c r="I13" s="252">
        <f>data!I63</f>
        <v>0</v>
      </c>
    </row>
    <row r="14" spans="1:9" ht="20.100000000000001" customHeight="1" x14ac:dyDescent="0.2">
      <c r="A14" s="244">
        <v>9</v>
      </c>
      <c r="B14" s="252" t="s">
        <v>265</v>
      </c>
      <c r="C14" s="252">
        <f>data!C64</f>
        <v>1775445.6600000004</v>
      </c>
      <c r="D14" s="252">
        <f>data!D64</f>
        <v>0</v>
      </c>
      <c r="E14" s="252">
        <f>data!E64</f>
        <v>2318787.2399999993</v>
      </c>
      <c r="F14" s="252">
        <f>data!F64</f>
        <v>0</v>
      </c>
      <c r="G14" s="252">
        <f>data!G64</f>
        <v>0</v>
      </c>
      <c r="H14" s="252">
        <f>data!H64</f>
        <v>0</v>
      </c>
      <c r="I14" s="252">
        <f>data!I64</f>
        <v>0</v>
      </c>
    </row>
    <row r="15" spans="1:9" ht="20.100000000000001" customHeight="1" x14ac:dyDescent="0.2">
      <c r="A15" s="244">
        <v>10</v>
      </c>
      <c r="B15" s="252" t="s">
        <v>525</v>
      </c>
      <c r="C15" s="252">
        <f>data!C65</f>
        <v>9544.23</v>
      </c>
      <c r="D15" s="252">
        <f>data!D65</f>
        <v>0</v>
      </c>
      <c r="E15" s="252">
        <f>data!E65</f>
        <v>26838.710000000003</v>
      </c>
      <c r="F15" s="252">
        <f>data!F65</f>
        <v>0</v>
      </c>
      <c r="G15" s="252">
        <f>data!G65</f>
        <v>0</v>
      </c>
      <c r="H15" s="252">
        <f>data!H65</f>
        <v>401.98</v>
      </c>
      <c r="I15" s="252">
        <f>data!I65</f>
        <v>0</v>
      </c>
    </row>
    <row r="16" spans="1:9" ht="20.100000000000001" customHeight="1" x14ac:dyDescent="0.2">
      <c r="A16" s="244">
        <v>11</v>
      </c>
      <c r="B16" s="252" t="s">
        <v>526</v>
      </c>
      <c r="C16" s="252">
        <f>data!C66</f>
        <v>16105.42</v>
      </c>
      <c r="D16" s="252">
        <f>data!D66</f>
        <v>0</v>
      </c>
      <c r="E16" s="252">
        <f>data!E66</f>
        <v>62247.28</v>
      </c>
      <c r="F16" s="252">
        <f>data!F66</f>
        <v>0</v>
      </c>
      <c r="G16" s="252">
        <f>data!G66</f>
        <v>0</v>
      </c>
      <c r="H16" s="252">
        <f>data!H66</f>
        <v>0</v>
      </c>
      <c r="I16" s="252">
        <f>data!I66</f>
        <v>0</v>
      </c>
    </row>
    <row r="17" spans="1:9" ht="20.100000000000001" customHeight="1" x14ac:dyDescent="0.2">
      <c r="A17" s="244">
        <v>12</v>
      </c>
      <c r="B17" s="252" t="s">
        <v>16</v>
      </c>
      <c r="C17" s="252">
        <f>data!C67</f>
        <v>1944607</v>
      </c>
      <c r="D17" s="252">
        <f>data!D67</f>
        <v>0</v>
      </c>
      <c r="E17" s="252">
        <f>data!E67</f>
        <v>3015815</v>
      </c>
      <c r="F17" s="252">
        <f>data!F67</f>
        <v>0</v>
      </c>
      <c r="G17" s="252">
        <f>data!G67</f>
        <v>0</v>
      </c>
      <c r="H17" s="252">
        <f>data!H67</f>
        <v>0</v>
      </c>
      <c r="I17" s="252">
        <f>data!I67</f>
        <v>0</v>
      </c>
    </row>
    <row r="18" spans="1:9" ht="20.100000000000001" customHeight="1" x14ac:dyDescent="0.2">
      <c r="A18" s="244">
        <v>13</v>
      </c>
      <c r="B18" s="252" t="s">
        <v>1008</v>
      </c>
      <c r="C18" s="252">
        <f>data!C68</f>
        <v>24704</v>
      </c>
      <c r="D18" s="252">
        <f>data!D68</f>
        <v>0</v>
      </c>
      <c r="E18" s="252">
        <f>data!E68</f>
        <v>17245.55</v>
      </c>
      <c r="F18" s="252">
        <f>data!F68</f>
        <v>0</v>
      </c>
      <c r="G18" s="252">
        <f>data!G68</f>
        <v>0</v>
      </c>
      <c r="H18" s="252">
        <f>data!H68</f>
        <v>0</v>
      </c>
      <c r="I18" s="252">
        <f>data!I68</f>
        <v>0</v>
      </c>
    </row>
    <row r="19" spans="1:9" ht="20.100000000000001" customHeight="1" x14ac:dyDescent="0.2">
      <c r="A19" s="244">
        <v>14</v>
      </c>
      <c r="B19" s="252" t="s">
        <v>1009</v>
      </c>
      <c r="C19" s="252">
        <f>data!C69</f>
        <v>7032390.4100000011</v>
      </c>
      <c r="D19" s="252">
        <f>data!D69</f>
        <v>0</v>
      </c>
      <c r="E19" s="252">
        <f>data!E69</f>
        <v>14779845.260000004</v>
      </c>
      <c r="F19" s="252">
        <f>data!F69</f>
        <v>0</v>
      </c>
      <c r="G19" s="252">
        <f>data!G69</f>
        <v>0</v>
      </c>
      <c r="H19" s="252">
        <f>data!H69</f>
        <v>0</v>
      </c>
      <c r="I19" s="252">
        <f>data!I69</f>
        <v>0</v>
      </c>
    </row>
    <row r="20" spans="1:9" ht="20.100000000000001" customHeight="1" x14ac:dyDescent="0.2">
      <c r="A20" s="244">
        <v>15</v>
      </c>
      <c r="B20" s="252" t="s">
        <v>284</v>
      </c>
      <c r="C20" s="252">
        <f>-data!C84</f>
        <v>0</v>
      </c>
      <c r="D20" s="252">
        <f>-data!D84</f>
        <v>0</v>
      </c>
      <c r="E20" s="252">
        <f>-data!E84</f>
        <v>0</v>
      </c>
      <c r="F20" s="252">
        <f>-data!F84</f>
        <v>0</v>
      </c>
      <c r="G20" s="252">
        <f>-data!G84</f>
        <v>0</v>
      </c>
      <c r="H20" s="252">
        <f>-data!H84</f>
        <v>0</v>
      </c>
      <c r="I20" s="252">
        <f>-data!I84</f>
        <v>0</v>
      </c>
    </row>
    <row r="21" spans="1:9" ht="20.100000000000001" customHeight="1" x14ac:dyDescent="0.2">
      <c r="A21" s="244">
        <v>16</v>
      </c>
      <c r="B21" s="260" t="s">
        <v>1010</v>
      </c>
      <c r="C21" s="252">
        <f>data!C85</f>
        <v>32039859.599999998</v>
      </c>
      <c r="D21" s="252">
        <f>data!D85</f>
        <v>0</v>
      </c>
      <c r="E21" s="252">
        <f>data!E85</f>
        <v>75399392.25</v>
      </c>
      <c r="F21" s="252">
        <f>data!F85</f>
        <v>0</v>
      </c>
      <c r="G21" s="252">
        <f>data!G85</f>
        <v>0</v>
      </c>
      <c r="H21" s="252">
        <f>data!H85</f>
        <v>401.98</v>
      </c>
      <c r="I21" s="252">
        <f>data!I85</f>
        <v>0</v>
      </c>
    </row>
    <row r="22" spans="1:9" ht="20.100000000000001" customHeight="1" x14ac:dyDescent="0.2">
      <c r="A22" s="244">
        <v>17</v>
      </c>
      <c r="B22" s="252" t="s">
        <v>286</v>
      </c>
      <c r="C22" s="261"/>
      <c r="D22" s="262"/>
      <c r="E22" s="262"/>
      <c r="F22" s="262"/>
      <c r="G22" s="262"/>
      <c r="H22" s="262"/>
      <c r="I22" s="262"/>
    </row>
    <row r="23" spans="1:9" ht="20.100000000000001" customHeight="1" x14ac:dyDescent="0.2">
      <c r="A23" s="244">
        <v>18</v>
      </c>
      <c r="B23" s="252" t="s">
        <v>1011</v>
      </c>
      <c r="C23" s="260">
        <f>+data!M668</f>
        <v>10050389</v>
      </c>
      <c r="D23" s="260">
        <f>+data!M669</f>
        <v>0</v>
      </c>
      <c r="E23" s="260">
        <f>+data!M670</f>
        <v>25268358</v>
      </c>
      <c r="F23" s="260">
        <f>+data!M671</f>
        <v>0</v>
      </c>
      <c r="G23" s="260">
        <f>+data!M672</f>
        <v>0</v>
      </c>
      <c r="H23" s="260">
        <f>+data!M673</f>
        <v>39</v>
      </c>
      <c r="I23" s="260">
        <f>+data!M674</f>
        <v>0</v>
      </c>
    </row>
    <row r="24" spans="1:9" ht="20.100000000000001" customHeight="1" x14ac:dyDescent="0.2">
      <c r="A24" s="244">
        <v>19</v>
      </c>
      <c r="B24" s="260" t="s">
        <v>1012</v>
      </c>
      <c r="C24" s="252">
        <f>data!C87</f>
        <v>104205592.86999999</v>
      </c>
      <c r="D24" s="252">
        <f>data!D87</f>
        <v>0</v>
      </c>
      <c r="E24" s="252">
        <f>data!E87</f>
        <v>243505740.59</v>
      </c>
      <c r="F24" s="252">
        <f>data!F87</f>
        <v>0</v>
      </c>
      <c r="G24" s="252">
        <f>data!G87</f>
        <v>0</v>
      </c>
      <c r="H24" s="252">
        <f>data!H87</f>
        <v>0</v>
      </c>
      <c r="I24" s="252">
        <f>data!I87</f>
        <v>0</v>
      </c>
    </row>
    <row r="25" spans="1:9" ht="20.100000000000001" customHeight="1" x14ac:dyDescent="0.2">
      <c r="A25" s="244">
        <v>20</v>
      </c>
      <c r="B25" s="260" t="s">
        <v>1013</v>
      </c>
      <c r="C25" s="252">
        <f>data!C88</f>
        <v>803828.37</v>
      </c>
      <c r="D25" s="252">
        <f>data!D88</f>
        <v>0</v>
      </c>
      <c r="E25" s="252">
        <f>data!E88</f>
        <v>26988102.469999991</v>
      </c>
      <c r="F25" s="252">
        <f>data!F88</f>
        <v>0</v>
      </c>
      <c r="G25" s="252">
        <f>data!G88</f>
        <v>0</v>
      </c>
      <c r="H25" s="252">
        <f>data!H88</f>
        <v>0</v>
      </c>
      <c r="I25" s="252">
        <f>data!I88</f>
        <v>0</v>
      </c>
    </row>
    <row r="26" spans="1:9" ht="18" customHeight="1" x14ac:dyDescent="0.2">
      <c r="A26" s="244">
        <v>21</v>
      </c>
      <c r="B26" s="260" t="s">
        <v>1014</v>
      </c>
      <c r="C26" s="252">
        <f>data!C89</f>
        <v>105009421.23999999</v>
      </c>
      <c r="D26" s="252">
        <f>data!D89</f>
        <v>0</v>
      </c>
      <c r="E26" s="252">
        <f>data!E89</f>
        <v>270493843.06</v>
      </c>
      <c r="F26" s="252">
        <f>data!F89</f>
        <v>0</v>
      </c>
      <c r="G26" s="252">
        <f>data!G89</f>
        <v>0</v>
      </c>
      <c r="H26" s="252">
        <f>data!H89</f>
        <v>0</v>
      </c>
      <c r="I26" s="252">
        <f>data!I89</f>
        <v>0</v>
      </c>
    </row>
    <row r="27" spans="1:9" ht="20.100000000000001" customHeight="1" x14ac:dyDescent="0.2">
      <c r="A27" s="244" t="s">
        <v>1015</v>
      </c>
      <c r="B27" s="252"/>
      <c r="C27" s="262"/>
      <c r="D27" s="262"/>
      <c r="E27" s="262"/>
      <c r="F27" s="262"/>
      <c r="G27" s="262"/>
      <c r="H27" s="262"/>
      <c r="I27" s="262"/>
    </row>
    <row r="28" spans="1:9" ht="20.100000000000001" customHeight="1" x14ac:dyDescent="0.2">
      <c r="A28" s="244">
        <v>22</v>
      </c>
      <c r="B28" s="252" t="s">
        <v>1016</v>
      </c>
      <c r="C28" s="252">
        <f>data!C90</f>
        <v>41400</v>
      </c>
      <c r="D28" s="252">
        <f>data!D90</f>
        <v>0</v>
      </c>
      <c r="E28" s="252">
        <f>data!E90</f>
        <v>74943</v>
      </c>
      <c r="F28" s="252">
        <f>data!F90</f>
        <v>0</v>
      </c>
      <c r="G28" s="252">
        <f>data!G90</f>
        <v>0</v>
      </c>
      <c r="H28" s="252">
        <f>data!H90</f>
        <v>0</v>
      </c>
      <c r="I28" s="252">
        <f>data!I90</f>
        <v>0</v>
      </c>
    </row>
    <row r="29" spans="1:9" ht="20.100000000000001" customHeight="1" x14ac:dyDescent="0.2">
      <c r="A29" s="244">
        <v>23</v>
      </c>
      <c r="B29" s="252" t="s">
        <v>1017</v>
      </c>
      <c r="C29" s="252">
        <f>data!C91</f>
        <v>33582.653333333335</v>
      </c>
      <c r="D29" s="252">
        <f>data!D91</f>
        <v>0</v>
      </c>
      <c r="E29" s="252">
        <f>data!E91</f>
        <v>168642.51333333337</v>
      </c>
      <c r="F29" s="252">
        <f>data!F91</f>
        <v>0</v>
      </c>
      <c r="G29" s="252">
        <f>data!G91</f>
        <v>0</v>
      </c>
      <c r="H29" s="252">
        <f>data!H91</f>
        <v>0</v>
      </c>
      <c r="I29" s="252">
        <f>data!I91</f>
        <v>0</v>
      </c>
    </row>
    <row r="30" spans="1:9" ht="20.100000000000001" customHeight="1" x14ac:dyDescent="0.2">
      <c r="A30" s="244">
        <v>24</v>
      </c>
      <c r="B30" s="252" t="s">
        <v>1018</v>
      </c>
      <c r="C30" s="252">
        <f>data!C92</f>
        <v>12207.709690711356</v>
      </c>
      <c r="D30" s="252">
        <f>data!D92</f>
        <v>0</v>
      </c>
      <c r="E30" s="252">
        <f>data!E92</f>
        <v>22098.608390120316</v>
      </c>
      <c r="F30" s="252">
        <f>data!F92</f>
        <v>0</v>
      </c>
      <c r="G30" s="252">
        <f>data!G92</f>
        <v>0</v>
      </c>
      <c r="H30" s="252">
        <f>data!H92</f>
        <v>0</v>
      </c>
      <c r="I30" s="252">
        <f>data!I92</f>
        <v>0</v>
      </c>
    </row>
    <row r="31" spans="1:9" ht="20.100000000000001" customHeight="1" x14ac:dyDescent="0.2">
      <c r="A31" s="244">
        <v>25</v>
      </c>
      <c r="B31" s="252" t="s">
        <v>1019</v>
      </c>
      <c r="C31" s="252">
        <f>data!C93</f>
        <v>216206</v>
      </c>
      <c r="D31" s="252">
        <f>data!D93</f>
        <v>0</v>
      </c>
      <c r="E31" s="252">
        <f>data!E93</f>
        <v>1055034</v>
      </c>
      <c r="F31" s="252">
        <f>data!F93</f>
        <v>0</v>
      </c>
      <c r="G31" s="252">
        <f>data!G93</f>
        <v>0</v>
      </c>
      <c r="H31" s="252">
        <f>data!H93</f>
        <v>0</v>
      </c>
      <c r="I31" s="252">
        <f>data!I93</f>
        <v>0</v>
      </c>
    </row>
    <row r="32" spans="1:9" ht="20.100000000000001" customHeight="1" x14ac:dyDescent="0.2">
      <c r="A32" s="244">
        <v>26</v>
      </c>
      <c r="B32" s="252" t="s">
        <v>294</v>
      </c>
      <c r="C32" s="259">
        <f>data!C94</f>
        <v>87.608355769230769</v>
      </c>
      <c r="D32" s="259">
        <f>data!D94</f>
        <v>0</v>
      </c>
      <c r="E32" s="259">
        <f>data!E94</f>
        <v>211.99447596153834</v>
      </c>
      <c r="F32" s="259">
        <f>data!F94</f>
        <v>0</v>
      </c>
      <c r="G32" s="259">
        <f>data!G94</f>
        <v>0</v>
      </c>
      <c r="H32" s="259">
        <f>data!H94</f>
        <v>0</v>
      </c>
      <c r="I32" s="259">
        <f>data!I94</f>
        <v>0</v>
      </c>
    </row>
    <row r="33" spans="1:9" ht="20.100000000000001" customHeight="1" x14ac:dyDescent="0.2">
      <c r="A33" s="245" t="s">
        <v>1001</v>
      </c>
      <c r="B33" s="246"/>
      <c r="C33" s="246"/>
      <c r="D33" s="246"/>
      <c r="E33" s="246"/>
      <c r="F33" s="246"/>
      <c r="G33" s="246"/>
      <c r="H33" s="246"/>
      <c r="I33" s="245"/>
    </row>
    <row r="34" spans="1:9" ht="20.100000000000001" customHeight="1" x14ac:dyDescent="0.2">
      <c r="A34" s="248"/>
      <c r="I34" s="249" t="s">
        <v>1020</v>
      </c>
    </row>
    <row r="35" spans="1:9" ht="20.100000000000001" customHeight="1" x14ac:dyDescent="0.2">
      <c r="A35" s="248"/>
      <c r="I35" s="248"/>
    </row>
    <row r="36" spans="1:9" ht="20.100000000000001" customHeight="1" x14ac:dyDescent="0.2">
      <c r="A36" s="250" t="str">
        <f>"Hospital: "&amp;data!C98</f>
        <v>Hospital: St Michael Medical Center</v>
      </c>
      <c r="G36" s="251"/>
      <c r="H36" s="250" t="str">
        <f>"FYE: "&amp;data!C96</f>
        <v>FYE: 06/30/2023</v>
      </c>
    </row>
    <row r="37" spans="1:9" ht="20.100000000000001" customHeight="1" x14ac:dyDescent="0.2">
      <c r="A37" s="244">
        <v>1</v>
      </c>
      <c r="B37" s="252" t="s">
        <v>236</v>
      </c>
      <c r="C37" s="254" t="s">
        <v>43</v>
      </c>
      <c r="D37" s="254" t="s">
        <v>44</v>
      </c>
      <c r="E37" s="254" t="s">
        <v>45</v>
      </c>
      <c r="F37" s="254" t="s">
        <v>46</v>
      </c>
      <c r="G37" s="254" t="s">
        <v>47</v>
      </c>
      <c r="H37" s="254" t="s">
        <v>48</v>
      </c>
      <c r="I37" s="254" t="s">
        <v>49</v>
      </c>
    </row>
    <row r="38" spans="1:9" ht="20.100000000000001" customHeight="1" x14ac:dyDescent="0.2">
      <c r="A38" s="255">
        <v>2</v>
      </c>
      <c r="B38" s="256" t="s">
        <v>1003</v>
      </c>
      <c r="C38" s="258"/>
      <c r="D38" s="258" t="s">
        <v>126</v>
      </c>
      <c r="E38" s="258" t="s">
        <v>127</v>
      </c>
      <c r="F38" s="258" t="s">
        <v>1021</v>
      </c>
      <c r="G38" s="258" t="s">
        <v>129</v>
      </c>
      <c r="H38" s="258" t="s">
        <v>1022</v>
      </c>
      <c r="I38" s="258" t="s">
        <v>131</v>
      </c>
    </row>
    <row r="39" spans="1:9" ht="20.100000000000001" customHeight="1" x14ac:dyDescent="0.2">
      <c r="A39" s="255"/>
      <c r="B39" s="256"/>
      <c r="C39" s="258" t="s">
        <v>125</v>
      </c>
      <c r="D39" s="258" t="s">
        <v>184</v>
      </c>
      <c r="E39" s="257" t="s">
        <v>194</v>
      </c>
      <c r="F39" s="258" t="s">
        <v>195</v>
      </c>
      <c r="G39" s="258" t="s">
        <v>196</v>
      </c>
      <c r="H39" s="258" t="s">
        <v>197</v>
      </c>
      <c r="I39" s="258" t="s">
        <v>196</v>
      </c>
    </row>
    <row r="40" spans="1:9" ht="20.100000000000001" customHeight="1" x14ac:dyDescent="0.2">
      <c r="A40" s="244">
        <v>3</v>
      </c>
      <c r="B40" s="252" t="s">
        <v>1007</v>
      </c>
      <c r="C40" s="254" t="s">
        <v>243</v>
      </c>
      <c r="D40" s="254" t="s">
        <v>242</v>
      </c>
      <c r="E40" s="254" t="s">
        <v>242</v>
      </c>
      <c r="F40" s="254" t="s">
        <v>242</v>
      </c>
      <c r="G40" s="254" t="s">
        <v>242</v>
      </c>
      <c r="H40" s="254" t="s">
        <v>244</v>
      </c>
      <c r="I40" s="253" t="s">
        <v>245</v>
      </c>
    </row>
    <row r="41" spans="1:9" ht="20.100000000000001" customHeight="1" x14ac:dyDescent="0.2">
      <c r="A41" s="244">
        <v>4</v>
      </c>
      <c r="B41" s="252" t="s">
        <v>261</v>
      </c>
      <c r="C41" s="252">
        <f>data!J59</f>
        <v>0</v>
      </c>
      <c r="D41" s="252">
        <f>data!K59</f>
        <v>0</v>
      </c>
      <c r="E41" s="252">
        <f>data!L59</f>
        <v>0</v>
      </c>
      <c r="F41" s="252">
        <f>data!M59</f>
        <v>0</v>
      </c>
      <c r="G41" s="252">
        <f>data!N59</f>
        <v>0</v>
      </c>
      <c r="H41" s="252">
        <f>data!O59</f>
        <v>6032</v>
      </c>
      <c r="I41" s="252">
        <f>data!P59</f>
        <v>1128331.6000000001</v>
      </c>
    </row>
    <row r="42" spans="1:9" ht="20.100000000000001" customHeight="1" x14ac:dyDescent="0.2">
      <c r="A42" s="244">
        <v>5</v>
      </c>
      <c r="B42" s="252" t="s">
        <v>262</v>
      </c>
      <c r="C42" s="259">
        <f>data!J60</f>
        <v>0</v>
      </c>
      <c r="D42" s="259">
        <f>data!K60</f>
        <v>0</v>
      </c>
      <c r="E42" s="259">
        <f>data!L60</f>
        <v>0</v>
      </c>
      <c r="F42" s="259">
        <f>data!M60</f>
        <v>0</v>
      </c>
      <c r="G42" s="259">
        <f>data!N60</f>
        <v>0</v>
      </c>
      <c r="H42" s="259">
        <f>data!O60</f>
        <v>69.054360576923074</v>
      </c>
      <c r="I42" s="259">
        <f>data!P60</f>
        <v>130.47359615384613</v>
      </c>
    </row>
    <row r="43" spans="1:9" ht="20.100000000000001" customHeight="1" x14ac:dyDescent="0.2">
      <c r="A43" s="244">
        <v>6</v>
      </c>
      <c r="B43" s="252" t="s">
        <v>263</v>
      </c>
      <c r="C43" s="252">
        <f>data!J61</f>
        <v>0</v>
      </c>
      <c r="D43" s="252">
        <f>data!K61</f>
        <v>0</v>
      </c>
      <c r="E43" s="252">
        <f>data!L61</f>
        <v>0</v>
      </c>
      <c r="F43" s="252">
        <f>data!M61</f>
        <v>0</v>
      </c>
      <c r="G43" s="252">
        <f>data!N61</f>
        <v>0</v>
      </c>
      <c r="H43" s="252">
        <f>data!O61</f>
        <v>9244991.8199999966</v>
      </c>
      <c r="I43" s="252">
        <f>data!P61</f>
        <v>15446965.579999998</v>
      </c>
    </row>
    <row r="44" spans="1:9" ht="20.100000000000001" customHeight="1" x14ac:dyDescent="0.2">
      <c r="A44" s="244">
        <v>7</v>
      </c>
      <c r="B44" s="252" t="s">
        <v>11</v>
      </c>
      <c r="C44" s="252">
        <f>data!J62</f>
        <v>0</v>
      </c>
      <c r="D44" s="252">
        <f>data!K62</f>
        <v>0</v>
      </c>
      <c r="E44" s="252">
        <f>data!L62</f>
        <v>0</v>
      </c>
      <c r="F44" s="252">
        <f>data!M62</f>
        <v>0</v>
      </c>
      <c r="G44" s="252">
        <f>data!N62</f>
        <v>0</v>
      </c>
      <c r="H44" s="252">
        <f>data!O62</f>
        <v>2005472</v>
      </c>
      <c r="I44" s="252">
        <f>data!P62</f>
        <v>3362058</v>
      </c>
    </row>
    <row r="45" spans="1:9" ht="20.100000000000001" customHeight="1" x14ac:dyDescent="0.2">
      <c r="A45" s="244">
        <v>8</v>
      </c>
      <c r="B45" s="252" t="s">
        <v>264</v>
      </c>
      <c r="C45" s="252">
        <f>data!J63</f>
        <v>0</v>
      </c>
      <c r="D45" s="252">
        <f>data!K63</f>
        <v>0</v>
      </c>
      <c r="E45" s="252">
        <f>data!L63</f>
        <v>0</v>
      </c>
      <c r="F45" s="252">
        <f>data!M63</f>
        <v>0</v>
      </c>
      <c r="G45" s="252">
        <f>data!N63</f>
        <v>0</v>
      </c>
      <c r="H45" s="252">
        <f>data!O63</f>
        <v>2678449.33</v>
      </c>
      <c r="I45" s="252">
        <f>data!P63</f>
        <v>5093002.43</v>
      </c>
    </row>
    <row r="46" spans="1:9" ht="20.100000000000001" customHeight="1" x14ac:dyDescent="0.2">
      <c r="A46" s="244">
        <v>9</v>
      </c>
      <c r="B46" s="252" t="s">
        <v>265</v>
      </c>
      <c r="C46" s="252">
        <f>data!J64</f>
        <v>0</v>
      </c>
      <c r="D46" s="252">
        <f>data!K64</f>
        <v>0</v>
      </c>
      <c r="E46" s="252">
        <f>data!L64</f>
        <v>0</v>
      </c>
      <c r="F46" s="252">
        <f>data!M64</f>
        <v>0</v>
      </c>
      <c r="G46" s="252">
        <f>data!N64</f>
        <v>0</v>
      </c>
      <c r="H46" s="252">
        <f>data!O64</f>
        <v>1213739.6800000002</v>
      </c>
      <c r="I46" s="252">
        <f>data!P64</f>
        <v>50718652.730000012</v>
      </c>
    </row>
    <row r="47" spans="1:9" ht="20.100000000000001" customHeight="1" x14ac:dyDescent="0.2">
      <c r="A47" s="244">
        <v>10</v>
      </c>
      <c r="B47" s="252" t="s">
        <v>525</v>
      </c>
      <c r="C47" s="252">
        <f>data!J65</f>
        <v>0</v>
      </c>
      <c r="D47" s="252">
        <f>data!K65</f>
        <v>0</v>
      </c>
      <c r="E47" s="252">
        <f>data!L65</f>
        <v>0</v>
      </c>
      <c r="F47" s="252">
        <f>data!M65</f>
        <v>0</v>
      </c>
      <c r="G47" s="252">
        <f>data!N65</f>
        <v>0</v>
      </c>
      <c r="H47" s="252">
        <f>data!O65</f>
        <v>9504.24</v>
      </c>
      <c r="I47" s="252">
        <f>data!P65</f>
        <v>14357.21</v>
      </c>
    </row>
    <row r="48" spans="1:9" ht="20.100000000000001" customHeight="1" x14ac:dyDescent="0.2">
      <c r="A48" s="244">
        <v>11</v>
      </c>
      <c r="B48" s="252" t="s">
        <v>526</v>
      </c>
      <c r="C48" s="252">
        <f>data!J66</f>
        <v>0</v>
      </c>
      <c r="D48" s="252">
        <f>data!K66</f>
        <v>0</v>
      </c>
      <c r="E48" s="252">
        <f>data!L66</f>
        <v>0</v>
      </c>
      <c r="F48" s="252">
        <f>data!M66</f>
        <v>0</v>
      </c>
      <c r="G48" s="252">
        <f>data!N66</f>
        <v>0</v>
      </c>
      <c r="H48" s="252">
        <f>data!O66</f>
        <v>88982.239999999991</v>
      </c>
      <c r="I48" s="252">
        <f>data!P66</f>
        <v>3743708.4999999995</v>
      </c>
    </row>
    <row r="49" spans="1:11" ht="20.100000000000001" customHeight="1" x14ac:dyDescent="0.2">
      <c r="A49" s="244">
        <v>12</v>
      </c>
      <c r="B49" s="252" t="s">
        <v>16</v>
      </c>
      <c r="C49" s="252">
        <f>data!J67</f>
        <v>0</v>
      </c>
      <c r="D49" s="252">
        <f>data!K67</f>
        <v>0</v>
      </c>
      <c r="E49" s="252">
        <f>data!L67</f>
        <v>0</v>
      </c>
      <c r="F49" s="252">
        <f>data!M67</f>
        <v>0</v>
      </c>
      <c r="G49" s="252">
        <f>data!N67</f>
        <v>0</v>
      </c>
      <c r="H49" s="252">
        <f>data!O67</f>
        <v>740941</v>
      </c>
      <c r="I49" s="252">
        <f>data!P67</f>
        <v>5003232</v>
      </c>
    </row>
    <row r="50" spans="1:11" ht="20.100000000000001" customHeight="1" x14ac:dyDescent="0.2">
      <c r="A50" s="244">
        <v>13</v>
      </c>
      <c r="B50" s="252" t="s">
        <v>1008</v>
      </c>
      <c r="C50" s="252">
        <f>data!J68</f>
        <v>0</v>
      </c>
      <c r="D50" s="252">
        <f>data!K68</f>
        <v>0</v>
      </c>
      <c r="E50" s="252">
        <f>data!L68</f>
        <v>0</v>
      </c>
      <c r="F50" s="252">
        <f>data!M68</f>
        <v>0</v>
      </c>
      <c r="G50" s="252">
        <f>data!N68</f>
        <v>0</v>
      </c>
      <c r="H50" s="252">
        <f>data!O68</f>
        <v>7085.79</v>
      </c>
      <c r="I50" s="252">
        <f>data!P68</f>
        <v>2122198.11</v>
      </c>
    </row>
    <row r="51" spans="1:11" ht="20.100000000000001" customHeight="1" x14ac:dyDescent="0.2">
      <c r="A51" s="244">
        <v>14</v>
      </c>
      <c r="B51" s="252" t="s">
        <v>1009</v>
      </c>
      <c r="C51" s="252">
        <f>data!J69</f>
        <v>0</v>
      </c>
      <c r="D51" s="252">
        <f>data!K69</f>
        <v>0</v>
      </c>
      <c r="E51" s="252">
        <f>data!L69</f>
        <v>0</v>
      </c>
      <c r="F51" s="252">
        <f>data!M69</f>
        <v>0</v>
      </c>
      <c r="G51" s="252">
        <f>data!N69</f>
        <v>0</v>
      </c>
      <c r="H51" s="252">
        <f>data!O69</f>
        <v>4573427.1399999997</v>
      </c>
      <c r="I51" s="252">
        <f>data!P69</f>
        <v>6283425.6399999997</v>
      </c>
    </row>
    <row r="52" spans="1:11" ht="20.100000000000001" customHeight="1" x14ac:dyDescent="0.2">
      <c r="A52" s="244">
        <v>15</v>
      </c>
      <c r="B52" s="252" t="s">
        <v>284</v>
      </c>
      <c r="C52" s="252">
        <f>-data!J84</f>
        <v>0</v>
      </c>
      <c r="D52" s="252">
        <f>-data!K84</f>
        <v>0</v>
      </c>
      <c r="E52" s="252">
        <f>-data!L84</f>
        <v>0</v>
      </c>
      <c r="F52" s="252">
        <f>-data!M84</f>
        <v>0</v>
      </c>
      <c r="G52" s="252">
        <f>-data!N84</f>
        <v>0</v>
      </c>
      <c r="H52" s="252">
        <f>-data!O84</f>
        <v>-460</v>
      </c>
      <c r="I52" s="252">
        <f>-data!P84</f>
        <v>0</v>
      </c>
    </row>
    <row r="53" spans="1:11" ht="20.100000000000001" customHeight="1" x14ac:dyDescent="0.2">
      <c r="A53" s="244">
        <v>16</v>
      </c>
      <c r="B53" s="260" t="s">
        <v>1010</v>
      </c>
      <c r="C53" s="252">
        <f>data!J85</f>
        <v>0</v>
      </c>
      <c r="D53" s="252">
        <f>data!K85</f>
        <v>0</v>
      </c>
      <c r="E53" s="252">
        <f>data!L85</f>
        <v>0</v>
      </c>
      <c r="F53" s="252">
        <f>data!M85</f>
        <v>0</v>
      </c>
      <c r="G53" s="252">
        <f>data!N85</f>
        <v>0</v>
      </c>
      <c r="H53" s="252">
        <f>data!O85</f>
        <v>20562133.239999995</v>
      </c>
      <c r="I53" s="252">
        <f>data!P85</f>
        <v>91787600.200000003</v>
      </c>
    </row>
    <row r="54" spans="1:11" ht="20.100000000000001" customHeight="1" x14ac:dyDescent="0.2">
      <c r="A54" s="244">
        <v>17</v>
      </c>
      <c r="B54" s="252" t="s">
        <v>286</v>
      </c>
      <c r="C54" s="262"/>
      <c r="D54" s="262"/>
      <c r="E54" s="262"/>
      <c r="F54" s="262"/>
      <c r="G54" s="262"/>
      <c r="H54" s="262"/>
      <c r="I54" s="262"/>
    </row>
    <row r="55" spans="1:11" ht="20.100000000000001" customHeight="1" x14ac:dyDescent="0.2">
      <c r="A55" s="244">
        <v>18</v>
      </c>
      <c r="B55" s="252" t="s">
        <v>1011</v>
      </c>
      <c r="C55" s="260">
        <f>+data!M675</f>
        <v>0</v>
      </c>
      <c r="D55" s="260">
        <f>+data!M676</f>
        <v>0</v>
      </c>
      <c r="E55" s="260">
        <f>+data!M677</f>
        <v>0</v>
      </c>
      <c r="F55" s="260">
        <f>+data!M678</f>
        <v>0</v>
      </c>
      <c r="G55" s="260">
        <f>+data!M679</f>
        <v>0</v>
      </c>
      <c r="H55" s="260">
        <f>+data!M680</f>
        <v>5950769</v>
      </c>
      <c r="I55" s="260">
        <f>+data!M681</f>
        <v>28759088</v>
      </c>
    </row>
    <row r="56" spans="1:11" ht="20.100000000000001" customHeight="1" x14ac:dyDescent="0.2">
      <c r="A56" s="244">
        <v>19</v>
      </c>
      <c r="B56" s="260" t="s">
        <v>1012</v>
      </c>
      <c r="C56" s="252">
        <f>data!J87</f>
        <v>0</v>
      </c>
      <c r="D56" s="252">
        <f>data!K87</f>
        <v>0</v>
      </c>
      <c r="E56" s="252">
        <f>data!L87</f>
        <v>0</v>
      </c>
      <c r="F56" s="252">
        <f>data!M87</f>
        <v>0</v>
      </c>
      <c r="G56" s="252">
        <f>data!N87</f>
        <v>0</v>
      </c>
      <c r="H56" s="252">
        <f>data!O87</f>
        <v>86197884.320000008</v>
      </c>
      <c r="I56" s="252">
        <f>data!P87</f>
        <v>394720553.7899999</v>
      </c>
    </row>
    <row r="57" spans="1:11" ht="20.100000000000001" customHeight="1" x14ac:dyDescent="0.2">
      <c r="A57" s="244">
        <v>20</v>
      </c>
      <c r="B57" s="260" t="s">
        <v>1013</v>
      </c>
      <c r="C57" s="252">
        <f>data!J88</f>
        <v>0</v>
      </c>
      <c r="D57" s="252">
        <f>data!K88</f>
        <v>0</v>
      </c>
      <c r="E57" s="252">
        <f>data!L88</f>
        <v>0</v>
      </c>
      <c r="F57" s="252">
        <f>data!M88</f>
        <v>0</v>
      </c>
      <c r="G57" s="252">
        <f>data!N88</f>
        <v>0</v>
      </c>
      <c r="H57" s="252">
        <f>data!O88</f>
        <v>5576021.7400000002</v>
      </c>
      <c r="I57" s="252">
        <f>data!P88</f>
        <v>474677154.91000009</v>
      </c>
    </row>
    <row r="58" spans="1:11" ht="20.100000000000001" customHeight="1" x14ac:dyDescent="0.2">
      <c r="A58" s="244">
        <v>21</v>
      </c>
      <c r="B58" s="260" t="s">
        <v>1014</v>
      </c>
      <c r="C58" s="252">
        <f>data!J89</f>
        <v>0</v>
      </c>
      <c r="D58" s="252">
        <f>data!K89</f>
        <v>0</v>
      </c>
      <c r="E58" s="252">
        <f>data!L89</f>
        <v>0</v>
      </c>
      <c r="F58" s="252">
        <f>data!M89</f>
        <v>0</v>
      </c>
      <c r="G58" s="252">
        <f>data!N89</f>
        <v>0</v>
      </c>
      <c r="H58" s="252">
        <f>data!O89</f>
        <v>91773906.060000002</v>
      </c>
      <c r="I58" s="252">
        <f>data!P89</f>
        <v>869397708.70000005</v>
      </c>
    </row>
    <row r="59" spans="1:11" ht="20.100000000000001" customHeight="1" x14ac:dyDescent="0.2">
      <c r="A59" s="244" t="s">
        <v>1015</v>
      </c>
      <c r="B59" s="252"/>
      <c r="C59" s="262"/>
      <c r="D59" s="262"/>
      <c r="E59" s="262"/>
      <c r="F59" s="262"/>
      <c r="G59" s="262"/>
      <c r="H59" s="262"/>
      <c r="I59" s="262"/>
    </row>
    <row r="60" spans="1:11" ht="20.100000000000001" customHeight="1" x14ac:dyDescent="0.25">
      <c r="A60" s="244">
        <v>22</v>
      </c>
      <c r="B60" s="252" t="s">
        <v>1016</v>
      </c>
      <c r="C60" s="252">
        <f>data!J90</f>
        <v>0</v>
      </c>
      <c r="D60" s="252">
        <f>data!K90</f>
        <v>0</v>
      </c>
      <c r="E60" s="252">
        <f>data!L90</f>
        <v>0</v>
      </c>
      <c r="F60" s="252">
        <f>data!M90</f>
        <v>0</v>
      </c>
      <c r="G60" s="252">
        <f>data!N90</f>
        <v>0</v>
      </c>
      <c r="H60" s="252">
        <f>data!O90</f>
        <v>16352</v>
      </c>
      <c r="I60" s="252">
        <f>data!P90</f>
        <v>52648</v>
      </c>
      <c r="K60" s="263"/>
    </row>
    <row r="61" spans="1:11" ht="20.100000000000001" customHeight="1" x14ac:dyDescent="0.2">
      <c r="A61" s="244">
        <v>23</v>
      </c>
      <c r="B61" s="252" t="s">
        <v>1017</v>
      </c>
      <c r="C61" s="252">
        <f>data!J91</f>
        <v>0</v>
      </c>
      <c r="D61" s="252">
        <f>data!K91</f>
        <v>0</v>
      </c>
      <c r="E61" s="252">
        <f>data!L91</f>
        <v>0</v>
      </c>
      <c r="F61" s="252">
        <f>data!M91</f>
        <v>0</v>
      </c>
      <c r="G61" s="252">
        <f>data!N91</f>
        <v>0</v>
      </c>
      <c r="H61" s="252">
        <f>data!O91</f>
        <v>16098.946666666669</v>
      </c>
      <c r="I61" s="252">
        <f>data!P91</f>
        <v>0</v>
      </c>
    </row>
    <row r="62" spans="1:11" ht="20.100000000000001" customHeight="1" x14ac:dyDescent="0.2">
      <c r="A62" s="244">
        <v>24</v>
      </c>
      <c r="B62" s="252" t="s">
        <v>1018</v>
      </c>
      <c r="C62" s="252">
        <f>data!J92</f>
        <v>0</v>
      </c>
      <c r="D62" s="252">
        <f>data!K92</f>
        <v>0</v>
      </c>
      <c r="E62" s="252">
        <f>data!L92</f>
        <v>0</v>
      </c>
      <c r="F62" s="252">
        <f>data!M92</f>
        <v>0</v>
      </c>
      <c r="G62" s="252">
        <f>data!N92</f>
        <v>0</v>
      </c>
      <c r="H62" s="252">
        <f>data!O92</f>
        <v>4821.7504556162339</v>
      </c>
      <c r="I62" s="252">
        <f>data!P92</f>
        <v>15524.432362236024</v>
      </c>
    </row>
    <row r="63" spans="1:11" ht="20.100000000000001" customHeight="1" x14ac:dyDescent="0.2">
      <c r="A63" s="244">
        <v>25</v>
      </c>
      <c r="B63" s="252" t="s">
        <v>1019</v>
      </c>
      <c r="C63" s="252">
        <f>data!J93</f>
        <v>0</v>
      </c>
      <c r="D63" s="252">
        <f>data!K93</f>
        <v>0</v>
      </c>
      <c r="E63" s="252">
        <f>data!L93</f>
        <v>0</v>
      </c>
      <c r="F63" s="252">
        <f>data!M93</f>
        <v>0</v>
      </c>
      <c r="G63" s="252">
        <f>data!N93</f>
        <v>0</v>
      </c>
      <c r="H63" s="252">
        <f>data!O93</f>
        <v>142405.04999999999</v>
      </c>
      <c r="I63" s="252">
        <f>data!P93</f>
        <v>314052</v>
      </c>
    </row>
    <row r="64" spans="1:11" ht="20.100000000000001" customHeight="1" x14ac:dyDescent="0.2">
      <c r="A64" s="244">
        <v>26</v>
      </c>
      <c r="B64" s="252" t="s">
        <v>294</v>
      </c>
      <c r="C64" s="259">
        <f>data!J94</f>
        <v>0</v>
      </c>
      <c r="D64" s="259">
        <f>data!K94</f>
        <v>0</v>
      </c>
      <c r="E64" s="259">
        <f>data!L94</f>
        <v>0</v>
      </c>
      <c r="F64" s="259">
        <f>data!M94</f>
        <v>0</v>
      </c>
      <c r="G64" s="259">
        <f>data!N94</f>
        <v>0</v>
      </c>
      <c r="H64" s="259">
        <f>data!O94</f>
        <v>54.307120192307693</v>
      </c>
      <c r="I64" s="259">
        <f>data!P94</f>
        <v>65.746394230769226</v>
      </c>
    </row>
    <row r="65" spans="1:9" ht="20.100000000000001" customHeight="1" x14ac:dyDescent="0.2">
      <c r="A65" s="245" t="s">
        <v>1001</v>
      </c>
      <c r="B65" s="246"/>
      <c r="C65" s="246"/>
      <c r="D65" s="246"/>
      <c r="E65" s="246"/>
      <c r="F65" s="246"/>
      <c r="G65" s="246"/>
      <c r="H65" s="246"/>
      <c r="I65" s="245"/>
    </row>
    <row r="66" spans="1:9" ht="20.100000000000001" customHeight="1" x14ac:dyDescent="0.2">
      <c r="D66" s="248"/>
      <c r="I66" s="249" t="s">
        <v>1023</v>
      </c>
    </row>
    <row r="67" spans="1:9" ht="20.100000000000001" customHeight="1" x14ac:dyDescent="0.2">
      <c r="A67" s="248"/>
    </row>
    <row r="68" spans="1:9" ht="20.100000000000001" customHeight="1" x14ac:dyDescent="0.2">
      <c r="A68" s="250" t="str">
        <f>"Hospital: "&amp;data!C98</f>
        <v>Hospital: St Michael Medical Center</v>
      </c>
      <c r="G68" s="251"/>
      <c r="H68" s="250" t="str">
        <f>"FYE: "&amp;data!C96</f>
        <v>FYE: 06/30/2023</v>
      </c>
    </row>
    <row r="69" spans="1:9" ht="20.100000000000001" customHeight="1" x14ac:dyDescent="0.2">
      <c r="A69" s="244">
        <v>1</v>
      </c>
      <c r="B69" s="252" t="s">
        <v>236</v>
      </c>
      <c r="C69" s="254" t="s">
        <v>50</v>
      </c>
      <c r="D69" s="254" t="s">
        <v>51</v>
      </c>
      <c r="E69" s="254" t="s">
        <v>52</v>
      </c>
      <c r="F69" s="254" t="s">
        <v>53</v>
      </c>
      <c r="G69" s="254" t="s">
        <v>54</v>
      </c>
      <c r="H69" s="254" t="s">
        <v>55</v>
      </c>
      <c r="I69" s="254" t="s">
        <v>56</v>
      </c>
    </row>
    <row r="70" spans="1:9" ht="20.100000000000001" customHeight="1" x14ac:dyDescent="0.2">
      <c r="A70" s="255">
        <v>2</v>
      </c>
      <c r="B70" s="256" t="s">
        <v>1003</v>
      </c>
      <c r="C70" s="258" t="s">
        <v>132</v>
      </c>
      <c r="D70" s="258"/>
      <c r="E70" s="258" t="s">
        <v>134</v>
      </c>
      <c r="F70" s="258" t="s">
        <v>135</v>
      </c>
      <c r="G70" s="258"/>
      <c r="H70" s="258" t="s">
        <v>137</v>
      </c>
      <c r="I70" s="258" t="s">
        <v>138</v>
      </c>
    </row>
    <row r="71" spans="1:9" ht="20.100000000000001" customHeight="1" x14ac:dyDescent="0.2">
      <c r="A71" s="255"/>
      <c r="B71" s="256"/>
      <c r="C71" s="258" t="s">
        <v>198</v>
      </c>
      <c r="D71" s="258" t="s">
        <v>1024</v>
      </c>
      <c r="E71" s="258" t="s">
        <v>196</v>
      </c>
      <c r="F71" s="258" t="s">
        <v>199</v>
      </c>
      <c r="G71" s="258" t="s">
        <v>136</v>
      </c>
      <c r="H71" s="258" t="s">
        <v>200</v>
      </c>
      <c r="I71" s="258" t="s">
        <v>201</v>
      </c>
    </row>
    <row r="72" spans="1:9" ht="20.100000000000001" customHeight="1" x14ac:dyDescent="0.2">
      <c r="A72" s="244">
        <v>3</v>
      </c>
      <c r="B72" s="252" t="s">
        <v>1007</v>
      </c>
      <c r="C72" s="254" t="s">
        <v>1025</v>
      </c>
      <c r="D72" s="253" t="s">
        <v>1026</v>
      </c>
      <c r="E72" s="264"/>
      <c r="F72" s="264"/>
      <c r="G72" s="253" t="s">
        <v>1027</v>
      </c>
      <c r="H72" s="253" t="s">
        <v>1027</v>
      </c>
      <c r="I72" s="254" t="s">
        <v>250</v>
      </c>
    </row>
    <row r="73" spans="1:9" ht="20.100000000000001" customHeight="1" x14ac:dyDescent="0.2">
      <c r="A73" s="244">
        <v>4</v>
      </c>
      <c r="B73" s="252" t="s">
        <v>261</v>
      </c>
      <c r="C73" s="252">
        <f>data!Q59</f>
        <v>37703.65</v>
      </c>
      <c r="D73" s="260">
        <f>data!R59</f>
        <v>1338390</v>
      </c>
      <c r="E73" s="264"/>
      <c r="F73" s="264"/>
      <c r="G73" s="252">
        <f>data!U59</f>
        <v>1477666</v>
      </c>
      <c r="H73" s="252">
        <f>data!V59</f>
        <v>15197.09</v>
      </c>
      <c r="I73" s="252">
        <f>data!W59</f>
        <v>7751.29</v>
      </c>
    </row>
    <row r="74" spans="1:9" ht="20.100000000000001" customHeight="1" x14ac:dyDescent="0.2">
      <c r="A74" s="244">
        <v>5</v>
      </c>
      <c r="B74" s="252" t="s">
        <v>262</v>
      </c>
      <c r="C74" s="259">
        <f>data!Q60</f>
        <v>61.852076923076936</v>
      </c>
      <c r="D74" s="259">
        <f>data!R60</f>
        <v>2.8209374999999994</v>
      </c>
      <c r="E74" s="259">
        <f>data!S60</f>
        <v>24.301557692307693</v>
      </c>
      <c r="F74" s="259">
        <f>data!T60</f>
        <v>0</v>
      </c>
      <c r="G74" s="259">
        <f>data!U60</f>
        <v>51.929110576923065</v>
      </c>
      <c r="H74" s="259">
        <f>data!V60</f>
        <v>5.3870865384615394</v>
      </c>
      <c r="I74" s="259">
        <f>data!W60</f>
        <v>7.1779230769230766</v>
      </c>
    </row>
    <row r="75" spans="1:9" ht="20.100000000000001" customHeight="1" x14ac:dyDescent="0.2">
      <c r="A75" s="244">
        <v>6</v>
      </c>
      <c r="B75" s="252" t="s">
        <v>263</v>
      </c>
      <c r="C75" s="252">
        <f>data!Q61</f>
        <v>9130400.7800000031</v>
      </c>
      <c r="D75" s="252">
        <f>data!R61</f>
        <v>218400.41000000006</v>
      </c>
      <c r="E75" s="252">
        <f>data!S61</f>
        <v>1343723.59</v>
      </c>
      <c r="F75" s="252">
        <f>data!T61</f>
        <v>0</v>
      </c>
      <c r="G75" s="252">
        <f>data!U61</f>
        <v>4328258.13</v>
      </c>
      <c r="H75" s="252">
        <f>data!V61</f>
        <v>728913.6</v>
      </c>
      <c r="I75" s="252">
        <f>data!W61</f>
        <v>773401.62000000011</v>
      </c>
    </row>
    <row r="76" spans="1:9" ht="20.100000000000001" customHeight="1" x14ac:dyDescent="0.2">
      <c r="A76" s="244">
        <v>7</v>
      </c>
      <c r="B76" s="252" t="s">
        <v>11</v>
      </c>
      <c r="C76" s="252">
        <f>data!Q62</f>
        <v>1978301</v>
      </c>
      <c r="D76" s="252">
        <f>data!R62</f>
        <v>47182</v>
      </c>
      <c r="E76" s="252">
        <f>data!S62</f>
        <v>290293</v>
      </c>
      <c r="F76" s="252">
        <f>data!T62</f>
        <v>0</v>
      </c>
      <c r="G76" s="252">
        <f>data!U62</f>
        <v>937697</v>
      </c>
      <c r="H76" s="252">
        <f>data!V62</f>
        <v>157626</v>
      </c>
      <c r="I76" s="252">
        <f>data!W62</f>
        <v>167083</v>
      </c>
    </row>
    <row r="77" spans="1:9" ht="20.100000000000001" customHeight="1" x14ac:dyDescent="0.2">
      <c r="A77" s="244">
        <v>8</v>
      </c>
      <c r="B77" s="252" t="s">
        <v>264</v>
      </c>
      <c r="C77" s="252">
        <f>data!Q63</f>
        <v>0</v>
      </c>
      <c r="D77" s="252">
        <f>data!R63</f>
        <v>1686683.5</v>
      </c>
      <c r="E77" s="252">
        <f>data!S63</f>
        <v>0</v>
      </c>
      <c r="F77" s="252">
        <f>data!T63</f>
        <v>0</v>
      </c>
      <c r="G77" s="252">
        <f>data!U63</f>
        <v>92484.87999999999</v>
      </c>
      <c r="H77" s="252">
        <f>data!V63</f>
        <v>0</v>
      </c>
      <c r="I77" s="252">
        <f>data!W63</f>
        <v>0</v>
      </c>
    </row>
    <row r="78" spans="1:9" ht="20.100000000000001" customHeight="1" x14ac:dyDescent="0.2">
      <c r="A78" s="244">
        <v>9</v>
      </c>
      <c r="B78" s="252" t="s">
        <v>265</v>
      </c>
      <c r="C78" s="252">
        <f>data!Q64</f>
        <v>1121282.8699999999</v>
      </c>
      <c r="D78" s="252">
        <f>data!R64</f>
        <v>383377.61999999988</v>
      </c>
      <c r="E78" s="252">
        <f>data!S64</f>
        <v>-88367.300000000032</v>
      </c>
      <c r="F78" s="252">
        <f>data!T64</f>
        <v>0</v>
      </c>
      <c r="G78" s="252">
        <f>data!U64</f>
        <v>3955563.58</v>
      </c>
      <c r="H78" s="252">
        <f>data!V64</f>
        <v>263680</v>
      </c>
      <c r="I78" s="252">
        <f>data!W64</f>
        <v>87163.430000000008</v>
      </c>
    </row>
    <row r="79" spans="1:9" ht="20.100000000000001" customHeight="1" x14ac:dyDescent="0.2">
      <c r="A79" s="244">
        <v>10</v>
      </c>
      <c r="B79" s="252" t="s">
        <v>525</v>
      </c>
      <c r="C79" s="252">
        <f>data!Q65</f>
        <v>2150.1999999999998</v>
      </c>
      <c r="D79" s="252">
        <f>data!R65</f>
        <v>0</v>
      </c>
      <c r="E79" s="252">
        <f>data!S65</f>
        <v>0</v>
      </c>
      <c r="F79" s="252">
        <f>data!T65</f>
        <v>0</v>
      </c>
      <c r="G79" s="252">
        <f>data!U65</f>
        <v>4547.25</v>
      </c>
      <c r="H79" s="252">
        <f>data!V65</f>
        <v>17.579999999999998</v>
      </c>
      <c r="I79" s="252">
        <f>data!W65</f>
        <v>0</v>
      </c>
    </row>
    <row r="80" spans="1:9" ht="20.100000000000001" customHeight="1" x14ac:dyDescent="0.2">
      <c r="A80" s="244">
        <v>11</v>
      </c>
      <c r="B80" s="252" t="s">
        <v>526</v>
      </c>
      <c r="C80" s="252">
        <f>data!Q66</f>
        <v>11508.17</v>
      </c>
      <c r="D80" s="252">
        <f>data!R66</f>
        <v>1885.6</v>
      </c>
      <c r="E80" s="252">
        <f>data!S66</f>
        <v>95175.560000000012</v>
      </c>
      <c r="F80" s="252">
        <f>data!T66</f>
        <v>0</v>
      </c>
      <c r="G80" s="252">
        <f>data!U66</f>
        <v>851795.6</v>
      </c>
      <c r="H80" s="252">
        <f>data!V66</f>
        <v>62137.36</v>
      </c>
      <c r="I80" s="252">
        <f>data!W66</f>
        <v>254943.98</v>
      </c>
    </row>
    <row r="81" spans="1:9" ht="20.100000000000001" customHeight="1" x14ac:dyDescent="0.2">
      <c r="A81" s="244">
        <v>12</v>
      </c>
      <c r="B81" s="252" t="s">
        <v>16</v>
      </c>
      <c r="C81" s="252">
        <f>data!Q67</f>
        <v>18959</v>
      </c>
      <c r="D81" s="252">
        <f>data!R67</f>
        <v>144254</v>
      </c>
      <c r="E81" s="252">
        <f>data!S67</f>
        <v>681768</v>
      </c>
      <c r="F81" s="252">
        <f>data!T67</f>
        <v>0</v>
      </c>
      <c r="G81" s="252">
        <f>data!U67</f>
        <v>554161</v>
      </c>
      <c r="H81" s="252">
        <f>data!V67</f>
        <v>1755</v>
      </c>
      <c r="I81" s="252">
        <f>data!W67</f>
        <v>879654</v>
      </c>
    </row>
    <row r="82" spans="1:9" ht="20.100000000000001" customHeight="1" x14ac:dyDescent="0.2">
      <c r="A82" s="244">
        <v>13</v>
      </c>
      <c r="B82" s="252" t="s">
        <v>1008</v>
      </c>
      <c r="C82" s="252">
        <f>data!Q68</f>
        <v>0</v>
      </c>
      <c r="D82" s="252">
        <f>data!R68</f>
        <v>247.2</v>
      </c>
      <c r="E82" s="252">
        <f>data!S68</f>
        <v>24096.98</v>
      </c>
      <c r="F82" s="252">
        <f>data!T68</f>
        <v>0</v>
      </c>
      <c r="G82" s="252">
        <f>data!U68</f>
        <v>64810.97</v>
      </c>
      <c r="H82" s="252">
        <f>data!V68</f>
        <v>0</v>
      </c>
      <c r="I82" s="252">
        <f>data!W68</f>
        <v>234.28</v>
      </c>
    </row>
    <row r="83" spans="1:9" ht="20.100000000000001" customHeight="1" x14ac:dyDescent="0.2">
      <c r="A83" s="244">
        <v>14</v>
      </c>
      <c r="B83" s="252" t="s">
        <v>1009</v>
      </c>
      <c r="C83" s="252">
        <f>data!Q69</f>
        <v>2704187.63</v>
      </c>
      <c r="D83" s="252">
        <f>data!R69</f>
        <v>138737.79000000004</v>
      </c>
      <c r="E83" s="252">
        <f>data!S69</f>
        <v>155004.74</v>
      </c>
      <c r="F83" s="252">
        <f>data!T69</f>
        <v>0</v>
      </c>
      <c r="G83" s="252">
        <f>data!U69</f>
        <v>6994632.0500000007</v>
      </c>
      <c r="H83" s="252">
        <f>data!V69</f>
        <v>131817.03</v>
      </c>
      <c r="I83" s="252">
        <f>data!W69</f>
        <v>4657.3</v>
      </c>
    </row>
    <row r="84" spans="1:9" ht="20.100000000000001" customHeight="1" x14ac:dyDescent="0.2">
      <c r="A84" s="244">
        <v>15</v>
      </c>
      <c r="B84" s="252" t="s">
        <v>284</v>
      </c>
      <c r="C84" s="252">
        <f>data!Q84</f>
        <v>898</v>
      </c>
      <c r="D84" s="252">
        <f>data!R84</f>
        <v>0</v>
      </c>
      <c r="E84" s="252">
        <f>data!S84</f>
        <v>59517.5</v>
      </c>
      <c r="F84" s="252">
        <f>data!T84</f>
        <v>0</v>
      </c>
      <c r="G84" s="252">
        <f>data!U84</f>
        <v>165376.73000000001</v>
      </c>
      <c r="H84" s="252">
        <f>data!V84</f>
        <v>0</v>
      </c>
      <c r="I84" s="252">
        <f>data!W84</f>
        <v>0</v>
      </c>
    </row>
    <row r="85" spans="1:9" ht="20.100000000000001" customHeight="1" x14ac:dyDescent="0.2">
      <c r="A85" s="244">
        <v>16</v>
      </c>
      <c r="B85" s="260" t="s">
        <v>1010</v>
      </c>
      <c r="C85" s="252">
        <f>data!Q85</f>
        <v>14965891.650000002</v>
      </c>
      <c r="D85" s="252">
        <f>data!R85</f>
        <v>2620768.1200000006</v>
      </c>
      <c r="E85" s="252">
        <f>data!S85</f>
        <v>2442177.0700000003</v>
      </c>
      <c r="F85" s="252">
        <f>data!T85</f>
        <v>0</v>
      </c>
      <c r="G85" s="252">
        <f>data!U85</f>
        <v>17618573.73</v>
      </c>
      <c r="H85" s="252">
        <f>data!V85</f>
        <v>1345946.5700000003</v>
      </c>
      <c r="I85" s="252">
        <f>data!W85</f>
        <v>2167137.61</v>
      </c>
    </row>
    <row r="86" spans="1:9" ht="20.100000000000001" customHeight="1" x14ac:dyDescent="0.2">
      <c r="A86" s="244">
        <v>17</v>
      </c>
      <c r="B86" s="252" t="s">
        <v>286</v>
      </c>
      <c r="C86" s="262"/>
      <c r="D86" s="262"/>
      <c r="E86" s="262"/>
      <c r="F86" s="262"/>
      <c r="G86" s="262"/>
      <c r="H86" s="262"/>
      <c r="I86" s="262"/>
    </row>
    <row r="87" spans="1:9" ht="20.100000000000001" customHeight="1" x14ac:dyDescent="0.2">
      <c r="A87" s="244">
        <v>18</v>
      </c>
      <c r="B87" s="252" t="s">
        <v>1011</v>
      </c>
      <c r="C87" s="260">
        <f>+data!M682</f>
        <v>3717587</v>
      </c>
      <c r="D87" s="260">
        <f>+data!M683</f>
        <v>1116118</v>
      </c>
      <c r="E87" s="260">
        <f>+data!M684</f>
        <v>1360918</v>
      </c>
      <c r="F87" s="260">
        <f>+data!M685</f>
        <v>0</v>
      </c>
      <c r="G87" s="260">
        <f>+data!M686</f>
        <v>4612581</v>
      </c>
      <c r="H87" s="260">
        <f>+data!M687</f>
        <v>646128</v>
      </c>
      <c r="I87" s="260">
        <f>+data!M688</f>
        <v>800141</v>
      </c>
    </row>
    <row r="88" spans="1:9" ht="20.100000000000001" customHeight="1" x14ac:dyDescent="0.2">
      <c r="A88" s="244">
        <v>19</v>
      </c>
      <c r="B88" s="260" t="s">
        <v>1012</v>
      </c>
      <c r="C88" s="252">
        <f>data!Q87</f>
        <v>25386224.080000006</v>
      </c>
      <c r="D88" s="252">
        <f>data!R87</f>
        <v>28282172.069999997</v>
      </c>
      <c r="E88" s="252">
        <f>data!S87</f>
        <v>0</v>
      </c>
      <c r="F88" s="252">
        <f>data!T87</f>
        <v>0</v>
      </c>
      <c r="G88" s="252">
        <f>data!U87</f>
        <v>94632119.629999995</v>
      </c>
      <c r="H88" s="252">
        <f>data!V87</f>
        <v>28692979.509999998</v>
      </c>
      <c r="I88" s="252">
        <f>data!W87</f>
        <v>11149505.669999998</v>
      </c>
    </row>
    <row r="89" spans="1:9" ht="20.100000000000001" customHeight="1" x14ac:dyDescent="0.2">
      <c r="A89" s="244">
        <v>20</v>
      </c>
      <c r="B89" s="260" t="s">
        <v>1013</v>
      </c>
      <c r="C89" s="252">
        <f>data!Q88</f>
        <v>52276199.699999988</v>
      </c>
      <c r="D89" s="252">
        <f>data!R88</f>
        <v>34385414.019999996</v>
      </c>
      <c r="E89" s="252">
        <f>data!S88</f>
        <v>0</v>
      </c>
      <c r="F89" s="252">
        <f>data!T88</f>
        <v>0</v>
      </c>
      <c r="G89" s="252">
        <f>data!U88</f>
        <v>43127705.050000004</v>
      </c>
      <c r="H89" s="252">
        <f>data!V88</f>
        <v>7837902.6899999995</v>
      </c>
      <c r="I89" s="252">
        <f>data!W88</f>
        <v>22529422.480000004</v>
      </c>
    </row>
    <row r="90" spans="1:9" ht="20.100000000000001" customHeight="1" x14ac:dyDescent="0.2">
      <c r="A90" s="244">
        <v>21</v>
      </c>
      <c r="B90" s="260" t="s">
        <v>1014</v>
      </c>
      <c r="C90" s="252">
        <f>data!Q89</f>
        <v>77662423.780000001</v>
      </c>
      <c r="D90" s="252">
        <f>data!R89</f>
        <v>62667586.089999989</v>
      </c>
      <c r="E90" s="252">
        <f>data!S89</f>
        <v>0</v>
      </c>
      <c r="F90" s="252">
        <f>data!T89</f>
        <v>0</v>
      </c>
      <c r="G90" s="252">
        <f>data!U89</f>
        <v>137759824.68000001</v>
      </c>
      <c r="H90" s="252">
        <f>data!V89</f>
        <v>36530882.199999996</v>
      </c>
      <c r="I90" s="252">
        <f>data!W89</f>
        <v>33678928.150000006</v>
      </c>
    </row>
    <row r="91" spans="1:9" ht="20.100000000000001" customHeight="1" x14ac:dyDescent="0.2">
      <c r="A91" s="244" t="s">
        <v>1015</v>
      </c>
      <c r="B91" s="252"/>
      <c r="C91" s="262"/>
      <c r="D91" s="262"/>
      <c r="E91" s="262"/>
      <c r="F91" s="262"/>
      <c r="G91" s="262"/>
      <c r="H91" s="262"/>
      <c r="I91" s="262"/>
    </row>
    <row r="92" spans="1:9" ht="20.100000000000001" customHeight="1" x14ac:dyDescent="0.2">
      <c r="A92" s="244">
        <v>22</v>
      </c>
      <c r="B92" s="252" t="s">
        <v>1016</v>
      </c>
      <c r="C92" s="252">
        <f>data!Q90</f>
        <v>0</v>
      </c>
      <c r="D92" s="252">
        <f>data!R90</f>
        <v>0</v>
      </c>
      <c r="E92" s="252">
        <f>data!S90</f>
        <v>16747</v>
      </c>
      <c r="F92" s="252">
        <f>data!T90</f>
        <v>0</v>
      </c>
      <c r="G92" s="252">
        <f>data!U90</f>
        <v>9388</v>
      </c>
      <c r="H92" s="252">
        <f>data!V90</f>
        <v>0</v>
      </c>
      <c r="I92" s="252">
        <f>data!W90</f>
        <v>1920</v>
      </c>
    </row>
    <row r="93" spans="1:9" ht="20.100000000000001" customHeight="1" x14ac:dyDescent="0.2">
      <c r="A93" s="244">
        <v>23</v>
      </c>
      <c r="B93" s="252" t="s">
        <v>1017</v>
      </c>
      <c r="C93" s="252">
        <f>data!Q91</f>
        <v>0</v>
      </c>
      <c r="D93" s="252">
        <f>data!R91</f>
        <v>0</v>
      </c>
      <c r="E93" s="252">
        <f>data!S91</f>
        <v>0</v>
      </c>
      <c r="F93" s="252">
        <f>data!T91</f>
        <v>0</v>
      </c>
      <c r="G93" s="252">
        <f>data!U91</f>
        <v>0</v>
      </c>
      <c r="H93" s="252">
        <f>data!V91</f>
        <v>0</v>
      </c>
      <c r="I93" s="252">
        <f>data!W91</f>
        <v>0</v>
      </c>
    </row>
    <row r="94" spans="1:9" ht="20.100000000000001" customHeight="1" x14ac:dyDescent="0.2">
      <c r="A94" s="244">
        <v>24</v>
      </c>
      <c r="B94" s="252" t="s">
        <v>1018</v>
      </c>
      <c r="C94" s="252">
        <f>data!Q92</f>
        <v>0</v>
      </c>
      <c r="D94" s="252">
        <f>data!R92</f>
        <v>0</v>
      </c>
      <c r="E94" s="252">
        <f>data!S92</f>
        <v>4938.2249804430694</v>
      </c>
      <c r="F94" s="252">
        <f>data!T92</f>
        <v>0</v>
      </c>
      <c r="G94" s="252">
        <f>data!U92</f>
        <v>2768.2603520869129</v>
      </c>
      <c r="H94" s="252">
        <f>data!V92</f>
        <v>0</v>
      </c>
      <c r="I94" s="252">
        <f>data!W92</f>
        <v>566.15465232284544</v>
      </c>
    </row>
    <row r="95" spans="1:9" ht="20.100000000000001" customHeight="1" x14ac:dyDescent="0.2">
      <c r="A95" s="244">
        <v>25</v>
      </c>
      <c r="B95" s="252" t="s">
        <v>1019</v>
      </c>
      <c r="C95" s="252">
        <f>data!Q93</f>
        <v>66699</v>
      </c>
      <c r="D95" s="252">
        <f>data!R93</f>
        <v>0</v>
      </c>
      <c r="E95" s="252">
        <f>data!S93</f>
        <v>0</v>
      </c>
      <c r="F95" s="252">
        <f>data!T93</f>
        <v>0</v>
      </c>
      <c r="G95" s="252">
        <f>data!U93</f>
        <v>0</v>
      </c>
      <c r="H95" s="252">
        <f>data!V93</f>
        <v>0</v>
      </c>
      <c r="I95" s="252">
        <f>data!W93</f>
        <v>0</v>
      </c>
    </row>
    <row r="96" spans="1:9" ht="20.100000000000001" customHeight="1" x14ac:dyDescent="0.2">
      <c r="A96" s="244">
        <v>26</v>
      </c>
      <c r="B96" s="252" t="s">
        <v>294</v>
      </c>
      <c r="C96" s="259">
        <f>data!Q94</f>
        <v>49.062062500000003</v>
      </c>
      <c r="D96" s="259">
        <f>data!R94</f>
        <v>1.1988749999999999</v>
      </c>
      <c r="E96" s="259">
        <f>data!S94</f>
        <v>0</v>
      </c>
      <c r="F96" s="259">
        <f>data!T94</f>
        <v>0</v>
      </c>
      <c r="G96" s="259">
        <f>data!U94</f>
        <v>0</v>
      </c>
      <c r="H96" s="259">
        <f>data!V94</f>
        <v>0</v>
      </c>
      <c r="I96" s="259">
        <f>data!W94</f>
        <v>0</v>
      </c>
    </row>
    <row r="97" spans="1:9" ht="20.100000000000001" customHeight="1" x14ac:dyDescent="0.2">
      <c r="A97" s="245" t="s">
        <v>1001</v>
      </c>
      <c r="B97" s="246"/>
      <c r="C97" s="246"/>
      <c r="D97" s="246"/>
      <c r="E97" s="246"/>
      <c r="F97" s="246"/>
      <c r="G97" s="246"/>
      <c r="H97" s="246"/>
      <c r="I97" s="245"/>
    </row>
    <row r="98" spans="1:9" ht="20.100000000000001" customHeight="1" x14ac:dyDescent="0.2">
      <c r="D98" s="248"/>
      <c r="I98" s="249" t="s">
        <v>1028</v>
      </c>
    </row>
    <row r="99" spans="1:9" ht="20.100000000000001" customHeight="1" x14ac:dyDescent="0.2">
      <c r="A99" s="248"/>
    </row>
    <row r="100" spans="1:9" ht="20.100000000000001" customHeight="1" x14ac:dyDescent="0.2">
      <c r="A100" s="250" t="str">
        <f>"Hospital: "&amp;data!C98</f>
        <v>Hospital: St Michael Medical Center</v>
      </c>
      <c r="G100" s="251"/>
      <c r="H100" s="250" t="str">
        <f>"FYE: "&amp;data!C96</f>
        <v>FYE: 06/30/2023</v>
      </c>
    </row>
    <row r="101" spans="1:9" ht="20.100000000000001" customHeight="1" x14ac:dyDescent="0.2">
      <c r="A101" s="244">
        <v>1</v>
      </c>
      <c r="B101" s="252" t="s">
        <v>236</v>
      </c>
      <c r="C101" s="254" t="s">
        <v>57</v>
      </c>
      <c r="D101" s="254" t="s">
        <v>58</v>
      </c>
      <c r="E101" s="254" t="s">
        <v>59</v>
      </c>
      <c r="F101" s="254" t="s">
        <v>60</v>
      </c>
      <c r="G101" s="254" t="s">
        <v>61</v>
      </c>
      <c r="H101" s="254" t="s">
        <v>62</v>
      </c>
      <c r="I101" s="254" t="s">
        <v>63</v>
      </c>
    </row>
    <row r="102" spans="1:9" ht="20.100000000000001" customHeight="1" x14ac:dyDescent="0.2">
      <c r="A102" s="255">
        <v>2</v>
      </c>
      <c r="B102" s="256" t="s">
        <v>1003</v>
      </c>
      <c r="C102" s="258" t="s">
        <v>1029</v>
      </c>
      <c r="D102" s="258" t="s">
        <v>1030</v>
      </c>
      <c r="E102" s="258" t="s">
        <v>1030</v>
      </c>
      <c r="F102" s="258" t="s">
        <v>141</v>
      </c>
      <c r="G102" s="258"/>
      <c r="H102" s="258" t="s">
        <v>143</v>
      </c>
      <c r="I102" s="258"/>
    </row>
    <row r="103" spans="1:9" ht="20.100000000000001" customHeight="1" x14ac:dyDescent="0.2">
      <c r="A103" s="255"/>
      <c r="B103" s="256"/>
      <c r="C103" s="258" t="s">
        <v>202</v>
      </c>
      <c r="D103" s="258" t="s">
        <v>203</v>
      </c>
      <c r="E103" s="258" t="s">
        <v>204</v>
      </c>
      <c r="F103" s="258" t="s">
        <v>205</v>
      </c>
      <c r="G103" s="258" t="s">
        <v>142</v>
      </c>
      <c r="H103" s="258" t="s">
        <v>199</v>
      </c>
      <c r="I103" s="258" t="s">
        <v>144</v>
      </c>
    </row>
    <row r="104" spans="1:9" ht="20.100000000000001" customHeight="1" x14ac:dyDescent="0.2">
      <c r="A104" s="244">
        <v>3</v>
      </c>
      <c r="B104" s="252" t="s">
        <v>1007</v>
      </c>
      <c r="C104" s="253" t="s">
        <v>251</v>
      </c>
      <c r="D104" s="254" t="s">
        <v>1031</v>
      </c>
      <c r="E104" s="254" t="s">
        <v>1031</v>
      </c>
      <c r="F104" s="254" t="s">
        <v>1031</v>
      </c>
      <c r="G104" s="264"/>
      <c r="H104" s="254" t="s">
        <v>253</v>
      </c>
      <c r="I104" s="254" t="s">
        <v>254</v>
      </c>
    </row>
    <row r="105" spans="1:9" ht="20.100000000000001" customHeight="1" x14ac:dyDescent="0.2">
      <c r="A105" s="244">
        <v>4</v>
      </c>
      <c r="B105" s="252" t="s">
        <v>261</v>
      </c>
      <c r="C105" s="252">
        <f>data!X59</f>
        <v>0</v>
      </c>
      <c r="D105" s="252">
        <f>data!Y59</f>
        <v>154036.32079999999</v>
      </c>
      <c r="E105" s="252">
        <f>data!Z59</f>
        <v>0</v>
      </c>
      <c r="F105" s="252">
        <f>data!AA59</f>
        <v>12612</v>
      </c>
      <c r="G105" s="264"/>
      <c r="H105" s="252">
        <f>data!AC59</f>
        <v>174404.83000000002</v>
      </c>
      <c r="I105" s="252">
        <f>data!AD59</f>
        <v>0</v>
      </c>
    </row>
    <row r="106" spans="1:9" ht="20.100000000000001" customHeight="1" x14ac:dyDescent="0.2">
      <c r="A106" s="244">
        <v>5</v>
      </c>
      <c r="B106" s="252" t="s">
        <v>262</v>
      </c>
      <c r="C106" s="259">
        <f>data!X60</f>
        <v>0</v>
      </c>
      <c r="D106" s="259">
        <f>data!Y60</f>
        <v>99.922951923076951</v>
      </c>
      <c r="E106" s="259">
        <f>data!Z60</f>
        <v>22.284211538461534</v>
      </c>
      <c r="F106" s="259">
        <f>data!AA60</f>
        <v>5.3229230769230771</v>
      </c>
      <c r="G106" s="259">
        <f>data!AB60</f>
        <v>55.265937500000007</v>
      </c>
      <c r="H106" s="259">
        <f>data!AC60</f>
        <v>41.253158653846164</v>
      </c>
      <c r="I106" s="259">
        <f>data!AD60</f>
        <v>0</v>
      </c>
    </row>
    <row r="107" spans="1:9" ht="20.100000000000001" customHeight="1" x14ac:dyDescent="0.2">
      <c r="A107" s="244">
        <v>6</v>
      </c>
      <c r="B107" s="252" t="s">
        <v>263</v>
      </c>
      <c r="C107" s="252">
        <f>data!X61</f>
        <v>0</v>
      </c>
      <c r="D107" s="252">
        <f>data!Y61</f>
        <v>9790395.3600000013</v>
      </c>
      <c r="E107" s="252">
        <f>data!Z61</f>
        <v>2444204.5700000008</v>
      </c>
      <c r="F107" s="252">
        <f>data!AA61</f>
        <v>703789.35</v>
      </c>
      <c r="G107" s="252">
        <f>data!AB61</f>
        <v>6724734.5399999982</v>
      </c>
      <c r="H107" s="252">
        <f>data!AC61</f>
        <v>4536008.2999999989</v>
      </c>
      <c r="I107" s="252">
        <f>data!AD61</f>
        <v>0</v>
      </c>
    </row>
    <row r="108" spans="1:9" ht="20.100000000000001" customHeight="1" x14ac:dyDescent="0.2">
      <c r="A108" s="244">
        <v>7</v>
      </c>
      <c r="B108" s="252" t="s">
        <v>11</v>
      </c>
      <c r="C108" s="252">
        <f>data!X62</f>
        <v>0</v>
      </c>
      <c r="D108" s="252">
        <f>data!Y62</f>
        <v>2119243</v>
      </c>
      <c r="E108" s="252">
        <f>data!Z62</f>
        <v>530710</v>
      </c>
      <c r="F108" s="252">
        <f>data!AA62</f>
        <v>152044</v>
      </c>
      <c r="G108" s="252">
        <f>data!AB62</f>
        <v>1453718</v>
      </c>
      <c r="H108" s="252">
        <f>data!AC62</f>
        <v>980763</v>
      </c>
      <c r="I108" s="252">
        <f>data!AD62</f>
        <v>0</v>
      </c>
    </row>
    <row r="109" spans="1:9" ht="20.100000000000001" customHeight="1" x14ac:dyDescent="0.2">
      <c r="A109" s="244">
        <v>8</v>
      </c>
      <c r="B109" s="252" t="s">
        <v>264</v>
      </c>
      <c r="C109" s="252">
        <f>data!X63</f>
        <v>0</v>
      </c>
      <c r="D109" s="252">
        <f>data!Y63</f>
        <v>14662.5</v>
      </c>
      <c r="E109" s="252">
        <f>data!Z63</f>
        <v>63375</v>
      </c>
      <c r="F109" s="252">
        <f>data!AA63</f>
        <v>0</v>
      </c>
      <c r="G109" s="252">
        <f>data!AB63</f>
        <v>0</v>
      </c>
      <c r="H109" s="252">
        <f>data!AC63</f>
        <v>37999.009999999995</v>
      </c>
      <c r="I109" s="252">
        <f>data!AD63</f>
        <v>0</v>
      </c>
    </row>
    <row r="110" spans="1:9" ht="20.100000000000001" customHeight="1" x14ac:dyDescent="0.2">
      <c r="A110" s="244">
        <v>9</v>
      </c>
      <c r="B110" s="252" t="s">
        <v>265</v>
      </c>
      <c r="C110" s="252">
        <f>data!X64</f>
        <v>0</v>
      </c>
      <c r="D110" s="252">
        <f>data!Y64</f>
        <v>1403395.5500000005</v>
      </c>
      <c r="E110" s="252">
        <f>data!Z64</f>
        <v>89984.73</v>
      </c>
      <c r="F110" s="252">
        <f>data!AA64</f>
        <v>818099.2200000002</v>
      </c>
      <c r="G110" s="252">
        <f>data!AB64</f>
        <v>15366096.4</v>
      </c>
      <c r="H110" s="252">
        <f>data!AC64</f>
        <v>724811.63000000047</v>
      </c>
      <c r="I110" s="252">
        <f>data!AD64</f>
        <v>23960.45</v>
      </c>
    </row>
    <row r="111" spans="1:9" ht="20.100000000000001" customHeight="1" x14ac:dyDescent="0.2">
      <c r="A111" s="244">
        <v>10</v>
      </c>
      <c r="B111" s="252" t="s">
        <v>525</v>
      </c>
      <c r="C111" s="252">
        <f>data!X65</f>
        <v>0</v>
      </c>
      <c r="D111" s="252">
        <f>data!Y65</f>
        <v>264734.45999999996</v>
      </c>
      <c r="E111" s="252">
        <f>data!Z65</f>
        <v>0</v>
      </c>
      <c r="F111" s="252">
        <f>data!AA65</f>
        <v>0</v>
      </c>
      <c r="G111" s="252">
        <f>data!AB65</f>
        <v>2250.98</v>
      </c>
      <c r="H111" s="252">
        <f>data!AC65</f>
        <v>4515.2300000000005</v>
      </c>
      <c r="I111" s="252">
        <f>data!AD65</f>
        <v>0</v>
      </c>
    </row>
    <row r="112" spans="1:9" ht="20.100000000000001" customHeight="1" x14ac:dyDescent="0.2">
      <c r="A112" s="244">
        <v>11</v>
      </c>
      <c r="B112" s="252" t="s">
        <v>526</v>
      </c>
      <c r="C112" s="252">
        <f>data!X66</f>
        <v>0</v>
      </c>
      <c r="D112" s="252">
        <f>data!Y66</f>
        <v>1411905.93</v>
      </c>
      <c r="E112" s="252">
        <f>data!Z66</f>
        <v>1296189.67</v>
      </c>
      <c r="F112" s="252">
        <f>data!AA66</f>
        <v>194692.40000000002</v>
      </c>
      <c r="G112" s="252">
        <f>data!AB66</f>
        <v>633543.90000000014</v>
      </c>
      <c r="H112" s="252">
        <f>data!AC66</f>
        <v>68978.55</v>
      </c>
      <c r="I112" s="252">
        <f>data!AD66</f>
        <v>1466753</v>
      </c>
    </row>
    <row r="113" spans="1:9" ht="20.100000000000001" customHeight="1" x14ac:dyDescent="0.2">
      <c r="A113" s="244">
        <v>12</v>
      </c>
      <c r="B113" s="252" t="s">
        <v>16</v>
      </c>
      <c r="C113" s="252">
        <f>data!X67</f>
        <v>0</v>
      </c>
      <c r="D113" s="252">
        <f>data!Y67</f>
        <v>4098376</v>
      </c>
      <c r="E113" s="252">
        <f>data!Z67</f>
        <v>702503</v>
      </c>
      <c r="F113" s="252">
        <f>data!AA67</f>
        <v>1133215</v>
      </c>
      <c r="G113" s="252">
        <f>data!AB67</f>
        <v>528275</v>
      </c>
      <c r="H113" s="252">
        <f>data!AC67</f>
        <v>239223</v>
      </c>
      <c r="I113" s="252">
        <f>data!AD67</f>
        <v>44504</v>
      </c>
    </row>
    <row r="114" spans="1:9" ht="20.100000000000001" customHeight="1" x14ac:dyDescent="0.2">
      <c r="A114" s="244">
        <v>13</v>
      </c>
      <c r="B114" s="252" t="s">
        <v>1008</v>
      </c>
      <c r="C114" s="252">
        <f>data!X68</f>
        <v>0</v>
      </c>
      <c r="D114" s="252">
        <f>data!Y68</f>
        <v>1099378.6199999999</v>
      </c>
      <c r="E114" s="252">
        <f>data!Z68</f>
        <v>6063.66</v>
      </c>
      <c r="F114" s="252">
        <f>data!AA68</f>
        <v>0</v>
      </c>
      <c r="G114" s="252">
        <f>data!AB68</f>
        <v>36458.83</v>
      </c>
      <c r="H114" s="252">
        <f>data!AC68</f>
        <v>74627.149999999994</v>
      </c>
      <c r="I114" s="252">
        <f>data!AD68</f>
        <v>0</v>
      </c>
    </row>
    <row r="115" spans="1:9" ht="20.100000000000001" customHeight="1" x14ac:dyDescent="0.2">
      <c r="A115" s="244">
        <v>14</v>
      </c>
      <c r="B115" s="252" t="s">
        <v>1009</v>
      </c>
      <c r="C115" s="252">
        <f>data!X69</f>
        <v>0</v>
      </c>
      <c r="D115" s="252">
        <f>data!Y69</f>
        <v>1729314.4899999998</v>
      </c>
      <c r="E115" s="252">
        <f>data!Z69</f>
        <v>195076.54</v>
      </c>
      <c r="F115" s="252">
        <f>data!AA69</f>
        <v>10108.939999999999</v>
      </c>
      <c r="G115" s="252">
        <f>data!AB69</f>
        <v>2122725.15</v>
      </c>
      <c r="H115" s="252">
        <f>data!AC69</f>
        <v>642378.77999999991</v>
      </c>
      <c r="I115" s="252">
        <f>data!AD69</f>
        <v>0</v>
      </c>
    </row>
    <row r="116" spans="1:9" ht="20.100000000000001" customHeight="1" x14ac:dyDescent="0.2">
      <c r="A116" s="244">
        <v>15</v>
      </c>
      <c r="B116" s="252" t="s">
        <v>284</v>
      </c>
      <c r="C116" s="252">
        <f>-data!X84</f>
        <v>0</v>
      </c>
      <c r="D116" s="252">
        <f>-data!Y84</f>
        <v>-12956.39</v>
      </c>
      <c r="E116" s="252">
        <f>-data!Z84</f>
        <v>0</v>
      </c>
      <c r="F116" s="252">
        <f>-data!AA84</f>
        <v>0</v>
      </c>
      <c r="G116" s="252">
        <f>-data!AB84</f>
        <v>-3101227.51</v>
      </c>
      <c r="H116" s="252">
        <f>-data!AC84</f>
        <v>0</v>
      </c>
      <c r="I116" s="252">
        <f>-data!AD84</f>
        <v>0</v>
      </c>
    </row>
    <row r="117" spans="1:9" ht="20.100000000000001" customHeight="1" x14ac:dyDescent="0.2">
      <c r="A117" s="244">
        <v>16</v>
      </c>
      <c r="B117" s="260" t="s">
        <v>1010</v>
      </c>
      <c r="C117" s="252">
        <f>data!X85</f>
        <v>0</v>
      </c>
      <c r="D117" s="252">
        <f>data!Y85</f>
        <v>21918449.52</v>
      </c>
      <c r="E117" s="252">
        <f>data!Z85</f>
        <v>5328107.1700000009</v>
      </c>
      <c r="F117" s="252">
        <f>data!AA85</f>
        <v>3011948.91</v>
      </c>
      <c r="G117" s="252">
        <f>data!AB85</f>
        <v>23766575.289999992</v>
      </c>
      <c r="H117" s="252">
        <f>data!AC85</f>
        <v>7309304.6500000004</v>
      </c>
      <c r="I117" s="252">
        <f>data!AD85</f>
        <v>1535217.45</v>
      </c>
    </row>
    <row r="118" spans="1:9" ht="20.100000000000001" customHeight="1" x14ac:dyDescent="0.2">
      <c r="A118" s="244">
        <v>17</v>
      </c>
      <c r="B118" s="252" t="s">
        <v>286</v>
      </c>
      <c r="C118" s="262"/>
      <c r="D118" s="262"/>
      <c r="E118" s="262"/>
      <c r="F118" s="262"/>
      <c r="G118" s="262"/>
      <c r="H118" s="262"/>
      <c r="I118" s="262"/>
    </row>
    <row r="119" spans="1:9" ht="20.100000000000001" customHeight="1" x14ac:dyDescent="0.2">
      <c r="A119" s="244">
        <v>18</v>
      </c>
      <c r="B119" s="252" t="s">
        <v>1011</v>
      </c>
      <c r="C119" s="260">
        <f>+data!M689</f>
        <v>0</v>
      </c>
      <c r="D119" s="260">
        <f>+data!M690</f>
        <v>8512185</v>
      </c>
      <c r="E119" s="260">
        <f>+data!M691</f>
        <v>2394780</v>
      </c>
      <c r="F119" s="260">
        <f>+data!M692</f>
        <v>814519</v>
      </c>
      <c r="G119" s="260">
        <f>+data!M693</f>
        <v>8284127</v>
      </c>
      <c r="H119" s="260">
        <f>+data!M694</f>
        <v>2369973</v>
      </c>
      <c r="I119" s="260">
        <f>+data!M695</f>
        <v>234852</v>
      </c>
    </row>
    <row r="120" spans="1:9" ht="20.100000000000001" customHeight="1" x14ac:dyDescent="0.2">
      <c r="A120" s="244">
        <v>19</v>
      </c>
      <c r="B120" s="260" t="s">
        <v>1012</v>
      </c>
      <c r="C120" s="252">
        <f>data!X87</f>
        <v>0</v>
      </c>
      <c r="D120" s="252">
        <f>data!Y87</f>
        <v>102409135.52999999</v>
      </c>
      <c r="E120" s="252">
        <f>data!Z87</f>
        <v>2193658.0099999998</v>
      </c>
      <c r="F120" s="252">
        <f>data!AA87</f>
        <v>6970500.1600000011</v>
      </c>
      <c r="G120" s="252">
        <f>data!AB87</f>
        <v>185950811.22</v>
      </c>
      <c r="H120" s="252">
        <f>data!AC87</f>
        <v>60674999.140000001</v>
      </c>
      <c r="I120" s="252">
        <f>data!AD87</f>
        <v>6443736.7400000002</v>
      </c>
    </row>
    <row r="121" spans="1:9" ht="20.100000000000001" customHeight="1" x14ac:dyDescent="0.2">
      <c r="A121" s="244">
        <v>20</v>
      </c>
      <c r="B121" s="260" t="s">
        <v>1013</v>
      </c>
      <c r="C121" s="252">
        <f>data!X88</f>
        <v>0</v>
      </c>
      <c r="D121" s="252">
        <f>data!Y88</f>
        <v>214591312.71000001</v>
      </c>
      <c r="E121" s="252">
        <f>data!Z88</f>
        <v>57344543.230000004</v>
      </c>
      <c r="F121" s="252">
        <f>data!AA88</f>
        <v>26802661.970000003</v>
      </c>
      <c r="G121" s="252">
        <f>data!AB88</f>
        <v>140109523.26999998</v>
      </c>
      <c r="H121" s="252">
        <f>data!AC88</f>
        <v>22659885.830000002</v>
      </c>
      <c r="I121" s="252">
        <f>data!AD88</f>
        <v>179391.55</v>
      </c>
    </row>
    <row r="122" spans="1:9" ht="20.100000000000001" customHeight="1" x14ac:dyDescent="0.2">
      <c r="A122" s="244">
        <v>21</v>
      </c>
      <c r="B122" s="260" t="s">
        <v>1014</v>
      </c>
      <c r="C122" s="252">
        <f>data!X89</f>
        <v>0</v>
      </c>
      <c r="D122" s="252">
        <f>data!Y89</f>
        <v>317000448.24000001</v>
      </c>
      <c r="E122" s="252">
        <f>data!Z89</f>
        <v>59538201.240000002</v>
      </c>
      <c r="F122" s="252">
        <f>data!AA89</f>
        <v>33773162.130000003</v>
      </c>
      <c r="G122" s="252">
        <f>data!AB89</f>
        <v>326060334.49000001</v>
      </c>
      <c r="H122" s="252">
        <f>data!AC89</f>
        <v>83334884.969999999</v>
      </c>
      <c r="I122" s="252">
        <f>data!AD89</f>
        <v>6623128.29</v>
      </c>
    </row>
    <row r="123" spans="1:9" ht="20.100000000000001" customHeight="1" x14ac:dyDescent="0.2">
      <c r="A123" s="244" t="s">
        <v>1015</v>
      </c>
      <c r="B123" s="252"/>
      <c r="C123" s="262"/>
      <c r="D123" s="262"/>
      <c r="E123" s="262"/>
      <c r="F123" s="262"/>
      <c r="G123" s="262"/>
      <c r="H123" s="262"/>
      <c r="I123" s="262"/>
    </row>
    <row r="124" spans="1:9" ht="20.100000000000001" customHeight="1" x14ac:dyDescent="0.2">
      <c r="A124" s="244">
        <v>22</v>
      </c>
      <c r="B124" s="252" t="s">
        <v>1016</v>
      </c>
      <c r="C124" s="252">
        <f>data!X90</f>
        <v>0</v>
      </c>
      <c r="D124" s="252">
        <f>data!Y90</f>
        <v>26723</v>
      </c>
      <c r="E124" s="252">
        <f>data!Z90</f>
        <v>15700</v>
      </c>
      <c r="F124" s="252">
        <f>data!AA90</f>
        <v>0</v>
      </c>
      <c r="G124" s="252">
        <f>data!AB90</f>
        <v>6182</v>
      </c>
      <c r="H124" s="252">
        <f>data!AC90</f>
        <v>4586</v>
      </c>
      <c r="I124" s="252">
        <f>data!AD90</f>
        <v>0</v>
      </c>
    </row>
    <row r="125" spans="1:9" ht="20.100000000000001" customHeight="1" x14ac:dyDescent="0.2">
      <c r="A125" s="244">
        <v>23</v>
      </c>
      <c r="B125" s="252" t="s">
        <v>1017</v>
      </c>
      <c r="C125" s="252">
        <f>data!X91</f>
        <v>0</v>
      </c>
      <c r="D125" s="252">
        <f>data!Y91</f>
        <v>0</v>
      </c>
      <c r="E125" s="252">
        <f>data!Z91</f>
        <v>0</v>
      </c>
      <c r="F125" s="252">
        <f>data!AA91</f>
        <v>0</v>
      </c>
      <c r="G125" s="252">
        <f>data!AB91</f>
        <v>0</v>
      </c>
      <c r="H125" s="252">
        <f>data!AC91</f>
        <v>0</v>
      </c>
      <c r="I125" s="252">
        <f>data!AD91</f>
        <v>0</v>
      </c>
    </row>
    <row r="126" spans="1:9" ht="20.100000000000001" customHeight="1" x14ac:dyDescent="0.2">
      <c r="A126" s="244">
        <v>24</v>
      </c>
      <c r="B126" s="252" t="s">
        <v>1018</v>
      </c>
      <c r="C126" s="252">
        <f>data!X92</f>
        <v>0</v>
      </c>
      <c r="D126" s="252">
        <f>data!Y92</f>
        <v>7879.8701948038533</v>
      </c>
      <c r="E126" s="252">
        <f>data!Z92</f>
        <v>4629.4937715982669</v>
      </c>
      <c r="F126" s="252">
        <f>data!AA92</f>
        <v>0</v>
      </c>
      <c r="G126" s="252">
        <f>data!AB92</f>
        <v>1822.9000315936617</v>
      </c>
      <c r="H126" s="252">
        <f>data!AC92</f>
        <v>1352.2839768502965</v>
      </c>
      <c r="I126" s="252">
        <f>data!AD92</f>
        <v>0</v>
      </c>
    </row>
    <row r="127" spans="1:9" ht="20.100000000000001" customHeight="1" x14ac:dyDescent="0.2">
      <c r="A127" s="244">
        <v>25</v>
      </c>
      <c r="B127" s="252" t="s">
        <v>1019</v>
      </c>
      <c r="C127" s="252">
        <f>data!X93</f>
        <v>0</v>
      </c>
      <c r="D127" s="252">
        <f>data!Y93</f>
        <v>194187.36</v>
      </c>
      <c r="E127" s="252">
        <f>data!Z93</f>
        <v>0</v>
      </c>
      <c r="F127" s="252">
        <f>data!AA93</f>
        <v>0</v>
      </c>
      <c r="G127" s="252">
        <f>data!AB93</f>
        <v>0</v>
      </c>
      <c r="H127" s="252">
        <f>data!AC93</f>
        <v>0</v>
      </c>
      <c r="I127" s="252">
        <f>data!AD93</f>
        <v>0</v>
      </c>
    </row>
    <row r="128" spans="1:9" ht="20.100000000000001" customHeight="1" x14ac:dyDescent="0.2">
      <c r="A128" s="244">
        <v>26</v>
      </c>
      <c r="B128" s="252" t="s">
        <v>294</v>
      </c>
      <c r="C128" s="259">
        <f>data!X94</f>
        <v>0</v>
      </c>
      <c r="D128" s="259">
        <f>data!Y94</f>
        <v>3.6057500000000005</v>
      </c>
      <c r="E128" s="259">
        <f>data!Z94</f>
        <v>3.4143317307692311</v>
      </c>
      <c r="F128" s="259">
        <f>data!AA94</f>
        <v>5.625961538461538E-2</v>
      </c>
      <c r="G128" s="259">
        <f>data!AB94</f>
        <v>0</v>
      </c>
      <c r="H128" s="259">
        <f>data!AC94</f>
        <v>2.1330528846153847</v>
      </c>
      <c r="I128" s="259">
        <f>data!AD94</f>
        <v>0</v>
      </c>
    </row>
    <row r="129" spans="1:14" ht="20.100000000000001" customHeight="1" x14ac:dyDescent="0.2">
      <c r="A129" s="245" t="s">
        <v>1001</v>
      </c>
      <c r="B129" s="246"/>
      <c r="C129" s="246"/>
      <c r="D129" s="246"/>
      <c r="E129" s="246"/>
      <c r="F129" s="246"/>
      <c r="G129" s="246"/>
      <c r="H129" s="246"/>
      <c r="I129" s="245"/>
    </row>
    <row r="130" spans="1:14" ht="20.100000000000001" customHeight="1" x14ac:dyDescent="0.2">
      <c r="D130" s="248"/>
      <c r="I130" s="249" t="s">
        <v>1032</v>
      </c>
    </row>
    <row r="131" spans="1:14" ht="20.100000000000001" customHeight="1" x14ac:dyDescent="0.2">
      <c r="A131" s="248"/>
    </row>
    <row r="132" spans="1:14" ht="20.100000000000001" customHeight="1" x14ac:dyDescent="0.2">
      <c r="A132" s="250" t="str">
        <f>"Hospital: "&amp;data!C98</f>
        <v>Hospital: St Michael Medical Center</v>
      </c>
      <c r="G132" s="251"/>
      <c r="H132" s="250" t="str">
        <f>"FYE: "&amp;data!C96</f>
        <v>FYE: 06/30/2023</v>
      </c>
    </row>
    <row r="133" spans="1:14" ht="20.100000000000001" customHeight="1" x14ac:dyDescent="0.2">
      <c r="A133" s="244">
        <v>1</v>
      </c>
      <c r="B133" s="252" t="s">
        <v>236</v>
      </c>
      <c r="C133" s="254" t="s">
        <v>64</v>
      </c>
      <c r="D133" s="254" t="s">
        <v>65</v>
      </c>
      <c r="E133" s="254" t="s">
        <v>66</v>
      </c>
      <c r="F133" s="254" t="s">
        <v>67</v>
      </c>
      <c r="G133" s="254" t="s">
        <v>68</v>
      </c>
      <c r="H133" s="254" t="s">
        <v>69</v>
      </c>
      <c r="I133" s="254" t="s">
        <v>70</v>
      </c>
    </row>
    <row r="134" spans="1:14" ht="20.100000000000001" customHeight="1" x14ac:dyDescent="0.2">
      <c r="A134" s="255">
        <v>2</v>
      </c>
      <c r="B134" s="256" t="s">
        <v>1003</v>
      </c>
      <c r="C134" s="258" t="s">
        <v>122</v>
      </c>
      <c r="D134" s="258" t="s">
        <v>123</v>
      </c>
      <c r="E134" s="258" t="s">
        <v>145</v>
      </c>
      <c r="F134" s="258"/>
      <c r="G134" s="258" t="s">
        <v>1033</v>
      </c>
      <c r="H134" s="258"/>
      <c r="I134" s="258" t="s">
        <v>149</v>
      </c>
    </row>
    <row r="135" spans="1:14" ht="20.100000000000001" customHeight="1" x14ac:dyDescent="0.2">
      <c r="A135" s="255"/>
      <c r="B135" s="256"/>
      <c r="C135" s="258" t="s">
        <v>199</v>
      </c>
      <c r="D135" s="258" t="s">
        <v>206</v>
      </c>
      <c r="E135" s="258" t="s">
        <v>198</v>
      </c>
      <c r="F135" s="258" t="s">
        <v>146</v>
      </c>
      <c r="G135" s="258" t="s">
        <v>207</v>
      </c>
      <c r="H135" s="258" t="s">
        <v>148</v>
      </c>
      <c r="I135" s="258" t="s">
        <v>199</v>
      </c>
    </row>
    <row r="136" spans="1:14" ht="20.100000000000001" customHeight="1" x14ac:dyDescent="0.2">
      <c r="A136" s="244">
        <v>3</v>
      </c>
      <c r="B136" s="252" t="s">
        <v>1007</v>
      </c>
      <c r="C136" s="254" t="s">
        <v>253</v>
      </c>
      <c r="D136" s="254" t="s">
        <v>255</v>
      </c>
      <c r="E136" s="254" t="s">
        <v>255</v>
      </c>
      <c r="F136" s="254" t="s">
        <v>256</v>
      </c>
      <c r="G136" s="253" t="s">
        <v>1034</v>
      </c>
      <c r="H136" s="254" t="s">
        <v>255</v>
      </c>
      <c r="I136" s="254" t="s">
        <v>253</v>
      </c>
    </row>
    <row r="137" spans="1:14" ht="20.100000000000001" customHeight="1" x14ac:dyDescent="0.25">
      <c r="A137" s="244">
        <v>4</v>
      </c>
      <c r="B137" s="252" t="s">
        <v>261</v>
      </c>
      <c r="C137" s="252">
        <f>data!AE59</f>
        <v>92837.272100000002</v>
      </c>
      <c r="D137" s="252">
        <f>data!AF59</f>
        <v>0</v>
      </c>
      <c r="E137" s="252">
        <f>data!AG59</f>
        <v>66897</v>
      </c>
      <c r="F137" s="252">
        <f>data!AH59</f>
        <v>0</v>
      </c>
      <c r="G137" s="252">
        <f>data!AI59</f>
        <v>0</v>
      </c>
      <c r="H137" s="252">
        <f>data!AJ59</f>
        <v>474988.86</v>
      </c>
      <c r="I137" s="252">
        <f>data!AK59</f>
        <v>22466</v>
      </c>
      <c r="K137" s="263"/>
      <c r="L137" s="265"/>
      <c r="M137" s="265"/>
      <c r="N137" s="265"/>
    </row>
    <row r="138" spans="1:14" ht="20.100000000000001" customHeight="1" x14ac:dyDescent="0.2">
      <c r="A138" s="244">
        <v>5</v>
      </c>
      <c r="B138" s="252" t="s">
        <v>262</v>
      </c>
      <c r="C138" s="259">
        <f>data!AE60</f>
        <v>22.743432692307692</v>
      </c>
      <c r="D138" s="259">
        <f>data!AF60</f>
        <v>0</v>
      </c>
      <c r="E138" s="259">
        <f>data!AG60</f>
        <v>54.066052884615374</v>
      </c>
      <c r="F138" s="259">
        <f>data!AH60</f>
        <v>0</v>
      </c>
      <c r="G138" s="259">
        <f>data!AI60</f>
        <v>0</v>
      </c>
      <c r="H138" s="259">
        <f>data!AJ60</f>
        <v>555.38330769230777</v>
      </c>
      <c r="I138" s="259">
        <f>data!AK60</f>
        <v>5.9402067307692308</v>
      </c>
    </row>
    <row r="139" spans="1:14" ht="20.100000000000001" customHeight="1" x14ac:dyDescent="0.2">
      <c r="A139" s="244">
        <v>6</v>
      </c>
      <c r="B139" s="252" t="s">
        <v>263</v>
      </c>
      <c r="C139" s="252">
        <f>data!AE61</f>
        <v>2227961.4400000009</v>
      </c>
      <c r="D139" s="252">
        <f>data!AF61</f>
        <v>0</v>
      </c>
      <c r="E139" s="252">
        <f>data!AG61</f>
        <v>6932320.6900000004</v>
      </c>
      <c r="F139" s="252">
        <f>data!AH61</f>
        <v>0</v>
      </c>
      <c r="G139" s="252">
        <f>data!AI61</f>
        <v>0</v>
      </c>
      <c r="H139" s="252">
        <f>data!AJ61</f>
        <v>72904039.110000029</v>
      </c>
      <c r="I139" s="252">
        <f>data!AK61</f>
        <v>632823.0299999998</v>
      </c>
    </row>
    <row r="140" spans="1:14" ht="20.100000000000001" customHeight="1" x14ac:dyDescent="0.2">
      <c r="A140" s="244">
        <v>7</v>
      </c>
      <c r="B140" s="252" t="s">
        <v>11</v>
      </c>
      <c r="C140" s="252">
        <f>data!AE62</f>
        <v>481359</v>
      </c>
      <c r="D140" s="252">
        <f>data!AF62</f>
        <v>0</v>
      </c>
      <c r="E140" s="252">
        <f>data!AG62</f>
        <v>1522770</v>
      </c>
      <c r="F140" s="252">
        <f>data!AH62</f>
        <v>0</v>
      </c>
      <c r="G140" s="252">
        <f>data!AI62</f>
        <v>0</v>
      </c>
      <c r="H140" s="252">
        <f>data!AJ62</f>
        <v>15749982</v>
      </c>
      <c r="I140" s="252">
        <f>data!AK62</f>
        <v>136743</v>
      </c>
    </row>
    <row r="141" spans="1:14" ht="20.100000000000001" customHeight="1" x14ac:dyDescent="0.2">
      <c r="A141" s="244">
        <v>8</v>
      </c>
      <c r="B141" s="252" t="s">
        <v>264</v>
      </c>
      <c r="C141" s="252">
        <f>data!AE63</f>
        <v>0</v>
      </c>
      <c r="D141" s="252">
        <f>data!AF63</f>
        <v>0</v>
      </c>
      <c r="E141" s="252">
        <f>data!AG63</f>
        <v>5666579</v>
      </c>
      <c r="F141" s="252">
        <f>data!AH63</f>
        <v>0</v>
      </c>
      <c r="G141" s="252">
        <f>data!AI63</f>
        <v>0</v>
      </c>
      <c r="H141" s="252">
        <f>data!AJ63</f>
        <v>25661471</v>
      </c>
      <c r="I141" s="252">
        <f>data!AK63</f>
        <v>0</v>
      </c>
    </row>
    <row r="142" spans="1:14" ht="20.100000000000001" customHeight="1" x14ac:dyDescent="0.2">
      <c r="A142" s="244">
        <v>9</v>
      </c>
      <c r="B142" s="252" t="s">
        <v>265</v>
      </c>
      <c r="C142" s="252">
        <f>data!AE64</f>
        <v>13500.670000000002</v>
      </c>
      <c r="D142" s="252">
        <f>data!AF64</f>
        <v>0</v>
      </c>
      <c r="E142" s="252">
        <f>data!AG64</f>
        <v>2243985.9800000004</v>
      </c>
      <c r="F142" s="252">
        <f>data!AH64</f>
        <v>0</v>
      </c>
      <c r="G142" s="252">
        <f>data!AI64</f>
        <v>0</v>
      </c>
      <c r="H142" s="252">
        <f>data!AJ64</f>
        <v>3844608.41</v>
      </c>
      <c r="I142" s="252">
        <f>data!AK64</f>
        <v>-491.11000000000007</v>
      </c>
    </row>
    <row r="143" spans="1:14" ht="20.100000000000001" customHeight="1" x14ac:dyDescent="0.2">
      <c r="A143" s="244">
        <v>10</v>
      </c>
      <c r="B143" s="252" t="s">
        <v>525</v>
      </c>
      <c r="C143" s="252">
        <f>data!AE65</f>
        <v>6356.3</v>
      </c>
      <c r="D143" s="252">
        <f>data!AF65</f>
        <v>0</v>
      </c>
      <c r="E143" s="252">
        <f>data!AG65</f>
        <v>23218.580000000005</v>
      </c>
      <c r="F143" s="252">
        <f>data!AH65</f>
        <v>0</v>
      </c>
      <c r="G143" s="252">
        <f>data!AI65</f>
        <v>0</v>
      </c>
      <c r="H143" s="252">
        <f>data!AJ65</f>
        <v>720687.19</v>
      </c>
      <c r="I143" s="252">
        <f>data!AK65</f>
        <v>612.68000000000006</v>
      </c>
    </row>
    <row r="144" spans="1:14" ht="20.100000000000001" customHeight="1" x14ac:dyDescent="0.2">
      <c r="A144" s="244">
        <v>11</v>
      </c>
      <c r="B144" s="252" t="s">
        <v>526</v>
      </c>
      <c r="C144" s="252">
        <f>data!AE66</f>
        <v>399689.73999999993</v>
      </c>
      <c r="D144" s="252">
        <f>data!AF66</f>
        <v>0</v>
      </c>
      <c r="E144" s="252">
        <f>data!AG66</f>
        <v>96950.02</v>
      </c>
      <c r="F144" s="252">
        <f>data!AH66</f>
        <v>0</v>
      </c>
      <c r="G144" s="252">
        <f>data!AI66</f>
        <v>0</v>
      </c>
      <c r="H144" s="252">
        <f>data!AJ66</f>
        <v>46157021</v>
      </c>
      <c r="I144" s="252">
        <f>data!AK66</f>
        <v>147419.64000000001</v>
      </c>
    </row>
    <row r="145" spans="1:9" ht="20.100000000000001" customHeight="1" x14ac:dyDescent="0.2">
      <c r="A145" s="244">
        <v>12</v>
      </c>
      <c r="B145" s="252" t="s">
        <v>16</v>
      </c>
      <c r="C145" s="252">
        <f>data!AE67</f>
        <v>389967</v>
      </c>
      <c r="D145" s="252">
        <f>data!AF67</f>
        <v>0</v>
      </c>
      <c r="E145" s="252">
        <f>data!AG67</f>
        <v>2953437</v>
      </c>
      <c r="F145" s="252">
        <f>data!AH67</f>
        <v>0</v>
      </c>
      <c r="G145" s="252">
        <f>data!AI67</f>
        <v>0</v>
      </c>
      <c r="H145" s="252">
        <f>data!AJ67</f>
        <v>6338556</v>
      </c>
      <c r="I145" s="252">
        <f>data!AK67</f>
        <v>186144</v>
      </c>
    </row>
    <row r="146" spans="1:9" ht="20.100000000000001" customHeight="1" x14ac:dyDescent="0.2">
      <c r="A146" s="244">
        <v>13</v>
      </c>
      <c r="B146" s="252" t="s">
        <v>1008</v>
      </c>
      <c r="C146" s="252">
        <f>data!AE68</f>
        <v>275874.38999999996</v>
      </c>
      <c r="D146" s="252">
        <f>data!AF68</f>
        <v>0</v>
      </c>
      <c r="E146" s="252">
        <f>data!AG68</f>
        <v>2165.16</v>
      </c>
      <c r="F146" s="252">
        <f>data!AH68</f>
        <v>0</v>
      </c>
      <c r="G146" s="252">
        <f>data!AI68</f>
        <v>0</v>
      </c>
      <c r="H146" s="252">
        <f>data!AJ68</f>
        <v>9870134.3000000007</v>
      </c>
      <c r="I146" s="252">
        <f>data!AK68</f>
        <v>174828.75</v>
      </c>
    </row>
    <row r="147" spans="1:9" ht="20.100000000000001" customHeight="1" x14ac:dyDescent="0.2">
      <c r="A147" s="244">
        <v>14</v>
      </c>
      <c r="B147" s="252" t="s">
        <v>1009</v>
      </c>
      <c r="C147" s="252">
        <f>data!AE69</f>
        <v>34645.329999999994</v>
      </c>
      <c r="D147" s="252">
        <f>data!AF69</f>
        <v>0</v>
      </c>
      <c r="E147" s="252">
        <f>data!AG69</f>
        <v>10360901.27</v>
      </c>
      <c r="F147" s="252">
        <f>data!AH69</f>
        <v>0</v>
      </c>
      <c r="G147" s="252">
        <f>data!AI69</f>
        <v>0</v>
      </c>
      <c r="H147" s="252">
        <f>data!AJ69</f>
        <v>5027482.18</v>
      </c>
      <c r="I147" s="252">
        <f>data!AK69</f>
        <v>111784.88</v>
      </c>
    </row>
    <row r="148" spans="1:9" ht="20.100000000000001" customHeight="1" x14ac:dyDescent="0.2">
      <c r="A148" s="244">
        <v>15</v>
      </c>
      <c r="B148" s="252" t="s">
        <v>284</v>
      </c>
      <c r="C148" s="252">
        <f>-data!AE84</f>
        <v>-2703.1</v>
      </c>
      <c r="D148" s="252">
        <f>-data!AF84</f>
        <v>0</v>
      </c>
      <c r="E148" s="252">
        <f>-data!AG84</f>
        <v>0</v>
      </c>
      <c r="F148" s="252">
        <f>-data!AH84</f>
        <v>0</v>
      </c>
      <c r="G148" s="252">
        <f>-data!AI84</f>
        <v>0</v>
      </c>
      <c r="H148" s="252">
        <f>-data!AJ84</f>
        <v>-3863655</v>
      </c>
      <c r="I148" s="252">
        <f>-data!AK84</f>
        <v>0</v>
      </c>
    </row>
    <row r="149" spans="1:9" ht="20.100000000000001" customHeight="1" x14ac:dyDescent="0.2">
      <c r="A149" s="244">
        <v>16</v>
      </c>
      <c r="B149" s="260" t="s">
        <v>1010</v>
      </c>
      <c r="C149" s="252">
        <f>data!AE85</f>
        <v>3826650.7700000005</v>
      </c>
      <c r="D149" s="252">
        <f>data!AF85</f>
        <v>0</v>
      </c>
      <c r="E149" s="252">
        <f>data!AG85</f>
        <v>29802327.700000003</v>
      </c>
      <c r="F149" s="252">
        <f>data!AH85</f>
        <v>0</v>
      </c>
      <c r="G149" s="252">
        <f>data!AI85</f>
        <v>0</v>
      </c>
      <c r="H149" s="252">
        <f>data!AJ85</f>
        <v>182410326.19000006</v>
      </c>
      <c r="I149" s="252">
        <f>data!AK85</f>
        <v>1389864.8699999996</v>
      </c>
    </row>
    <row r="150" spans="1:9" ht="20.100000000000001" customHeight="1" x14ac:dyDescent="0.2">
      <c r="A150" s="244">
        <v>17</v>
      </c>
      <c r="B150" s="252" t="s">
        <v>286</v>
      </c>
      <c r="C150" s="262"/>
      <c r="D150" s="262"/>
      <c r="E150" s="262"/>
      <c r="F150" s="262"/>
      <c r="G150" s="262"/>
      <c r="H150" s="262"/>
      <c r="I150" s="262"/>
    </row>
    <row r="151" spans="1:9" ht="20.100000000000001" customHeight="1" x14ac:dyDescent="0.2">
      <c r="A151" s="244">
        <v>18</v>
      </c>
      <c r="B151" s="252" t="s">
        <v>1011</v>
      </c>
      <c r="C151" s="260">
        <f>+data!M696</f>
        <v>1278814</v>
      </c>
      <c r="D151" s="260">
        <f>+data!M697</f>
        <v>0</v>
      </c>
      <c r="E151" s="260">
        <f>+data!M698</f>
        <v>11565000</v>
      </c>
      <c r="F151" s="260">
        <f>+data!M699</f>
        <v>0</v>
      </c>
      <c r="G151" s="260">
        <f>+data!M700</f>
        <v>0</v>
      </c>
      <c r="H151" s="260">
        <f>+data!M701</f>
        <v>29115951</v>
      </c>
      <c r="I151" s="260">
        <f>+data!M702</f>
        <v>524561</v>
      </c>
    </row>
    <row r="152" spans="1:9" ht="20.100000000000001" customHeight="1" x14ac:dyDescent="0.2">
      <c r="A152" s="244">
        <v>19</v>
      </c>
      <c r="B152" s="260" t="s">
        <v>1012</v>
      </c>
      <c r="C152" s="252">
        <f>data!AE87</f>
        <v>6729298.1700000009</v>
      </c>
      <c r="D152" s="252">
        <f>data!AF87</f>
        <v>0</v>
      </c>
      <c r="E152" s="252">
        <f>data!AG87</f>
        <v>66454835.460000008</v>
      </c>
      <c r="F152" s="252">
        <f>data!AH87</f>
        <v>0</v>
      </c>
      <c r="G152" s="252">
        <f>data!AI87</f>
        <v>0</v>
      </c>
      <c r="H152" s="252">
        <f>data!AJ87</f>
        <v>706047.38000000012</v>
      </c>
      <c r="I152" s="252">
        <f>data!AK87</f>
        <v>4575073.9300000006</v>
      </c>
    </row>
    <row r="153" spans="1:9" ht="20.100000000000001" customHeight="1" x14ac:dyDescent="0.2">
      <c r="A153" s="244">
        <v>20</v>
      </c>
      <c r="B153" s="260" t="s">
        <v>1013</v>
      </c>
      <c r="C153" s="252">
        <f>data!AE88</f>
        <v>9000898.1700000018</v>
      </c>
      <c r="D153" s="252">
        <f>data!AF88</f>
        <v>0</v>
      </c>
      <c r="E153" s="252">
        <f>data!AG88</f>
        <v>206910154.43999997</v>
      </c>
      <c r="F153" s="252">
        <f>data!AH88</f>
        <v>0</v>
      </c>
      <c r="G153" s="252">
        <f>data!AI88</f>
        <v>0</v>
      </c>
      <c r="H153" s="252">
        <f>data!AJ88</f>
        <v>308249431.29000002</v>
      </c>
      <c r="I153" s="252">
        <f>data!AK88</f>
        <v>1624312.6400000001</v>
      </c>
    </row>
    <row r="154" spans="1:9" ht="20.100000000000001" customHeight="1" x14ac:dyDescent="0.2">
      <c r="A154" s="244">
        <v>21</v>
      </c>
      <c r="B154" s="260" t="s">
        <v>1014</v>
      </c>
      <c r="C154" s="252">
        <f>data!AE89</f>
        <v>15730196.340000004</v>
      </c>
      <c r="D154" s="252">
        <f>data!AF89</f>
        <v>0</v>
      </c>
      <c r="E154" s="252">
        <f>data!AG89</f>
        <v>273364989.89999998</v>
      </c>
      <c r="F154" s="252">
        <f>data!AH89</f>
        <v>0</v>
      </c>
      <c r="G154" s="252">
        <f>data!AI89</f>
        <v>0</v>
      </c>
      <c r="H154" s="252">
        <f>data!AJ89</f>
        <v>308955478.67000002</v>
      </c>
      <c r="I154" s="252">
        <f>data!AK89</f>
        <v>6199386.5700000003</v>
      </c>
    </row>
    <row r="155" spans="1:9" ht="20.100000000000001" customHeight="1" x14ac:dyDescent="0.2">
      <c r="A155" s="244" t="s">
        <v>1015</v>
      </c>
      <c r="B155" s="252"/>
      <c r="C155" s="262"/>
      <c r="D155" s="262"/>
      <c r="E155" s="262"/>
      <c r="F155" s="262"/>
      <c r="G155" s="262"/>
      <c r="H155" s="262"/>
      <c r="I155" s="262"/>
    </row>
    <row r="156" spans="1:9" ht="20.100000000000001" customHeight="1" x14ac:dyDescent="0.2">
      <c r="A156" s="244">
        <v>22</v>
      </c>
      <c r="B156" s="252" t="s">
        <v>1016</v>
      </c>
      <c r="C156" s="252">
        <f>data!AE90</f>
        <v>9720</v>
      </c>
      <c r="D156" s="252">
        <f>data!AF90</f>
        <v>0</v>
      </c>
      <c r="E156" s="252">
        <f>data!AG90</f>
        <v>60759</v>
      </c>
      <c r="F156" s="252">
        <f>data!AH90</f>
        <v>0</v>
      </c>
      <c r="G156" s="252">
        <f>data!AI90</f>
        <v>0</v>
      </c>
      <c r="H156" s="252">
        <f>data!AJ90</f>
        <v>47083.541168638265</v>
      </c>
      <c r="I156" s="252">
        <f>data!AK90</f>
        <v>4680</v>
      </c>
    </row>
    <row r="157" spans="1:9" ht="20.100000000000001" customHeight="1" x14ac:dyDescent="0.2">
      <c r="A157" s="244">
        <v>23</v>
      </c>
      <c r="B157" s="252" t="s">
        <v>1017</v>
      </c>
      <c r="C157" s="252">
        <f>data!AE91</f>
        <v>0</v>
      </c>
      <c r="D157" s="252">
        <f>data!AF91</f>
        <v>0</v>
      </c>
      <c r="E157" s="252">
        <f>data!AG91</f>
        <v>21501.780000000002</v>
      </c>
      <c r="F157" s="252">
        <f>data!AH91</f>
        <v>0</v>
      </c>
      <c r="G157" s="252">
        <f>data!AI91</f>
        <v>0</v>
      </c>
      <c r="H157" s="252">
        <f>data!AJ91</f>
        <v>0</v>
      </c>
      <c r="I157" s="252">
        <f>data!AK91</f>
        <v>0</v>
      </c>
    </row>
    <row r="158" spans="1:9" ht="20.100000000000001" customHeight="1" x14ac:dyDescent="0.2">
      <c r="A158" s="244">
        <v>24</v>
      </c>
      <c r="B158" s="252" t="s">
        <v>1018</v>
      </c>
      <c r="C158" s="252">
        <f>data!AE92</f>
        <v>2866.157927384405</v>
      </c>
      <c r="D158" s="252">
        <f>data!AF92</f>
        <v>0</v>
      </c>
      <c r="E158" s="252">
        <f>data!AG92</f>
        <v>17916.140896085297</v>
      </c>
      <c r="F158" s="252">
        <f>data!AH92</f>
        <v>0</v>
      </c>
      <c r="G158" s="252">
        <f>data!AI92</f>
        <v>0</v>
      </c>
      <c r="H158" s="252">
        <f>data!AJ92</f>
        <v>13883.628062738948</v>
      </c>
      <c r="I158" s="252">
        <f>data!AK92</f>
        <v>1380.0019650369359</v>
      </c>
    </row>
    <row r="159" spans="1:9" ht="20.100000000000001" customHeight="1" x14ac:dyDescent="0.2">
      <c r="A159" s="244">
        <v>25</v>
      </c>
      <c r="B159" s="252" t="s">
        <v>1019</v>
      </c>
      <c r="C159" s="252">
        <f>data!AE93</f>
        <v>0</v>
      </c>
      <c r="D159" s="252">
        <f>data!AF93</f>
        <v>0</v>
      </c>
      <c r="E159" s="252">
        <f>data!AG93</f>
        <v>664491</v>
      </c>
      <c r="F159" s="252">
        <f>data!AH93</f>
        <v>0</v>
      </c>
      <c r="G159" s="252">
        <f>data!AI93</f>
        <v>0</v>
      </c>
      <c r="H159" s="252">
        <f>data!AJ93</f>
        <v>17400</v>
      </c>
      <c r="I159" s="252">
        <f>data!AK93</f>
        <v>0</v>
      </c>
    </row>
    <row r="160" spans="1:9" ht="20.100000000000001" customHeight="1" x14ac:dyDescent="0.2">
      <c r="A160" s="244">
        <v>26</v>
      </c>
      <c r="B160" s="252" t="s">
        <v>294</v>
      </c>
      <c r="C160" s="259">
        <f>data!AE94</f>
        <v>1.201923076923077E-3</v>
      </c>
      <c r="D160" s="259">
        <f>data!AF94</f>
        <v>0</v>
      </c>
      <c r="E160" s="259">
        <f>data!AG94</f>
        <v>29.624134615384612</v>
      </c>
      <c r="F160" s="259">
        <f>data!AH94</f>
        <v>0</v>
      </c>
      <c r="G160" s="259">
        <f>data!AI94</f>
        <v>0</v>
      </c>
      <c r="H160" s="259">
        <f>data!AJ94</f>
        <v>70.676471153846151</v>
      </c>
      <c r="I160" s="259">
        <f>data!AK94</f>
        <v>2.403846153846154E-4</v>
      </c>
    </row>
    <row r="161" spans="1:9" ht="20.100000000000001" customHeight="1" x14ac:dyDescent="0.2">
      <c r="A161" s="245" t="s">
        <v>1001</v>
      </c>
      <c r="B161" s="246"/>
      <c r="C161" s="246"/>
      <c r="D161" s="246"/>
      <c r="E161" s="246"/>
      <c r="F161" s="246"/>
      <c r="G161" s="246"/>
      <c r="H161" s="246"/>
      <c r="I161" s="245"/>
    </row>
    <row r="162" spans="1:9" ht="20.100000000000001" customHeight="1" x14ac:dyDescent="0.2">
      <c r="D162" s="248"/>
      <c r="I162" s="249" t="s">
        <v>1035</v>
      </c>
    </row>
    <row r="163" spans="1:9" ht="20.100000000000001" customHeight="1" x14ac:dyDescent="0.2">
      <c r="A163" s="248"/>
    </row>
    <row r="164" spans="1:9" ht="20.100000000000001" customHeight="1" x14ac:dyDescent="0.2">
      <c r="A164" s="250" t="str">
        <f>"Hospital: "&amp;data!C98</f>
        <v>Hospital: St Michael Medical Center</v>
      </c>
      <c r="G164" s="251"/>
      <c r="H164" s="250" t="str">
        <f>"FYE: "&amp;data!C96</f>
        <v>FYE: 06/30/2023</v>
      </c>
    </row>
    <row r="165" spans="1:9" ht="20.100000000000001" customHeight="1" x14ac:dyDescent="0.2">
      <c r="A165" s="244">
        <v>1</v>
      </c>
      <c r="B165" s="252" t="s">
        <v>236</v>
      </c>
      <c r="C165" s="254" t="s">
        <v>71</v>
      </c>
      <c r="D165" s="254" t="s">
        <v>72</v>
      </c>
      <c r="E165" s="254" t="s">
        <v>73</v>
      </c>
      <c r="F165" s="254" t="s">
        <v>74</v>
      </c>
      <c r="G165" s="254" t="s">
        <v>75</v>
      </c>
      <c r="H165" s="254" t="s">
        <v>76</v>
      </c>
      <c r="I165" s="254" t="s">
        <v>77</v>
      </c>
    </row>
    <row r="166" spans="1:9" ht="20.100000000000001" customHeight="1" x14ac:dyDescent="0.2">
      <c r="A166" s="255">
        <v>2</v>
      </c>
      <c r="B166" s="256" t="s">
        <v>1003</v>
      </c>
      <c r="C166" s="258" t="s">
        <v>150</v>
      </c>
      <c r="D166" s="258" t="s">
        <v>151</v>
      </c>
      <c r="E166" s="258" t="s">
        <v>137</v>
      </c>
      <c r="F166" s="258" t="s">
        <v>152</v>
      </c>
      <c r="G166" s="258" t="s">
        <v>1036</v>
      </c>
      <c r="H166" s="258" t="s">
        <v>154</v>
      </c>
      <c r="I166" s="258" t="s">
        <v>155</v>
      </c>
    </row>
    <row r="167" spans="1:9" ht="20.100000000000001" customHeight="1" x14ac:dyDescent="0.2">
      <c r="A167" s="255"/>
      <c r="B167" s="256"/>
      <c r="C167" s="258" t="s">
        <v>199</v>
      </c>
      <c r="D167" s="258" t="s">
        <v>199</v>
      </c>
      <c r="E167" s="258" t="s">
        <v>1037</v>
      </c>
      <c r="F167" s="258" t="s">
        <v>209</v>
      </c>
      <c r="G167" s="258" t="s">
        <v>148</v>
      </c>
      <c r="H167" s="257" t="s">
        <v>1038</v>
      </c>
      <c r="I167" s="258" t="s">
        <v>196</v>
      </c>
    </row>
    <row r="168" spans="1:9" ht="20.100000000000001" customHeight="1" x14ac:dyDescent="0.2">
      <c r="A168" s="244">
        <v>3</v>
      </c>
      <c r="B168" s="252" t="s">
        <v>1007</v>
      </c>
      <c r="C168" s="254" t="s">
        <v>253</v>
      </c>
      <c r="D168" s="254" t="s">
        <v>253</v>
      </c>
      <c r="E168" s="254" t="s">
        <v>244</v>
      </c>
      <c r="F168" s="254" t="s">
        <v>254</v>
      </c>
      <c r="G168" s="254" t="s">
        <v>255</v>
      </c>
      <c r="H168" s="254" t="s">
        <v>256</v>
      </c>
      <c r="I168" s="254" t="s">
        <v>255</v>
      </c>
    </row>
    <row r="169" spans="1:9" ht="20.100000000000001" customHeight="1" x14ac:dyDescent="0.2">
      <c r="A169" s="244">
        <v>4</v>
      </c>
      <c r="B169" s="252" t="s">
        <v>261</v>
      </c>
      <c r="C169" s="252">
        <f>data!AL59</f>
        <v>8138</v>
      </c>
      <c r="D169" s="252">
        <f>data!AM59</f>
        <v>0</v>
      </c>
      <c r="E169" s="252">
        <f>data!AN59</f>
        <v>0</v>
      </c>
      <c r="F169" s="252">
        <f>data!AO59</f>
        <v>0</v>
      </c>
      <c r="G169" s="252">
        <f>data!AP59</f>
        <v>637976.25</v>
      </c>
      <c r="H169" s="252">
        <f>data!AQ59</f>
        <v>0</v>
      </c>
      <c r="I169" s="252">
        <f>data!AR59</f>
        <v>0</v>
      </c>
    </row>
    <row r="170" spans="1:9" ht="20.100000000000001" customHeight="1" x14ac:dyDescent="0.2">
      <c r="A170" s="244">
        <v>5</v>
      </c>
      <c r="B170" s="252" t="s">
        <v>262</v>
      </c>
      <c r="C170" s="259">
        <f>data!AL60</f>
        <v>4.1538028846153843</v>
      </c>
      <c r="D170" s="259">
        <f>data!AM60</f>
        <v>0</v>
      </c>
      <c r="E170" s="259">
        <f>data!AN60</f>
        <v>0</v>
      </c>
      <c r="F170" s="259">
        <f>data!AO60</f>
        <v>0</v>
      </c>
      <c r="G170" s="259">
        <f>data!AP60</f>
        <v>92.890456730769245</v>
      </c>
      <c r="H170" s="259">
        <f>data!AQ60</f>
        <v>0</v>
      </c>
      <c r="I170" s="259">
        <f>data!AR60</f>
        <v>0</v>
      </c>
    </row>
    <row r="171" spans="1:9" ht="20.100000000000001" customHeight="1" x14ac:dyDescent="0.2">
      <c r="A171" s="244">
        <v>6</v>
      </c>
      <c r="B171" s="252" t="s">
        <v>263</v>
      </c>
      <c r="C171" s="252">
        <f>data!AL61</f>
        <v>466139.67999999993</v>
      </c>
      <c r="D171" s="252">
        <f>data!AM61</f>
        <v>0</v>
      </c>
      <c r="E171" s="252">
        <f>data!AN61</f>
        <v>0</v>
      </c>
      <c r="F171" s="252">
        <f>data!AO61</f>
        <v>0</v>
      </c>
      <c r="G171" s="252">
        <f>data!AP61</f>
        <v>8156812.6000000006</v>
      </c>
      <c r="H171" s="252">
        <f>data!AQ61</f>
        <v>0</v>
      </c>
      <c r="I171" s="252">
        <f>data!AR61</f>
        <v>0</v>
      </c>
    </row>
    <row r="172" spans="1:9" ht="20.100000000000001" customHeight="1" x14ac:dyDescent="0.2">
      <c r="A172" s="244">
        <v>7</v>
      </c>
      <c r="B172" s="252" t="s">
        <v>11</v>
      </c>
      <c r="C172" s="252">
        <f>data!AL62</f>
        <v>100711</v>
      </c>
      <c r="D172" s="252">
        <f>data!AM62</f>
        <v>0</v>
      </c>
      <c r="E172" s="252">
        <f>data!AN62</f>
        <v>0</v>
      </c>
      <c r="F172" s="252">
        <f>data!AO62</f>
        <v>0</v>
      </c>
      <c r="G172" s="252">
        <f>data!AP62</f>
        <v>1769770</v>
      </c>
      <c r="H172" s="252">
        <f>data!AQ62</f>
        <v>0</v>
      </c>
      <c r="I172" s="252">
        <f>data!AR62</f>
        <v>0</v>
      </c>
    </row>
    <row r="173" spans="1:9" ht="20.100000000000001" customHeight="1" x14ac:dyDescent="0.2">
      <c r="A173" s="244">
        <v>8</v>
      </c>
      <c r="B173" s="252" t="s">
        <v>264</v>
      </c>
      <c r="C173" s="252">
        <f>data!AL63</f>
        <v>0</v>
      </c>
      <c r="D173" s="252">
        <f>data!AM63</f>
        <v>0</v>
      </c>
      <c r="E173" s="252">
        <f>data!AN63</f>
        <v>0</v>
      </c>
      <c r="F173" s="252">
        <f>data!AO63</f>
        <v>0</v>
      </c>
      <c r="G173" s="252">
        <f>data!AP63</f>
        <v>1500</v>
      </c>
      <c r="H173" s="252">
        <f>data!AQ63</f>
        <v>0</v>
      </c>
      <c r="I173" s="252">
        <f>data!AR63</f>
        <v>0</v>
      </c>
    </row>
    <row r="174" spans="1:9" ht="20.100000000000001" customHeight="1" x14ac:dyDescent="0.2">
      <c r="A174" s="244">
        <v>9</v>
      </c>
      <c r="B174" s="252" t="s">
        <v>265</v>
      </c>
      <c r="C174" s="252">
        <f>data!AL64</f>
        <v>1983.77</v>
      </c>
      <c r="D174" s="252">
        <f>data!AM64</f>
        <v>0</v>
      </c>
      <c r="E174" s="252">
        <f>data!AN64</f>
        <v>0</v>
      </c>
      <c r="F174" s="252">
        <f>data!AO64</f>
        <v>0</v>
      </c>
      <c r="G174" s="252">
        <f>data!AP64</f>
        <v>39756119.270000011</v>
      </c>
      <c r="H174" s="252">
        <f>data!AQ64</f>
        <v>0</v>
      </c>
      <c r="I174" s="252">
        <f>data!AR64</f>
        <v>0</v>
      </c>
    </row>
    <row r="175" spans="1:9" ht="20.100000000000001" customHeight="1" x14ac:dyDescent="0.2">
      <c r="A175" s="244">
        <v>10</v>
      </c>
      <c r="B175" s="252" t="s">
        <v>525</v>
      </c>
      <c r="C175" s="252">
        <f>data!AL65</f>
        <v>0</v>
      </c>
      <c r="D175" s="252">
        <f>data!AM65</f>
        <v>0</v>
      </c>
      <c r="E175" s="252">
        <f>data!AN65</f>
        <v>0</v>
      </c>
      <c r="F175" s="252">
        <f>data!AO65</f>
        <v>0</v>
      </c>
      <c r="G175" s="252">
        <f>data!AP65</f>
        <v>20210.439999999991</v>
      </c>
      <c r="H175" s="252">
        <f>data!AQ65</f>
        <v>0</v>
      </c>
      <c r="I175" s="252">
        <f>data!AR65</f>
        <v>0</v>
      </c>
    </row>
    <row r="176" spans="1:9" ht="20.100000000000001" customHeight="1" x14ac:dyDescent="0.2">
      <c r="A176" s="244">
        <v>11</v>
      </c>
      <c r="B176" s="252" t="s">
        <v>526</v>
      </c>
      <c r="C176" s="252">
        <f>data!AL66</f>
        <v>104778.5</v>
      </c>
      <c r="D176" s="252">
        <f>data!AM66</f>
        <v>0</v>
      </c>
      <c r="E176" s="252">
        <f>data!AN66</f>
        <v>0</v>
      </c>
      <c r="F176" s="252">
        <f>data!AO66</f>
        <v>0</v>
      </c>
      <c r="G176" s="252">
        <f>data!AP66</f>
        <v>2329898.6700000004</v>
      </c>
      <c r="H176" s="252">
        <f>data!AQ66</f>
        <v>0</v>
      </c>
      <c r="I176" s="252">
        <f>data!AR66</f>
        <v>0</v>
      </c>
    </row>
    <row r="177" spans="1:9" ht="20.100000000000001" customHeight="1" x14ac:dyDescent="0.2">
      <c r="A177" s="244">
        <v>12</v>
      </c>
      <c r="B177" s="252" t="s">
        <v>16</v>
      </c>
      <c r="C177" s="252">
        <f>data!AL67</f>
        <v>61252</v>
      </c>
      <c r="D177" s="252">
        <f>data!AM67</f>
        <v>0</v>
      </c>
      <c r="E177" s="252">
        <f>data!AN67</f>
        <v>0</v>
      </c>
      <c r="F177" s="252">
        <f>data!AO67</f>
        <v>0</v>
      </c>
      <c r="G177" s="252">
        <f>data!AP67</f>
        <v>3455349</v>
      </c>
      <c r="H177" s="252">
        <f>data!AQ67</f>
        <v>0</v>
      </c>
      <c r="I177" s="252">
        <f>data!AR67</f>
        <v>0</v>
      </c>
    </row>
    <row r="178" spans="1:9" ht="20.100000000000001" customHeight="1" x14ac:dyDescent="0.2">
      <c r="A178" s="244">
        <v>13</v>
      </c>
      <c r="B178" s="252" t="s">
        <v>1008</v>
      </c>
      <c r="C178" s="252">
        <f>data!AL68</f>
        <v>179652.96</v>
      </c>
      <c r="D178" s="252">
        <f>data!AM68</f>
        <v>0</v>
      </c>
      <c r="E178" s="252">
        <f>data!AN68</f>
        <v>0</v>
      </c>
      <c r="F178" s="252">
        <f>data!AO68</f>
        <v>0</v>
      </c>
      <c r="G178" s="252">
        <f>data!AP68</f>
        <v>410440.28</v>
      </c>
      <c r="H178" s="252">
        <f>data!AQ68</f>
        <v>0</v>
      </c>
      <c r="I178" s="252">
        <f>data!AR68</f>
        <v>0</v>
      </c>
    </row>
    <row r="179" spans="1:9" ht="20.100000000000001" customHeight="1" x14ac:dyDescent="0.2">
      <c r="A179" s="244">
        <v>14</v>
      </c>
      <c r="B179" s="252" t="s">
        <v>1009</v>
      </c>
      <c r="C179" s="252">
        <f>data!AL69</f>
        <v>7144.82</v>
      </c>
      <c r="D179" s="252">
        <f>data!AM69</f>
        <v>0</v>
      </c>
      <c r="E179" s="252">
        <f>data!AN69</f>
        <v>0</v>
      </c>
      <c r="F179" s="252">
        <f>data!AO69</f>
        <v>0</v>
      </c>
      <c r="G179" s="252">
        <f>data!AP69</f>
        <v>64175.4</v>
      </c>
      <c r="H179" s="252">
        <f>data!AQ69</f>
        <v>0</v>
      </c>
      <c r="I179" s="252">
        <f>data!AR69</f>
        <v>0</v>
      </c>
    </row>
    <row r="180" spans="1:9" ht="20.100000000000001" customHeight="1" x14ac:dyDescent="0.2">
      <c r="A180" s="244">
        <v>15</v>
      </c>
      <c r="B180" s="252" t="s">
        <v>284</v>
      </c>
      <c r="C180" s="252">
        <f>data!AL70</f>
        <v>0</v>
      </c>
      <c r="D180" s="252">
        <f>data!AM70</f>
        <v>0</v>
      </c>
      <c r="E180" s="252">
        <f>data!AN70</f>
        <v>0</v>
      </c>
      <c r="F180" s="252">
        <f>data!AO70</f>
        <v>0</v>
      </c>
      <c r="G180" s="252">
        <f>data!AP70</f>
        <v>0</v>
      </c>
      <c r="H180" s="252">
        <f>data!AQ70</f>
        <v>0</v>
      </c>
      <c r="I180" s="252">
        <f>data!AR70</f>
        <v>0</v>
      </c>
    </row>
    <row r="181" spans="1:9" ht="20.100000000000001" customHeight="1" x14ac:dyDescent="0.2">
      <c r="A181" s="244">
        <v>16</v>
      </c>
      <c r="B181" s="260" t="s">
        <v>1010</v>
      </c>
      <c r="C181" s="252">
        <f>data!AL85</f>
        <v>921662.72999999986</v>
      </c>
      <c r="D181" s="252">
        <f>data!AM85</f>
        <v>0</v>
      </c>
      <c r="E181" s="252">
        <f>data!AN85</f>
        <v>0</v>
      </c>
      <c r="F181" s="252">
        <f>data!AO85</f>
        <v>0</v>
      </c>
      <c r="G181" s="252">
        <f>data!AP85</f>
        <v>55614275.660000011</v>
      </c>
      <c r="H181" s="252">
        <f>data!AQ85</f>
        <v>0</v>
      </c>
      <c r="I181" s="252">
        <f>data!AR85</f>
        <v>0</v>
      </c>
    </row>
    <row r="182" spans="1:9" ht="20.100000000000001" customHeight="1" x14ac:dyDescent="0.2">
      <c r="A182" s="244">
        <v>17</v>
      </c>
      <c r="B182" s="252" t="s">
        <v>286</v>
      </c>
      <c r="C182" s="262"/>
      <c r="D182" s="262"/>
      <c r="E182" s="262"/>
      <c r="F182" s="262"/>
      <c r="G182" s="262"/>
      <c r="H182" s="262"/>
      <c r="I182" s="262"/>
    </row>
    <row r="183" spans="1:9" ht="20.100000000000001" customHeight="1" x14ac:dyDescent="0.2">
      <c r="A183" s="244">
        <v>18</v>
      </c>
      <c r="B183" s="252" t="s">
        <v>1011</v>
      </c>
      <c r="C183" s="260">
        <f>+data!M703</f>
        <v>258219</v>
      </c>
      <c r="D183" s="260">
        <f>+data!M704</f>
        <v>0</v>
      </c>
      <c r="E183" s="260">
        <f>+data!M705</f>
        <v>0</v>
      </c>
      <c r="F183" s="260">
        <f>+data!M706</f>
        <v>0</v>
      </c>
      <c r="G183" s="260">
        <f>+data!M707</f>
        <v>20022958</v>
      </c>
      <c r="H183" s="260">
        <f>+data!M708</f>
        <v>0</v>
      </c>
      <c r="I183" s="260">
        <f>+data!M709</f>
        <v>0</v>
      </c>
    </row>
    <row r="184" spans="1:9" ht="20.100000000000001" customHeight="1" x14ac:dyDescent="0.2">
      <c r="A184" s="244">
        <v>19</v>
      </c>
      <c r="B184" s="260" t="s">
        <v>1012</v>
      </c>
      <c r="C184" s="252">
        <f>data!AL87</f>
        <v>2263654.6</v>
      </c>
      <c r="D184" s="252">
        <f>data!AM87</f>
        <v>0</v>
      </c>
      <c r="E184" s="252">
        <f>data!AN87</f>
        <v>0</v>
      </c>
      <c r="F184" s="252">
        <f>data!AO87</f>
        <v>0</v>
      </c>
      <c r="G184" s="252">
        <f>data!AP87</f>
        <v>2108357.4899999998</v>
      </c>
      <c r="H184" s="252">
        <f>data!AQ87</f>
        <v>0</v>
      </c>
      <c r="I184" s="252">
        <f>data!AR87</f>
        <v>0</v>
      </c>
    </row>
    <row r="185" spans="1:9" ht="20.100000000000001" customHeight="1" x14ac:dyDescent="0.2">
      <c r="A185" s="244">
        <v>20</v>
      </c>
      <c r="B185" s="260" t="s">
        <v>1013</v>
      </c>
      <c r="C185" s="252">
        <f>data!AL88</f>
        <v>1944497.5400000003</v>
      </c>
      <c r="D185" s="252">
        <f>data!AM88</f>
        <v>0</v>
      </c>
      <c r="E185" s="252">
        <f>data!AN88</f>
        <v>0</v>
      </c>
      <c r="F185" s="252">
        <f>data!AO88</f>
        <v>0</v>
      </c>
      <c r="G185" s="252">
        <f>data!AP88</f>
        <v>451256196.43999994</v>
      </c>
      <c r="H185" s="252">
        <f>data!AQ88</f>
        <v>0</v>
      </c>
      <c r="I185" s="252">
        <f>data!AR88</f>
        <v>0</v>
      </c>
    </row>
    <row r="186" spans="1:9" ht="20.100000000000001" customHeight="1" x14ac:dyDescent="0.2">
      <c r="A186" s="244">
        <v>21</v>
      </c>
      <c r="B186" s="260" t="s">
        <v>1014</v>
      </c>
      <c r="C186" s="252">
        <f>data!AL89</f>
        <v>4208152.1400000006</v>
      </c>
      <c r="D186" s="252">
        <f>data!AM89</f>
        <v>0</v>
      </c>
      <c r="E186" s="252">
        <f>data!AN89</f>
        <v>0</v>
      </c>
      <c r="F186" s="252">
        <f>data!AO89</f>
        <v>0</v>
      </c>
      <c r="G186" s="252">
        <f>data!AP89</f>
        <v>453364553.92999995</v>
      </c>
      <c r="H186" s="252">
        <f>data!AQ89</f>
        <v>0</v>
      </c>
      <c r="I186" s="252">
        <f>data!AR89</f>
        <v>0</v>
      </c>
    </row>
    <row r="187" spans="1:9" ht="20.100000000000001" customHeight="1" x14ac:dyDescent="0.2">
      <c r="A187" s="244" t="s">
        <v>1015</v>
      </c>
      <c r="B187" s="252"/>
      <c r="C187" s="262"/>
      <c r="D187" s="262"/>
      <c r="E187" s="262"/>
      <c r="F187" s="262"/>
      <c r="G187" s="262"/>
      <c r="H187" s="262"/>
      <c r="I187" s="262"/>
    </row>
    <row r="188" spans="1:9" ht="20.100000000000001" customHeight="1" x14ac:dyDescent="0.2">
      <c r="A188" s="244">
        <v>22</v>
      </c>
      <c r="B188" s="252" t="s">
        <v>1016</v>
      </c>
      <c r="C188" s="252">
        <f>data!AL90</f>
        <v>1540</v>
      </c>
      <c r="D188" s="252">
        <f>data!AM90</f>
        <v>0</v>
      </c>
      <c r="E188" s="252">
        <f>data!AN90</f>
        <v>0</v>
      </c>
      <c r="F188" s="252">
        <f>data!AO90</f>
        <v>0</v>
      </c>
      <c r="G188" s="252">
        <f>data!AP90</f>
        <v>80386</v>
      </c>
      <c r="H188" s="252">
        <f>data!AQ90</f>
        <v>0</v>
      </c>
      <c r="I188" s="252">
        <f>data!AR90</f>
        <v>0</v>
      </c>
    </row>
    <row r="189" spans="1:9" ht="20.100000000000001" customHeight="1" x14ac:dyDescent="0.2">
      <c r="A189" s="244">
        <v>23</v>
      </c>
      <c r="B189" s="252" t="s">
        <v>1017</v>
      </c>
      <c r="C189" s="252">
        <f>data!AL91</f>
        <v>0</v>
      </c>
      <c r="D189" s="252">
        <f>data!AM91</f>
        <v>0</v>
      </c>
      <c r="E189" s="252">
        <f>data!AN91</f>
        <v>0</v>
      </c>
      <c r="F189" s="252">
        <f>data!AO91</f>
        <v>0</v>
      </c>
      <c r="G189" s="252">
        <f>data!AP91</f>
        <v>0</v>
      </c>
      <c r="H189" s="252">
        <f>data!AQ91</f>
        <v>0</v>
      </c>
      <c r="I189" s="252">
        <f>data!AR91</f>
        <v>0</v>
      </c>
    </row>
    <row r="190" spans="1:9" ht="20.100000000000001" customHeight="1" x14ac:dyDescent="0.2">
      <c r="A190" s="244">
        <v>24</v>
      </c>
      <c r="B190" s="252" t="s">
        <v>1018</v>
      </c>
      <c r="C190" s="252">
        <f>data!AL92</f>
        <v>454.10321071728231</v>
      </c>
      <c r="D190" s="252">
        <f>data!AM92</f>
        <v>0</v>
      </c>
      <c r="E190" s="252">
        <f>data!AN92</f>
        <v>0</v>
      </c>
      <c r="F190" s="252">
        <f>data!AO92</f>
        <v>0</v>
      </c>
      <c r="G190" s="252">
        <f>data!AP92</f>
        <v>23703.597855012631</v>
      </c>
      <c r="H190" s="252">
        <f>data!AQ92</f>
        <v>0</v>
      </c>
      <c r="I190" s="252">
        <f>data!AR92</f>
        <v>0</v>
      </c>
    </row>
    <row r="191" spans="1:9" ht="20.100000000000001" customHeight="1" x14ac:dyDescent="0.2">
      <c r="A191" s="244">
        <v>25</v>
      </c>
      <c r="B191" s="252" t="s">
        <v>1019</v>
      </c>
      <c r="C191" s="252">
        <f>data!AL93</f>
        <v>0</v>
      </c>
      <c r="D191" s="252">
        <f>data!AM93</f>
        <v>0</v>
      </c>
      <c r="E191" s="252">
        <f>data!AN93</f>
        <v>0</v>
      </c>
      <c r="F191" s="252">
        <f>data!AO93</f>
        <v>0</v>
      </c>
      <c r="G191" s="252">
        <f>data!AP93</f>
        <v>55069</v>
      </c>
      <c r="H191" s="252">
        <f>data!AQ93</f>
        <v>0</v>
      </c>
      <c r="I191" s="252">
        <f>data!AR93</f>
        <v>0</v>
      </c>
    </row>
    <row r="192" spans="1:9" ht="20.100000000000001" customHeight="1" x14ac:dyDescent="0.2">
      <c r="A192" s="244">
        <v>26</v>
      </c>
      <c r="B192" s="252" t="s">
        <v>294</v>
      </c>
      <c r="C192" s="259">
        <f>data!AL94</f>
        <v>6.0096153846153849E-4</v>
      </c>
      <c r="D192" s="259">
        <f>data!AM94</f>
        <v>0</v>
      </c>
      <c r="E192" s="259">
        <f>data!AN94</f>
        <v>0</v>
      </c>
      <c r="F192" s="259">
        <f>data!AO94</f>
        <v>0</v>
      </c>
      <c r="G192" s="259">
        <f>data!AP94</f>
        <v>35.975110576923079</v>
      </c>
      <c r="H192" s="259">
        <f>data!AQ94</f>
        <v>0</v>
      </c>
      <c r="I192" s="259">
        <f>data!AR94</f>
        <v>0</v>
      </c>
    </row>
    <row r="193" spans="1:9" ht="20.100000000000001" customHeight="1" x14ac:dyDescent="0.2">
      <c r="A193" s="245" t="s">
        <v>1001</v>
      </c>
      <c r="B193" s="246"/>
      <c r="C193" s="246"/>
      <c r="D193" s="246"/>
      <c r="E193" s="246"/>
      <c r="F193" s="246"/>
      <c r="G193" s="246"/>
      <c r="H193" s="246"/>
      <c r="I193" s="245"/>
    </row>
    <row r="194" spans="1:9" ht="20.100000000000001" customHeight="1" x14ac:dyDescent="0.2">
      <c r="D194" s="248"/>
      <c r="I194" s="249" t="s">
        <v>1039</v>
      </c>
    </row>
    <row r="195" spans="1:9" ht="20.100000000000001" customHeight="1" x14ac:dyDescent="0.2">
      <c r="A195" s="248"/>
    </row>
    <row r="196" spans="1:9" ht="20.100000000000001" customHeight="1" x14ac:dyDescent="0.2">
      <c r="A196" s="250" t="str">
        <f>"Hospital: "&amp;data!C98</f>
        <v>Hospital: St Michael Medical Center</v>
      </c>
      <c r="G196" s="251"/>
      <c r="H196" s="250" t="str">
        <f>"FYE: "&amp;data!C96</f>
        <v>FYE: 06/30/2023</v>
      </c>
    </row>
    <row r="197" spans="1:9" ht="20.100000000000001" customHeight="1" x14ac:dyDescent="0.2">
      <c r="A197" s="244">
        <v>1</v>
      </c>
      <c r="B197" s="252" t="s">
        <v>236</v>
      </c>
      <c r="C197" s="254" t="s">
        <v>78</v>
      </c>
      <c r="D197" s="254" t="s">
        <v>79</v>
      </c>
      <c r="E197" s="254" t="s">
        <v>80</v>
      </c>
      <c r="F197" s="254" t="s">
        <v>81</v>
      </c>
      <c r="G197" s="254" t="s">
        <v>82</v>
      </c>
      <c r="H197" s="254" t="s">
        <v>83</v>
      </c>
      <c r="I197" s="254" t="s">
        <v>84</v>
      </c>
    </row>
    <row r="198" spans="1:9" ht="20.100000000000001" customHeight="1" x14ac:dyDescent="0.2">
      <c r="A198" s="255">
        <v>2</v>
      </c>
      <c r="B198" s="256" t="s">
        <v>1003</v>
      </c>
      <c r="C198" s="258"/>
      <c r="D198" s="258" t="s">
        <v>157</v>
      </c>
      <c r="E198" s="258" t="s">
        <v>158</v>
      </c>
      <c r="F198" s="258" t="s">
        <v>159</v>
      </c>
      <c r="G198" s="258" t="s">
        <v>1040</v>
      </c>
      <c r="H198" s="258" t="s">
        <v>161</v>
      </c>
      <c r="I198" s="258"/>
    </row>
    <row r="199" spans="1:9" ht="20.100000000000001" customHeight="1" x14ac:dyDescent="0.2">
      <c r="A199" s="255"/>
      <c r="B199" s="256"/>
      <c r="C199" s="258" t="s">
        <v>156</v>
      </c>
      <c r="D199" s="258" t="s">
        <v>258</v>
      </c>
      <c r="E199" s="258" t="s">
        <v>1041</v>
      </c>
      <c r="F199" s="258" t="s">
        <v>213</v>
      </c>
      <c r="G199" s="258" t="s">
        <v>228</v>
      </c>
      <c r="H199" s="258" t="s">
        <v>215</v>
      </c>
      <c r="I199" s="258" t="s">
        <v>162</v>
      </c>
    </row>
    <row r="200" spans="1:9" ht="20.100000000000001" customHeight="1" x14ac:dyDescent="0.2">
      <c r="A200" s="244">
        <v>3</v>
      </c>
      <c r="B200" s="252" t="s">
        <v>1007</v>
      </c>
      <c r="C200" s="254" t="s">
        <v>253</v>
      </c>
      <c r="D200" s="254" t="s">
        <v>258</v>
      </c>
      <c r="E200" s="254" t="s">
        <v>255</v>
      </c>
      <c r="F200" s="264"/>
      <c r="G200" s="264"/>
      <c r="H200" s="264"/>
      <c r="I200" s="254" t="s">
        <v>259</v>
      </c>
    </row>
    <row r="201" spans="1:9" ht="20.100000000000001" customHeight="1" x14ac:dyDescent="0.2">
      <c r="A201" s="244">
        <v>4</v>
      </c>
      <c r="B201" s="252" t="s">
        <v>261</v>
      </c>
      <c r="C201" s="252">
        <f>data!AS59</f>
        <v>0</v>
      </c>
      <c r="D201" s="252">
        <f>data!AT59</f>
        <v>0</v>
      </c>
      <c r="E201" s="252">
        <f>data!AU59</f>
        <v>0</v>
      </c>
      <c r="F201" s="264"/>
      <c r="G201" s="264"/>
      <c r="H201" s="264"/>
      <c r="I201" s="252">
        <f>data!AY59</f>
        <v>247845</v>
      </c>
    </row>
    <row r="202" spans="1:9" ht="20.100000000000001" customHeight="1" x14ac:dyDescent="0.2">
      <c r="A202" s="244">
        <v>5</v>
      </c>
      <c r="B202" s="252" t="s">
        <v>262</v>
      </c>
      <c r="C202" s="259">
        <f>data!AS60</f>
        <v>0</v>
      </c>
      <c r="D202" s="259">
        <f>data!AT60</f>
        <v>0</v>
      </c>
      <c r="E202" s="259">
        <f>data!AU60</f>
        <v>0</v>
      </c>
      <c r="F202" s="259">
        <f>data!AV60</f>
        <v>19.424956730769228</v>
      </c>
      <c r="G202" s="259">
        <f>data!AW60</f>
        <v>0</v>
      </c>
      <c r="H202" s="259">
        <f>data!AX60</f>
        <v>0</v>
      </c>
      <c r="I202" s="259">
        <f>data!AY60</f>
        <v>52.213264423076929</v>
      </c>
    </row>
    <row r="203" spans="1:9" ht="20.100000000000001" customHeight="1" x14ac:dyDescent="0.2">
      <c r="A203" s="244">
        <v>6</v>
      </c>
      <c r="B203" s="252" t="s">
        <v>263</v>
      </c>
      <c r="C203" s="252">
        <f>data!AS61</f>
        <v>0</v>
      </c>
      <c r="D203" s="252">
        <f>data!AT61</f>
        <v>0</v>
      </c>
      <c r="E203" s="252">
        <f>data!AU61</f>
        <v>0</v>
      </c>
      <c r="F203" s="252">
        <f>data!AV61</f>
        <v>2338823.6099999989</v>
      </c>
      <c r="G203" s="252">
        <f>data!AW61</f>
        <v>0</v>
      </c>
      <c r="H203" s="252">
        <f>data!AX61</f>
        <v>0</v>
      </c>
      <c r="I203" s="252">
        <f>data!AY61</f>
        <v>2822658.4699999997</v>
      </c>
    </row>
    <row r="204" spans="1:9" ht="20.100000000000001" customHeight="1" x14ac:dyDescent="0.2">
      <c r="A204" s="244">
        <v>7</v>
      </c>
      <c r="B204" s="252" t="s">
        <v>11</v>
      </c>
      <c r="C204" s="252">
        <f>data!AS62</f>
        <v>0</v>
      </c>
      <c r="D204" s="252">
        <f>data!AT62</f>
        <v>0</v>
      </c>
      <c r="E204" s="252">
        <f>data!AU62</f>
        <v>0</v>
      </c>
      <c r="F204" s="252">
        <f>data!AV62</f>
        <v>505682</v>
      </c>
      <c r="G204" s="252">
        <f>data!AW62</f>
        <v>0</v>
      </c>
      <c r="H204" s="252">
        <f>data!AX62</f>
        <v>0</v>
      </c>
      <c r="I204" s="252">
        <f>data!AY62</f>
        <v>611693</v>
      </c>
    </row>
    <row r="205" spans="1:9" ht="20.100000000000001" customHeight="1" x14ac:dyDescent="0.2">
      <c r="A205" s="244">
        <v>8</v>
      </c>
      <c r="B205" s="252" t="s">
        <v>264</v>
      </c>
      <c r="C205" s="252">
        <f>data!AS63</f>
        <v>0</v>
      </c>
      <c r="D205" s="252">
        <f>data!AT63</f>
        <v>0</v>
      </c>
      <c r="E205" s="252">
        <f>data!AU63</f>
        <v>0</v>
      </c>
      <c r="F205" s="252">
        <f>data!AV63</f>
        <v>-30999.200000000001</v>
      </c>
      <c r="G205" s="252">
        <f>data!AW63</f>
        <v>0</v>
      </c>
      <c r="H205" s="252">
        <f>data!AX63</f>
        <v>0</v>
      </c>
      <c r="I205" s="252">
        <f>data!AY63</f>
        <v>0</v>
      </c>
    </row>
    <row r="206" spans="1:9" ht="20.100000000000001" customHeight="1" x14ac:dyDescent="0.2">
      <c r="A206" s="244">
        <v>9</v>
      </c>
      <c r="B206" s="252" t="s">
        <v>265</v>
      </c>
      <c r="C206" s="252">
        <f>data!AS64</f>
        <v>0</v>
      </c>
      <c r="D206" s="252">
        <f>data!AT64</f>
        <v>0</v>
      </c>
      <c r="E206" s="252">
        <f>data!AU64</f>
        <v>0</v>
      </c>
      <c r="F206" s="252">
        <f>data!AV64</f>
        <v>111808.70999999999</v>
      </c>
      <c r="G206" s="252">
        <f>data!AW64</f>
        <v>0</v>
      </c>
      <c r="H206" s="252">
        <f>data!AX64</f>
        <v>0</v>
      </c>
      <c r="I206" s="252">
        <f>data!AY64</f>
        <v>1607166.3499999996</v>
      </c>
    </row>
    <row r="207" spans="1:9" ht="20.100000000000001" customHeight="1" x14ac:dyDescent="0.2">
      <c r="A207" s="244">
        <v>10</v>
      </c>
      <c r="B207" s="252" t="s">
        <v>525</v>
      </c>
      <c r="C207" s="252">
        <f>data!AS65</f>
        <v>0</v>
      </c>
      <c r="D207" s="252">
        <f>data!AT65</f>
        <v>0</v>
      </c>
      <c r="E207" s="252">
        <f>data!AU65</f>
        <v>0</v>
      </c>
      <c r="F207" s="252">
        <f>data!AV65</f>
        <v>218.52</v>
      </c>
      <c r="G207" s="252">
        <f>data!AW65</f>
        <v>0</v>
      </c>
      <c r="H207" s="252">
        <f>data!AX65</f>
        <v>0</v>
      </c>
      <c r="I207" s="252">
        <f>data!AY65</f>
        <v>203.58</v>
      </c>
    </row>
    <row r="208" spans="1:9" ht="20.100000000000001" customHeight="1" x14ac:dyDescent="0.2">
      <c r="A208" s="244">
        <v>11</v>
      </c>
      <c r="B208" s="252" t="s">
        <v>526</v>
      </c>
      <c r="C208" s="252">
        <f>data!AS66</f>
        <v>0</v>
      </c>
      <c r="D208" s="252">
        <f>data!AT66</f>
        <v>0</v>
      </c>
      <c r="E208" s="252">
        <f>data!AU66</f>
        <v>0</v>
      </c>
      <c r="F208" s="252">
        <f>data!AV66</f>
        <v>4307263.2200000007</v>
      </c>
      <c r="G208" s="252">
        <f>data!AW66</f>
        <v>0</v>
      </c>
      <c r="H208" s="252">
        <f>data!AX66</f>
        <v>138223.67999999999</v>
      </c>
      <c r="I208" s="252">
        <f>data!AY66</f>
        <v>142017.83000000002</v>
      </c>
    </row>
    <row r="209" spans="1:9" ht="20.100000000000001" customHeight="1" x14ac:dyDescent="0.2">
      <c r="A209" s="244">
        <v>12</v>
      </c>
      <c r="B209" s="252" t="s">
        <v>16</v>
      </c>
      <c r="C209" s="252">
        <f>data!AS67</f>
        <v>0</v>
      </c>
      <c r="D209" s="252">
        <f>data!AT67</f>
        <v>0</v>
      </c>
      <c r="E209" s="252">
        <f>data!AU67</f>
        <v>0</v>
      </c>
      <c r="F209" s="252">
        <f>data!AV67</f>
        <v>110059</v>
      </c>
      <c r="G209" s="252">
        <f>data!AW67</f>
        <v>0</v>
      </c>
      <c r="H209" s="252">
        <f>data!AX67</f>
        <v>0</v>
      </c>
      <c r="I209" s="252">
        <f>data!AY67</f>
        <v>756529</v>
      </c>
    </row>
    <row r="210" spans="1:9" ht="20.100000000000001" customHeight="1" x14ac:dyDescent="0.2">
      <c r="A210" s="244">
        <v>13</v>
      </c>
      <c r="B210" s="252" t="s">
        <v>1008</v>
      </c>
      <c r="C210" s="252">
        <f>data!AS68</f>
        <v>0</v>
      </c>
      <c r="D210" s="252">
        <f>data!AT68</f>
        <v>0</v>
      </c>
      <c r="E210" s="252">
        <f>data!AU68</f>
        <v>0</v>
      </c>
      <c r="F210" s="252">
        <f>data!AV68</f>
        <v>1029.3599999999999</v>
      </c>
      <c r="G210" s="252">
        <f>data!AW68</f>
        <v>0</v>
      </c>
      <c r="H210" s="252">
        <f>data!AX68</f>
        <v>0</v>
      </c>
      <c r="I210" s="252">
        <f>data!AY68</f>
        <v>36420.520000000004</v>
      </c>
    </row>
    <row r="211" spans="1:9" ht="20.100000000000001" customHeight="1" x14ac:dyDescent="0.2">
      <c r="A211" s="244">
        <v>14</v>
      </c>
      <c r="B211" s="252" t="s">
        <v>1009</v>
      </c>
      <c r="C211" s="252">
        <f>data!AS69</f>
        <v>0</v>
      </c>
      <c r="D211" s="252">
        <f>data!AT69</f>
        <v>0</v>
      </c>
      <c r="E211" s="252">
        <f>data!AU69</f>
        <v>0</v>
      </c>
      <c r="F211" s="252">
        <f>data!AV69</f>
        <v>701082.19</v>
      </c>
      <c r="G211" s="252">
        <f>data!AW69</f>
        <v>0</v>
      </c>
      <c r="H211" s="252">
        <f>data!AX69</f>
        <v>0</v>
      </c>
      <c r="I211" s="252">
        <f>data!AY69</f>
        <v>117590</v>
      </c>
    </row>
    <row r="212" spans="1:9" ht="20.100000000000001" customHeight="1" x14ac:dyDescent="0.2">
      <c r="A212" s="244">
        <v>15</v>
      </c>
      <c r="B212" s="252" t="s">
        <v>284</v>
      </c>
      <c r="C212" s="252">
        <f>-data!AS84</f>
        <v>0</v>
      </c>
      <c r="D212" s="252">
        <f>-data!AT84</f>
        <v>0</v>
      </c>
      <c r="E212" s="252">
        <f>-data!AU84</f>
        <v>0</v>
      </c>
      <c r="F212" s="252">
        <f>-data!AV84</f>
        <v>-5234289.21</v>
      </c>
      <c r="G212" s="252">
        <f>-data!AW84</f>
        <v>0</v>
      </c>
      <c r="H212" s="252">
        <f>-data!AX84</f>
        <v>0</v>
      </c>
      <c r="I212" s="252">
        <f>-data!AY84</f>
        <v>-1342618.3900000001</v>
      </c>
    </row>
    <row r="213" spans="1:9" ht="20.100000000000001" customHeight="1" x14ac:dyDescent="0.2">
      <c r="A213" s="244">
        <v>16</v>
      </c>
      <c r="B213" s="260" t="s">
        <v>1010</v>
      </c>
      <c r="C213" s="252">
        <f>data!AS85</f>
        <v>0</v>
      </c>
      <c r="D213" s="252">
        <f>data!AT85</f>
        <v>0</v>
      </c>
      <c r="E213" s="252">
        <f>data!AU85</f>
        <v>0</v>
      </c>
      <c r="F213" s="252">
        <f>data!AV85</f>
        <v>2810678.2</v>
      </c>
      <c r="G213" s="252">
        <f>data!AW85</f>
        <v>0</v>
      </c>
      <c r="H213" s="252">
        <f>data!AX85</f>
        <v>138223.67999999999</v>
      </c>
      <c r="I213" s="252">
        <f>data!AY85</f>
        <v>4751660.3599999994</v>
      </c>
    </row>
    <row r="214" spans="1:9" ht="20.100000000000001" customHeight="1" x14ac:dyDescent="0.2">
      <c r="A214" s="244">
        <v>17</v>
      </c>
      <c r="B214" s="252" t="s">
        <v>286</v>
      </c>
      <c r="C214" s="262"/>
      <c r="D214" s="262"/>
      <c r="E214" s="262"/>
      <c r="F214" s="262"/>
      <c r="G214" s="262"/>
      <c r="H214" s="262"/>
      <c r="I214" s="262"/>
    </row>
    <row r="215" spans="1:9" ht="20.100000000000001" customHeight="1" x14ac:dyDescent="0.2">
      <c r="A215" s="244">
        <v>18</v>
      </c>
      <c r="B215" s="252" t="s">
        <v>1011</v>
      </c>
      <c r="C215" s="260">
        <f>+data!M710</f>
        <v>0</v>
      </c>
      <c r="D215" s="260">
        <f>+data!M711</f>
        <v>0</v>
      </c>
      <c r="E215" s="260">
        <f>+data!M712</f>
        <v>0</v>
      </c>
      <c r="F215" s="260">
        <f>+data!M713</f>
        <v>1492769</v>
      </c>
      <c r="G215" s="266"/>
      <c r="H215" s="252"/>
      <c r="I215" s="252"/>
    </row>
    <row r="216" spans="1:9" ht="20.100000000000001" customHeight="1" x14ac:dyDescent="0.2">
      <c r="A216" s="244">
        <v>19</v>
      </c>
      <c r="B216" s="260" t="s">
        <v>1012</v>
      </c>
      <c r="C216" s="252">
        <f>data!AS87</f>
        <v>0</v>
      </c>
      <c r="D216" s="252">
        <f>data!AT87</f>
        <v>0</v>
      </c>
      <c r="E216" s="252">
        <f>data!AU87</f>
        <v>0</v>
      </c>
      <c r="F216" s="252">
        <f>data!AV87</f>
        <v>1111727.0000000002</v>
      </c>
      <c r="G216" s="267" t="str">
        <f>IF(data!AW73&gt;0,data!AW73,"")</f>
        <v/>
      </c>
      <c r="H216" s="267" t="str">
        <f>IF(data!AX73&gt;0,data!AX73,"")</f>
        <v/>
      </c>
      <c r="I216" s="267" t="str">
        <f>IF(data!AY73&gt;0,data!AY73,"")</f>
        <v/>
      </c>
    </row>
    <row r="217" spans="1:9" ht="20.100000000000001" customHeight="1" x14ac:dyDescent="0.2">
      <c r="A217" s="244">
        <v>20</v>
      </c>
      <c r="B217" s="260" t="s">
        <v>1013</v>
      </c>
      <c r="C217" s="252">
        <f>data!AS88</f>
        <v>0</v>
      </c>
      <c r="D217" s="252">
        <f>data!AT88</f>
        <v>0</v>
      </c>
      <c r="E217" s="252">
        <f>data!AU88</f>
        <v>0</v>
      </c>
      <c r="F217" s="252">
        <f>data!AV88</f>
        <v>40618.5</v>
      </c>
      <c r="G217" s="267" t="str">
        <f>IF(data!AW74&gt;0,data!AW74,"")</f>
        <v/>
      </c>
      <c r="H217" s="267" t="str">
        <f>IF(data!AX74&gt;0,data!AX74,"")</f>
        <v/>
      </c>
      <c r="I217" s="267" t="str">
        <f>IF(data!AY74&gt;0,data!AY74,"")</f>
        <v/>
      </c>
    </row>
    <row r="218" spans="1:9" ht="20.100000000000001" customHeight="1" x14ac:dyDescent="0.2">
      <c r="A218" s="244">
        <v>21</v>
      </c>
      <c r="B218" s="260" t="s">
        <v>1014</v>
      </c>
      <c r="C218" s="252">
        <f>data!AS89</f>
        <v>0</v>
      </c>
      <c r="D218" s="252">
        <f>data!AT89</f>
        <v>0</v>
      </c>
      <c r="E218" s="252">
        <f>data!AU89</f>
        <v>0</v>
      </c>
      <c r="F218" s="252">
        <f>data!AV89</f>
        <v>1152345.5000000002</v>
      </c>
      <c r="G218" s="267" t="str">
        <f>IF(data!AW75&gt;0,data!AW75,"")</f>
        <v/>
      </c>
      <c r="H218" s="267" t="str">
        <f>IF(data!AX75&gt;0,data!AX75,"")</f>
        <v/>
      </c>
      <c r="I218" s="267" t="str">
        <f>IF(data!AY75&gt;0,data!AY75,"")</f>
        <v/>
      </c>
    </row>
    <row r="219" spans="1:9" ht="20.100000000000001" customHeight="1" x14ac:dyDescent="0.2">
      <c r="A219" s="244" t="s">
        <v>1015</v>
      </c>
      <c r="B219" s="252"/>
      <c r="C219" s="262"/>
      <c r="D219" s="262"/>
      <c r="E219" s="262"/>
      <c r="F219" s="262"/>
      <c r="G219" s="262"/>
      <c r="H219" s="262"/>
      <c r="I219" s="262"/>
    </row>
    <row r="220" spans="1:9" ht="20.100000000000001" customHeight="1" x14ac:dyDescent="0.2">
      <c r="A220" s="244">
        <v>22</v>
      </c>
      <c r="B220" s="252" t="s">
        <v>1016</v>
      </c>
      <c r="C220" s="252">
        <f>data!AS90</f>
        <v>0</v>
      </c>
      <c r="D220" s="252">
        <f>data!AT90</f>
        <v>0</v>
      </c>
      <c r="E220" s="252">
        <f>data!AU90</f>
        <v>0</v>
      </c>
      <c r="F220" s="252">
        <f>data!AV90</f>
        <v>493</v>
      </c>
      <c r="G220" s="252">
        <f>data!AW90</f>
        <v>0</v>
      </c>
      <c r="H220" s="252">
        <f>data!AX90</f>
        <v>0</v>
      </c>
      <c r="I220" s="252">
        <f>data!AY90</f>
        <v>17311</v>
      </c>
    </row>
    <row r="221" spans="1:9" ht="20.100000000000001" customHeight="1" x14ac:dyDescent="0.2">
      <c r="A221" s="244">
        <v>23</v>
      </c>
      <c r="B221" s="252" t="s">
        <v>1017</v>
      </c>
      <c r="C221" s="252">
        <f>data!AS91</f>
        <v>0</v>
      </c>
      <c r="D221" s="252">
        <f>data!AT91</f>
        <v>0</v>
      </c>
      <c r="E221" s="252">
        <f>data!AU91</f>
        <v>0</v>
      </c>
      <c r="F221" s="252">
        <f>data!AV91</f>
        <v>8018.8666666666659</v>
      </c>
      <c r="G221" s="252">
        <f>data!AW91</f>
        <v>0</v>
      </c>
      <c r="H221" s="267" t="str">
        <f>IF(data!AX77&gt;0,data!AX77,"")</f>
        <v/>
      </c>
      <c r="I221" s="267">
        <f>IF(data!AY77&gt;0,data!AY77,"")</f>
        <v>21651.38</v>
      </c>
    </row>
    <row r="222" spans="1:9" ht="20.100000000000001" customHeight="1" x14ac:dyDescent="0.2">
      <c r="A222" s="244">
        <v>24</v>
      </c>
      <c r="B222" s="252" t="s">
        <v>1018</v>
      </c>
      <c r="C222" s="252">
        <f>data!AS92</f>
        <v>0</v>
      </c>
      <c r="D222" s="252">
        <f>data!AT92</f>
        <v>0</v>
      </c>
      <c r="E222" s="252">
        <f>data!AU92</f>
        <v>0</v>
      </c>
      <c r="F222" s="252">
        <f>data!AV92</f>
        <v>145.37200187248064</v>
      </c>
      <c r="G222" s="252">
        <f>data!AW92</f>
        <v>0</v>
      </c>
      <c r="H222" s="267" t="str">
        <f>IF(data!AX78&gt;0,data!AX78,"")</f>
        <v/>
      </c>
      <c r="I222" s="267" t="str">
        <f>IF(data!AY78&gt;0,data!AY78,"")</f>
        <v/>
      </c>
    </row>
    <row r="223" spans="1:9" ht="20.100000000000001" customHeight="1" x14ac:dyDescent="0.2">
      <c r="A223" s="244">
        <v>25</v>
      </c>
      <c r="B223" s="252" t="s">
        <v>1019</v>
      </c>
      <c r="C223" s="252">
        <f>data!AS93</f>
        <v>0</v>
      </c>
      <c r="D223" s="252">
        <f>data!AT93</f>
        <v>0</v>
      </c>
      <c r="E223" s="252">
        <f>data!AU93</f>
        <v>0</v>
      </c>
      <c r="F223" s="252">
        <f>data!AV93</f>
        <v>0</v>
      </c>
      <c r="G223" s="252">
        <f>data!AW93</f>
        <v>0</v>
      </c>
      <c r="H223" s="267" t="str">
        <f>IF(data!AX79&gt;0,data!AX79,"")</f>
        <v/>
      </c>
      <c r="I223" s="267" t="str">
        <f>IF(data!AY79&gt;0,data!AY79,"")</f>
        <v/>
      </c>
    </row>
    <row r="224" spans="1:9" ht="20.100000000000001" customHeight="1" x14ac:dyDescent="0.2">
      <c r="A224" s="244">
        <v>26</v>
      </c>
      <c r="B224" s="252" t="s">
        <v>294</v>
      </c>
      <c r="C224" s="259">
        <f>data!AS94</f>
        <v>0</v>
      </c>
      <c r="D224" s="259">
        <f>data!AT94</f>
        <v>0</v>
      </c>
      <c r="E224" s="259">
        <f>data!AU94</f>
        <v>0</v>
      </c>
      <c r="F224" s="259">
        <f>data!AV94</f>
        <v>51.027778846153844</v>
      </c>
      <c r="G224" s="267" t="str">
        <f>IF(data!AW80&gt;0,data!AW80,"")</f>
        <v/>
      </c>
      <c r="H224" s="267" t="str">
        <f>IF(data!AX80&gt;0,data!AX80,"")</f>
        <v/>
      </c>
      <c r="I224" s="267">
        <f>IF(data!AY80&gt;0,data!AY80,"")</f>
        <v>183.38</v>
      </c>
    </row>
    <row r="225" spans="1:9" ht="20.100000000000001" customHeight="1" x14ac:dyDescent="0.2">
      <c r="A225" s="245" t="s">
        <v>1001</v>
      </c>
      <c r="B225" s="246"/>
      <c r="C225" s="246"/>
      <c r="D225" s="246"/>
      <c r="E225" s="246"/>
      <c r="F225" s="246"/>
      <c r="G225" s="246"/>
      <c r="H225" s="246"/>
      <c r="I225" s="245"/>
    </row>
    <row r="226" spans="1:9" ht="20.100000000000001" customHeight="1" x14ac:dyDescent="0.2">
      <c r="D226" s="248"/>
      <c r="I226" s="249" t="s">
        <v>1042</v>
      </c>
    </row>
    <row r="227" spans="1:9" ht="20.100000000000001" customHeight="1" x14ac:dyDescent="0.2">
      <c r="A227" s="248"/>
    </row>
    <row r="228" spans="1:9" ht="20.100000000000001" customHeight="1" x14ac:dyDescent="0.2">
      <c r="A228" s="250" t="str">
        <f>"Hospital: "&amp;data!C98</f>
        <v>Hospital: St Michael Medical Center</v>
      </c>
      <c r="G228" s="251"/>
      <c r="H228" s="250" t="str">
        <f>"FYE: "&amp;data!C96</f>
        <v>FYE: 06/30/2023</v>
      </c>
    </row>
    <row r="229" spans="1:9" ht="20.100000000000001" customHeight="1" x14ac:dyDescent="0.2">
      <c r="A229" s="244">
        <v>1</v>
      </c>
      <c r="B229" s="252" t="s">
        <v>236</v>
      </c>
      <c r="C229" s="254" t="s">
        <v>85</v>
      </c>
      <c r="D229" s="254" t="s">
        <v>86</v>
      </c>
      <c r="E229" s="254" t="s">
        <v>87</v>
      </c>
      <c r="F229" s="254" t="s">
        <v>88</v>
      </c>
      <c r="G229" s="254" t="s">
        <v>89</v>
      </c>
      <c r="H229" s="254" t="s">
        <v>90</v>
      </c>
      <c r="I229" s="254" t="s">
        <v>91</v>
      </c>
    </row>
    <row r="230" spans="1:9" ht="20.100000000000001" customHeight="1" x14ac:dyDescent="0.2">
      <c r="A230" s="255">
        <v>2</v>
      </c>
      <c r="B230" s="256" t="s">
        <v>1003</v>
      </c>
      <c r="C230" s="258"/>
      <c r="D230" s="258" t="s">
        <v>164</v>
      </c>
      <c r="E230" s="258" t="s">
        <v>165</v>
      </c>
      <c r="F230" s="258" t="s">
        <v>134</v>
      </c>
      <c r="G230" s="258"/>
      <c r="H230" s="258"/>
      <c r="I230" s="258"/>
    </row>
    <row r="231" spans="1:9" ht="20.100000000000001" customHeight="1" x14ac:dyDescent="0.2">
      <c r="A231" s="255"/>
      <c r="B231" s="256"/>
      <c r="C231" s="258" t="s">
        <v>163</v>
      </c>
      <c r="D231" s="258" t="s">
        <v>216</v>
      </c>
      <c r="E231" s="258" t="s">
        <v>1043</v>
      </c>
      <c r="F231" s="258" t="s">
        <v>1044</v>
      </c>
      <c r="G231" s="258" t="s">
        <v>166</v>
      </c>
      <c r="H231" s="258" t="s">
        <v>167</v>
      </c>
      <c r="I231" s="258" t="s">
        <v>168</v>
      </c>
    </row>
    <row r="232" spans="1:9" ht="20.100000000000001" customHeight="1" x14ac:dyDescent="0.2">
      <c r="A232" s="244">
        <v>3</v>
      </c>
      <c r="B232" s="252" t="s">
        <v>1007</v>
      </c>
      <c r="C232" s="254" t="s">
        <v>1045</v>
      </c>
      <c r="D232" s="254" t="s">
        <v>1046</v>
      </c>
      <c r="E232" s="264"/>
      <c r="F232" s="264"/>
      <c r="G232" s="264"/>
      <c r="H232" s="254" t="s">
        <v>260</v>
      </c>
      <c r="I232" s="264"/>
    </row>
    <row r="233" spans="1:9" ht="20.100000000000001" customHeight="1" x14ac:dyDescent="0.2">
      <c r="A233" s="244">
        <v>4</v>
      </c>
      <c r="B233" s="252" t="s">
        <v>261</v>
      </c>
      <c r="C233" s="252">
        <f>data!AZ59</f>
        <v>72927</v>
      </c>
      <c r="D233" s="252">
        <f>data!BA59</f>
        <v>0</v>
      </c>
      <c r="E233" s="264"/>
      <c r="F233" s="264"/>
      <c r="G233" s="264"/>
      <c r="H233" s="252">
        <f>data!BE59</f>
        <v>622529.54116863827</v>
      </c>
      <c r="I233" s="264"/>
    </row>
    <row r="234" spans="1:9" ht="20.100000000000001" customHeight="1" x14ac:dyDescent="0.2">
      <c r="A234" s="244">
        <v>5</v>
      </c>
      <c r="B234" s="252" t="s">
        <v>262</v>
      </c>
      <c r="C234" s="259">
        <f>data!AZ60</f>
        <v>0</v>
      </c>
      <c r="D234" s="259">
        <f>data!BA60</f>
        <v>1.8005480769230771</v>
      </c>
      <c r="E234" s="259">
        <f>data!BB60</f>
        <v>0</v>
      </c>
      <c r="F234" s="259">
        <f>data!BC60</f>
        <v>10.63742307692308</v>
      </c>
      <c r="G234" s="259">
        <f>data!BD60</f>
        <v>0</v>
      </c>
      <c r="H234" s="259">
        <f>data!BE60</f>
        <v>18.761125</v>
      </c>
      <c r="I234" s="259">
        <f>data!BF60</f>
        <v>67.317552884615381</v>
      </c>
    </row>
    <row r="235" spans="1:9" ht="20.100000000000001" customHeight="1" x14ac:dyDescent="0.2">
      <c r="A235" s="244">
        <v>6</v>
      </c>
      <c r="B235" s="252" t="s">
        <v>263</v>
      </c>
      <c r="C235" s="252">
        <f>data!AZ61</f>
        <v>0</v>
      </c>
      <c r="D235" s="252">
        <f>data!BA61</f>
        <v>99647.71</v>
      </c>
      <c r="E235" s="252">
        <f>data!BB61</f>
        <v>0</v>
      </c>
      <c r="F235" s="252">
        <f>data!BC61</f>
        <v>468801.6999999999</v>
      </c>
      <c r="G235" s="252">
        <f>data!BD61</f>
        <v>0</v>
      </c>
      <c r="H235" s="252">
        <f>data!BE61</f>
        <v>1431951.6000000003</v>
      </c>
      <c r="I235" s="252">
        <f>data!BF61</f>
        <v>3475720.3799999994</v>
      </c>
    </row>
    <row r="236" spans="1:9" ht="20.100000000000001" customHeight="1" x14ac:dyDescent="0.2">
      <c r="A236" s="244">
        <v>7</v>
      </c>
      <c r="B236" s="252" t="s">
        <v>11</v>
      </c>
      <c r="C236" s="252">
        <f>data!AZ62</f>
        <v>0</v>
      </c>
      <c r="D236" s="252">
        <f>data!BA62</f>
        <v>21527</v>
      </c>
      <c r="E236" s="252">
        <f>data!BB62</f>
        <v>0</v>
      </c>
      <c r="F236" s="252">
        <f>data!BC62</f>
        <v>101278</v>
      </c>
      <c r="G236" s="252">
        <f>data!BD62</f>
        <v>0</v>
      </c>
      <c r="H236" s="252">
        <f>data!BE62</f>
        <v>314885</v>
      </c>
      <c r="I236" s="252">
        <f>data!BF62</f>
        <v>751637</v>
      </c>
    </row>
    <row r="237" spans="1:9" ht="20.100000000000001" customHeight="1" x14ac:dyDescent="0.2">
      <c r="A237" s="244">
        <v>8</v>
      </c>
      <c r="B237" s="252" t="s">
        <v>264</v>
      </c>
      <c r="C237" s="252">
        <f>data!AZ63</f>
        <v>0</v>
      </c>
      <c r="D237" s="252">
        <f>data!BA63</f>
        <v>0</v>
      </c>
      <c r="E237" s="252">
        <f>data!BB63</f>
        <v>0</v>
      </c>
      <c r="F237" s="252">
        <f>data!BC63</f>
        <v>0</v>
      </c>
      <c r="G237" s="252">
        <f>data!BD63</f>
        <v>0</v>
      </c>
      <c r="H237" s="252">
        <f>data!BE63</f>
        <v>0</v>
      </c>
      <c r="I237" s="252">
        <f>data!BF63</f>
        <v>0</v>
      </c>
    </row>
    <row r="238" spans="1:9" ht="20.100000000000001" customHeight="1" x14ac:dyDescent="0.2">
      <c r="A238" s="244">
        <v>9</v>
      </c>
      <c r="B238" s="252" t="s">
        <v>265</v>
      </c>
      <c r="C238" s="252">
        <f>data!AZ64</f>
        <v>0</v>
      </c>
      <c r="D238" s="252">
        <f>data!BA64</f>
        <v>0</v>
      </c>
      <c r="E238" s="252">
        <f>data!BB64</f>
        <v>0</v>
      </c>
      <c r="F238" s="252">
        <f>data!BC64</f>
        <v>97269.87</v>
      </c>
      <c r="G238" s="252">
        <f>data!BD64</f>
        <v>2143.36</v>
      </c>
      <c r="H238" s="252">
        <f>data!BE64</f>
        <v>393766.41000000003</v>
      </c>
      <c r="I238" s="252">
        <f>data!BF64</f>
        <v>178537.44</v>
      </c>
    </row>
    <row r="239" spans="1:9" ht="20.100000000000001" customHeight="1" x14ac:dyDescent="0.2">
      <c r="A239" s="244">
        <v>10</v>
      </c>
      <c r="B239" s="252" t="s">
        <v>525</v>
      </c>
      <c r="C239" s="252">
        <f>data!AZ65</f>
        <v>0</v>
      </c>
      <c r="D239" s="252">
        <f>data!BA65</f>
        <v>0</v>
      </c>
      <c r="E239" s="252">
        <f>data!BB65</f>
        <v>0</v>
      </c>
      <c r="F239" s="252">
        <f>data!BC65</f>
        <v>3101.99</v>
      </c>
      <c r="G239" s="252">
        <f>data!BD65</f>
        <v>0</v>
      </c>
      <c r="H239" s="252">
        <f>data!BE65</f>
        <v>4420988.18</v>
      </c>
      <c r="I239" s="252">
        <f>data!BF65</f>
        <v>7363.64</v>
      </c>
    </row>
    <row r="240" spans="1:9" ht="20.100000000000001" customHeight="1" x14ac:dyDescent="0.2">
      <c r="A240" s="244">
        <v>11</v>
      </c>
      <c r="B240" s="252" t="s">
        <v>526</v>
      </c>
      <c r="C240" s="252">
        <f>data!AZ66</f>
        <v>0</v>
      </c>
      <c r="D240" s="252">
        <f>data!BA66</f>
        <v>122618.11</v>
      </c>
      <c r="E240" s="252">
        <f>data!BB66</f>
        <v>0</v>
      </c>
      <c r="F240" s="252">
        <f>data!BC66</f>
        <v>104398.47</v>
      </c>
      <c r="G240" s="252">
        <f>data!BD66</f>
        <v>20831.12</v>
      </c>
      <c r="H240" s="252">
        <f>data!BE66</f>
        <v>10778626.280000001</v>
      </c>
      <c r="I240" s="252">
        <f>data!BF66</f>
        <v>471948.76</v>
      </c>
    </row>
    <row r="241" spans="1:9" ht="20.100000000000001" customHeight="1" x14ac:dyDescent="0.2">
      <c r="A241" s="244">
        <v>12</v>
      </c>
      <c r="B241" s="252" t="s">
        <v>16</v>
      </c>
      <c r="C241" s="252">
        <f>data!AZ67</f>
        <v>0</v>
      </c>
      <c r="D241" s="252">
        <f>data!BA67</f>
        <v>0</v>
      </c>
      <c r="E241" s="252">
        <f>data!BB67</f>
        <v>0</v>
      </c>
      <c r="F241" s="252">
        <f>data!BC67</f>
        <v>0</v>
      </c>
      <c r="G241" s="252">
        <f>data!BD67</f>
        <v>4046517</v>
      </c>
      <c r="H241" s="252">
        <f>data!BE67</f>
        <v>414882</v>
      </c>
      <c r="I241" s="252">
        <f>data!BF67</f>
        <v>230787</v>
      </c>
    </row>
    <row r="242" spans="1:9" ht="20.100000000000001" customHeight="1" x14ac:dyDescent="0.2">
      <c r="A242" s="244">
        <v>13</v>
      </c>
      <c r="B242" s="252" t="s">
        <v>1008</v>
      </c>
      <c r="C242" s="252">
        <f>data!AZ68</f>
        <v>0</v>
      </c>
      <c r="D242" s="252">
        <f>data!BA68</f>
        <v>0</v>
      </c>
      <c r="E242" s="252">
        <f>data!BB68</f>
        <v>0</v>
      </c>
      <c r="F242" s="252">
        <f>data!BC68</f>
        <v>770.52</v>
      </c>
      <c r="G242" s="252">
        <f>data!BD68</f>
        <v>455504.6</v>
      </c>
      <c r="H242" s="252">
        <f>data!BE68</f>
        <v>731657.98</v>
      </c>
      <c r="I242" s="252">
        <f>data!BF68</f>
        <v>396.6</v>
      </c>
    </row>
    <row r="243" spans="1:9" ht="20.100000000000001" customHeight="1" x14ac:dyDescent="0.2">
      <c r="A243" s="244">
        <v>14</v>
      </c>
      <c r="B243" s="252" t="s">
        <v>1009</v>
      </c>
      <c r="C243" s="252">
        <f>data!AZ69</f>
        <v>0</v>
      </c>
      <c r="D243" s="252">
        <f>data!BA69</f>
        <v>126267.31</v>
      </c>
      <c r="E243" s="252">
        <f>data!BB69</f>
        <v>0</v>
      </c>
      <c r="F243" s="252">
        <f>data!BC69</f>
        <v>17.5</v>
      </c>
      <c r="G243" s="252">
        <f>data!BD69</f>
        <v>0</v>
      </c>
      <c r="H243" s="252">
        <f>data!BE69</f>
        <v>2069827.46</v>
      </c>
      <c r="I243" s="252">
        <f>data!BF69</f>
        <v>314027.71999999997</v>
      </c>
    </row>
    <row r="244" spans="1:9" ht="20.100000000000001" customHeight="1" x14ac:dyDescent="0.2">
      <c r="A244" s="244">
        <v>15</v>
      </c>
      <c r="B244" s="252" t="s">
        <v>284</v>
      </c>
      <c r="C244" s="252">
        <f>-data!AZ84</f>
        <v>0</v>
      </c>
      <c r="D244" s="252">
        <f>-data!BA84</f>
        <v>0</v>
      </c>
      <c r="E244" s="252">
        <f>-data!BB84</f>
        <v>0</v>
      </c>
      <c r="F244" s="252">
        <f>-data!BC84</f>
        <v>0</v>
      </c>
      <c r="G244" s="252">
        <f>-data!BD84</f>
        <v>0</v>
      </c>
      <c r="H244" s="252">
        <f>-data!BE84</f>
        <v>-2413202.79</v>
      </c>
      <c r="I244" s="252">
        <f>-data!BF84</f>
        <v>0</v>
      </c>
    </row>
    <row r="245" spans="1:9" ht="20.100000000000001" customHeight="1" x14ac:dyDescent="0.2">
      <c r="A245" s="244">
        <v>16</v>
      </c>
      <c r="B245" s="260" t="s">
        <v>1010</v>
      </c>
      <c r="C245" s="252">
        <f>data!AZ85</f>
        <v>0</v>
      </c>
      <c r="D245" s="252">
        <f>data!BA85</f>
        <v>370060.13</v>
      </c>
      <c r="E245" s="252">
        <f>data!BB85</f>
        <v>0</v>
      </c>
      <c r="F245" s="252">
        <f>data!BC85</f>
        <v>775638.04999999993</v>
      </c>
      <c r="G245" s="252">
        <f>data!BD85</f>
        <v>4524996.08</v>
      </c>
      <c r="H245" s="252">
        <f>data!BE85</f>
        <v>18143382.120000001</v>
      </c>
      <c r="I245" s="252">
        <f>data!BF85</f>
        <v>5430418.5399999982</v>
      </c>
    </row>
    <row r="246" spans="1:9" ht="20.100000000000001" customHeight="1" x14ac:dyDescent="0.2">
      <c r="A246" s="244">
        <v>17</v>
      </c>
      <c r="B246" s="252" t="s">
        <v>286</v>
      </c>
      <c r="C246" s="262"/>
      <c r="D246" s="262"/>
      <c r="E246" s="262"/>
      <c r="F246" s="262"/>
      <c r="G246" s="262"/>
      <c r="H246" s="262"/>
      <c r="I246" s="262"/>
    </row>
    <row r="247" spans="1:9" ht="20.100000000000001" customHeight="1" x14ac:dyDescent="0.2">
      <c r="A247" s="244">
        <v>18</v>
      </c>
      <c r="B247" s="252" t="s">
        <v>1011</v>
      </c>
      <c r="C247" s="252"/>
      <c r="D247" s="252"/>
      <c r="E247" s="252"/>
      <c r="F247" s="252"/>
      <c r="G247" s="252"/>
      <c r="H247" s="252"/>
      <c r="I247" s="252"/>
    </row>
    <row r="248" spans="1:9" ht="20.100000000000001" customHeight="1" x14ac:dyDescent="0.2">
      <c r="A248" s="244">
        <v>19</v>
      </c>
      <c r="B248" s="260" t="s">
        <v>1012</v>
      </c>
      <c r="C248" s="267" t="str">
        <f>IF(data!AZ73&gt;0,data!AZ73,"")</f>
        <v/>
      </c>
      <c r="D248" s="267" t="str">
        <f>IF(data!BA73&gt;0,data!BA73,"")</f>
        <v/>
      </c>
      <c r="E248" s="267" t="str">
        <f>IF(data!BB73&gt;0,data!BB73,"")</f>
        <v/>
      </c>
      <c r="F248" s="267" t="str">
        <f>IF(data!BC73&gt;0,data!BC73,"")</f>
        <v/>
      </c>
      <c r="G248" s="267" t="str">
        <f>IF(data!BD73&gt;0,data!BD73,"")</f>
        <v/>
      </c>
      <c r="H248" s="267" t="str">
        <f>IF(data!BE73&gt;0,data!BE73,"")</f>
        <v/>
      </c>
      <c r="I248" s="267" t="str">
        <f>IF(data!BF73&gt;0,data!BF73,"")</f>
        <v/>
      </c>
    </row>
    <row r="249" spans="1:9" ht="20.100000000000001" customHeight="1" x14ac:dyDescent="0.2">
      <c r="A249" s="244">
        <v>20</v>
      </c>
      <c r="B249" s="260" t="s">
        <v>1013</v>
      </c>
      <c r="C249" s="267" t="str">
        <f>IF(data!AZ74&gt;0,data!AZ74,"")</f>
        <v/>
      </c>
      <c r="D249" s="267" t="str">
        <f>IF(data!BA74&gt;0,data!BA74,"")</f>
        <v/>
      </c>
      <c r="E249" s="267" t="str">
        <f>IF(data!BB74&gt;0,data!BB74,"")</f>
        <v/>
      </c>
      <c r="F249" s="267" t="str">
        <f>IF(data!BC74&gt;0,data!BC74,"")</f>
        <v/>
      </c>
      <c r="G249" s="267" t="str">
        <f>IF(data!BD74&gt;0,data!BD74,"")</f>
        <v/>
      </c>
      <c r="H249" s="267" t="str">
        <f>IF(data!BE74&gt;0,data!BE74,"")</f>
        <v/>
      </c>
      <c r="I249" s="267" t="str">
        <f>IF(data!BF74&gt;0,data!BF74,"")</f>
        <v/>
      </c>
    </row>
    <row r="250" spans="1:9" ht="20.100000000000001" customHeight="1" x14ac:dyDescent="0.2">
      <c r="A250" s="244">
        <v>21</v>
      </c>
      <c r="B250" s="260" t="s">
        <v>1014</v>
      </c>
      <c r="C250" s="267" t="str">
        <f>IF(data!AZ75&gt;0,data!AZ75,"")</f>
        <v/>
      </c>
      <c r="D250" s="267" t="str">
        <f>IF(data!BA75&gt;0,data!BA75,"")</f>
        <v/>
      </c>
      <c r="E250" s="267" t="str">
        <f>IF(data!BB75&gt;0,data!BB75,"")</f>
        <v/>
      </c>
      <c r="F250" s="267" t="str">
        <f>IF(data!BC75&gt;0,data!BC75,"")</f>
        <v/>
      </c>
      <c r="G250" s="267" t="str">
        <f>IF(data!BD75&gt;0,data!BD75,"")</f>
        <v/>
      </c>
      <c r="H250" s="267" t="str">
        <f>IF(data!BE75&gt;0,data!BE75,"")</f>
        <v/>
      </c>
      <c r="I250" s="267" t="str">
        <f>IF(data!BF75&gt;0,data!BF75,"")</f>
        <v/>
      </c>
    </row>
    <row r="251" spans="1:9" ht="20.100000000000001" customHeight="1" x14ac:dyDescent="0.2">
      <c r="A251" s="244" t="s">
        <v>1015</v>
      </c>
      <c r="B251" s="252"/>
      <c r="C251" s="262"/>
      <c r="D251" s="262"/>
      <c r="E251" s="262"/>
      <c r="F251" s="262"/>
      <c r="G251" s="262"/>
      <c r="H251" s="262"/>
      <c r="I251" s="262"/>
    </row>
    <row r="252" spans="1:9" ht="20.100000000000001" customHeight="1" x14ac:dyDescent="0.2">
      <c r="A252" s="244">
        <v>22</v>
      </c>
      <c r="B252" s="252" t="s">
        <v>1016</v>
      </c>
      <c r="C252" s="268">
        <f>data!AZ90</f>
        <v>0</v>
      </c>
      <c r="D252" s="268">
        <f>data!BA90</f>
        <v>0</v>
      </c>
      <c r="E252" s="268">
        <f>data!BB90</f>
        <v>0</v>
      </c>
      <c r="F252" s="268">
        <f>data!BC90</f>
        <v>0</v>
      </c>
      <c r="G252" s="268">
        <f>data!BD90</f>
        <v>101737.00000000001</v>
      </c>
      <c r="H252" s="268">
        <f>data!BE90</f>
        <v>1108</v>
      </c>
      <c r="I252" s="268">
        <f>data!BF90</f>
        <v>4860</v>
      </c>
    </row>
    <row r="253" spans="1:9" ht="20.100000000000001" customHeight="1" x14ac:dyDescent="0.2">
      <c r="A253" s="244">
        <v>23</v>
      </c>
      <c r="B253" s="252" t="s">
        <v>1017</v>
      </c>
      <c r="C253" s="268">
        <f>data!AZ91</f>
        <v>0</v>
      </c>
      <c r="D253" s="268">
        <f>data!BA91</f>
        <v>0</v>
      </c>
      <c r="E253" s="268">
        <f>data!BB91</f>
        <v>0</v>
      </c>
      <c r="F253" s="268">
        <f>data!BC91</f>
        <v>0</v>
      </c>
      <c r="G253" s="267" t="str">
        <f>IF(data!BD77&gt;0,data!BD77,"")</f>
        <v/>
      </c>
      <c r="H253" s="267">
        <f>IF(data!BE77&gt;0,data!BE77,"")</f>
        <v>1614574.24</v>
      </c>
      <c r="I253" s="268">
        <f>data!BF91</f>
        <v>0</v>
      </c>
    </row>
    <row r="254" spans="1:9" ht="20.100000000000001" customHeight="1" x14ac:dyDescent="0.2">
      <c r="A254" s="244">
        <v>24</v>
      </c>
      <c r="B254" s="252" t="s">
        <v>1018</v>
      </c>
      <c r="C254" s="267" t="str">
        <f>IF(data!AZ78&gt;0,data!AZ78,"")</f>
        <v/>
      </c>
      <c r="D254" s="268">
        <f>data!BA92</f>
        <v>0</v>
      </c>
      <c r="E254" s="268">
        <f>data!BB92</f>
        <v>0</v>
      </c>
      <c r="F254" s="268">
        <f>data!BC92</f>
        <v>0</v>
      </c>
      <c r="G254" s="267" t="str">
        <f>IF(data!BD78&gt;0,data!BD78,"")</f>
        <v/>
      </c>
      <c r="H254" s="267" t="str">
        <f>IF(data!BE78&gt;0,data!BE78,"")</f>
        <v/>
      </c>
      <c r="I254" s="267" t="str">
        <f>IF(data!BF78&gt;0,data!BF78,"")</f>
        <v/>
      </c>
    </row>
    <row r="255" spans="1:9" ht="20.100000000000001" customHeight="1" x14ac:dyDescent="0.2">
      <c r="A255" s="244">
        <v>25</v>
      </c>
      <c r="B255" s="252" t="s">
        <v>1019</v>
      </c>
      <c r="C255" s="267" t="str">
        <f>IF(data!AZ79&gt;0,data!AZ79,"")</f>
        <v/>
      </c>
      <c r="D255" s="267" t="str">
        <f>IF(data!BA79&gt;0,data!BA79,"")</f>
        <v/>
      </c>
      <c r="E255" s="268">
        <f>data!BB93</f>
        <v>0</v>
      </c>
      <c r="F255" s="268">
        <f>data!BC93</f>
        <v>0</v>
      </c>
      <c r="G255" s="267" t="str">
        <f>IF(data!BD79&gt;0,data!BD79,"")</f>
        <v/>
      </c>
      <c r="H255" s="267" t="str">
        <f>IF(data!BE79&gt;0,data!BE79,"")</f>
        <v/>
      </c>
      <c r="I255" s="267" t="str">
        <f>IF(data!BF79&gt;0,data!BF79,"")</f>
        <v/>
      </c>
    </row>
    <row r="256" spans="1:9" ht="20.100000000000001" customHeight="1" x14ac:dyDescent="0.2">
      <c r="A256" s="244">
        <v>26</v>
      </c>
      <c r="B256" s="252" t="s">
        <v>294</v>
      </c>
      <c r="C256" s="267" t="str">
        <f>IF(data!AZ80&gt;0,data!AZ80,"")</f>
        <v/>
      </c>
      <c r="D256" s="267" t="str">
        <f>IF(data!BA80&gt;0,data!BA80,"")</f>
        <v/>
      </c>
      <c r="E256" s="267" t="str">
        <f>IF(data!BB80&gt;0,data!BB80,"")</f>
        <v/>
      </c>
      <c r="F256" s="267" t="str">
        <f>IF(data!BC80&gt;0,data!BC80,"")</f>
        <v/>
      </c>
      <c r="G256" s="267" t="str">
        <f>IF(data!BD80&gt;0,data!BD80,"")</f>
        <v/>
      </c>
      <c r="H256" s="267">
        <f>IF(data!BE80&gt;0,data!BE80,"")</f>
        <v>414.97</v>
      </c>
      <c r="I256" s="267" t="str">
        <f>IF(data!BF80&gt;0,data!BF80,"")</f>
        <v/>
      </c>
    </row>
    <row r="257" spans="1:9" ht="20.100000000000001" customHeight="1" x14ac:dyDescent="0.2">
      <c r="A257" s="245" t="s">
        <v>1001</v>
      </c>
      <c r="B257" s="246"/>
      <c r="C257" s="246"/>
      <c r="D257" s="246"/>
      <c r="E257" s="246"/>
      <c r="F257" s="246"/>
      <c r="G257" s="246"/>
      <c r="H257" s="246"/>
      <c r="I257" s="245"/>
    </row>
    <row r="258" spans="1:9" ht="20.100000000000001" customHeight="1" x14ac:dyDescent="0.2">
      <c r="D258" s="248"/>
      <c r="I258" s="249" t="s">
        <v>1047</v>
      </c>
    </row>
    <row r="259" spans="1:9" ht="20.100000000000001" customHeight="1" x14ac:dyDescent="0.2">
      <c r="A259" s="248"/>
    </row>
    <row r="260" spans="1:9" ht="20.100000000000001" customHeight="1" x14ac:dyDescent="0.2">
      <c r="A260" s="250" t="str">
        <f>"Hospital: "&amp;data!C98</f>
        <v>Hospital: St Michael Medical Center</v>
      </c>
      <c r="G260" s="251"/>
      <c r="H260" s="250" t="str">
        <f>"FYE: "&amp;data!C96</f>
        <v>FYE: 06/30/2023</v>
      </c>
    </row>
    <row r="261" spans="1:9" ht="20.100000000000001" customHeight="1" x14ac:dyDescent="0.2">
      <c r="A261" s="244">
        <v>1</v>
      </c>
      <c r="B261" s="252" t="s">
        <v>236</v>
      </c>
      <c r="C261" s="254" t="s">
        <v>92</v>
      </c>
      <c r="D261" s="254" t="s">
        <v>93</v>
      </c>
      <c r="E261" s="254" t="s">
        <v>94</v>
      </c>
      <c r="F261" s="254" t="s">
        <v>95</v>
      </c>
      <c r="G261" s="254" t="s">
        <v>96</v>
      </c>
      <c r="H261" s="254" t="s">
        <v>97</v>
      </c>
      <c r="I261" s="254" t="s">
        <v>98</v>
      </c>
    </row>
    <row r="262" spans="1:9" ht="20.100000000000001" customHeight="1" x14ac:dyDescent="0.2">
      <c r="A262" s="255">
        <v>2</v>
      </c>
      <c r="B262" s="256" t="s">
        <v>1003</v>
      </c>
      <c r="C262" s="258" t="s">
        <v>1048</v>
      </c>
      <c r="D262" s="258" t="s">
        <v>170</v>
      </c>
      <c r="E262" s="258" t="s">
        <v>171</v>
      </c>
      <c r="F262" s="258"/>
      <c r="G262" s="258" t="s">
        <v>173</v>
      </c>
      <c r="H262" s="258"/>
      <c r="I262" s="258" t="s">
        <v>159</v>
      </c>
    </row>
    <row r="263" spans="1:9" ht="20.100000000000001" customHeight="1" x14ac:dyDescent="0.2">
      <c r="A263" s="255"/>
      <c r="B263" s="256"/>
      <c r="C263" s="258" t="s">
        <v>1049</v>
      </c>
      <c r="D263" s="258" t="s">
        <v>217</v>
      </c>
      <c r="E263" s="258" t="s">
        <v>196</v>
      </c>
      <c r="F263" s="258" t="s">
        <v>172</v>
      </c>
      <c r="G263" s="258" t="s">
        <v>218</v>
      </c>
      <c r="H263" s="258" t="s">
        <v>174</v>
      </c>
      <c r="I263" s="258" t="s">
        <v>1050</v>
      </c>
    </row>
    <row r="264" spans="1:9" ht="20.100000000000001" customHeight="1" x14ac:dyDescent="0.2">
      <c r="A264" s="244">
        <v>3</v>
      </c>
      <c r="B264" s="252" t="s">
        <v>1007</v>
      </c>
      <c r="C264" s="264"/>
      <c r="D264" s="264"/>
      <c r="E264" s="264"/>
      <c r="F264" s="264"/>
      <c r="G264" s="264"/>
      <c r="H264" s="264"/>
      <c r="I264" s="264"/>
    </row>
    <row r="265" spans="1:9" ht="20.100000000000001" customHeight="1" x14ac:dyDescent="0.2">
      <c r="A265" s="244">
        <v>4</v>
      </c>
      <c r="B265" s="252" t="s">
        <v>261</v>
      </c>
      <c r="C265" s="264"/>
      <c r="D265" s="264"/>
      <c r="E265" s="264"/>
      <c r="F265" s="264"/>
      <c r="G265" s="264"/>
      <c r="H265" s="264"/>
      <c r="I265" s="264"/>
    </row>
    <row r="266" spans="1:9" ht="20.100000000000001" customHeight="1" x14ac:dyDescent="0.2">
      <c r="A266" s="244">
        <v>5</v>
      </c>
      <c r="B266" s="252" t="s">
        <v>262</v>
      </c>
      <c r="C266" s="259">
        <f>data!BG60</f>
        <v>0</v>
      </c>
      <c r="D266" s="259">
        <f>data!BH60</f>
        <v>0</v>
      </c>
      <c r="E266" s="259">
        <f>data!BI60</f>
        <v>0</v>
      </c>
      <c r="F266" s="259">
        <f>data!BJ60</f>
        <v>0</v>
      </c>
      <c r="G266" s="259">
        <f>data!BK60</f>
        <v>0</v>
      </c>
      <c r="H266" s="259">
        <f>data!BL60</f>
        <v>0</v>
      </c>
      <c r="I266" s="259">
        <f>data!BM60</f>
        <v>0</v>
      </c>
    </row>
    <row r="267" spans="1:9" ht="20.100000000000001" customHeight="1" x14ac:dyDescent="0.2">
      <c r="A267" s="244">
        <v>6</v>
      </c>
      <c r="B267" s="252" t="s">
        <v>263</v>
      </c>
      <c r="C267" s="252">
        <f>data!BG61</f>
        <v>0</v>
      </c>
      <c r="D267" s="252">
        <f>data!BH61</f>
        <v>0</v>
      </c>
      <c r="E267" s="252">
        <f>data!BI61</f>
        <v>0</v>
      </c>
      <c r="F267" s="252">
        <f>data!BJ61</f>
        <v>0</v>
      </c>
      <c r="G267" s="252">
        <f>data!BK61</f>
        <v>0</v>
      </c>
      <c r="H267" s="252">
        <f>data!BL61</f>
        <v>0</v>
      </c>
      <c r="I267" s="252">
        <f>data!BM61</f>
        <v>0</v>
      </c>
    </row>
    <row r="268" spans="1:9" ht="20.100000000000001" customHeight="1" x14ac:dyDescent="0.2">
      <c r="A268" s="244">
        <v>7</v>
      </c>
      <c r="B268" s="252" t="s">
        <v>11</v>
      </c>
      <c r="C268" s="252">
        <f>data!BG62</f>
        <v>0</v>
      </c>
      <c r="D268" s="252">
        <f>data!BH62</f>
        <v>0</v>
      </c>
      <c r="E268" s="252">
        <f>data!BI62</f>
        <v>0</v>
      </c>
      <c r="F268" s="252">
        <f>data!BJ62</f>
        <v>0</v>
      </c>
      <c r="G268" s="252">
        <f>data!BK62</f>
        <v>0</v>
      </c>
      <c r="H268" s="252">
        <f>data!BL62</f>
        <v>0</v>
      </c>
      <c r="I268" s="252">
        <f>data!BM62</f>
        <v>0</v>
      </c>
    </row>
    <row r="269" spans="1:9" ht="20.100000000000001" customHeight="1" x14ac:dyDescent="0.2">
      <c r="A269" s="244">
        <v>8</v>
      </c>
      <c r="B269" s="252" t="s">
        <v>264</v>
      </c>
      <c r="C269" s="252">
        <f>data!BG63</f>
        <v>0</v>
      </c>
      <c r="D269" s="252">
        <f>data!BH63</f>
        <v>0</v>
      </c>
      <c r="E269" s="252">
        <f>data!BI63</f>
        <v>0</v>
      </c>
      <c r="F269" s="252">
        <f>data!BJ63</f>
        <v>0</v>
      </c>
      <c r="G269" s="252">
        <f>data!BK63</f>
        <v>0</v>
      </c>
      <c r="H269" s="252">
        <f>data!BL63</f>
        <v>0</v>
      </c>
      <c r="I269" s="252">
        <f>data!BM63</f>
        <v>0</v>
      </c>
    </row>
    <row r="270" spans="1:9" ht="20.100000000000001" customHeight="1" x14ac:dyDescent="0.2">
      <c r="A270" s="244">
        <v>9</v>
      </c>
      <c r="B270" s="252" t="s">
        <v>265</v>
      </c>
      <c r="C270" s="252">
        <f>data!BG64</f>
        <v>0</v>
      </c>
      <c r="D270" s="252">
        <f>data!BH64</f>
        <v>0</v>
      </c>
      <c r="E270" s="252">
        <f>data!BI64</f>
        <v>35304.539999999994</v>
      </c>
      <c r="F270" s="252">
        <f>data!BJ64</f>
        <v>0</v>
      </c>
      <c r="G270" s="252">
        <f>data!BK64</f>
        <v>571.14</v>
      </c>
      <c r="H270" s="252">
        <f>data!BL64</f>
        <v>3378.33</v>
      </c>
      <c r="I270" s="252">
        <f>data!BM64</f>
        <v>0</v>
      </c>
    </row>
    <row r="271" spans="1:9" ht="20.100000000000001" customHeight="1" x14ac:dyDescent="0.2">
      <c r="A271" s="244">
        <v>10</v>
      </c>
      <c r="B271" s="252" t="s">
        <v>525</v>
      </c>
      <c r="C271" s="252">
        <f>data!BG65</f>
        <v>258.7</v>
      </c>
      <c r="D271" s="252">
        <f>data!BH65</f>
        <v>0</v>
      </c>
      <c r="E271" s="252">
        <f>data!BI65</f>
        <v>0</v>
      </c>
      <c r="F271" s="252">
        <f>data!BJ65</f>
        <v>0</v>
      </c>
      <c r="G271" s="252">
        <f>data!BK65</f>
        <v>0</v>
      </c>
      <c r="H271" s="252">
        <f>data!BL65</f>
        <v>119.37</v>
      </c>
      <c r="I271" s="252">
        <f>data!BM65</f>
        <v>0</v>
      </c>
    </row>
    <row r="272" spans="1:9" ht="20.100000000000001" customHeight="1" x14ac:dyDescent="0.2">
      <c r="A272" s="244">
        <v>11</v>
      </c>
      <c r="B272" s="252" t="s">
        <v>526</v>
      </c>
      <c r="C272" s="252">
        <f>data!BG66</f>
        <v>1068494.81</v>
      </c>
      <c r="D272" s="252">
        <f>data!BH66</f>
        <v>706421.83</v>
      </c>
      <c r="E272" s="252">
        <f>data!BI66</f>
        <v>0</v>
      </c>
      <c r="F272" s="252">
        <f>data!BJ66</f>
        <v>750636.29999999993</v>
      </c>
      <c r="G272" s="252">
        <f>data!BK66</f>
        <v>18886736.170000002</v>
      </c>
      <c r="H272" s="252">
        <f>data!BL66</f>
        <v>5460060.6600000001</v>
      </c>
      <c r="I272" s="252">
        <f>data!BM66</f>
        <v>0</v>
      </c>
    </row>
    <row r="273" spans="1:9" ht="20.100000000000001" customHeight="1" x14ac:dyDescent="0.2">
      <c r="A273" s="244">
        <v>12</v>
      </c>
      <c r="B273" s="252" t="s">
        <v>16</v>
      </c>
      <c r="C273" s="252">
        <f>data!BG67</f>
        <v>183099</v>
      </c>
      <c r="D273" s="252">
        <f>data!BH67</f>
        <v>0</v>
      </c>
      <c r="E273" s="252">
        <f>data!BI67</f>
        <v>0</v>
      </c>
      <c r="F273" s="252">
        <f>data!BJ67</f>
        <v>0</v>
      </c>
      <c r="G273" s="252">
        <f>data!BK67</f>
        <v>0</v>
      </c>
      <c r="H273" s="252">
        <f>data!BL67</f>
        <v>939</v>
      </c>
      <c r="I273" s="252">
        <f>data!BM67</f>
        <v>0</v>
      </c>
    </row>
    <row r="274" spans="1:9" ht="20.100000000000001" customHeight="1" x14ac:dyDescent="0.2">
      <c r="A274" s="244">
        <v>13</v>
      </c>
      <c r="B274" s="252" t="s">
        <v>1008</v>
      </c>
      <c r="C274" s="252">
        <f>data!BG68</f>
        <v>0</v>
      </c>
      <c r="D274" s="252">
        <f>data!BH68</f>
        <v>0</v>
      </c>
      <c r="E274" s="252">
        <f>data!BI68</f>
        <v>0</v>
      </c>
      <c r="F274" s="252">
        <f>data!BJ68</f>
        <v>0</v>
      </c>
      <c r="G274" s="252">
        <f>data!BK68</f>
        <v>5311.33</v>
      </c>
      <c r="H274" s="252">
        <f>data!BL68</f>
        <v>3659.1300000000006</v>
      </c>
      <c r="I274" s="252">
        <f>data!BM68</f>
        <v>0</v>
      </c>
    </row>
    <row r="275" spans="1:9" ht="20.100000000000001" customHeight="1" x14ac:dyDescent="0.2">
      <c r="A275" s="244">
        <v>14</v>
      </c>
      <c r="B275" s="252" t="s">
        <v>1009</v>
      </c>
      <c r="C275" s="252">
        <f>data!BG69</f>
        <v>0</v>
      </c>
      <c r="D275" s="252">
        <f>data!BH69</f>
        <v>0</v>
      </c>
      <c r="E275" s="252">
        <f>data!BI69</f>
        <v>309.51</v>
      </c>
      <c r="F275" s="252">
        <f>data!BJ69</f>
        <v>0</v>
      </c>
      <c r="G275" s="252">
        <f>data!BK69</f>
        <v>5247.45</v>
      </c>
      <c r="H275" s="252">
        <f>data!BL69</f>
        <v>78.56</v>
      </c>
      <c r="I275" s="252">
        <f>data!BM69</f>
        <v>0</v>
      </c>
    </row>
    <row r="276" spans="1:9" ht="20.100000000000001" customHeight="1" x14ac:dyDescent="0.2">
      <c r="A276" s="244">
        <v>15</v>
      </c>
      <c r="B276" s="252" t="s">
        <v>284</v>
      </c>
      <c r="C276" s="252">
        <f>-data!BG84</f>
        <v>0</v>
      </c>
      <c r="D276" s="252">
        <f>-data!BH84</f>
        <v>0</v>
      </c>
      <c r="E276" s="252">
        <f>-data!BI84</f>
        <v>-82338.990000000005</v>
      </c>
      <c r="F276" s="252">
        <f>-data!BJ84</f>
        <v>0</v>
      </c>
      <c r="G276" s="252">
        <f>-data!BK84</f>
        <v>0</v>
      </c>
      <c r="H276" s="252">
        <f>-data!BL84</f>
        <v>0</v>
      </c>
      <c r="I276" s="252">
        <f>-data!BM84</f>
        <v>0</v>
      </c>
    </row>
    <row r="277" spans="1:9" ht="20.100000000000001" customHeight="1" x14ac:dyDescent="0.2">
      <c r="A277" s="244">
        <v>16</v>
      </c>
      <c r="B277" s="260" t="s">
        <v>1010</v>
      </c>
      <c r="C277" s="252">
        <f>data!BG85</f>
        <v>1251852.51</v>
      </c>
      <c r="D277" s="252">
        <f>data!BH85</f>
        <v>706421.83</v>
      </c>
      <c r="E277" s="252">
        <f>data!BI85</f>
        <v>-46724.94000000001</v>
      </c>
      <c r="F277" s="252">
        <f>data!BJ85</f>
        <v>750636.29999999993</v>
      </c>
      <c r="G277" s="252">
        <f>data!BK85</f>
        <v>18897866.09</v>
      </c>
      <c r="H277" s="252">
        <f>data!BL85</f>
        <v>5468235.0499999998</v>
      </c>
      <c r="I277" s="252">
        <f>data!BM85</f>
        <v>0</v>
      </c>
    </row>
    <row r="278" spans="1:9" ht="20.100000000000001" customHeight="1" x14ac:dyDescent="0.2">
      <c r="A278" s="244">
        <v>17</v>
      </c>
      <c r="B278" s="252" t="s">
        <v>286</v>
      </c>
      <c r="C278" s="262"/>
      <c r="D278" s="262"/>
      <c r="E278" s="262"/>
      <c r="F278" s="262"/>
      <c r="G278" s="262"/>
      <c r="H278" s="262"/>
      <c r="I278" s="262"/>
    </row>
    <row r="279" spans="1:9" ht="20.100000000000001" customHeight="1" x14ac:dyDescent="0.2">
      <c r="A279" s="244">
        <v>18</v>
      </c>
      <c r="B279" s="252" t="s">
        <v>1011</v>
      </c>
      <c r="C279" s="252"/>
      <c r="D279" s="252"/>
      <c r="E279" s="252"/>
      <c r="F279" s="252"/>
      <c r="G279" s="252"/>
      <c r="H279" s="252"/>
      <c r="I279" s="252"/>
    </row>
    <row r="280" spans="1:9" ht="20.100000000000001" customHeight="1" x14ac:dyDescent="0.2">
      <c r="A280" s="244">
        <v>19</v>
      </c>
      <c r="B280" s="260" t="s">
        <v>1012</v>
      </c>
      <c r="C280" s="267" t="str">
        <f>IF(data!BG73&gt;0,data!BG73,"")</f>
        <v/>
      </c>
      <c r="D280" s="267" t="str">
        <f>IF(data!BH73&gt;0,data!BH73,"")</f>
        <v/>
      </c>
      <c r="E280" s="267" t="str">
        <f>IF(data!BI73&gt;0,data!BI73,"")</f>
        <v/>
      </c>
      <c r="F280" s="267" t="str">
        <f>IF(data!BJ73&gt;0,data!BJ73,"")</f>
        <v/>
      </c>
      <c r="G280" s="267" t="str">
        <f>IF(data!BK73&gt;0,data!BK73,"")</f>
        <v/>
      </c>
      <c r="H280" s="267" t="str">
        <f>IF(data!BL73&gt;0,data!BL73,"")</f>
        <v/>
      </c>
      <c r="I280" s="267" t="str">
        <f>IF(data!BM73&gt;0,data!BM73,"")</f>
        <v/>
      </c>
    </row>
    <row r="281" spans="1:9" ht="20.100000000000001" customHeight="1" x14ac:dyDescent="0.2">
      <c r="A281" s="244">
        <v>20</v>
      </c>
      <c r="B281" s="260" t="s">
        <v>1013</v>
      </c>
      <c r="C281" s="267" t="str">
        <f>IF(data!BG74&gt;0,data!BG74,"")</f>
        <v/>
      </c>
      <c r="D281" s="267" t="str">
        <f>IF(data!BH74&gt;0,data!BH74,"")</f>
        <v/>
      </c>
      <c r="E281" s="267" t="str">
        <f>IF(data!BI74&gt;0,data!BI74,"")</f>
        <v/>
      </c>
      <c r="F281" s="267" t="str">
        <f>IF(data!BJ74&gt;0,data!BJ74,"")</f>
        <v/>
      </c>
      <c r="G281" s="267" t="str">
        <f>IF(data!BK74&gt;0,data!BK74,"")</f>
        <v/>
      </c>
      <c r="H281" s="267" t="str">
        <f>IF(data!BL74&gt;0,data!BL74,"")</f>
        <v/>
      </c>
      <c r="I281" s="267" t="str">
        <f>IF(data!BM74&gt;0,data!BM74,"")</f>
        <v/>
      </c>
    </row>
    <row r="282" spans="1:9" ht="20.100000000000001" customHeight="1" x14ac:dyDescent="0.2">
      <c r="A282" s="244">
        <v>21</v>
      </c>
      <c r="B282" s="260" t="s">
        <v>1014</v>
      </c>
      <c r="C282" s="267" t="str">
        <f>IF(data!BG75&gt;0,data!BG75,"")</f>
        <v/>
      </c>
      <c r="D282" s="267" t="str">
        <f>IF(data!BH75&gt;0,data!BH75,"")</f>
        <v/>
      </c>
      <c r="E282" s="267" t="str">
        <f>IF(data!BI75&gt;0,data!BI75,"")</f>
        <v/>
      </c>
      <c r="F282" s="267" t="str">
        <f>IF(data!BJ75&gt;0,data!BJ75,"")</f>
        <v/>
      </c>
      <c r="G282" s="267" t="str">
        <f>IF(data!BK75&gt;0,data!BK75,"")</f>
        <v/>
      </c>
      <c r="H282" s="267" t="str">
        <f>IF(data!BL75&gt;0,data!BL75,"")</f>
        <v/>
      </c>
      <c r="I282" s="267" t="str">
        <f>IF(data!BM75&gt;0,data!BM75,"")</f>
        <v/>
      </c>
    </row>
    <row r="283" spans="1:9" ht="20.100000000000001" customHeight="1" x14ac:dyDescent="0.2">
      <c r="A283" s="244" t="s">
        <v>1015</v>
      </c>
      <c r="B283" s="252"/>
      <c r="C283" s="269"/>
      <c r="D283" s="269"/>
      <c r="E283" s="269"/>
      <c r="F283" s="269"/>
      <c r="G283" s="269"/>
      <c r="H283" s="269"/>
      <c r="I283" s="269"/>
    </row>
    <row r="284" spans="1:9" ht="20.100000000000001" customHeight="1" x14ac:dyDescent="0.2">
      <c r="A284" s="244">
        <v>22</v>
      </c>
      <c r="B284" s="252" t="s">
        <v>1016</v>
      </c>
      <c r="C284" s="268">
        <f>data!BG90</f>
        <v>0</v>
      </c>
      <c r="D284" s="268">
        <f>data!BH90</f>
        <v>0</v>
      </c>
      <c r="E284" s="268">
        <f>data!BI90</f>
        <v>0</v>
      </c>
      <c r="F284" s="268">
        <f>data!BJ90</f>
        <v>0</v>
      </c>
      <c r="G284" s="268">
        <f>data!BK90</f>
        <v>0</v>
      </c>
      <c r="H284" s="268">
        <f>data!BL90</f>
        <v>0</v>
      </c>
      <c r="I284" s="268">
        <f>data!BM90</f>
        <v>0</v>
      </c>
    </row>
    <row r="285" spans="1:9" ht="20.100000000000001" customHeight="1" x14ac:dyDescent="0.2">
      <c r="A285" s="244">
        <v>23</v>
      </c>
      <c r="B285" s="252" t="s">
        <v>1017</v>
      </c>
      <c r="C285" s="267" t="str">
        <f>IF(data!BG77&gt;0,data!BG77,"")</f>
        <v/>
      </c>
      <c r="D285" s="268">
        <f>data!BH91</f>
        <v>0</v>
      </c>
      <c r="E285" s="268">
        <f>data!BI91</f>
        <v>0</v>
      </c>
      <c r="F285" s="267" t="str">
        <f>IF(data!BJ77&gt;0,data!BJ77,"")</f>
        <v/>
      </c>
      <c r="G285" s="268">
        <f>data!BK91</f>
        <v>0</v>
      </c>
      <c r="H285" s="268">
        <f>data!BL91</f>
        <v>0</v>
      </c>
      <c r="I285" s="268">
        <f>data!BM91</f>
        <v>0</v>
      </c>
    </row>
    <row r="286" spans="1:9" ht="20.100000000000001" customHeight="1" x14ac:dyDescent="0.2">
      <c r="A286" s="244">
        <v>24</v>
      </c>
      <c r="B286" s="252" t="s">
        <v>1018</v>
      </c>
      <c r="C286" s="267" t="str">
        <f>IF(data!BG78&gt;0,data!BG78,"")</f>
        <v/>
      </c>
      <c r="D286" s="268">
        <f>data!BH92</f>
        <v>0</v>
      </c>
      <c r="E286" s="268">
        <f>data!BI92</f>
        <v>0</v>
      </c>
      <c r="F286" s="267" t="str">
        <f>IF(data!BJ78&gt;0,data!BJ78,"")</f>
        <v/>
      </c>
      <c r="G286" s="268">
        <f>data!BK92</f>
        <v>0</v>
      </c>
      <c r="H286" s="268">
        <f>data!BL92</f>
        <v>0</v>
      </c>
      <c r="I286" s="268">
        <f>data!BM92</f>
        <v>0</v>
      </c>
    </row>
    <row r="287" spans="1:9" ht="20.100000000000001" customHeight="1" x14ac:dyDescent="0.2">
      <c r="A287" s="244">
        <v>25</v>
      </c>
      <c r="B287" s="252" t="s">
        <v>1019</v>
      </c>
      <c r="C287" s="267" t="str">
        <f>IF(data!BG79&gt;0,data!BG79,"")</f>
        <v/>
      </c>
      <c r="D287" s="268">
        <f>data!BH93</f>
        <v>0</v>
      </c>
      <c r="E287" s="268">
        <f>data!BI93</f>
        <v>4737.9399999999996</v>
      </c>
      <c r="F287" s="267" t="str">
        <f>IF(data!BJ79&gt;0,data!BJ79,"")</f>
        <v/>
      </c>
      <c r="G287" s="268">
        <f>data!BK93</f>
        <v>0</v>
      </c>
      <c r="H287" s="268">
        <f>data!BL93</f>
        <v>0</v>
      </c>
      <c r="I287" s="268">
        <f>data!BM93</f>
        <v>0</v>
      </c>
    </row>
    <row r="288" spans="1:9" ht="20.100000000000001" customHeight="1" x14ac:dyDescent="0.2">
      <c r="A288" s="244">
        <v>26</v>
      </c>
      <c r="B288" s="252" t="s">
        <v>294</v>
      </c>
      <c r="C288" s="267" t="str">
        <f>IF(data!BG80&gt;0,data!BG80,"")</f>
        <v/>
      </c>
      <c r="D288" s="267" t="str">
        <f>IF(data!BH80&gt;0,data!BH80,"")</f>
        <v/>
      </c>
      <c r="E288" s="267" t="str">
        <f>IF(data!BI80&gt;0,data!BI80,"")</f>
        <v/>
      </c>
      <c r="F288" s="267" t="str">
        <f>IF(data!BJ80&gt;0,data!BJ80,"")</f>
        <v/>
      </c>
      <c r="G288" s="267" t="str">
        <f>IF(data!BK80&gt;0,data!BK80,"")</f>
        <v/>
      </c>
      <c r="H288" s="267" t="str">
        <f>IF(data!BL80&gt;0,data!BL80,"")</f>
        <v/>
      </c>
      <c r="I288" s="267" t="str">
        <f>IF(data!BM80&gt;0,data!BM80,"")</f>
        <v/>
      </c>
    </row>
    <row r="289" spans="1:9" ht="20.100000000000001" customHeight="1" x14ac:dyDescent="0.2">
      <c r="A289" s="245" t="s">
        <v>1001</v>
      </c>
      <c r="B289" s="246"/>
      <c r="C289" s="246"/>
      <c r="D289" s="246"/>
      <c r="E289" s="246"/>
      <c r="F289" s="246"/>
      <c r="G289" s="246"/>
      <c r="H289" s="246"/>
      <c r="I289" s="245"/>
    </row>
    <row r="290" spans="1:9" ht="20.100000000000001" customHeight="1" x14ac:dyDescent="0.2">
      <c r="D290" s="248"/>
      <c r="I290" s="249" t="s">
        <v>1051</v>
      </c>
    </row>
    <row r="291" spans="1:9" ht="20.100000000000001" customHeight="1" x14ac:dyDescent="0.2">
      <c r="A291" s="248"/>
    </row>
    <row r="292" spans="1:9" ht="20.100000000000001" customHeight="1" x14ac:dyDescent="0.2">
      <c r="A292" s="250" t="str">
        <f>"Hospital: "&amp;data!C98</f>
        <v>Hospital: St Michael Medical Center</v>
      </c>
      <c r="G292" s="251"/>
      <c r="H292" s="250" t="str">
        <f>"FYE: "&amp;data!C96</f>
        <v>FYE: 06/30/2023</v>
      </c>
    </row>
    <row r="293" spans="1:9" ht="20.100000000000001" customHeight="1" x14ac:dyDescent="0.2">
      <c r="A293" s="244">
        <v>1</v>
      </c>
      <c r="B293" s="252" t="s">
        <v>236</v>
      </c>
      <c r="C293" s="254" t="s">
        <v>99</v>
      </c>
      <c r="D293" s="254" t="s">
        <v>100</v>
      </c>
      <c r="E293" s="254" t="s">
        <v>101</v>
      </c>
      <c r="F293" s="254" t="s">
        <v>102</v>
      </c>
      <c r="G293" s="254" t="s">
        <v>103</v>
      </c>
      <c r="H293" s="254" t="s">
        <v>104</v>
      </c>
      <c r="I293" s="254" t="s">
        <v>105</v>
      </c>
    </row>
    <row r="294" spans="1:9" ht="20.100000000000001" customHeight="1" x14ac:dyDescent="0.2">
      <c r="A294" s="255">
        <v>2</v>
      </c>
      <c r="B294" s="256" t="s">
        <v>1003</v>
      </c>
      <c r="C294" s="258" t="s">
        <v>175</v>
      </c>
      <c r="D294" s="258" t="s">
        <v>176</v>
      </c>
      <c r="E294" s="258" t="s">
        <v>177</v>
      </c>
      <c r="F294" s="258" t="s">
        <v>178</v>
      </c>
      <c r="G294" s="258"/>
      <c r="H294" s="258" t="s">
        <v>180</v>
      </c>
      <c r="I294" s="258" t="s">
        <v>181</v>
      </c>
    </row>
    <row r="295" spans="1:9" ht="20.100000000000001" customHeight="1" x14ac:dyDescent="0.2">
      <c r="A295" s="255"/>
      <c r="B295" s="256"/>
      <c r="C295" s="258" t="s">
        <v>1052</v>
      </c>
      <c r="D295" s="258" t="s">
        <v>221</v>
      </c>
      <c r="E295" s="258" t="s">
        <v>222</v>
      </c>
      <c r="F295" s="258" t="s">
        <v>223</v>
      </c>
      <c r="G295" s="258" t="s">
        <v>179</v>
      </c>
      <c r="H295" s="258" t="s">
        <v>224</v>
      </c>
      <c r="I295" s="258" t="s">
        <v>196</v>
      </c>
    </row>
    <row r="296" spans="1:9" ht="20.100000000000001" customHeight="1" x14ac:dyDescent="0.2">
      <c r="A296" s="244">
        <v>3</v>
      </c>
      <c r="B296" s="252" t="s">
        <v>1007</v>
      </c>
      <c r="C296" s="264"/>
      <c r="D296" s="264"/>
      <c r="E296" s="264"/>
      <c r="F296" s="264"/>
      <c r="G296" s="264"/>
      <c r="H296" s="264"/>
      <c r="I296" s="264"/>
    </row>
    <row r="297" spans="1:9" ht="20.100000000000001" customHeight="1" x14ac:dyDescent="0.2">
      <c r="A297" s="244">
        <v>4</v>
      </c>
      <c r="B297" s="252" t="s">
        <v>261</v>
      </c>
      <c r="C297" s="264"/>
      <c r="D297" s="264"/>
      <c r="E297" s="264"/>
      <c r="F297" s="264"/>
      <c r="G297" s="264"/>
      <c r="H297" s="264"/>
      <c r="I297" s="264"/>
    </row>
    <row r="298" spans="1:9" ht="20.100000000000001" customHeight="1" x14ac:dyDescent="0.2">
      <c r="A298" s="244">
        <v>5</v>
      </c>
      <c r="B298" s="252" t="s">
        <v>262</v>
      </c>
      <c r="C298" s="259">
        <f>data!BN60</f>
        <v>47.56230769230767</v>
      </c>
      <c r="D298" s="259">
        <f>data!BO60</f>
        <v>0</v>
      </c>
      <c r="E298" s="259">
        <f>data!BP60</f>
        <v>0</v>
      </c>
      <c r="F298" s="259">
        <f>data!BQ60</f>
        <v>0</v>
      </c>
      <c r="G298" s="259">
        <f>data!BR60</f>
        <v>0</v>
      </c>
      <c r="H298" s="259">
        <f>data!BS60</f>
        <v>0</v>
      </c>
      <c r="I298" s="259">
        <f>data!BT60</f>
        <v>0</v>
      </c>
    </row>
    <row r="299" spans="1:9" ht="20.100000000000001" customHeight="1" x14ac:dyDescent="0.2">
      <c r="A299" s="244">
        <v>6</v>
      </c>
      <c r="B299" s="252" t="s">
        <v>263</v>
      </c>
      <c r="C299" s="252">
        <f>data!BN61</f>
        <v>5046741.4099999983</v>
      </c>
      <c r="D299" s="252">
        <f>data!BO61</f>
        <v>0</v>
      </c>
      <c r="E299" s="252">
        <f>data!BP61</f>
        <v>0</v>
      </c>
      <c r="F299" s="252">
        <f>data!BQ61</f>
        <v>0</v>
      </c>
      <c r="G299" s="252">
        <f>data!BR61</f>
        <v>0</v>
      </c>
      <c r="H299" s="252">
        <f>data!BS61</f>
        <v>0</v>
      </c>
      <c r="I299" s="252">
        <f>data!BT61</f>
        <v>0</v>
      </c>
    </row>
    <row r="300" spans="1:9" ht="20.100000000000001" customHeight="1" x14ac:dyDescent="0.2">
      <c r="A300" s="244">
        <v>7</v>
      </c>
      <c r="B300" s="252" t="s">
        <v>11</v>
      </c>
      <c r="C300" s="252">
        <f>data!BN62</f>
        <v>1270271</v>
      </c>
      <c r="D300" s="252">
        <f>data!BO62</f>
        <v>0</v>
      </c>
      <c r="E300" s="252">
        <f>data!BP62</f>
        <v>0</v>
      </c>
      <c r="F300" s="252">
        <f>data!BQ62</f>
        <v>0</v>
      </c>
      <c r="G300" s="252">
        <f>data!BR62</f>
        <v>868424</v>
      </c>
      <c r="H300" s="252">
        <f>data!BS62</f>
        <v>0</v>
      </c>
      <c r="I300" s="252">
        <f>data!BT62</f>
        <v>0</v>
      </c>
    </row>
    <row r="301" spans="1:9" ht="20.100000000000001" customHeight="1" x14ac:dyDescent="0.2">
      <c r="A301" s="244">
        <v>8</v>
      </c>
      <c r="B301" s="252" t="s">
        <v>264</v>
      </c>
      <c r="C301" s="252">
        <f>data!BN63</f>
        <v>4186986.4499999997</v>
      </c>
      <c r="D301" s="252">
        <f>data!BO63</f>
        <v>0</v>
      </c>
      <c r="E301" s="252">
        <f>data!BP63</f>
        <v>0</v>
      </c>
      <c r="F301" s="252">
        <f>data!BQ63</f>
        <v>0</v>
      </c>
      <c r="G301" s="252">
        <f>data!BR63</f>
        <v>0</v>
      </c>
      <c r="H301" s="252">
        <f>data!BS63</f>
        <v>0</v>
      </c>
      <c r="I301" s="252">
        <f>data!BT63</f>
        <v>0</v>
      </c>
    </row>
    <row r="302" spans="1:9" ht="20.100000000000001" customHeight="1" x14ac:dyDescent="0.2">
      <c r="A302" s="244">
        <v>9</v>
      </c>
      <c r="B302" s="252" t="s">
        <v>265</v>
      </c>
      <c r="C302" s="252">
        <f>data!BN64</f>
        <v>208151.19000000003</v>
      </c>
      <c r="D302" s="252">
        <f>data!BO64</f>
        <v>0</v>
      </c>
      <c r="E302" s="252">
        <f>data!BP64</f>
        <v>0</v>
      </c>
      <c r="F302" s="252">
        <f>data!BQ64</f>
        <v>0</v>
      </c>
      <c r="G302" s="252">
        <f>data!BR64</f>
        <v>28062.85</v>
      </c>
      <c r="H302" s="252">
        <f>data!BS64</f>
        <v>0</v>
      </c>
      <c r="I302" s="252">
        <f>data!BT64</f>
        <v>0</v>
      </c>
    </row>
    <row r="303" spans="1:9" ht="20.100000000000001" customHeight="1" x14ac:dyDescent="0.2">
      <c r="A303" s="244">
        <v>10</v>
      </c>
      <c r="B303" s="252" t="s">
        <v>525</v>
      </c>
      <c r="C303" s="252">
        <f>data!BN65</f>
        <v>67892.11</v>
      </c>
      <c r="D303" s="252">
        <f>data!BO65</f>
        <v>0</v>
      </c>
      <c r="E303" s="252">
        <f>data!BP65</f>
        <v>0</v>
      </c>
      <c r="F303" s="252">
        <f>data!BQ65</f>
        <v>0</v>
      </c>
      <c r="G303" s="252">
        <f>data!BR65</f>
        <v>0</v>
      </c>
      <c r="H303" s="252">
        <f>data!BS65</f>
        <v>0</v>
      </c>
      <c r="I303" s="252">
        <f>data!BT65</f>
        <v>0</v>
      </c>
    </row>
    <row r="304" spans="1:9" ht="20.100000000000001" customHeight="1" x14ac:dyDescent="0.2">
      <c r="A304" s="244">
        <v>11</v>
      </c>
      <c r="B304" s="252" t="s">
        <v>526</v>
      </c>
      <c r="C304" s="252">
        <f>data!BN66</f>
        <v>6777878.0799999982</v>
      </c>
      <c r="D304" s="252">
        <f>data!BO66</f>
        <v>776398.00000000012</v>
      </c>
      <c r="E304" s="252">
        <f>data!BP66</f>
        <v>4594148.55</v>
      </c>
      <c r="F304" s="252">
        <f>data!BQ66</f>
        <v>0</v>
      </c>
      <c r="G304" s="252">
        <f>data!BR66</f>
        <v>7498239.0800000001</v>
      </c>
      <c r="H304" s="252">
        <f>data!BS66</f>
        <v>133581.37</v>
      </c>
      <c r="I304" s="252">
        <f>data!BT66</f>
        <v>273021.67</v>
      </c>
    </row>
    <row r="305" spans="1:9" ht="20.100000000000001" customHeight="1" x14ac:dyDescent="0.2">
      <c r="A305" s="244">
        <v>12</v>
      </c>
      <c r="B305" s="252" t="s">
        <v>16</v>
      </c>
      <c r="C305" s="252">
        <f>data!BN67</f>
        <v>6784360</v>
      </c>
      <c r="D305" s="252">
        <f>data!BO67</f>
        <v>0</v>
      </c>
      <c r="E305" s="252">
        <f>data!BP67</f>
        <v>0</v>
      </c>
      <c r="F305" s="252">
        <f>data!BQ67</f>
        <v>0</v>
      </c>
      <c r="G305" s="252">
        <f>data!BR67</f>
        <v>0</v>
      </c>
      <c r="H305" s="252">
        <f>data!BS67</f>
        <v>144977</v>
      </c>
      <c r="I305" s="252">
        <f>data!BT67</f>
        <v>0</v>
      </c>
    </row>
    <row r="306" spans="1:9" ht="20.100000000000001" customHeight="1" x14ac:dyDescent="0.2">
      <c r="A306" s="244">
        <v>13</v>
      </c>
      <c r="B306" s="252" t="s">
        <v>1008</v>
      </c>
      <c r="C306" s="252">
        <f>data!BN68</f>
        <v>696978.40999999992</v>
      </c>
      <c r="D306" s="252">
        <f>data!BO68</f>
        <v>0</v>
      </c>
      <c r="E306" s="252">
        <f>data!BP68</f>
        <v>0</v>
      </c>
      <c r="F306" s="252">
        <f>data!BQ68</f>
        <v>0</v>
      </c>
      <c r="G306" s="252">
        <f>data!BR68</f>
        <v>0</v>
      </c>
      <c r="H306" s="252">
        <f>data!BS68</f>
        <v>0</v>
      </c>
      <c r="I306" s="252">
        <f>data!BT68</f>
        <v>0</v>
      </c>
    </row>
    <row r="307" spans="1:9" ht="20.100000000000001" customHeight="1" x14ac:dyDescent="0.2">
      <c r="A307" s="244">
        <v>14</v>
      </c>
      <c r="B307" s="252" t="s">
        <v>1009</v>
      </c>
      <c r="C307" s="252">
        <f>data!BN69</f>
        <v>1050640.96</v>
      </c>
      <c r="D307" s="252">
        <f>data!BO69</f>
        <v>0</v>
      </c>
      <c r="E307" s="252">
        <f>data!BP69</f>
        <v>0</v>
      </c>
      <c r="F307" s="252">
        <f>data!BQ69</f>
        <v>0</v>
      </c>
      <c r="G307" s="252">
        <f>data!BR69</f>
        <v>1154485.0699999998</v>
      </c>
      <c r="H307" s="252">
        <f>data!BS69</f>
        <v>0</v>
      </c>
      <c r="I307" s="252">
        <f>data!BT69</f>
        <v>0</v>
      </c>
    </row>
    <row r="308" spans="1:9" ht="20.100000000000001" customHeight="1" x14ac:dyDescent="0.2">
      <c r="A308" s="244">
        <v>15</v>
      </c>
      <c r="B308" s="252" t="s">
        <v>284</v>
      </c>
      <c r="C308" s="252">
        <f>-data!BN84</f>
        <v>-497027.27</v>
      </c>
      <c r="D308" s="252">
        <f>-data!BO84</f>
        <v>0</v>
      </c>
      <c r="E308" s="252">
        <f>-data!BP84</f>
        <v>0</v>
      </c>
      <c r="F308" s="252">
        <f>-data!BQ84</f>
        <v>0</v>
      </c>
      <c r="G308" s="252">
        <f>-data!BR84</f>
        <v>-11287.03</v>
      </c>
      <c r="H308" s="252">
        <f>-data!BS84</f>
        <v>0</v>
      </c>
      <c r="I308" s="252">
        <f>-data!BT84</f>
        <v>0</v>
      </c>
    </row>
    <row r="309" spans="1:9" ht="20.100000000000001" customHeight="1" x14ac:dyDescent="0.2">
      <c r="A309" s="244">
        <v>16</v>
      </c>
      <c r="B309" s="260" t="s">
        <v>1010</v>
      </c>
      <c r="C309" s="252">
        <f>data!BN85</f>
        <v>25592872.339999996</v>
      </c>
      <c r="D309" s="252">
        <f>data!BO85</f>
        <v>776398.00000000012</v>
      </c>
      <c r="E309" s="252">
        <f>data!BP85</f>
        <v>4594148.55</v>
      </c>
      <c r="F309" s="252">
        <f>data!BQ85</f>
        <v>0</v>
      </c>
      <c r="G309" s="252">
        <f>data!BR85</f>
        <v>9537923.9700000007</v>
      </c>
      <c r="H309" s="252">
        <f>data!BS85</f>
        <v>278558.37</v>
      </c>
      <c r="I309" s="252">
        <f>data!BT85</f>
        <v>273021.67</v>
      </c>
    </row>
    <row r="310" spans="1:9" ht="20.100000000000001" customHeight="1" x14ac:dyDescent="0.2">
      <c r="A310" s="244">
        <v>17</v>
      </c>
      <c r="B310" s="252" t="s">
        <v>286</v>
      </c>
      <c r="C310" s="262"/>
      <c r="D310" s="262"/>
      <c r="E310" s="262"/>
      <c r="F310" s="262"/>
      <c r="G310" s="262"/>
      <c r="H310" s="262"/>
      <c r="I310" s="262"/>
    </row>
    <row r="311" spans="1:9" ht="20.100000000000001" customHeight="1" x14ac:dyDescent="0.2">
      <c r="A311" s="244">
        <v>18</v>
      </c>
      <c r="B311" s="252" t="s">
        <v>1011</v>
      </c>
      <c r="C311" s="252"/>
      <c r="D311" s="252"/>
      <c r="E311" s="252"/>
      <c r="F311" s="252"/>
      <c r="G311" s="252"/>
      <c r="H311" s="252"/>
      <c r="I311" s="252"/>
    </row>
    <row r="312" spans="1:9" ht="20.100000000000001" customHeight="1" x14ac:dyDescent="0.2">
      <c r="A312" s="244">
        <v>19</v>
      </c>
      <c r="B312" s="260" t="s">
        <v>1012</v>
      </c>
      <c r="C312" s="267" t="str">
        <f>IF(data!BN73&gt;0,data!BN73,"")</f>
        <v/>
      </c>
      <c r="D312" s="267" t="str">
        <f>IF(data!BO73&gt;0,data!BO73,"")</f>
        <v/>
      </c>
      <c r="E312" s="267" t="str">
        <f>IF(data!BP73&gt;0,data!BP73,"")</f>
        <v/>
      </c>
      <c r="F312" s="267" t="str">
        <f>IF(data!BQ73&gt;0,data!BQ73,"")</f>
        <v/>
      </c>
      <c r="G312" s="267" t="str">
        <f>IF(data!BR73&gt;0,data!BR73,"")</f>
        <v/>
      </c>
      <c r="H312" s="267" t="str">
        <f>IF(data!BS73&gt;0,data!BS73,"")</f>
        <v/>
      </c>
      <c r="I312" s="267" t="str">
        <f>IF(data!BT73&gt;0,data!BT73,"")</f>
        <v/>
      </c>
    </row>
    <row r="313" spans="1:9" ht="20.100000000000001" customHeight="1" x14ac:dyDescent="0.2">
      <c r="A313" s="244">
        <v>20</v>
      </c>
      <c r="B313" s="260" t="s">
        <v>1013</v>
      </c>
      <c r="C313" s="267">
        <f>IF(data!BN74&gt;0,data!BN74,"")</f>
        <v>3589.16</v>
      </c>
      <c r="D313" s="267" t="str">
        <f>IF(data!BO74&gt;0,data!BO74,"")</f>
        <v/>
      </c>
      <c r="E313" s="267" t="str">
        <f>IF(data!BP74&gt;0,data!BP74,"")</f>
        <v/>
      </c>
      <c r="F313" s="267" t="str">
        <f>IF(data!BQ74&gt;0,data!BQ74,"")</f>
        <v/>
      </c>
      <c r="G313" s="267" t="str">
        <f>IF(data!BR74&gt;0,data!BR74,"")</f>
        <v/>
      </c>
      <c r="H313" s="267" t="str">
        <f>IF(data!BS74&gt;0,data!BS74,"")</f>
        <v/>
      </c>
      <c r="I313" s="267" t="str">
        <f>IF(data!BT74&gt;0,data!BT74,"")</f>
        <v/>
      </c>
    </row>
    <row r="314" spans="1:9" ht="20.100000000000001" customHeight="1" x14ac:dyDescent="0.2">
      <c r="A314" s="244">
        <v>21</v>
      </c>
      <c r="B314" s="260" t="s">
        <v>1014</v>
      </c>
      <c r="C314" s="267">
        <f>IF(data!BN75&gt;0,data!BN75,"")</f>
        <v>1364</v>
      </c>
      <c r="D314" s="267" t="str">
        <f>IF(data!BO75&gt;0,data!BO75,"")</f>
        <v/>
      </c>
      <c r="E314" s="267" t="str">
        <f>IF(data!BP75&gt;0,data!BP75,"")</f>
        <v/>
      </c>
      <c r="F314" s="267" t="str">
        <f>IF(data!BQ75&gt;0,data!BQ75,"")</f>
        <v/>
      </c>
      <c r="G314" s="267" t="str">
        <f>IF(data!BR75&gt;0,data!BR75,"")</f>
        <v/>
      </c>
      <c r="H314" s="267" t="str">
        <f>IF(data!BS75&gt;0,data!BS75,"")</f>
        <v/>
      </c>
      <c r="I314" s="267" t="str">
        <f>IF(data!BT75&gt;0,data!BT75,"")</f>
        <v/>
      </c>
    </row>
    <row r="315" spans="1:9" ht="20.100000000000001" customHeight="1" x14ac:dyDescent="0.2">
      <c r="A315" s="244" t="s">
        <v>1015</v>
      </c>
      <c r="B315" s="252"/>
      <c r="C315" s="262"/>
      <c r="D315" s="262"/>
      <c r="E315" s="262"/>
      <c r="F315" s="262"/>
      <c r="G315" s="262"/>
      <c r="H315" s="262"/>
      <c r="I315" s="262"/>
    </row>
    <row r="316" spans="1:9" ht="20.100000000000001" customHeight="1" x14ac:dyDescent="0.2">
      <c r="A316" s="244">
        <v>22</v>
      </c>
      <c r="B316" s="252" t="s">
        <v>1016</v>
      </c>
      <c r="C316" s="268">
        <f>data!BN90</f>
        <v>22618</v>
      </c>
      <c r="D316" s="268">
        <f>data!BO90</f>
        <v>0</v>
      </c>
      <c r="E316" s="268">
        <f>data!BP90</f>
        <v>0</v>
      </c>
      <c r="F316" s="268">
        <f>data!BQ90</f>
        <v>0</v>
      </c>
      <c r="G316" s="268">
        <f>data!BR90</f>
        <v>0</v>
      </c>
      <c r="H316" s="268">
        <f>data!BS90</f>
        <v>3645</v>
      </c>
      <c r="I316" s="268">
        <f>data!BT90</f>
        <v>0</v>
      </c>
    </row>
    <row r="317" spans="1:9" ht="20.100000000000001" customHeight="1" x14ac:dyDescent="0.2">
      <c r="A317" s="244">
        <v>23</v>
      </c>
      <c r="B317" s="252" t="s">
        <v>1017</v>
      </c>
      <c r="C317" s="267">
        <f>IF(data!BN77&gt;0,data!BN77,"")</f>
        <v>90843.83</v>
      </c>
      <c r="D317" s="267" t="str">
        <f>IF(data!BO77&gt;0,data!BO77,"")</f>
        <v/>
      </c>
      <c r="E317" s="267" t="str">
        <f>IF(data!BP77&gt;0,data!BP77,"")</f>
        <v/>
      </c>
      <c r="F317" s="267" t="str">
        <f>IF(data!BQ77&gt;0,data!BQ77,"")</f>
        <v/>
      </c>
      <c r="G317" s="268">
        <f>data!BR91</f>
        <v>0</v>
      </c>
      <c r="H317" s="268">
        <f>data!BS91</f>
        <v>0</v>
      </c>
      <c r="I317" s="268">
        <f>data!BT91</f>
        <v>0</v>
      </c>
    </row>
    <row r="318" spans="1:9" ht="20.100000000000001" customHeight="1" x14ac:dyDescent="0.2">
      <c r="A318" s="244">
        <v>24</v>
      </c>
      <c r="B318" s="252" t="s">
        <v>1018</v>
      </c>
      <c r="C318" s="267" t="str">
        <f>IF(data!BN78&gt;0,data!BN78,"")</f>
        <v/>
      </c>
      <c r="D318" s="267" t="str">
        <f>IF(data!BO78&gt;0,data!BO78,"")</f>
        <v/>
      </c>
      <c r="E318" s="267" t="str">
        <f>IF(data!BP78&gt;0,data!BP78,"")</f>
        <v/>
      </c>
      <c r="F318" s="267" t="str">
        <f>IF(data!BQ78&gt;0,data!BQ78,"")</f>
        <v/>
      </c>
      <c r="G318" s="267" t="str">
        <f>IF(data!BR78&gt;0,data!BR78,"")</f>
        <v/>
      </c>
      <c r="H318" s="268">
        <f>data!BS92</f>
        <v>1074.809222769152</v>
      </c>
      <c r="I318" s="268">
        <f>data!BT92</f>
        <v>0</v>
      </c>
    </row>
    <row r="319" spans="1:9" ht="20.100000000000001" customHeight="1" x14ac:dyDescent="0.2">
      <c r="A319" s="244">
        <v>25</v>
      </c>
      <c r="B319" s="252" t="s">
        <v>1019</v>
      </c>
      <c r="C319" s="267" t="str">
        <f>IF(data!BN79&gt;0,data!BN79,"")</f>
        <v/>
      </c>
      <c r="D319" s="267" t="str">
        <f>IF(data!BO79&gt;0,data!BO79,"")</f>
        <v/>
      </c>
      <c r="E319" s="267" t="str">
        <f>IF(data!BP79&gt;0,data!BP79,"")</f>
        <v/>
      </c>
      <c r="F319" s="267" t="str">
        <f>IF(data!BQ79&gt;0,data!BQ79,"")</f>
        <v/>
      </c>
      <c r="G319" s="267">
        <f>IF(data!BR79&gt;0,data!BR79,"")</f>
        <v>621133.94999999995</v>
      </c>
      <c r="H319" s="268">
        <f>data!BS93</f>
        <v>0</v>
      </c>
      <c r="I319" s="268">
        <f>data!BT93</f>
        <v>0</v>
      </c>
    </row>
    <row r="320" spans="1:9" ht="20.100000000000001" customHeight="1" x14ac:dyDescent="0.2">
      <c r="A320" s="244">
        <v>26</v>
      </c>
      <c r="B320" s="252" t="s">
        <v>294</v>
      </c>
      <c r="C320" s="270">
        <f>IF(data!BN80&gt;0,data!BN80,"")</f>
        <v>160739.38</v>
      </c>
      <c r="D320" s="270" t="str">
        <f>IF(data!BO80&gt;0,data!BO80,"")</f>
        <v/>
      </c>
      <c r="E320" s="270" t="str">
        <f>IF(data!BP80&gt;0,data!BP80,"")</f>
        <v/>
      </c>
      <c r="F320" s="270" t="str">
        <f>IF(data!BQ80&gt;0,data!BQ80,"")</f>
        <v/>
      </c>
      <c r="G320" s="270" t="str">
        <f>IF(data!BR80&gt;0,data!BR80,"")</f>
        <v/>
      </c>
      <c r="H320" s="270" t="str">
        <f>IF(data!BS80&gt;0,data!BS80,"")</f>
        <v/>
      </c>
      <c r="I320" s="270" t="str">
        <f>IF(data!BT80&gt;0,data!BT80,"")</f>
        <v/>
      </c>
    </row>
    <row r="321" spans="1:9" ht="20.100000000000001" customHeight="1" x14ac:dyDescent="0.2">
      <c r="A321" s="245" t="s">
        <v>1001</v>
      </c>
      <c r="B321" s="246"/>
      <c r="C321" s="246"/>
      <c r="D321" s="246"/>
      <c r="E321" s="246"/>
      <c r="F321" s="246"/>
      <c r="G321" s="246"/>
      <c r="H321" s="246"/>
      <c r="I321" s="245"/>
    </row>
    <row r="322" spans="1:9" ht="20.100000000000001" customHeight="1" x14ac:dyDescent="0.2">
      <c r="D322" s="248"/>
      <c r="I322" s="249" t="s">
        <v>1053</v>
      </c>
    </row>
    <row r="323" spans="1:9" ht="20.100000000000001" customHeight="1" x14ac:dyDescent="0.2">
      <c r="A323" s="248"/>
    </row>
    <row r="324" spans="1:9" ht="20.100000000000001" customHeight="1" x14ac:dyDescent="0.2">
      <c r="A324" s="250" t="str">
        <f>"Hospital: "&amp;data!C98</f>
        <v>Hospital: St Michael Medical Center</v>
      </c>
      <c r="G324" s="251"/>
      <c r="H324" s="250" t="str">
        <f>"FYE: "&amp;data!C96</f>
        <v>FYE: 06/30/2023</v>
      </c>
    </row>
    <row r="325" spans="1:9" ht="20.100000000000001" customHeight="1" x14ac:dyDescent="0.2">
      <c r="A325" s="244">
        <v>1</v>
      </c>
      <c r="B325" s="252" t="s">
        <v>236</v>
      </c>
      <c r="C325" s="254" t="s">
        <v>106</v>
      </c>
      <c r="D325" s="254" t="s">
        <v>107</v>
      </c>
      <c r="E325" s="254" t="s">
        <v>108</v>
      </c>
      <c r="F325" s="254" t="s">
        <v>109</v>
      </c>
      <c r="G325" s="254" t="s">
        <v>110</v>
      </c>
      <c r="H325" s="254" t="s">
        <v>111</v>
      </c>
      <c r="I325" s="254" t="s">
        <v>112</v>
      </c>
    </row>
    <row r="326" spans="1:9" ht="20.100000000000001" customHeight="1" x14ac:dyDescent="0.2">
      <c r="A326" s="255">
        <v>2</v>
      </c>
      <c r="B326" s="256" t="s">
        <v>1003</v>
      </c>
      <c r="C326" s="258" t="s">
        <v>182</v>
      </c>
      <c r="D326" s="258" t="s">
        <v>182</v>
      </c>
      <c r="E326" s="258" t="s">
        <v>182</v>
      </c>
      <c r="F326" s="258" t="s">
        <v>183</v>
      </c>
      <c r="G326" s="258" t="s">
        <v>184</v>
      </c>
      <c r="H326" s="258" t="s">
        <v>185</v>
      </c>
      <c r="I326" s="258" t="s">
        <v>186</v>
      </c>
    </row>
    <row r="327" spans="1:9" ht="20.100000000000001" customHeight="1" x14ac:dyDescent="0.2">
      <c r="A327" s="255"/>
      <c r="B327" s="256"/>
      <c r="C327" s="258" t="s">
        <v>225</v>
      </c>
      <c r="D327" s="258" t="s">
        <v>226</v>
      </c>
      <c r="E327" s="258" t="s">
        <v>227</v>
      </c>
      <c r="F327" s="258" t="s">
        <v>178</v>
      </c>
      <c r="G327" s="258" t="s">
        <v>1052</v>
      </c>
      <c r="H327" s="258" t="s">
        <v>179</v>
      </c>
      <c r="I327" s="258" t="s">
        <v>228</v>
      </c>
    </row>
    <row r="328" spans="1:9" ht="20.100000000000001" customHeight="1" x14ac:dyDescent="0.2">
      <c r="A328" s="244">
        <v>3</v>
      </c>
      <c r="B328" s="252" t="s">
        <v>1007</v>
      </c>
      <c r="C328" s="264"/>
      <c r="D328" s="264"/>
      <c r="E328" s="264"/>
      <c r="F328" s="264"/>
      <c r="G328" s="264"/>
      <c r="H328" s="264"/>
      <c r="I328" s="264"/>
    </row>
    <row r="329" spans="1:9" ht="20.100000000000001" customHeight="1" x14ac:dyDescent="0.2">
      <c r="A329" s="244">
        <v>4</v>
      </c>
      <c r="B329" s="252" t="s">
        <v>261</v>
      </c>
      <c r="C329" s="264"/>
      <c r="D329" s="264"/>
      <c r="E329" s="264"/>
      <c r="F329" s="264"/>
      <c r="G329" s="264"/>
      <c r="H329" s="264"/>
      <c r="I329" s="264"/>
    </row>
    <row r="330" spans="1:9" ht="20.100000000000001" customHeight="1" x14ac:dyDescent="0.2">
      <c r="A330" s="244">
        <v>5</v>
      </c>
      <c r="B330" s="252" t="s">
        <v>262</v>
      </c>
      <c r="C330" s="259">
        <f>data!BU60</f>
        <v>0</v>
      </c>
      <c r="D330" s="259">
        <f>data!BV60</f>
        <v>0</v>
      </c>
      <c r="E330" s="259">
        <f>data!BW60</f>
        <v>0</v>
      </c>
      <c r="F330" s="259">
        <f>data!BX60</f>
        <v>12.4925625</v>
      </c>
      <c r="G330" s="259">
        <f>data!BY60</f>
        <v>27.24086057692308</v>
      </c>
      <c r="H330" s="259">
        <f>data!BZ60</f>
        <v>10.17204807692308</v>
      </c>
      <c r="I330" s="259">
        <f>data!CA60</f>
        <v>6.4606394230769233</v>
      </c>
    </row>
    <row r="331" spans="1:9" ht="20.100000000000001" customHeight="1" x14ac:dyDescent="0.2">
      <c r="A331" s="244">
        <v>6</v>
      </c>
      <c r="B331" s="252" t="s">
        <v>263</v>
      </c>
      <c r="C331" s="271">
        <f>data!BU61</f>
        <v>0</v>
      </c>
      <c r="D331" s="271">
        <f>data!BV61</f>
        <v>0</v>
      </c>
      <c r="E331" s="271">
        <f>data!BW61</f>
        <v>0</v>
      </c>
      <c r="F331" s="271">
        <f>data!BX61</f>
        <v>1500868.22</v>
      </c>
      <c r="G331" s="271">
        <f>data!BY61</f>
        <v>3268735.96</v>
      </c>
      <c r="H331" s="271">
        <f>data!BZ61</f>
        <v>1443648.92</v>
      </c>
      <c r="I331" s="271">
        <f>data!CA61</f>
        <v>894854.55</v>
      </c>
    </row>
    <row r="332" spans="1:9" ht="20.100000000000001" customHeight="1" x14ac:dyDescent="0.2">
      <c r="A332" s="244">
        <v>7</v>
      </c>
      <c r="B332" s="252" t="s">
        <v>11</v>
      </c>
      <c r="C332" s="271">
        <f>data!BU62</f>
        <v>0</v>
      </c>
      <c r="D332" s="271">
        <f>data!BV62</f>
        <v>0</v>
      </c>
      <c r="E332" s="271">
        <f>data!BW62</f>
        <v>0</v>
      </c>
      <c r="F332" s="271">
        <f>data!BX62</f>
        <v>324241</v>
      </c>
      <c r="G332" s="271">
        <f>data!BY62</f>
        <v>725014</v>
      </c>
      <c r="H332" s="271">
        <f>data!BZ62</f>
        <v>311962</v>
      </c>
      <c r="I332" s="271">
        <f>data!CA62</f>
        <v>194439</v>
      </c>
    </row>
    <row r="333" spans="1:9" ht="20.100000000000001" customHeight="1" x14ac:dyDescent="0.2">
      <c r="A333" s="244">
        <v>8</v>
      </c>
      <c r="B333" s="252" t="s">
        <v>264</v>
      </c>
      <c r="C333" s="271">
        <f>data!BU63</f>
        <v>0</v>
      </c>
      <c r="D333" s="271">
        <f>data!BV63</f>
        <v>0</v>
      </c>
      <c r="E333" s="271">
        <f>data!BW63</f>
        <v>116493.48999999999</v>
      </c>
      <c r="F333" s="271">
        <f>data!BX63</f>
        <v>0</v>
      </c>
      <c r="G333" s="271">
        <f>data!BY63</f>
        <v>0</v>
      </c>
      <c r="H333" s="271">
        <f>data!BZ63</f>
        <v>0</v>
      </c>
      <c r="I333" s="271">
        <f>data!CA63</f>
        <v>0</v>
      </c>
    </row>
    <row r="334" spans="1:9" ht="20.100000000000001" customHeight="1" x14ac:dyDescent="0.2">
      <c r="A334" s="244">
        <v>9</v>
      </c>
      <c r="B334" s="252" t="s">
        <v>265</v>
      </c>
      <c r="C334" s="271">
        <f>data!BU64</f>
        <v>0</v>
      </c>
      <c r="D334" s="271">
        <f>data!BV64</f>
        <v>1733.82</v>
      </c>
      <c r="E334" s="271">
        <f>data!BW64</f>
        <v>556.27</v>
      </c>
      <c r="F334" s="271">
        <f>data!BX64</f>
        <v>0</v>
      </c>
      <c r="G334" s="271">
        <f>data!BY64</f>
        <v>74948.700000000012</v>
      </c>
      <c r="H334" s="271">
        <f>data!BZ64</f>
        <v>290.45000000000005</v>
      </c>
      <c r="I334" s="271">
        <f>data!CA64</f>
        <v>2159.61</v>
      </c>
    </row>
    <row r="335" spans="1:9" ht="20.100000000000001" customHeight="1" x14ac:dyDescent="0.2">
      <c r="A335" s="244">
        <v>10</v>
      </c>
      <c r="B335" s="252" t="s">
        <v>525</v>
      </c>
      <c r="C335" s="271">
        <f>data!BU65</f>
        <v>0</v>
      </c>
      <c r="D335" s="271">
        <f>data!BV65</f>
        <v>0</v>
      </c>
      <c r="E335" s="271">
        <f>data!BW65</f>
        <v>0</v>
      </c>
      <c r="F335" s="271">
        <f>data!BX65</f>
        <v>0</v>
      </c>
      <c r="G335" s="271">
        <f>data!BY65</f>
        <v>1645.27</v>
      </c>
      <c r="H335" s="271">
        <f>data!BZ65</f>
        <v>1177.01</v>
      </c>
      <c r="I335" s="271">
        <f>data!CA65</f>
        <v>0</v>
      </c>
    </row>
    <row r="336" spans="1:9" ht="20.100000000000001" customHeight="1" x14ac:dyDescent="0.2">
      <c r="A336" s="244">
        <v>11</v>
      </c>
      <c r="B336" s="252" t="s">
        <v>526</v>
      </c>
      <c r="C336" s="271">
        <f>data!BU66</f>
        <v>64592.79</v>
      </c>
      <c r="D336" s="271">
        <f>data!BV66</f>
        <v>9096826.0399999991</v>
      </c>
      <c r="E336" s="271">
        <f>data!BW66</f>
        <v>1361521.9100000001</v>
      </c>
      <c r="F336" s="271">
        <f>data!BX66</f>
        <v>2316524.04</v>
      </c>
      <c r="G336" s="271">
        <f>data!BY66</f>
        <v>897757.34000000008</v>
      </c>
      <c r="H336" s="271">
        <f>data!BZ66</f>
        <v>0</v>
      </c>
      <c r="I336" s="271">
        <f>data!CA66</f>
        <v>610251.94000000006</v>
      </c>
    </row>
    <row r="337" spans="1:9" ht="20.100000000000001" customHeight="1" x14ac:dyDescent="0.2">
      <c r="A337" s="244">
        <v>12</v>
      </c>
      <c r="B337" s="252" t="s">
        <v>16</v>
      </c>
      <c r="C337" s="271">
        <f>data!BU67</f>
        <v>0</v>
      </c>
      <c r="D337" s="271">
        <f>data!BV67</f>
        <v>0</v>
      </c>
      <c r="E337" s="271">
        <f>data!BW67</f>
        <v>0</v>
      </c>
      <c r="F337" s="271">
        <f>data!BX67</f>
        <v>0</v>
      </c>
      <c r="G337" s="271">
        <f>data!BY67</f>
        <v>1060234</v>
      </c>
      <c r="H337" s="271">
        <f>data!BZ67</f>
        <v>0</v>
      </c>
      <c r="I337" s="271">
        <f>data!CA67</f>
        <v>494</v>
      </c>
    </row>
    <row r="338" spans="1:9" ht="20.100000000000001" customHeight="1" x14ac:dyDescent="0.2">
      <c r="A338" s="244">
        <v>13</v>
      </c>
      <c r="B338" s="252" t="s">
        <v>1008</v>
      </c>
      <c r="C338" s="271">
        <f>data!BU68</f>
        <v>0</v>
      </c>
      <c r="D338" s="271">
        <f>data!BV68</f>
        <v>3211.52</v>
      </c>
      <c r="E338" s="271">
        <f>data!BW68</f>
        <v>0</v>
      </c>
      <c r="F338" s="271">
        <f>data!BX68</f>
        <v>0</v>
      </c>
      <c r="G338" s="271">
        <f>data!BY68</f>
        <v>9581.7199999999993</v>
      </c>
      <c r="H338" s="271">
        <f>data!BZ68</f>
        <v>0</v>
      </c>
      <c r="I338" s="271">
        <f>data!CA68</f>
        <v>-3391.35</v>
      </c>
    </row>
    <row r="339" spans="1:9" ht="20.100000000000001" customHeight="1" x14ac:dyDescent="0.2">
      <c r="A339" s="244">
        <v>14</v>
      </c>
      <c r="B339" s="252" t="s">
        <v>1009</v>
      </c>
      <c r="C339" s="271">
        <f>data!BU69</f>
        <v>0</v>
      </c>
      <c r="D339" s="271">
        <f>data!BV69</f>
        <v>300.31</v>
      </c>
      <c r="E339" s="271">
        <f>data!BW69</f>
        <v>0</v>
      </c>
      <c r="F339" s="271">
        <f>data!BX69</f>
        <v>68609</v>
      </c>
      <c r="G339" s="271">
        <f>data!BY69</f>
        <v>530481.94000000006</v>
      </c>
      <c r="H339" s="271">
        <f>data!BZ69</f>
        <v>-45038.060000000005</v>
      </c>
      <c r="I339" s="271">
        <f>data!CA69</f>
        <v>5611.43</v>
      </c>
    </row>
    <row r="340" spans="1:9" ht="20.100000000000001" customHeight="1" x14ac:dyDescent="0.2">
      <c r="A340" s="244">
        <v>15</v>
      </c>
      <c r="B340" s="252" t="s">
        <v>284</v>
      </c>
      <c r="C340" s="252">
        <f>-data!BU84</f>
        <v>0</v>
      </c>
      <c r="D340" s="252">
        <f>-data!BV84</f>
        <v>0</v>
      </c>
      <c r="E340" s="252">
        <f>-data!BW84</f>
        <v>-108930</v>
      </c>
      <c r="F340" s="252">
        <f>-data!BX84</f>
        <v>0</v>
      </c>
      <c r="G340" s="252">
        <f>-data!BY84</f>
        <v>-22744.66</v>
      </c>
      <c r="H340" s="252">
        <f>-data!BZ84</f>
        <v>0</v>
      </c>
      <c r="I340" s="252">
        <f>-data!CA84</f>
        <v>0</v>
      </c>
    </row>
    <row r="341" spans="1:9" ht="20.100000000000001" customHeight="1" x14ac:dyDescent="0.2">
      <c r="A341" s="244">
        <v>16</v>
      </c>
      <c r="B341" s="260" t="s">
        <v>1010</v>
      </c>
      <c r="C341" s="252">
        <f>data!BU85</f>
        <v>64592.79</v>
      </c>
      <c r="D341" s="252">
        <f>data!BV85</f>
        <v>9102071.6899999995</v>
      </c>
      <c r="E341" s="252">
        <f>data!BW85</f>
        <v>1369641.6700000002</v>
      </c>
      <c r="F341" s="252">
        <f>data!BX85</f>
        <v>4210242.26</v>
      </c>
      <c r="G341" s="252">
        <f>data!BY85</f>
        <v>6545654.2700000005</v>
      </c>
      <c r="H341" s="252">
        <f>data!BZ85</f>
        <v>1712040.3199999998</v>
      </c>
      <c r="I341" s="252">
        <f>data!CA85</f>
        <v>1704419.18</v>
      </c>
    </row>
    <row r="342" spans="1:9" ht="20.100000000000001" customHeight="1" x14ac:dyDescent="0.2">
      <c r="A342" s="244">
        <v>17</v>
      </c>
      <c r="B342" s="252" t="s">
        <v>286</v>
      </c>
      <c r="C342" s="262"/>
      <c r="D342" s="262"/>
      <c r="E342" s="262"/>
      <c r="F342" s="262"/>
      <c r="G342" s="262"/>
      <c r="H342" s="262"/>
      <c r="I342" s="262"/>
    </row>
    <row r="343" spans="1:9" ht="20.100000000000001" customHeight="1" x14ac:dyDescent="0.2">
      <c r="A343" s="244">
        <v>18</v>
      </c>
      <c r="B343" s="252" t="s">
        <v>1011</v>
      </c>
      <c r="C343" s="252"/>
      <c r="D343" s="252"/>
      <c r="E343" s="252"/>
      <c r="F343" s="252"/>
      <c r="G343" s="252"/>
      <c r="H343" s="252"/>
      <c r="I343" s="252"/>
    </row>
    <row r="344" spans="1:9" ht="20.100000000000001" customHeight="1" x14ac:dyDescent="0.2">
      <c r="A344" s="244">
        <v>19</v>
      </c>
      <c r="B344" s="260" t="s">
        <v>1012</v>
      </c>
      <c r="C344" s="267" t="str">
        <f>IF(data!BU73&gt;0,data!BU73,"")</f>
        <v/>
      </c>
      <c r="D344" s="267" t="str">
        <f>IF(data!BV73&gt;0,data!BV73,"")</f>
        <v/>
      </c>
      <c r="E344" s="267" t="str">
        <f>IF(data!BW73&gt;0,data!BW73,"")</f>
        <v/>
      </c>
      <c r="F344" s="267" t="str">
        <f>IF(data!BX73&gt;0,data!BX73,"")</f>
        <v/>
      </c>
      <c r="G344" s="267" t="str">
        <f>IF(data!BY73&gt;0,data!BY73,"")</f>
        <v/>
      </c>
      <c r="H344" s="267" t="str">
        <f>IF(data!BZ73&gt;0,data!BZ73,"")</f>
        <v/>
      </c>
      <c r="I344" s="267" t="str">
        <f>IF(data!CA73&gt;0,data!CA73,"")</f>
        <v/>
      </c>
    </row>
    <row r="345" spans="1:9" ht="20.100000000000001" customHeight="1" x14ac:dyDescent="0.2">
      <c r="A345" s="244">
        <v>20</v>
      </c>
      <c r="B345" s="260" t="s">
        <v>1013</v>
      </c>
      <c r="C345" s="267" t="str">
        <f>IF(data!BU74&gt;0,data!BU74,"")</f>
        <v/>
      </c>
      <c r="D345" s="267" t="str">
        <f>IF(data!BV74&gt;0,data!BV74,"")</f>
        <v/>
      </c>
      <c r="E345" s="267" t="str">
        <f>IF(data!BW74&gt;0,data!BW74,"")</f>
        <v/>
      </c>
      <c r="F345" s="267" t="str">
        <f>IF(data!BX74&gt;0,data!BX74,"")</f>
        <v/>
      </c>
      <c r="G345" s="267" t="str">
        <f>IF(data!BY74&gt;0,data!BY74,"")</f>
        <v/>
      </c>
      <c r="H345" s="267" t="str">
        <f>IF(data!BZ74&gt;0,data!BZ74,"")</f>
        <v/>
      </c>
      <c r="I345" s="267" t="str">
        <f>IF(data!CA74&gt;0,data!CA74,"")</f>
        <v/>
      </c>
    </row>
    <row r="346" spans="1:9" ht="20.100000000000001" customHeight="1" x14ac:dyDescent="0.2">
      <c r="A346" s="244">
        <v>21</v>
      </c>
      <c r="B346" s="260" t="s">
        <v>1014</v>
      </c>
      <c r="C346" s="267" t="str">
        <f>IF(data!BU75&gt;0,data!BU75,"")</f>
        <v/>
      </c>
      <c r="D346" s="267" t="str">
        <f>IF(data!BV75&gt;0,data!BV75,"")</f>
        <v/>
      </c>
      <c r="E346" s="267" t="str">
        <f>IF(data!BW75&gt;0,data!BW75,"")</f>
        <v/>
      </c>
      <c r="F346" s="267" t="str">
        <f>IF(data!BX75&gt;0,data!BX75,"")</f>
        <v/>
      </c>
      <c r="G346" s="267" t="str">
        <f>IF(data!BY75&gt;0,data!BY75,"")</f>
        <v/>
      </c>
      <c r="H346" s="267" t="str">
        <f>IF(data!BZ75&gt;0,data!BZ75,"")</f>
        <v/>
      </c>
      <c r="I346" s="267" t="str">
        <f>IF(data!CA75&gt;0,data!CA75,"")</f>
        <v/>
      </c>
    </row>
    <row r="347" spans="1:9" ht="20.100000000000001" customHeight="1" x14ac:dyDescent="0.2">
      <c r="A347" s="244" t="s">
        <v>1015</v>
      </c>
      <c r="B347" s="252"/>
      <c r="C347" s="262"/>
      <c r="D347" s="262"/>
      <c r="E347" s="262"/>
      <c r="F347" s="262"/>
      <c r="G347" s="262"/>
      <c r="H347" s="262"/>
      <c r="I347" s="262"/>
    </row>
    <row r="348" spans="1:9" ht="20.100000000000001" customHeight="1" x14ac:dyDescent="0.2">
      <c r="A348" s="244">
        <v>22</v>
      </c>
      <c r="B348" s="252" t="s">
        <v>1016</v>
      </c>
      <c r="C348" s="268">
        <f>data!BU90</f>
        <v>0</v>
      </c>
      <c r="D348" s="268">
        <f>data!BV90</f>
        <v>0</v>
      </c>
      <c r="E348" s="268">
        <f>data!BW90</f>
        <v>0</v>
      </c>
      <c r="F348" s="268">
        <f>data!BX90</f>
        <v>0</v>
      </c>
      <c r="G348" s="268">
        <f>data!BY90</f>
        <v>0</v>
      </c>
      <c r="H348" s="268">
        <f>data!BZ90</f>
        <v>0</v>
      </c>
      <c r="I348" s="268">
        <f>data!CA90</f>
        <v>0</v>
      </c>
    </row>
    <row r="349" spans="1:9" ht="20.100000000000001" customHeight="1" x14ac:dyDescent="0.2">
      <c r="A349" s="244">
        <v>23</v>
      </c>
      <c r="B349" s="252" t="s">
        <v>1017</v>
      </c>
      <c r="C349" s="268">
        <f>data!BU91</f>
        <v>0</v>
      </c>
      <c r="D349" s="268">
        <f>data!BV91</f>
        <v>0</v>
      </c>
      <c r="E349" s="268">
        <f>data!BW91</f>
        <v>0</v>
      </c>
      <c r="F349" s="268">
        <f>data!BX91</f>
        <v>0</v>
      </c>
      <c r="G349" s="268">
        <f>data!BY91</f>
        <v>0</v>
      </c>
      <c r="H349" s="268">
        <f>data!BZ91</f>
        <v>0</v>
      </c>
      <c r="I349" s="268">
        <f>data!CA91</f>
        <v>0</v>
      </c>
    </row>
    <row r="350" spans="1:9" ht="20.100000000000001" customHeight="1" x14ac:dyDescent="0.2">
      <c r="A350" s="244">
        <v>24</v>
      </c>
      <c r="B350" s="252" t="s">
        <v>1018</v>
      </c>
      <c r="C350" s="268">
        <f>data!BU92</f>
        <v>0</v>
      </c>
      <c r="D350" s="268">
        <f>data!BV92</f>
        <v>0</v>
      </c>
      <c r="E350" s="268">
        <f>data!BW92</f>
        <v>0</v>
      </c>
      <c r="F350" s="268">
        <f>data!BX92</f>
        <v>0</v>
      </c>
      <c r="G350" s="268">
        <f>data!BY92</f>
        <v>0</v>
      </c>
      <c r="H350" s="268">
        <f>data!BZ92</f>
        <v>0</v>
      </c>
      <c r="I350" s="268">
        <f>data!CA92</f>
        <v>0</v>
      </c>
    </row>
    <row r="351" spans="1:9" ht="20.100000000000001" customHeight="1" x14ac:dyDescent="0.2">
      <c r="A351" s="244">
        <v>25</v>
      </c>
      <c r="B351" s="252" t="s">
        <v>1019</v>
      </c>
      <c r="C351" s="268">
        <f>data!BU93</f>
        <v>0</v>
      </c>
      <c r="D351" s="268">
        <f>data!BV93</f>
        <v>0</v>
      </c>
      <c r="E351" s="268">
        <f>data!BW93</f>
        <v>0</v>
      </c>
      <c r="F351" s="268">
        <f>data!BX93</f>
        <v>0</v>
      </c>
      <c r="G351" s="268">
        <f>data!BY93</f>
        <v>0</v>
      </c>
      <c r="H351" s="268">
        <f>data!BZ93</f>
        <v>0</v>
      </c>
      <c r="I351" s="268">
        <f>data!CA93</f>
        <v>0</v>
      </c>
    </row>
    <row r="352" spans="1:9" ht="20.100000000000001" customHeight="1" x14ac:dyDescent="0.2">
      <c r="A352" s="244">
        <v>26</v>
      </c>
      <c r="B352" s="252" t="s">
        <v>294</v>
      </c>
      <c r="C352" s="270" t="str">
        <f>IF(data!BU80&gt;0,data!BU80,"")</f>
        <v/>
      </c>
      <c r="D352" s="270" t="str">
        <f>IF(data!BV80&gt;0,data!BV80,"")</f>
        <v/>
      </c>
      <c r="E352" s="270" t="str">
        <f>IF(data!BW80&gt;0,data!BW80,"")</f>
        <v/>
      </c>
      <c r="F352" s="270" t="str">
        <f>IF(data!BX80&gt;0,data!BX80,"")</f>
        <v/>
      </c>
      <c r="G352" s="270">
        <f>IF(data!BY80&gt;0,data!BY80,"")</f>
        <v>2246.62</v>
      </c>
      <c r="H352" s="270">
        <f>IF(data!BZ80&gt;0,data!BZ80,"")</f>
        <v>1780</v>
      </c>
      <c r="I352" s="270">
        <f>IF(data!CA80&gt;0,data!CA80,"")</f>
        <v>1817.32</v>
      </c>
    </row>
    <row r="353" spans="1:9" ht="20.100000000000001" customHeight="1" x14ac:dyDescent="0.2">
      <c r="A353" s="245" t="s">
        <v>1001</v>
      </c>
      <c r="B353" s="246"/>
      <c r="C353" s="246"/>
      <c r="D353" s="246"/>
      <c r="E353" s="246"/>
      <c r="F353" s="246"/>
      <c r="G353" s="246"/>
      <c r="H353" s="246"/>
      <c r="I353" s="245"/>
    </row>
    <row r="354" spans="1:9" ht="20.100000000000001" customHeight="1" x14ac:dyDescent="0.2">
      <c r="D354" s="248"/>
      <c r="I354" s="249" t="s">
        <v>1054</v>
      </c>
    </row>
    <row r="355" spans="1:9" ht="20.100000000000001" customHeight="1" x14ac:dyDescent="0.2">
      <c r="A355" s="248"/>
    </row>
    <row r="356" spans="1:9" ht="20.100000000000001" customHeight="1" x14ac:dyDescent="0.2">
      <c r="A356" s="250" t="str">
        <f>"Hospital: "&amp;data!C98</f>
        <v>Hospital: St Michael Medical Center</v>
      </c>
      <c r="G356" s="251"/>
      <c r="H356" s="250" t="str">
        <f>"FYE: "&amp;data!C96</f>
        <v>FYE: 06/30/2023</v>
      </c>
    </row>
    <row r="357" spans="1:9" ht="20.100000000000001" customHeight="1" x14ac:dyDescent="0.2">
      <c r="A357" s="244">
        <v>1</v>
      </c>
      <c r="B357" s="252" t="s">
        <v>236</v>
      </c>
      <c r="C357" s="254" t="s">
        <v>113</v>
      </c>
      <c r="D357" s="254" t="s">
        <v>114</v>
      </c>
      <c r="E357" s="254" t="s">
        <v>115</v>
      </c>
      <c r="F357" s="272"/>
      <c r="G357" s="272"/>
      <c r="H357" s="272"/>
      <c r="I357" s="254"/>
    </row>
    <row r="358" spans="1:9" ht="20.100000000000001" customHeight="1" x14ac:dyDescent="0.2">
      <c r="A358" s="255">
        <v>2</v>
      </c>
      <c r="B358" s="256" t="s">
        <v>1003</v>
      </c>
      <c r="C358" s="258" t="s">
        <v>187</v>
      </c>
      <c r="D358" s="258" t="s">
        <v>159</v>
      </c>
      <c r="E358" s="258" t="s">
        <v>238</v>
      </c>
      <c r="F358" s="273"/>
      <c r="G358" s="273"/>
      <c r="H358" s="273"/>
      <c r="I358" s="258" t="s">
        <v>188</v>
      </c>
    </row>
    <row r="359" spans="1:9" ht="20.100000000000001" customHeight="1" x14ac:dyDescent="0.2">
      <c r="A359" s="255"/>
      <c r="B359" s="256"/>
      <c r="C359" s="258" t="s">
        <v>228</v>
      </c>
      <c r="D359" s="258" t="s">
        <v>1055</v>
      </c>
      <c r="E359" s="258" t="s">
        <v>240</v>
      </c>
      <c r="F359" s="273"/>
      <c r="G359" s="273"/>
      <c r="H359" s="273"/>
      <c r="I359" s="258" t="s">
        <v>230</v>
      </c>
    </row>
    <row r="360" spans="1:9" ht="20.100000000000001" customHeight="1" x14ac:dyDescent="0.2">
      <c r="A360" s="244">
        <v>3</v>
      </c>
      <c r="B360" s="252" t="s">
        <v>1007</v>
      </c>
      <c r="C360" s="264"/>
      <c r="D360" s="264"/>
      <c r="E360" s="264"/>
      <c r="F360" s="264"/>
      <c r="G360" s="264"/>
      <c r="H360" s="264"/>
      <c r="I360" s="264"/>
    </row>
    <row r="361" spans="1:9" ht="20.100000000000001" customHeight="1" x14ac:dyDescent="0.2">
      <c r="A361" s="244">
        <v>4</v>
      </c>
      <c r="B361" s="252" t="s">
        <v>261</v>
      </c>
      <c r="C361" s="264"/>
      <c r="D361" s="264"/>
      <c r="E361" s="264"/>
      <c r="F361" s="264"/>
      <c r="G361" s="264"/>
      <c r="H361" s="264"/>
      <c r="I361" s="264"/>
    </row>
    <row r="362" spans="1:9" ht="20.100000000000001" customHeight="1" x14ac:dyDescent="0.2">
      <c r="A362" s="244">
        <v>5</v>
      </c>
      <c r="B362" s="252" t="s">
        <v>262</v>
      </c>
      <c r="C362" s="259">
        <f>data!CB60</f>
        <v>0</v>
      </c>
      <c r="D362" s="259">
        <f>data!CC60</f>
        <v>0</v>
      </c>
      <c r="E362" s="274"/>
      <c r="F362" s="262"/>
      <c r="G362" s="262"/>
      <c r="H362" s="262"/>
      <c r="I362" s="275">
        <f>data!CE60</f>
        <v>2055.1331586538463</v>
      </c>
    </row>
    <row r="363" spans="1:9" ht="20.100000000000001" customHeight="1" x14ac:dyDescent="0.2">
      <c r="A363" s="244">
        <v>6</v>
      </c>
      <c r="B363" s="252" t="s">
        <v>263</v>
      </c>
      <c r="C363" s="271">
        <f>data!CB61</f>
        <v>0</v>
      </c>
      <c r="D363" s="271">
        <f>data!CC61</f>
        <v>3176115.9</v>
      </c>
      <c r="E363" s="276"/>
      <c r="F363" s="276"/>
      <c r="G363" s="276"/>
      <c r="H363" s="276"/>
      <c r="I363" s="271">
        <f>data!CE61</f>
        <v>239911781.89999998</v>
      </c>
    </row>
    <row r="364" spans="1:9" ht="20.100000000000001" customHeight="1" x14ac:dyDescent="0.2">
      <c r="A364" s="244">
        <v>7</v>
      </c>
      <c r="B364" s="252" t="s">
        <v>11</v>
      </c>
      <c r="C364" s="271">
        <f>data!CB62</f>
        <v>0</v>
      </c>
      <c r="D364" s="271">
        <f>data!CC62</f>
        <v>686155</v>
      </c>
      <c r="E364" s="276"/>
      <c r="F364" s="276"/>
      <c r="G364" s="276"/>
      <c r="H364" s="276"/>
      <c r="I364" s="271">
        <f>data!CE62</f>
        <v>53025644</v>
      </c>
    </row>
    <row r="365" spans="1:9" ht="20.100000000000001" customHeight="1" x14ac:dyDescent="0.2">
      <c r="A365" s="244">
        <v>8</v>
      </c>
      <c r="B365" s="252" t="s">
        <v>264</v>
      </c>
      <c r="C365" s="271">
        <f>data!CB63</f>
        <v>0</v>
      </c>
      <c r="D365" s="271">
        <f>data!CC63</f>
        <v>1659319.47</v>
      </c>
      <c r="E365" s="276"/>
      <c r="F365" s="276"/>
      <c r="G365" s="276"/>
      <c r="H365" s="276"/>
      <c r="I365" s="271">
        <f>data!CE63</f>
        <v>53739842.68</v>
      </c>
    </row>
    <row r="366" spans="1:9" ht="20.100000000000001" customHeight="1" x14ac:dyDescent="0.2">
      <c r="A366" s="244">
        <v>9</v>
      </c>
      <c r="B366" s="252" t="s">
        <v>265</v>
      </c>
      <c r="C366" s="271">
        <f>data!CB64</f>
        <v>0</v>
      </c>
      <c r="D366" s="271">
        <f>data!CC64</f>
        <v>174981.85000000003</v>
      </c>
      <c r="E366" s="276"/>
      <c r="F366" s="276"/>
      <c r="G366" s="276"/>
      <c r="H366" s="276"/>
      <c r="I366" s="271">
        <f>data!CE64</f>
        <v>128956211.36999997</v>
      </c>
    </row>
    <row r="367" spans="1:9" ht="20.100000000000001" customHeight="1" x14ac:dyDescent="0.2">
      <c r="A367" s="244">
        <v>10</v>
      </c>
      <c r="B367" s="252" t="s">
        <v>525</v>
      </c>
      <c r="C367" s="271">
        <f>data!CB65</f>
        <v>0</v>
      </c>
      <c r="D367" s="271">
        <f>data!CC65</f>
        <v>8285.6200000000008</v>
      </c>
      <c r="E367" s="276"/>
      <c r="F367" s="276"/>
      <c r="G367" s="276"/>
      <c r="H367" s="276"/>
      <c r="I367" s="271">
        <f>data!CE65</f>
        <v>5621201.2499999991</v>
      </c>
    </row>
    <row r="368" spans="1:9" ht="20.100000000000001" customHeight="1" x14ac:dyDescent="0.2">
      <c r="A368" s="244">
        <v>11</v>
      </c>
      <c r="B368" s="252" t="s">
        <v>526</v>
      </c>
      <c r="C368" s="271">
        <f>data!CB66</f>
        <v>277528.48</v>
      </c>
      <c r="D368" s="271">
        <f>data!CC66</f>
        <v>28473900.900000006</v>
      </c>
      <c r="E368" s="276"/>
      <c r="F368" s="276"/>
      <c r="G368" s="276"/>
      <c r="H368" s="276"/>
      <c r="I368" s="271">
        <f>data!CE66</f>
        <v>165606758.16</v>
      </c>
    </row>
    <row r="369" spans="1:9" ht="20.100000000000001" customHeight="1" x14ac:dyDescent="0.2">
      <c r="A369" s="244">
        <v>12</v>
      </c>
      <c r="B369" s="252" t="s">
        <v>16</v>
      </c>
      <c r="C369" s="271">
        <f>data!CB67</f>
        <v>0</v>
      </c>
      <c r="D369" s="271">
        <f>data!CC67</f>
        <v>532152</v>
      </c>
      <c r="E369" s="276"/>
      <c r="F369" s="276"/>
      <c r="G369" s="276"/>
      <c r="H369" s="276"/>
      <c r="I369" s="271">
        <f>data!CE67</f>
        <v>47380976</v>
      </c>
    </row>
    <row r="370" spans="1:9" ht="20.100000000000001" customHeight="1" x14ac:dyDescent="0.2">
      <c r="A370" s="244">
        <v>13</v>
      </c>
      <c r="B370" s="252" t="s">
        <v>1008</v>
      </c>
      <c r="C370" s="271">
        <f>data!CB68</f>
        <v>0</v>
      </c>
      <c r="D370" s="271">
        <f>data!CC68</f>
        <v>-221365.93000000002</v>
      </c>
      <c r="E370" s="276"/>
      <c r="F370" s="276"/>
      <c r="G370" s="276"/>
      <c r="H370" s="276"/>
      <c r="I370" s="271">
        <f>data!CE68</f>
        <v>16110011.390000002</v>
      </c>
    </row>
    <row r="371" spans="1:9" ht="20.100000000000001" customHeight="1" x14ac:dyDescent="0.2">
      <c r="A371" s="244">
        <v>14</v>
      </c>
      <c r="B371" s="252" t="s">
        <v>1009</v>
      </c>
      <c r="C371" s="271">
        <f>data!CB69</f>
        <v>0</v>
      </c>
      <c r="D371" s="271">
        <f>data!CC69</f>
        <v>11114.74</v>
      </c>
      <c r="E371" s="271">
        <f>data!CD69</f>
        <v>32426655.609999999</v>
      </c>
      <c r="F371" s="276"/>
      <c r="G371" s="276"/>
      <c r="H371" s="276"/>
      <c r="I371" s="271">
        <f>data!CE69</f>
        <v>143888672.86000001</v>
      </c>
    </row>
    <row r="372" spans="1:9" ht="20.100000000000001" customHeight="1" x14ac:dyDescent="0.2">
      <c r="A372" s="244">
        <v>15</v>
      </c>
      <c r="B372" s="252" t="s">
        <v>284</v>
      </c>
      <c r="C372" s="252">
        <f>-data!CB84</f>
        <v>0</v>
      </c>
      <c r="D372" s="252">
        <f>-data!CC84</f>
        <v>0</v>
      </c>
      <c r="E372" s="252">
        <f>-data!CD84</f>
        <v>-24978268.82</v>
      </c>
      <c r="F372" s="262"/>
      <c r="G372" s="262"/>
      <c r="H372" s="262"/>
      <c r="I372" s="252">
        <f>-data!CE84</f>
        <v>-42247501.390000001</v>
      </c>
    </row>
    <row r="373" spans="1:9" ht="20.100000000000001" customHeight="1" x14ac:dyDescent="0.2">
      <c r="A373" s="244">
        <v>16</v>
      </c>
      <c r="B373" s="260" t="s">
        <v>1010</v>
      </c>
      <c r="C373" s="271">
        <f>data!CB85</f>
        <v>277528.48</v>
      </c>
      <c r="D373" s="271">
        <f>data!CC85</f>
        <v>34500659.550000012</v>
      </c>
      <c r="E373" s="271">
        <f>data!CD85</f>
        <v>7448386.7899999991</v>
      </c>
      <c r="F373" s="276"/>
      <c r="G373" s="276"/>
      <c r="H373" s="276"/>
      <c r="I373" s="252">
        <f>data!CE85</f>
        <v>769746096.82999969</v>
      </c>
    </row>
    <row r="374" spans="1:9" ht="20.100000000000001" customHeight="1" x14ac:dyDescent="0.2">
      <c r="A374" s="244">
        <v>17</v>
      </c>
      <c r="B374" s="252" t="s">
        <v>286</v>
      </c>
      <c r="C374" s="276"/>
      <c r="D374" s="276"/>
      <c r="E374" s="276"/>
      <c r="F374" s="276"/>
      <c r="G374" s="276"/>
      <c r="H374" s="276"/>
      <c r="I374" s="252">
        <f>data!CE86</f>
        <v>0</v>
      </c>
    </row>
    <row r="375" spans="1:9" ht="20.100000000000001" customHeight="1" x14ac:dyDescent="0.2">
      <c r="A375" s="244">
        <v>18</v>
      </c>
      <c r="B375" s="252" t="s">
        <v>1011</v>
      </c>
      <c r="C375" s="252"/>
      <c r="D375" s="252"/>
      <c r="E375" s="252"/>
      <c r="F375" s="252"/>
      <c r="G375" s="252"/>
      <c r="H375" s="252"/>
      <c r="I375" s="252"/>
    </row>
    <row r="376" spans="1:9" ht="20.100000000000001" customHeight="1" x14ac:dyDescent="0.2">
      <c r="A376" s="244">
        <v>19</v>
      </c>
      <c r="B376" s="260" t="s">
        <v>1012</v>
      </c>
      <c r="C376" s="267" t="str">
        <f>IF(data!CB73&gt;0,data!CB73,"")</f>
        <v/>
      </c>
      <c r="D376" s="267" t="str">
        <f>IF(data!CC73&gt;0,data!CC73,"")</f>
        <v/>
      </c>
      <c r="E376" s="262"/>
      <c r="F376" s="262"/>
      <c r="G376" s="262"/>
      <c r="H376" s="262"/>
      <c r="I376" s="268">
        <f>data!CE87</f>
        <v>1465364607.3600004</v>
      </c>
    </row>
    <row r="377" spans="1:9" ht="20.100000000000001" customHeight="1" x14ac:dyDescent="0.2">
      <c r="A377" s="244">
        <v>20</v>
      </c>
      <c r="B377" s="260" t="s">
        <v>1013</v>
      </c>
      <c r="C377" s="267" t="str">
        <f>IF(data!CB74&gt;0,data!CB74,"")</f>
        <v/>
      </c>
      <c r="D377" s="267" t="str">
        <f>IF(data!CC74&gt;0,data!CC74,"")</f>
        <v/>
      </c>
      <c r="E377" s="262"/>
      <c r="F377" s="262"/>
      <c r="G377" s="262"/>
      <c r="H377" s="262"/>
      <c r="I377" s="268">
        <f>data!CE88</f>
        <v>2108915179.0100002</v>
      </c>
    </row>
    <row r="378" spans="1:9" ht="20.100000000000001" customHeight="1" x14ac:dyDescent="0.2">
      <c r="A378" s="244">
        <v>21</v>
      </c>
      <c r="B378" s="260" t="s">
        <v>1014</v>
      </c>
      <c r="C378" s="267" t="str">
        <f>IF(data!CB75&gt;0,data!CB75,"")</f>
        <v/>
      </c>
      <c r="D378" s="267" t="str">
        <f>IF(data!CC75&gt;0,data!CC75,"")</f>
        <v/>
      </c>
      <c r="E378" s="262"/>
      <c r="F378" s="262"/>
      <c r="G378" s="262"/>
      <c r="H378" s="262"/>
      <c r="I378" s="268">
        <f>data!CE89</f>
        <v>3574279786.3700004</v>
      </c>
    </row>
    <row r="379" spans="1:9" ht="20.100000000000001" customHeight="1" x14ac:dyDescent="0.2">
      <c r="A379" s="244" t="s">
        <v>1015</v>
      </c>
      <c r="B379" s="252"/>
      <c r="C379" s="262"/>
      <c r="D379" s="262"/>
      <c r="E379" s="262"/>
      <c r="F379" s="262"/>
      <c r="G379" s="262"/>
      <c r="H379" s="262"/>
      <c r="I379" s="262"/>
    </row>
    <row r="380" spans="1:9" ht="20.100000000000001" customHeight="1" x14ac:dyDescent="0.2">
      <c r="A380" s="244">
        <v>22</v>
      </c>
      <c r="B380" s="252" t="s">
        <v>1016</v>
      </c>
      <c r="C380" s="268">
        <f>data!CB90</f>
        <v>0</v>
      </c>
      <c r="D380" s="268">
        <f>data!CC90</f>
        <v>0</v>
      </c>
      <c r="E380" s="262"/>
      <c r="F380" s="262"/>
      <c r="G380" s="262"/>
      <c r="H380" s="262"/>
      <c r="I380" s="252">
        <f>data!CE90</f>
        <v>622529.54116863827</v>
      </c>
    </row>
    <row r="381" spans="1:9" ht="20.100000000000001" customHeight="1" x14ac:dyDescent="0.2">
      <c r="A381" s="244">
        <v>23</v>
      </c>
      <c r="B381" s="252" t="s">
        <v>1017</v>
      </c>
      <c r="C381" s="268">
        <f>data!CB91</f>
        <v>0</v>
      </c>
      <c r="D381" s="267" t="str">
        <f>IF(data!CC77&gt;0,data!CC77,"")</f>
        <v/>
      </c>
      <c r="E381" s="262"/>
      <c r="F381" s="262"/>
      <c r="G381" s="262"/>
      <c r="H381" s="262"/>
      <c r="I381" s="252">
        <f>data!CE91</f>
        <v>247844.76</v>
      </c>
    </row>
    <row r="382" spans="1:9" ht="20.100000000000001" customHeight="1" x14ac:dyDescent="0.2">
      <c r="A382" s="244">
        <v>24</v>
      </c>
      <c r="B382" s="252" t="s">
        <v>1018</v>
      </c>
      <c r="C382" s="268">
        <f>data!CB92</f>
        <v>0</v>
      </c>
      <c r="D382" s="267" t="str">
        <f>IF(data!CC78&gt;0,data!CC78,"")</f>
        <v/>
      </c>
      <c r="E382" s="262"/>
      <c r="F382" s="262"/>
      <c r="G382" s="262"/>
      <c r="H382" s="262"/>
      <c r="I382" s="252">
        <f>data!CE92</f>
        <v>140033.49999999997</v>
      </c>
    </row>
    <row r="383" spans="1:9" ht="20.100000000000001" customHeight="1" x14ac:dyDescent="0.2">
      <c r="A383" s="244">
        <v>25</v>
      </c>
      <c r="B383" s="252" t="s">
        <v>1019</v>
      </c>
      <c r="C383" s="268">
        <f>data!CB93</f>
        <v>0</v>
      </c>
      <c r="D383" s="267" t="str">
        <f>IF(data!CC79&gt;0,data!CC79,"")</f>
        <v/>
      </c>
      <c r="E383" s="262"/>
      <c r="F383" s="262"/>
      <c r="G383" s="262"/>
      <c r="H383" s="262"/>
      <c r="I383" s="252">
        <f>data!CE93</f>
        <v>2730281.35</v>
      </c>
    </row>
    <row r="384" spans="1:9" ht="20.100000000000001" customHeight="1" x14ac:dyDescent="0.2">
      <c r="A384" s="244">
        <v>26</v>
      </c>
      <c r="B384" s="252" t="s">
        <v>294</v>
      </c>
      <c r="C384" s="267" t="str">
        <f>IF(data!CB80&gt;0,data!CB80,"")</f>
        <v/>
      </c>
      <c r="D384" s="267" t="str">
        <f>IF(data!CC80&gt;0,data!CC80,"")</f>
        <v/>
      </c>
      <c r="E384" s="274"/>
      <c r="F384" s="262"/>
      <c r="G384" s="262"/>
      <c r="H384" s="262"/>
      <c r="I384" s="259">
        <f>data!CE94</f>
        <v>666.43221634615372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43" transitionEvaluation="1" transitionEntry="1" codeName="Sheet1">
    <tabColor rgb="FF92D050"/>
    <pageSetUpPr autoPageBreaks="0" fitToPage="1"/>
  </sheetPr>
  <dimension ref="A1:CF716"/>
  <sheetViews>
    <sheetView topLeftCell="A43" zoomScaleNormal="100" workbookViewId="0">
      <selection activeCell="AK67" sqref="AK67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4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customHeight="1" x14ac:dyDescent="0.25">
      <c r="A22" s="14" t="s">
        <v>17</v>
      </c>
      <c r="E22" s="66"/>
      <c r="F22" s="66"/>
      <c r="G22" s="66"/>
      <c r="I22" s="66"/>
      <c r="J22" s="66"/>
    </row>
    <row r="23" spans="1:10" ht="16.5" customHeight="1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3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customHeight="1" x14ac:dyDescent="0.25">
      <c r="A34" s="14" t="s">
        <v>27</v>
      </c>
      <c r="B34" s="66"/>
      <c r="C34" s="66"/>
      <c r="D34" s="66"/>
    </row>
    <row r="35" spans="1:83" ht="16.5" customHeight="1" x14ac:dyDescent="0.25">
      <c r="B35" s="66"/>
      <c r="C35" s="66"/>
      <c r="D35" s="66"/>
    </row>
    <row r="36" spans="1:83" x14ac:dyDescent="0.25">
      <c r="A36" s="299" t="s">
        <v>28</v>
      </c>
      <c r="B36" s="300"/>
      <c r="C36" s="301"/>
      <c r="D36" s="300"/>
      <c r="E36" s="300"/>
      <c r="F36" s="300"/>
      <c r="G36" s="302"/>
    </row>
    <row r="37" spans="1:83" x14ac:dyDescent="0.25">
      <c r="A37" s="303" t="s">
        <v>29</v>
      </c>
      <c r="B37" s="304"/>
      <c r="C37" s="305"/>
      <c r="D37" s="306"/>
      <c r="E37" s="306"/>
      <c r="F37" s="306"/>
      <c r="G37" s="307"/>
    </row>
    <row r="38" spans="1:83" x14ac:dyDescent="0.25">
      <c r="A38" s="308" t="s">
        <v>30</v>
      </c>
      <c r="B38" s="304"/>
      <c r="C38" s="305"/>
      <c r="D38" s="306"/>
      <c r="E38" s="306"/>
      <c r="F38" s="306"/>
      <c r="G38" s="307"/>
    </row>
    <row r="39" spans="1:83" x14ac:dyDescent="0.25">
      <c r="A39" s="309" t="s">
        <v>31</v>
      </c>
      <c r="B39" s="306"/>
      <c r="C39" s="305"/>
      <c r="D39" s="306"/>
      <c r="E39" s="306"/>
      <c r="F39" s="306"/>
      <c r="G39" s="307"/>
    </row>
    <row r="40" spans="1:83" x14ac:dyDescent="0.25">
      <c r="A40" s="310" t="s">
        <v>32</v>
      </c>
      <c r="B40" s="311"/>
      <c r="C40" s="312"/>
      <c r="D40" s="311"/>
      <c r="E40" s="311"/>
      <c r="F40" s="311"/>
      <c r="G40" s="313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77">
        <v>339804.6</v>
      </c>
      <c r="C47" s="20">
        <v>5794.52</v>
      </c>
      <c r="D47" s="20">
        <v>0</v>
      </c>
      <c r="E47" s="20">
        <v>22571.68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10696.98</v>
      </c>
      <c r="P47" s="20">
        <v>20568.79</v>
      </c>
      <c r="Q47" s="20">
        <v>2024.03</v>
      </c>
      <c r="R47" s="20">
        <v>0</v>
      </c>
      <c r="S47" s="20">
        <v>0</v>
      </c>
      <c r="T47" s="20">
        <v>0</v>
      </c>
      <c r="U47" s="20">
        <v>982.06</v>
      </c>
      <c r="V47" s="20">
        <v>0</v>
      </c>
      <c r="W47" s="20">
        <v>0</v>
      </c>
      <c r="X47" s="20">
        <v>0</v>
      </c>
      <c r="Y47" s="20">
        <v>1254.92</v>
      </c>
      <c r="Z47" s="20">
        <v>138.72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19834.14</v>
      </c>
      <c r="AH47" s="20">
        <v>0</v>
      </c>
      <c r="AI47" s="20">
        <v>0</v>
      </c>
      <c r="AJ47" s="20">
        <v>154.58000000000001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795.13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3386.7700000000004</v>
      </c>
      <c r="AZ47" s="20">
        <v>0</v>
      </c>
      <c r="BA47" s="20">
        <v>0</v>
      </c>
      <c r="BB47" s="20">
        <v>0</v>
      </c>
      <c r="BC47" s="20">
        <v>21.49</v>
      </c>
      <c r="BD47" s="20">
        <v>0</v>
      </c>
      <c r="BE47" s="20">
        <v>3499.29</v>
      </c>
      <c r="BF47" s="20">
        <v>515.24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105182.15</v>
      </c>
      <c r="BO47" s="20">
        <v>0</v>
      </c>
      <c r="BP47" s="20">
        <v>0</v>
      </c>
      <c r="BQ47" s="20">
        <v>0</v>
      </c>
      <c r="BR47" s="20">
        <v>113630.54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27508.18</v>
      </c>
      <c r="BZ47" s="20">
        <v>424.58</v>
      </c>
      <c r="CA47" s="20">
        <v>820.81</v>
      </c>
      <c r="CB47" s="20">
        <v>0</v>
      </c>
      <c r="CC47" s="20">
        <v>0</v>
      </c>
      <c r="CD47" s="16"/>
      <c r="CE47" s="28">
        <f>SUM(C47:CC47)</f>
        <v>339804.6</v>
      </c>
    </row>
    <row r="48" spans="1:83" x14ac:dyDescent="0.25">
      <c r="A48" s="28" t="s">
        <v>232</v>
      </c>
      <c r="B48" s="277">
        <v>48058880.539999999</v>
      </c>
      <c r="C48" s="28">
        <f t="shared" ref="C48:AH48" si="0">IF($B$48,(ROUND((($B$48/$CE$61)*C61),0)))</f>
        <v>4505563</v>
      </c>
      <c r="D48" s="28">
        <f t="shared" si="0"/>
        <v>0</v>
      </c>
      <c r="E48" s="28">
        <f t="shared" si="0"/>
        <v>9110469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1825822</v>
      </c>
      <c r="P48" s="28">
        <f t="shared" si="0"/>
        <v>3002928</v>
      </c>
      <c r="Q48" s="28">
        <f t="shared" si="0"/>
        <v>1543427</v>
      </c>
      <c r="R48" s="28">
        <f t="shared" si="0"/>
        <v>84009</v>
      </c>
      <c r="S48" s="28">
        <f t="shared" si="0"/>
        <v>226995</v>
      </c>
      <c r="T48" s="28">
        <f t="shared" si="0"/>
        <v>0</v>
      </c>
      <c r="U48" s="28">
        <f t="shared" si="0"/>
        <v>945014</v>
      </c>
      <c r="V48" s="28">
        <f t="shared" si="0"/>
        <v>125793</v>
      </c>
      <c r="W48" s="28">
        <f t="shared" si="0"/>
        <v>145255</v>
      </c>
      <c r="X48" s="28">
        <f t="shared" si="0"/>
        <v>0</v>
      </c>
      <c r="Y48" s="28">
        <f t="shared" si="0"/>
        <v>1911234</v>
      </c>
      <c r="Z48" s="28">
        <f t="shared" si="0"/>
        <v>407064</v>
      </c>
      <c r="AA48" s="28">
        <f t="shared" si="0"/>
        <v>103229</v>
      </c>
      <c r="AB48" s="28">
        <f t="shared" si="0"/>
        <v>1103654</v>
      </c>
      <c r="AC48" s="28">
        <f t="shared" si="0"/>
        <v>786893</v>
      </c>
      <c r="AD48" s="28">
        <f t="shared" si="0"/>
        <v>0</v>
      </c>
      <c r="AE48" s="28">
        <f t="shared" si="0"/>
        <v>445086</v>
      </c>
      <c r="AF48" s="28">
        <f t="shared" si="0"/>
        <v>0</v>
      </c>
      <c r="AG48" s="28">
        <f t="shared" si="0"/>
        <v>3471738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11619320</v>
      </c>
      <c r="AK48" s="28">
        <f t="shared" si="1"/>
        <v>150711</v>
      </c>
      <c r="AL48" s="28">
        <f t="shared" si="1"/>
        <v>89234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1239339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582499</v>
      </c>
      <c r="AW48" s="28">
        <f t="shared" si="1"/>
        <v>0</v>
      </c>
      <c r="AX48" s="28">
        <f t="shared" si="1"/>
        <v>0</v>
      </c>
      <c r="AY48" s="28">
        <f t="shared" si="1"/>
        <v>693505</v>
      </c>
      <c r="AZ48" s="28">
        <f t="shared" si="1"/>
        <v>0</v>
      </c>
      <c r="BA48" s="28">
        <f t="shared" si="1"/>
        <v>16149</v>
      </c>
      <c r="BB48" s="28">
        <f t="shared" si="1"/>
        <v>0</v>
      </c>
      <c r="BC48" s="28">
        <f t="shared" si="1"/>
        <v>92753</v>
      </c>
      <c r="BD48" s="28">
        <f t="shared" si="1"/>
        <v>0</v>
      </c>
      <c r="BE48" s="28">
        <f t="shared" si="1"/>
        <v>263426</v>
      </c>
      <c r="BF48" s="28">
        <f t="shared" si="1"/>
        <v>587682</v>
      </c>
      <c r="BG48" s="28">
        <f t="shared" si="1"/>
        <v>0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0</v>
      </c>
      <c r="BL48" s="28">
        <f t="shared" si="1"/>
        <v>0</v>
      </c>
      <c r="BM48" s="28">
        <f t="shared" si="1"/>
        <v>0</v>
      </c>
      <c r="BN48" s="28">
        <f t="shared" si="1"/>
        <v>1340882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0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24</v>
      </c>
      <c r="BW48" s="28">
        <f t="shared" si="2"/>
        <v>0</v>
      </c>
      <c r="BX48" s="28">
        <f t="shared" si="2"/>
        <v>0</v>
      </c>
      <c r="BY48" s="28">
        <f t="shared" si="2"/>
        <v>513480</v>
      </c>
      <c r="BZ48" s="28">
        <f t="shared" si="2"/>
        <v>462519</v>
      </c>
      <c r="CA48" s="28">
        <f t="shared" si="2"/>
        <v>139948</v>
      </c>
      <c r="CB48" s="28">
        <f t="shared" si="2"/>
        <v>0</v>
      </c>
      <c r="CC48" s="28">
        <f t="shared" si="2"/>
        <v>523236</v>
      </c>
      <c r="CD48" s="28">
        <f t="shared" si="2"/>
        <v>0</v>
      </c>
      <c r="CE48" s="28">
        <f>SUM(C48:CD48)</f>
        <v>48058880</v>
      </c>
    </row>
    <row r="49" spans="1:83" x14ac:dyDescent="0.25">
      <c r="A49" s="16" t="s">
        <v>233</v>
      </c>
      <c r="B49" s="28">
        <f>B47+B48</f>
        <v>48398685.140000001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20">
        <v>30480331.739999998</v>
      </c>
      <c r="C51" s="20">
        <v>622396.76</v>
      </c>
      <c r="D51" s="20">
        <v>0</v>
      </c>
      <c r="E51" s="20">
        <v>102277.98000000001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93687.21</v>
      </c>
      <c r="P51" s="20">
        <v>5636341.9299999997</v>
      </c>
      <c r="Q51" s="20">
        <v>26531.79</v>
      </c>
      <c r="R51" s="20">
        <v>144253.66</v>
      </c>
      <c r="S51" s="20">
        <v>15667.73</v>
      </c>
      <c r="T51" s="20">
        <v>0</v>
      </c>
      <c r="U51" s="20">
        <v>292582.78000000003</v>
      </c>
      <c r="V51" s="20">
        <v>131767.34</v>
      </c>
      <c r="W51" s="20">
        <v>803286.89</v>
      </c>
      <c r="X51" s="20">
        <v>0</v>
      </c>
      <c r="Y51" s="20">
        <v>3994401.4099999997</v>
      </c>
      <c r="Z51" s="20">
        <v>418260.8</v>
      </c>
      <c r="AA51" s="20">
        <v>1390630.65</v>
      </c>
      <c r="AB51" s="20">
        <v>850760.72999999986</v>
      </c>
      <c r="AC51" s="20">
        <v>1107612.6600000001</v>
      </c>
      <c r="AD51" s="20">
        <v>44503.7</v>
      </c>
      <c r="AE51" s="20">
        <v>8716.4700000000012</v>
      </c>
      <c r="AF51" s="20">
        <v>0</v>
      </c>
      <c r="AG51" s="20">
        <v>688473.42</v>
      </c>
      <c r="AH51" s="20">
        <v>0</v>
      </c>
      <c r="AI51" s="20">
        <v>0</v>
      </c>
      <c r="AJ51" s="20">
        <v>5046042.540000001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301113.63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108539.45</v>
      </c>
      <c r="AW51" s="20">
        <v>0</v>
      </c>
      <c r="AX51" s="20">
        <v>0</v>
      </c>
      <c r="AY51" s="20">
        <v>98218.87</v>
      </c>
      <c r="AZ51" s="20">
        <v>0</v>
      </c>
      <c r="BA51" s="20">
        <v>0</v>
      </c>
      <c r="BB51" s="20">
        <v>0</v>
      </c>
      <c r="BC51" s="20">
        <v>42689.74</v>
      </c>
      <c r="BD51" s="20">
        <v>0</v>
      </c>
      <c r="BE51" s="20">
        <v>636196.29</v>
      </c>
      <c r="BF51" s="20">
        <v>38442.25</v>
      </c>
      <c r="BG51" s="20">
        <v>183099.15</v>
      </c>
      <c r="BH51" s="20">
        <v>0</v>
      </c>
      <c r="BI51" s="20">
        <v>0</v>
      </c>
      <c r="BJ51" s="20">
        <v>0</v>
      </c>
      <c r="BK51" s="20">
        <v>0</v>
      </c>
      <c r="BL51" s="20">
        <v>939.11</v>
      </c>
      <c r="BM51" s="20">
        <v>0</v>
      </c>
      <c r="BN51" s="20">
        <v>5945742.8799999999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1068165.93</v>
      </c>
      <c r="BZ51" s="20">
        <v>0</v>
      </c>
      <c r="CA51" s="20">
        <v>740.87</v>
      </c>
      <c r="CB51" s="20">
        <v>0</v>
      </c>
      <c r="CC51" s="20">
        <v>638247.12</v>
      </c>
      <c r="CD51" s="16"/>
      <c r="CE51" s="28">
        <f>SUM(C51:CD51)</f>
        <v>30480331.739999998</v>
      </c>
    </row>
    <row r="52" spans="1:83" x14ac:dyDescent="0.25">
      <c r="A52" s="35" t="s">
        <v>235</v>
      </c>
      <c r="B52" s="278">
        <v>-15325605.610000003</v>
      </c>
      <c r="C52" s="28">
        <f t="shared" ref="C52:AH52" si="3">IF($B$52,ROUND(($B$52/($CE$90+$CF$90)*C90),0))</f>
        <v>-1019197</v>
      </c>
      <c r="D52" s="28">
        <f t="shared" si="3"/>
        <v>0</v>
      </c>
      <c r="E52" s="28">
        <f t="shared" si="3"/>
        <v>-1844968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-402558</v>
      </c>
      <c r="P52" s="28">
        <f t="shared" si="3"/>
        <v>-1296103</v>
      </c>
      <c r="Q52" s="28">
        <f t="shared" si="3"/>
        <v>0</v>
      </c>
      <c r="R52" s="28">
        <f t="shared" si="3"/>
        <v>0</v>
      </c>
      <c r="S52" s="28">
        <f t="shared" si="3"/>
        <v>-412282</v>
      </c>
      <c r="T52" s="28">
        <f t="shared" si="3"/>
        <v>0</v>
      </c>
      <c r="U52" s="28">
        <f t="shared" si="3"/>
        <v>-231116</v>
      </c>
      <c r="V52" s="28">
        <f t="shared" si="3"/>
        <v>0</v>
      </c>
      <c r="W52" s="28">
        <f t="shared" si="3"/>
        <v>-47267</v>
      </c>
      <c r="X52" s="28">
        <f t="shared" si="3"/>
        <v>0</v>
      </c>
      <c r="Y52" s="28">
        <f t="shared" si="3"/>
        <v>-657874</v>
      </c>
      <c r="Z52" s="28">
        <f t="shared" si="3"/>
        <v>-386507</v>
      </c>
      <c r="AA52" s="28">
        <f t="shared" si="3"/>
        <v>0</v>
      </c>
      <c r="AB52" s="28">
        <f t="shared" si="3"/>
        <v>-152190</v>
      </c>
      <c r="AC52" s="28">
        <f t="shared" si="3"/>
        <v>-112899</v>
      </c>
      <c r="AD52" s="28">
        <f t="shared" si="3"/>
        <v>0</v>
      </c>
      <c r="AE52" s="28">
        <f t="shared" si="3"/>
        <v>-239290</v>
      </c>
      <c r="AF52" s="28">
        <f t="shared" si="3"/>
        <v>0</v>
      </c>
      <c r="AG52" s="28">
        <f t="shared" si="3"/>
        <v>-1495782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-1159116</v>
      </c>
      <c r="AK52" s="28">
        <f t="shared" si="4"/>
        <v>-115214</v>
      </c>
      <c r="AL52" s="28">
        <f t="shared" si="4"/>
        <v>-37912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-1978965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-12137</v>
      </c>
      <c r="AW52" s="28">
        <f t="shared" si="4"/>
        <v>0</v>
      </c>
      <c r="AX52" s="28">
        <f t="shared" si="4"/>
        <v>0</v>
      </c>
      <c r="AY52" s="28">
        <f t="shared" si="4"/>
        <v>-426167</v>
      </c>
      <c r="AZ52" s="28">
        <f t="shared" si="4"/>
        <v>0</v>
      </c>
      <c r="BA52" s="28">
        <f t="shared" si="4"/>
        <v>0</v>
      </c>
      <c r="BB52" s="28">
        <f t="shared" si="4"/>
        <v>0</v>
      </c>
      <c r="BC52" s="28">
        <f t="shared" si="4"/>
        <v>0</v>
      </c>
      <c r="BD52" s="28">
        <f t="shared" si="4"/>
        <v>-2504590</v>
      </c>
      <c r="BE52" s="28">
        <f t="shared" si="4"/>
        <v>-27277</v>
      </c>
      <c r="BF52" s="28">
        <f t="shared" si="4"/>
        <v>-119645</v>
      </c>
      <c r="BG52" s="28">
        <f t="shared" si="4"/>
        <v>0</v>
      </c>
      <c r="BH52" s="28">
        <f t="shared" si="4"/>
        <v>0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-556816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-89734</v>
      </c>
      <c r="BT52" s="28">
        <f t="shared" si="5"/>
        <v>0</v>
      </c>
      <c r="BU52" s="28">
        <f t="shared" si="5"/>
        <v>0</v>
      </c>
      <c r="BV52" s="28">
        <f t="shared" si="5"/>
        <v>0</v>
      </c>
      <c r="BW52" s="28">
        <f t="shared" si="5"/>
        <v>0</v>
      </c>
      <c r="BX52" s="28">
        <f t="shared" si="5"/>
        <v>0</v>
      </c>
      <c r="BY52" s="28">
        <f t="shared" si="5"/>
        <v>0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-15325606</v>
      </c>
    </row>
    <row r="53" spans="1:83" x14ac:dyDescent="0.25">
      <c r="A53" s="16" t="s">
        <v>233</v>
      </c>
      <c r="B53" s="28">
        <f>B51+B52</f>
        <v>15154726.129999995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20">
        <v>7780</v>
      </c>
      <c r="D59" s="20">
        <v>0</v>
      </c>
      <c r="E59" s="20">
        <v>66015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7639</v>
      </c>
      <c r="P59" s="26">
        <v>1069692</v>
      </c>
      <c r="Q59" s="26">
        <v>798795</v>
      </c>
      <c r="R59" s="26">
        <v>1181670</v>
      </c>
      <c r="S59" s="279">
        <v>0</v>
      </c>
      <c r="T59" s="279">
        <v>0</v>
      </c>
      <c r="U59" s="27">
        <v>1496104</v>
      </c>
      <c r="V59" s="26">
        <v>44890.541000000005</v>
      </c>
      <c r="W59" s="26">
        <v>29713.576499999988</v>
      </c>
      <c r="X59" s="26">
        <v>0</v>
      </c>
      <c r="Y59" s="26">
        <v>369773.00839999999</v>
      </c>
      <c r="Z59" s="26">
        <v>0</v>
      </c>
      <c r="AA59" s="26">
        <v>46831.7834</v>
      </c>
      <c r="AB59" s="279">
        <v>0</v>
      </c>
      <c r="AC59" s="26">
        <v>171876.889</v>
      </c>
      <c r="AD59" s="26">
        <v>0</v>
      </c>
      <c r="AE59" s="26">
        <v>108726.2721</v>
      </c>
      <c r="AF59" s="26">
        <v>0</v>
      </c>
      <c r="AG59" s="26">
        <v>70124</v>
      </c>
      <c r="AH59" s="26">
        <v>0</v>
      </c>
      <c r="AI59" s="26">
        <v>0</v>
      </c>
      <c r="AJ59" s="26">
        <v>495885.54</v>
      </c>
      <c r="AK59" s="26">
        <v>33178</v>
      </c>
      <c r="AL59" s="26">
        <v>7896</v>
      </c>
      <c r="AM59" s="26">
        <v>0</v>
      </c>
      <c r="AN59" s="26">
        <v>0</v>
      </c>
      <c r="AO59" s="26">
        <v>0</v>
      </c>
      <c r="AP59" s="26">
        <v>703518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79">
        <v>0</v>
      </c>
      <c r="AW59" s="279">
        <v>0</v>
      </c>
      <c r="AX59" s="279">
        <v>0</v>
      </c>
      <c r="AY59" s="26">
        <v>256436</v>
      </c>
      <c r="AZ59" s="26">
        <v>81597</v>
      </c>
      <c r="BA59" s="279">
        <v>0</v>
      </c>
      <c r="BB59" s="279">
        <v>0</v>
      </c>
      <c r="BC59" s="279">
        <v>0</v>
      </c>
      <c r="BD59" s="279">
        <v>0</v>
      </c>
      <c r="BE59" s="26">
        <v>622529.54116863827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5">
        <v>0</v>
      </c>
      <c r="CE59" s="28">
        <v>0</v>
      </c>
    </row>
    <row r="60" spans="1:83" s="211" customFormat="1" ht="15.75" customHeight="1" x14ac:dyDescent="0.25">
      <c r="A60" s="218" t="s">
        <v>262</v>
      </c>
      <c r="B60" s="219"/>
      <c r="C60" s="280">
        <v>155.94910096153848</v>
      </c>
      <c r="D60" s="280">
        <v>0</v>
      </c>
      <c r="E60" s="280">
        <v>395.11445673076923</v>
      </c>
      <c r="F60" s="280">
        <v>0</v>
      </c>
      <c r="G60" s="280">
        <v>0</v>
      </c>
      <c r="H60" s="280">
        <v>0</v>
      </c>
      <c r="I60" s="280">
        <v>0</v>
      </c>
      <c r="J60" s="280">
        <v>0</v>
      </c>
      <c r="K60" s="280">
        <v>0</v>
      </c>
      <c r="L60" s="280">
        <v>0</v>
      </c>
      <c r="M60" s="280">
        <v>0</v>
      </c>
      <c r="N60" s="280">
        <v>0</v>
      </c>
      <c r="O60" s="280">
        <v>83.129336538461516</v>
      </c>
      <c r="P60" s="281">
        <v>144.31670673076925</v>
      </c>
      <c r="Q60" s="281">
        <v>59.205125000000002</v>
      </c>
      <c r="R60" s="281">
        <v>5.5813894230769234</v>
      </c>
      <c r="S60" s="282">
        <v>24.703586538461536</v>
      </c>
      <c r="T60" s="282">
        <v>0</v>
      </c>
      <c r="U60" s="283">
        <v>61.966673076923087</v>
      </c>
      <c r="V60" s="281">
        <v>5.9269807692307692</v>
      </c>
      <c r="W60" s="281">
        <v>7.3397692307692308</v>
      </c>
      <c r="X60" s="281">
        <v>0</v>
      </c>
      <c r="Y60" s="281">
        <v>115.66258173076925</v>
      </c>
      <c r="Z60" s="281">
        <v>22.828740384615383</v>
      </c>
      <c r="AA60" s="281">
        <v>4.5781201923076926</v>
      </c>
      <c r="AB60" s="282">
        <v>54.028596153846152</v>
      </c>
      <c r="AC60" s="281">
        <v>42.974798076923086</v>
      </c>
      <c r="AD60" s="281">
        <v>0</v>
      </c>
      <c r="AE60" s="281">
        <v>26.732317307692313</v>
      </c>
      <c r="AF60" s="281">
        <v>0</v>
      </c>
      <c r="AG60" s="281">
        <v>102.91116346153845</v>
      </c>
      <c r="AH60" s="281">
        <v>0</v>
      </c>
      <c r="AI60" s="281">
        <v>0</v>
      </c>
      <c r="AJ60" s="281">
        <v>518.16773076923084</v>
      </c>
      <c r="AK60" s="281">
        <v>8.5575384615384618</v>
      </c>
      <c r="AL60" s="281">
        <v>4.6680817307692299</v>
      </c>
      <c r="AM60" s="281">
        <v>0</v>
      </c>
      <c r="AN60" s="281">
        <v>0</v>
      </c>
      <c r="AO60" s="281">
        <v>0</v>
      </c>
      <c r="AP60" s="281">
        <v>91.051552884615376</v>
      </c>
      <c r="AQ60" s="281">
        <v>0</v>
      </c>
      <c r="AR60" s="281">
        <v>0</v>
      </c>
      <c r="AS60" s="281">
        <v>0</v>
      </c>
      <c r="AT60" s="281">
        <v>0</v>
      </c>
      <c r="AU60" s="281">
        <v>0</v>
      </c>
      <c r="AV60" s="282">
        <v>42.554298076923075</v>
      </c>
      <c r="AW60" s="282">
        <v>0</v>
      </c>
      <c r="AX60" s="282">
        <v>0</v>
      </c>
      <c r="AY60" s="281">
        <v>85.406288461538466</v>
      </c>
      <c r="AZ60" s="281">
        <v>0</v>
      </c>
      <c r="BA60" s="282">
        <v>2.0333942307692308</v>
      </c>
      <c r="BB60" s="282">
        <v>0</v>
      </c>
      <c r="BC60" s="282">
        <v>13.332490384615383</v>
      </c>
      <c r="BD60" s="282">
        <v>0</v>
      </c>
      <c r="BE60" s="281">
        <v>21.836249999999996</v>
      </c>
      <c r="BF60" s="282">
        <v>66.345307692307685</v>
      </c>
      <c r="BG60" s="282">
        <v>0</v>
      </c>
      <c r="BH60" s="282">
        <v>0</v>
      </c>
      <c r="BI60" s="282">
        <v>0</v>
      </c>
      <c r="BJ60" s="282">
        <v>0</v>
      </c>
      <c r="BK60" s="282">
        <v>0</v>
      </c>
      <c r="BL60" s="282">
        <v>0</v>
      </c>
      <c r="BM60" s="282">
        <v>0</v>
      </c>
      <c r="BN60" s="282">
        <v>76.047581730769252</v>
      </c>
      <c r="BO60" s="282">
        <v>0</v>
      </c>
      <c r="BP60" s="282">
        <v>0</v>
      </c>
      <c r="BQ60" s="282">
        <v>0</v>
      </c>
      <c r="BR60" s="282">
        <v>0</v>
      </c>
      <c r="BS60" s="282">
        <v>0</v>
      </c>
      <c r="BT60" s="282">
        <v>0</v>
      </c>
      <c r="BU60" s="282">
        <v>0</v>
      </c>
      <c r="BV60" s="282">
        <v>0</v>
      </c>
      <c r="BW60" s="282">
        <v>0</v>
      </c>
      <c r="BX60" s="282">
        <v>0</v>
      </c>
      <c r="BY60" s="282">
        <v>30.324110576923076</v>
      </c>
      <c r="BZ60" s="282">
        <v>24.557807692307691</v>
      </c>
      <c r="CA60" s="282">
        <v>7.0576875000000001</v>
      </c>
      <c r="CB60" s="282">
        <v>0</v>
      </c>
      <c r="CC60" s="282">
        <v>-0.46438942307692305</v>
      </c>
      <c r="CD60" s="220" t="s">
        <v>248</v>
      </c>
      <c r="CE60" s="238">
        <f t="shared" ref="CE60:CE68" si="6">SUM(C60:CD60)</f>
        <v>2304.4251730769233</v>
      </c>
    </row>
    <row r="61" spans="1:83" x14ac:dyDescent="0.25">
      <c r="A61" s="35" t="s">
        <v>263</v>
      </c>
      <c r="B61" s="16"/>
      <c r="C61" s="20">
        <v>26737835.400000006</v>
      </c>
      <c r="D61" s="20">
        <v>0</v>
      </c>
      <c r="E61" s="20">
        <v>54065215.649999969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10835168.550000004</v>
      </c>
      <c r="P61" s="26">
        <v>17820590.920000006</v>
      </c>
      <c r="Q61" s="26">
        <v>9159321.3899999987</v>
      </c>
      <c r="R61" s="26">
        <v>498545.27000000008</v>
      </c>
      <c r="S61" s="284">
        <v>1347080.2600000005</v>
      </c>
      <c r="T61" s="284">
        <v>0</v>
      </c>
      <c r="U61" s="27">
        <v>5608098.9000000013</v>
      </c>
      <c r="V61" s="26">
        <v>746508.05999999994</v>
      </c>
      <c r="W61" s="26">
        <v>861999.38</v>
      </c>
      <c r="X61" s="26">
        <v>0</v>
      </c>
      <c r="Y61" s="26">
        <v>11342036.189999998</v>
      </c>
      <c r="Z61" s="26">
        <v>2415683.48</v>
      </c>
      <c r="AA61" s="26">
        <v>612601.22000000009</v>
      </c>
      <c r="AB61" s="285">
        <v>6549531.8799999999</v>
      </c>
      <c r="AC61" s="26">
        <v>4669741.4799999995</v>
      </c>
      <c r="AD61" s="26">
        <v>0</v>
      </c>
      <c r="AE61" s="26">
        <v>2641320.1499999985</v>
      </c>
      <c r="AF61" s="26">
        <v>0</v>
      </c>
      <c r="AG61" s="26">
        <v>20602697.310000006</v>
      </c>
      <c r="AH61" s="26">
        <v>0</v>
      </c>
      <c r="AI61" s="26">
        <v>0</v>
      </c>
      <c r="AJ61" s="26">
        <v>68953752.389999971</v>
      </c>
      <c r="AK61" s="26">
        <v>894382.65</v>
      </c>
      <c r="AL61" s="26">
        <v>529547.77</v>
      </c>
      <c r="AM61" s="26">
        <v>0</v>
      </c>
      <c r="AN61" s="26">
        <v>0</v>
      </c>
      <c r="AO61" s="26">
        <v>0</v>
      </c>
      <c r="AP61" s="26">
        <v>7354737.9399999995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84">
        <v>3456782.2600000007</v>
      </c>
      <c r="AW61" s="284">
        <v>0</v>
      </c>
      <c r="AX61" s="284">
        <v>0</v>
      </c>
      <c r="AY61" s="26">
        <v>4115540.7999999989</v>
      </c>
      <c r="AZ61" s="26">
        <v>0</v>
      </c>
      <c r="BA61" s="284">
        <v>95834.680000000008</v>
      </c>
      <c r="BB61" s="284">
        <v>0</v>
      </c>
      <c r="BC61" s="284">
        <v>550436.28999999992</v>
      </c>
      <c r="BD61" s="284">
        <v>0</v>
      </c>
      <c r="BE61" s="26">
        <v>1563279.0499999998</v>
      </c>
      <c r="BF61" s="284">
        <v>3487544.0199999996</v>
      </c>
      <c r="BG61" s="284">
        <v>0</v>
      </c>
      <c r="BH61" s="284">
        <v>0</v>
      </c>
      <c r="BI61" s="284">
        <v>0</v>
      </c>
      <c r="BJ61" s="284">
        <v>0</v>
      </c>
      <c r="BK61" s="284">
        <v>0</v>
      </c>
      <c r="BL61" s="284">
        <v>0</v>
      </c>
      <c r="BM61" s="284">
        <v>0</v>
      </c>
      <c r="BN61" s="284">
        <v>7957336.3500000006</v>
      </c>
      <c r="BO61" s="284">
        <v>0</v>
      </c>
      <c r="BP61" s="284">
        <v>0</v>
      </c>
      <c r="BQ61" s="284">
        <v>0</v>
      </c>
      <c r="BR61" s="284">
        <v>0</v>
      </c>
      <c r="BS61" s="284">
        <v>0</v>
      </c>
      <c r="BT61" s="284">
        <v>0</v>
      </c>
      <c r="BU61" s="284">
        <v>0</v>
      </c>
      <c r="BV61" s="284">
        <v>144.66</v>
      </c>
      <c r="BW61" s="284">
        <v>0</v>
      </c>
      <c r="BX61" s="284">
        <v>0</v>
      </c>
      <c r="BY61" s="284">
        <v>3047200.0700000012</v>
      </c>
      <c r="BZ61" s="284">
        <v>2744773.8000000003</v>
      </c>
      <c r="CA61" s="284">
        <v>830510.9</v>
      </c>
      <c r="CB61" s="284">
        <v>0</v>
      </c>
      <c r="CC61" s="284">
        <v>3105092.55</v>
      </c>
      <c r="CD61" s="25" t="s">
        <v>248</v>
      </c>
      <c r="CE61" s="28">
        <f t="shared" si="6"/>
        <v>285200871.67000002</v>
      </c>
    </row>
    <row r="62" spans="1:83" x14ac:dyDescent="0.25">
      <c r="A62" s="35" t="s">
        <v>11</v>
      </c>
      <c r="B62" s="16"/>
      <c r="C62" s="28">
        <f t="shared" ref="C62:AH62" si="7">ROUND(C47+C48,0)</f>
        <v>4511358</v>
      </c>
      <c r="D62" s="28">
        <f t="shared" si="7"/>
        <v>0</v>
      </c>
      <c r="E62" s="28">
        <f t="shared" si="7"/>
        <v>9133041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1836519</v>
      </c>
      <c r="P62" s="28">
        <f t="shared" si="7"/>
        <v>3023497</v>
      </c>
      <c r="Q62" s="28">
        <f t="shared" si="7"/>
        <v>1545451</v>
      </c>
      <c r="R62" s="28">
        <f t="shared" si="7"/>
        <v>84009</v>
      </c>
      <c r="S62" s="28">
        <f t="shared" si="7"/>
        <v>226995</v>
      </c>
      <c r="T62" s="28">
        <f t="shared" si="7"/>
        <v>0</v>
      </c>
      <c r="U62" s="28">
        <f t="shared" si="7"/>
        <v>945996</v>
      </c>
      <c r="V62" s="28">
        <f t="shared" si="7"/>
        <v>125793</v>
      </c>
      <c r="W62" s="28">
        <f t="shared" si="7"/>
        <v>145255</v>
      </c>
      <c r="X62" s="28">
        <f t="shared" si="7"/>
        <v>0</v>
      </c>
      <c r="Y62" s="28">
        <f t="shared" si="7"/>
        <v>1912489</v>
      </c>
      <c r="Z62" s="28">
        <f t="shared" si="7"/>
        <v>407203</v>
      </c>
      <c r="AA62" s="28">
        <f t="shared" si="7"/>
        <v>103229</v>
      </c>
      <c r="AB62" s="28">
        <f t="shared" si="7"/>
        <v>1103654</v>
      </c>
      <c r="AC62" s="28">
        <f t="shared" si="7"/>
        <v>786893</v>
      </c>
      <c r="AD62" s="28">
        <f t="shared" si="7"/>
        <v>0</v>
      </c>
      <c r="AE62" s="28">
        <f t="shared" si="7"/>
        <v>445086</v>
      </c>
      <c r="AF62" s="28">
        <f t="shared" si="7"/>
        <v>0</v>
      </c>
      <c r="AG62" s="28">
        <f t="shared" si="7"/>
        <v>3491572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11619475</v>
      </c>
      <c r="AK62" s="28">
        <f t="shared" si="8"/>
        <v>150711</v>
      </c>
      <c r="AL62" s="28">
        <f t="shared" si="8"/>
        <v>89234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1240134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582499</v>
      </c>
      <c r="AW62" s="28">
        <f t="shared" si="8"/>
        <v>0</v>
      </c>
      <c r="AX62" s="28">
        <f t="shared" si="8"/>
        <v>0</v>
      </c>
      <c r="AY62" s="28">
        <f t="shared" si="8"/>
        <v>696892</v>
      </c>
      <c r="AZ62" s="28">
        <f t="shared" si="8"/>
        <v>0</v>
      </c>
      <c r="BA62" s="28">
        <f t="shared" si="8"/>
        <v>16149</v>
      </c>
      <c r="BB62" s="28">
        <f t="shared" si="8"/>
        <v>0</v>
      </c>
      <c r="BC62" s="28">
        <f t="shared" si="8"/>
        <v>92774</v>
      </c>
      <c r="BD62" s="28">
        <f t="shared" si="8"/>
        <v>0</v>
      </c>
      <c r="BE62" s="28">
        <f t="shared" si="8"/>
        <v>266925</v>
      </c>
      <c r="BF62" s="28">
        <f t="shared" si="8"/>
        <v>588197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1446064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113631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24</v>
      </c>
      <c r="BW62" s="28">
        <f t="shared" si="9"/>
        <v>0</v>
      </c>
      <c r="BX62" s="28">
        <f t="shared" si="9"/>
        <v>0</v>
      </c>
      <c r="BY62" s="28">
        <f t="shared" si="9"/>
        <v>540988</v>
      </c>
      <c r="BZ62" s="28">
        <f t="shared" si="9"/>
        <v>462944</v>
      </c>
      <c r="CA62" s="28">
        <f t="shared" si="9"/>
        <v>140769</v>
      </c>
      <c r="CB62" s="28">
        <f t="shared" si="9"/>
        <v>0</v>
      </c>
      <c r="CC62" s="28">
        <f t="shared" si="9"/>
        <v>523236</v>
      </c>
      <c r="CD62" s="25" t="s">
        <v>248</v>
      </c>
      <c r="CE62" s="28">
        <f t="shared" si="6"/>
        <v>48398686</v>
      </c>
    </row>
    <row r="63" spans="1:83" x14ac:dyDescent="0.25">
      <c r="A63" s="35" t="s">
        <v>264</v>
      </c>
      <c r="B63" s="16"/>
      <c r="C63" s="20">
        <v>1771603.0799999998</v>
      </c>
      <c r="D63" s="20">
        <v>0</v>
      </c>
      <c r="E63" s="20">
        <v>4297395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2492563.7599999998</v>
      </c>
      <c r="P63" s="26">
        <v>4222281.8100000005</v>
      </c>
      <c r="Q63" s="26">
        <v>0</v>
      </c>
      <c r="R63" s="26">
        <v>0</v>
      </c>
      <c r="S63" s="284">
        <v>0</v>
      </c>
      <c r="T63" s="284">
        <v>0</v>
      </c>
      <c r="U63" s="27">
        <v>68570.87</v>
      </c>
      <c r="V63" s="26">
        <v>0</v>
      </c>
      <c r="W63" s="26">
        <v>0</v>
      </c>
      <c r="X63" s="26">
        <v>0</v>
      </c>
      <c r="Y63" s="26">
        <v>13200</v>
      </c>
      <c r="Z63" s="26">
        <v>56975</v>
      </c>
      <c r="AA63" s="26">
        <v>0</v>
      </c>
      <c r="AB63" s="285">
        <v>0</v>
      </c>
      <c r="AC63" s="26">
        <v>35687.009999999995</v>
      </c>
      <c r="AD63" s="26">
        <v>0</v>
      </c>
      <c r="AE63" s="26">
        <v>0</v>
      </c>
      <c r="AF63" s="26">
        <v>0</v>
      </c>
      <c r="AG63" s="26">
        <v>3903209.84</v>
      </c>
      <c r="AH63" s="26">
        <v>0</v>
      </c>
      <c r="AI63" s="26">
        <v>0</v>
      </c>
      <c r="AJ63" s="26">
        <v>24616567.530000001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12750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4">
        <v>-37259.21</v>
      </c>
      <c r="AW63" s="284">
        <v>0</v>
      </c>
      <c r="AX63" s="284">
        <v>0</v>
      </c>
      <c r="AY63" s="26">
        <v>0</v>
      </c>
      <c r="AZ63" s="26">
        <v>0</v>
      </c>
      <c r="BA63" s="284">
        <v>0</v>
      </c>
      <c r="BB63" s="284">
        <v>0</v>
      </c>
      <c r="BC63" s="284">
        <v>0</v>
      </c>
      <c r="BD63" s="284">
        <v>0</v>
      </c>
      <c r="BE63" s="26">
        <v>0</v>
      </c>
      <c r="BF63" s="284">
        <v>0</v>
      </c>
      <c r="BG63" s="284">
        <v>0</v>
      </c>
      <c r="BH63" s="284">
        <v>0</v>
      </c>
      <c r="BI63" s="284">
        <v>0</v>
      </c>
      <c r="BJ63" s="284">
        <v>0</v>
      </c>
      <c r="BK63" s="284">
        <v>0</v>
      </c>
      <c r="BL63" s="284">
        <v>0</v>
      </c>
      <c r="BM63" s="284">
        <v>0</v>
      </c>
      <c r="BN63" s="284">
        <v>0</v>
      </c>
      <c r="BO63" s="284">
        <v>0</v>
      </c>
      <c r="BP63" s="284">
        <v>0</v>
      </c>
      <c r="BQ63" s="284">
        <v>0</v>
      </c>
      <c r="BR63" s="284">
        <v>0</v>
      </c>
      <c r="BS63" s="284">
        <v>0</v>
      </c>
      <c r="BT63" s="284">
        <v>0</v>
      </c>
      <c r="BU63" s="284">
        <v>0</v>
      </c>
      <c r="BV63" s="284">
        <v>0</v>
      </c>
      <c r="BW63" s="284">
        <v>65884.83</v>
      </c>
      <c r="BX63" s="284">
        <v>0</v>
      </c>
      <c r="BY63" s="284">
        <v>0</v>
      </c>
      <c r="BZ63" s="284">
        <v>0</v>
      </c>
      <c r="CA63" s="284">
        <v>0</v>
      </c>
      <c r="CB63" s="284">
        <v>0</v>
      </c>
      <c r="CC63" s="284">
        <v>1885450.49</v>
      </c>
      <c r="CD63" s="25" t="s">
        <v>248</v>
      </c>
      <c r="CE63" s="28">
        <f t="shared" si="6"/>
        <v>43404880.009999998</v>
      </c>
    </row>
    <row r="64" spans="1:83" x14ac:dyDescent="0.25">
      <c r="A64" s="35" t="s">
        <v>265</v>
      </c>
      <c r="B64" s="16"/>
      <c r="C64" s="20">
        <v>1733413.04</v>
      </c>
      <c r="D64" s="20">
        <v>0</v>
      </c>
      <c r="E64" s="20">
        <v>2300006.9899999998</v>
      </c>
      <c r="F64" s="20">
        <v>0</v>
      </c>
      <c r="G64" s="20">
        <v>0</v>
      </c>
      <c r="H64" s="20">
        <v>266.02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1070102.68</v>
      </c>
      <c r="P64" s="26">
        <v>47024439.140000008</v>
      </c>
      <c r="Q64" s="26">
        <v>616671.26000000013</v>
      </c>
      <c r="R64" s="26">
        <v>348437.68</v>
      </c>
      <c r="S64" s="284">
        <v>463211.83999999985</v>
      </c>
      <c r="T64" s="284">
        <v>0</v>
      </c>
      <c r="U64" s="27">
        <v>4915454.24</v>
      </c>
      <c r="V64" s="26">
        <v>197522.21</v>
      </c>
      <c r="W64" s="26">
        <v>14695.94</v>
      </c>
      <c r="X64" s="26">
        <v>0</v>
      </c>
      <c r="Y64" s="26">
        <v>1312114.8</v>
      </c>
      <c r="Z64" s="26">
        <v>92787.199999999983</v>
      </c>
      <c r="AA64" s="26">
        <v>662923.68000000005</v>
      </c>
      <c r="AB64" s="285">
        <v>18052526.410000011</v>
      </c>
      <c r="AC64" s="26">
        <v>807624.76000000024</v>
      </c>
      <c r="AD64" s="26">
        <v>23158.84</v>
      </c>
      <c r="AE64" s="26">
        <v>27306.2</v>
      </c>
      <c r="AF64" s="26">
        <v>0</v>
      </c>
      <c r="AG64" s="26">
        <v>2104058.6300000008</v>
      </c>
      <c r="AH64" s="26">
        <v>0</v>
      </c>
      <c r="AI64" s="26">
        <v>0</v>
      </c>
      <c r="AJ64" s="26">
        <v>3717281.4800000004</v>
      </c>
      <c r="AK64" s="26">
        <v>4990.5</v>
      </c>
      <c r="AL64" s="26">
        <v>9747.2099999999991</v>
      </c>
      <c r="AM64" s="26">
        <v>0</v>
      </c>
      <c r="AN64" s="26">
        <v>0</v>
      </c>
      <c r="AO64" s="26">
        <v>0</v>
      </c>
      <c r="AP64" s="26">
        <v>39030897.360000022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84">
        <v>277650.77</v>
      </c>
      <c r="AW64" s="284">
        <v>0</v>
      </c>
      <c r="AX64" s="284">
        <v>0</v>
      </c>
      <c r="AY64" s="26">
        <v>1537489.6200000003</v>
      </c>
      <c r="AZ64" s="26">
        <v>0</v>
      </c>
      <c r="BA64" s="284">
        <v>0</v>
      </c>
      <c r="BB64" s="284">
        <v>0</v>
      </c>
      <c r="BC64" s="284">
        <v>18969.700000000004</v>
      </c>
      <c r="BD64" s="284">
        <v>0</v>
      </c>
      <c r="BE64" s="26">
        <v>200295.86999999997</v>
      </c>
      <c r="BF64" s="284">
        <v>197578.29</v>
      </c>
      <c r="BG64" s="284">
        <v>0</v>
      </c>
      <c r="BH64" s="284">
        <v>0</v>
      </c>
      <c r="BI64" s="284">
        <v>26309.989999999998</v>
      </c>
      <c r="BJ64" s="284">
        <v>0</v>
      </c>
      <c r="BK64" s="284">
        <v>1278.24</v>
      </c>
      <c r="BL64" s="284">
        <v>19775.34</v>
      </c>
      <c r="BM64" s="284">
        <v>0</v>
      </c>
      <c r="BN64" s="284">
        <v>240452.13999999998</v>
      </c>
      <c r="BO64" s="284">
        <v>0</v>
      </c>
      <c r="BP64" s="284">
        <v>0</v>
      </c>
      <c r="BQ64" s="284">
        <v>0</v>
      </c>
      <c r="BR64" s="284">
        <v>21195.73</v>
      </c>
      <c r="BS64" s="284">
        <v>0</v>
      </c>
      <c r="BT64" s="284">
        <v>0</v>
      </c>
      <c r="BU64" s="284">
        <v>0</v>
      </c>
      <c r="BV64" s="284">
        <v>969.64</v>
      </c>
      <c r="BW64" s="284">
        <v>0</v>
      </c>
      <c r="BX64" s="284">
        <v>0</v>
      </c>
      <c r="BY64" s="284">
        <v>171789.68999999997</v>
      </c>
      <c r="BZ64" s="284">
        <v>930.96000000000015</v>
      </c>
      <c r="CA64" s="284">
        <v>700.99</v>
      </c>
      <c r="CB64" s="284">
        <v>0</v>
      </c>
      <c r="CC64" s="284">
        <v>-65402.520000000011</v>
      </c>
      <c r="CD64" s="25" t="s">
        <v>248</v>
      </c>
      <c r="CE64" s="28">
        <f t="shared" si="6"/>
        <v>127179622.56000005</v>
      </c>
    </row>
    <row r="65" spans="1:83" x14ac:dyDescent="0.25">
      <c r="A65" s="35" t="s">
        <v>266</v>
      </c>
      <c r="B65" s="16"/>
      <c r="C65" s="20">
        <v>1094.58</v>
      </c>
      <c r="D65" s="20">
        <v>0</v>
      </c>
      <c r="E65" s="20">
        <v>12371.73</v>
      </c>
      <c r="F65" s="20">
        <v>0</v>
      </c>
      <c r="G65" s="20">
        <v>0</v>
      </c>
      <c r="H65" s="20">
        <v>419.76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2656.58</v>
      </c>
      <c r="P65" s="26">
        <v>15925.46</v>
      </c>
      <c r="Q65" s="26">
        <v>6087.1399999999994</v>
      </c>
      <c r="R65" s="26">
        <v>0</v>
      </c>
      <c r="S65" s="284">
        <v>0</v>
      </c>
      <c r="T65" s="284">
        <v>0</v>
      </c>
      <c r="U65" s="27">
        <v>792.43999999999994</v>
      </c>
      <c r="V65" s="26">
        <v>14.9</v>
      </c>
      <c r="W65" s="26">
        <v>0</v>
      </c>
      <c r="X65" s="26">
        <v>0</v>
      </c>
      <c r="Y65" s="26">
        <v>295140.58999999997</v>
      </c>
      <c r="Z65" s="26">
        <v>0</v>
      </c>
      <c r="AA65" s="26">
        <v>0</v>
      </c>
      <c r="AB65" s="285">
        <v>2047.4900000000002</v>
      </c>
      <c r="AC65" s="26">
        <v>3619.8</v>
      </c>
      <c r="AD65" s="26">
        <v>0</v>
      </c>
      <c r="AE65" s="26">
        <v>7112.74</v>
      </c>
      <c r="AF65" s="26">
        <v>0</v>
      </c>
      <c r="AG65" s="26">
        <v>25319.089999999997</v>
      </c>
      <c r="AH65" s="26">
        <v>0</v>
      </c>
      <c r="AI65" s="26">
        <v>0</v>
      </c>
      <c r="AJ65" s="26">
        <v>849121.51</v>
      </c>
      <c r="AK65" s="26">
        <v>757.66</v>
      </c>
      <c r="AL65" s="26">
        <v>0</v>
      </c>
      <c r="AM65" s="26">
        <v>0</v>
      </c>
      <c r="AN65" s="26">
        <v>0</v>
      </c>
      <c r="AO65" s="26">
        <v>0</v>
      </c>
      <c r="AP65" s="26">
        <v>9978.19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84">
        <v>202.95</v>
      </c>
      <c r="AW65" s="284">
        <v>0</v>
      </c>
      <c r="AX65" s="284">
        <v>0</v>
      </c>
      <c r="AY65" s="26">
        <v>179.36</v>
      </c>
      <c r="AZ65" s="26">
        <v>0</v>
      </c>
      <c r="BA65" s="284">
        <v>0</v>
      </c>
      <c r="BB65" s="284">
        <v>0</v>
      </c>
      <c r="BC65" s="284">
        <v>2931.04</v>
      </c>
      <c r="BD65" s="284">
        <v>0</v>
      </c>
      <c r="BE65" s="26">
        <v>4685961.7000000011</v>
      </c>
      <c r="BF65" s="284">
        <v>7036.6399999999994</v>
      </c>
      <c r="BG65" s="284">
        <v>300231.49</v>
      </c>
      <c r="BH65" s="284">
        <v>0</v>
      </c>
      <c r="BI65" s="284">
        <v>0</v>
      </c>
      <c r="BJ65" s="284">
        <v>0</v>
      </c>
      <c r="BK65" s="284">
        <v>0</v>
      </c>
      <c r="BL65" s="284">
        <v>113.55</v>
      </c>
      <c r="BM65" s="284">
        <v>0</v>
      </c>
      <c r="BN65" s="284">
        <v>69911.839999999997</v>
      </c>
      <c r="BO65" s="284">
        <v>0</v>
      </c>
      <c r="BP65" s="284">
        <v>0</v>
      </c>
      <c r="BQ65" s="284">
        <v>0</v>
      </c>
      <c r="BR65" s="284">
        <v>0</v>
      </c>
      <c r="BS65" s="284">
        <v>0</v>
      </c>
      <c r="BT65" s="284">
        <v>0</v>
      </c>
      <c r="BU65" s="284">
        <v>0</v>
      </c>
      <c r="BV65" s="284">
        <v>0</v>
      </c>
      <c r="BW65" s="284">
        <v>0</v>
      </c>
      <c r="BX65" s="284">
        <v>0</v>
      </c>
      <c r="BY65" s="284">
        <v>3073.58</v>
      </c>
      <c r="BZ65" s="284">
        <v>0</v>
      </c>
      <c r="CA65" s="284">
        <v>0</v>
      </c>
      <c r="CB65" s="284">
        <v>0</v>
      </c>
      <c r="CC65" s="284">
        <v>9895.5400000000009</v>
      </c>
      <c r="CD65" s="25" t="s">
        <v>248</v>
      </c>
      <c r="CE65" s="28">
        <f t="shared" si="6"/>
        <v>6311997.3500000006</v>
      </c>
    </row>
    <row r="66" spans="1:83" x14ac:dyDescent="0.25">
      <c r="A66" s="35" t="s">
        <v>267</v>
      </c>
      <c r="B66" s="16"/>
      <c r="C66" s="20">
        <v>117230.86</v>
      </c>
      <c r="D66" s="20">
        <v>0</v>
      </c>
      <c r="E66" s="20">
        <v>1230817.73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380618.97</v>
      </c>
      <c r="P66" s="26">
        <v>4197094.49</v>
      </c>
      <c r="Q66" s="26">
        <v>39480.53</v>
      </c>
      <c r="R66" s="26">
        <v>1573788.0500000003</v>
      </c>
      <c r="S66" s="284">
        <v>383101.28</v>
      </c>
      <c r="T66" s="284">
        <v>0</v>
      </c>
      <c r="U66" s="27">
        <v>5340997.7499999991</v>
      </c>
      <c r="V66" s="26">
        <v>54134.25</v>
      </c>
      <c r="W66" s="26">
        <v>120334.55</v>
      </c>
      <c r="X66" s="26">
        <v>0</v>
      </c>
      <c r="Y66" s="26">
        <v>2024461.5</v>
      </c>
      <c r="Z66" s="26">
        <v>1667707.2699999996</v>
      </c>
      <c r="AA66" s="26">
        <v>100842.13</v>
      </c>
      <c r="AB66" s="285">
        <v>562712.07999999996</v>
      </c>
      <c r="AC66" s="26">
        <v>560786.84000000008</v>
      </c>
      <c r="AD66" s="26">
        <v>1254103.29</v>
      </c>
      <c r="AE66" s="26">
        <v>559219.01</v>
      </c>
      <c r="AF66" s="26">
        <v>0</v>
      </c>
      <c r="AG66" s="26">
        <v>385946.03</v>
      </c>
      <c r="AH66" s="26">
        <v>0</v>
      </c>
      <c r="AI66" s="26">
        <v>0</v>
      </c>
      <c r="AJ66" s="26">
        <v>47397894.670000009</v>
      </c>
      <c r="AK66" s="26">
        <v>171267.83000000002</v>
      </c>
      <c r="AL66" s="26">
        <v>112941.77000000002</v>
      </c>
      <c r="AM66" s="26">
        <v>0</v>
      </c>
      <c r="AN66" s="26">
        <v>0</v>
      </c>
      <c r="AO66" s="26">
        <v>0</v>
      </c>
      <c r="AP66" s="26">
        <v>2118360.42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84">
        <v>1038267.57</v>
      </c>
      <c r="AW66" s="284">
        <v>0</v>
      </c>
      <c r="AX66" s="284">
        <v>0</v>
      </c>
      <c r="AY66" s="26">
        <v>337086.40999999992</v>
      </c>
      <c r="AZ66" s="26">
        <v>0</v>
      </c>
      <c r="BA66" s="284">
        <v>-36.67</v>
      </c>
      <c r="BB66" s="284">
        <v>0</v>
      </c>
      <c r="BC66" s="284">
        <v>258454.59</v>
      </c>
      <c r="BD66" s="284">
        <v>0</v>
      </c>
      <c r="BE66" s="26">
        <v>11489902.670000002</v>
      </c>
      <c r="BF66" s="284">
        <v>138181.24</v>
      </c>
      <c r="BG66" s="284">
        <v>0</v>
      </c>
      <c r="BH66" s="284">
        <v>0</v>
      </c>
      <c r="BI66" s="284">
        <v>0</v>
      </c>
      <c r="BJ66" s="284">
        <v>0</v>
      </c>
      <c r="BK66" s="284">
        <v>16130276.02</v>
      </c>
      <c r="BL66" s="284">
        <v>5225273</v>
      </c>
      <c r="BM66" s="284">
        <v>0</v>
      </c>
      <c r="BN66" s="284">
        <v>332269.18</v>
      </c>
      <c r="BO66" s="284">
        <v>0</v>
      </c>
      <c r="BP66" s="284">
        <v>0</v>
      </c>
      <c r="BQ66" s="284">
        <v>0</v>
      </c>
      <c r="BR66" s="284">
        <v>0</v>
      </c>
      <c r="BS66" s="284">
        <v>0</v>
      </c>
      <c r="BT66" s="284">
        <v>0</v>
      </c>
      <c r="BU66" s="284">
        <v>0</v>
      </c>
      <c r="BV66" s="284">
        <v>8362733.6399999997</v>
      </c>
      <c r="BW66" s="284">
        <v>262.39</v>
      </c>
      <c r="BX66" s="284">
        <v>0</v>
      </c>
      <c r="BY66" s="284">
        <v>946719.34000000008</v>
      </c>
      <c r="BZ66" s="284">
        <v>0</v>
      </c>
      <c r="CA66" s="284">
        <v>375.79999999999995</v>
      </c>
      <c r="CB66" s="284">
        <v>112299</v>
      </c>
      <c r="CC66" s="284">
        <v>71850352.480000004</v>
      </c>
      <c r="CD66" s="25" t="s">
        <v>248</v>
      </c>
      <c r="CE66" s="28">
        <f t="shared" si="6"/>
        <v>186576257.95999998</v>
      </c>
    </row>
    <row r="67" spans="1:83" x14ac:dyDescent="0.25">
      <c r="A67" s="35" t="s">
        <v>16</v>
      </c>
      <c r="B67" s="16"/>
      <c r="C67" s="28">
        <f t="shared" ref="C67:AH67" si="10">ROUND(C51+C52,0)</f>
        <v>-396800</v>
      </c>
      <c r="D67" s="28">
        <f t="shared" si="10"/>
        <v>0</v>
      </c>
      <c r="E67" s="28">
        <f t="shared" si="10"/>
        <v>-1742690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-308871</v>
      </c>
      <c r="P67" s="28">
        <f t="shared" si="10"/>
        <v>4340239</v>
      </c>
      <c r="Q67" s="28">
        <f t="shared" si="10"/>
        <v>26532</v>
      </c>
      <c r="R67" s="28">
        <f t="shared" si="10"/>
        <v>144254</v>
      </c>
      <c r="S67" s="28">
        <f t="shared" si="10"/>
        <v>-396614</v>
      </c>
      <c r="T67" s="28">
        <f t="shared" si="10"/>
        <v>0</v>
      </c>
      <c r="U67" s="28">
        <f t="shared" si="10"/>
        <v>61467</v>
      </c>
      <c r="V67" s="28">
        <f t="shared" si="10"/>
        <v>131767</v>
      </c>
      <c r="W67" s="28">
        <f t="shared" si="10"/>
        <v>756020</v>
      </c>
      <c r="X67" s="28">
        <f t="shared" si="10"/>
        <v>0</v>
      </c>
      <c r="Y67" s="28">
        <f t="shared" si="10"/>
        <v>3336527</v>
      </c>
      <c r="Z67" s="28">
        <f t="shared" si="10"/>
        <v>31754</v>
      </c>
      <c r="AA67" s="28">
        <f t="shared" si="10"/>
        <v>1390631</v>
      </c>
      <c r="AB67" s="28">
        <f t="shared" si="10"/>
        <v>698571</v>
      </c>
      <c r="AC67" s="28">
        <f t="shared" si="10"/>
        <v>994714</v>
      </c>
      <c r="AD67" s="28">
        <f t="shared" si="10"/>
        <v>44504</v>
      </c>
      <c r="AE67" s="28">
        <f t="shared" si="10"/>
        <v>-230574</v>
      </c>
      <c r="AF67" s="28">
        <f t="shared" si="10"/>
        <v>0</v>
      </c>
      <c r="AG67" s="28">
        <f t="shared" si="10"/>
        <v>-807309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3886927</v>
      </c>
      <c r="AK67" s="28">
        <f t="shared" si="11"/>
        <v>-115214</v>
      </c>
      <c r="AL67" s="28">
        <f t="shared" si="11"/>
        <v>-37912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-1677851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96402</v>
      </c>
      <c r="AW67" s="28">
        <f t="shared" si="11"/>
        <v>0</v>
      </c>
      <c r="AX67" s="28">
        <f t="shared" si="11"/>
        <v>0</v>
      </c>
      <c r="AY67" s="28">
        <f t="shared" si="11"/>
        <v>-327948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42690</v>
      </c>
      <c r="BD67" s="28">
        <f t="shared" si="11"/>
        <v>-2504590</v>
      </c>
      <c r="BE67" s="28">
        <f t="shared" si="11"/>
        <v>608919</v>
      </c>
      <c r="BF67" s="28">
        <f t="shared" si="11"/>
        <v>-81203</v>
      </c>
      <c r="BG67" s="28">
        <f t="shared" si="11"/>
        <v>183099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939</v>
      </c>
      <c r="BM67" s="28">
        <f t="shared" si="11"/>
        <v>0</v>
      </c>
      <c r="BN67" s="28">
        <f t="shared" si="11"/>
        <v>5388927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-89734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1068166</v>
      </c>
      <c r="BZ67" s="28">
        <f t="shared" si="12"/>
        <v>0</v>
      </c>
      <c r="CA67" s="28">
        <f t="shared" si="12"/>
        <v>741</v>
      </c>
      <c r="CB67" s="28">
        <f t="shared" si="12"/>
        <v>0</v>
      </c>
      <c r="CC67" s="28">
        <f t="shared" si="12"/>
        <v>638247</v>
      </c>
      <c r="CD67" s="25" t="s">
        <v>248</v>
      </c>
      <c r="CE67" s="28">
        <f t="shared" si="6"/>
        <v>15154727</v>
      </c>
    </row>
    <row r="68" spans="1:83" x14ac:dyDescent="0.25">
      <c r="A68" s="35" t="s">
        <v>268</v>
      </c>
      <c r="B68" s="28"/>
      <c r="C68" s="20">
        <v>1293.4000000000001</v>
      </c>
      <c r="D68" s="20">
        <v>0</v>
      </c>
      <c r="E68" s="20">
        <v>15718.7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10988.65</v>
      </c>
      <c r="P68" s="26">
        <v>1680870.33</v>
      </c>
      <c r="Q68" s="26">
        <v>606.30999999999995</v>
      </c>
      <c r="R68" s="26">
        <v>2022.63</v>
      </c>
      <c r="S68" s="284">
        <v>116120.3</v>
      </c>
      <c r="T68" s="284">
        <v>0</v>
      </c>
      <c r="U68" s="27">
        <v>68087.08</v>
      </c>
      <c r="V68" s="26">
        <v>0</v>
      </c>
      <c r="W68" s="26">
        <v>1036.49</v>
      </c>
      <c r="X68" s="26">
        <v>0</v>
      </c>
      <c r="Y68" s="26">
        <v>1097884.9500000002</v>
      </c>
      <c r="Z68" s="26">
        <v>1100.9299999999998</v>
      </c>
      <c r="AA68" s="26">
        <v>33.049999999999997</v>
      </c>
      <c r="AB68" s="285">
        <v>38665.51</v>
      </c>
      <c r="AC68" s="26">
        <v>210732.84</v>
      </c>
      <c r="AD68" s="26">
        <v>0</v>
      </c>
      <c r="AE68" s="26">
        <v>295309.10999999993</v>
      </c>
      <c r="AF68" s="26">
        <v>0</v>
      </c>
      <c r="AG68" s="26">
        <v>8459.73</v>
      </c>
      <c r="AH68" s="26">
        <v>0</v>
      </c>
      <c r="AI68" s="26">
        <v>0</v>
      </c>
      <c r="AJ68" s="26">
        <v>9794669.6199999973</v>
      </c>
      <c r="AK68" s="26">
        <v>170403.78</v>
      </c>
      <c r="AL68" s="26">
        <v>176223.13</v>
      </c>
      <c r="AM68" s="26">
        <v>0</v>
      </c>
      <c r="AN68" s="26">
        <v>0</v>
      </c>
      <c r="AO68" s="26">
        <v>0</v>
      </c>
      <c r="AP68" s="26">
        <v>399762.51999999996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84">
        <v>20.6</v>
      </c>
      <c r="AW68" s="284">
        <v>0</v>
      </c>
      <c r="AX68" s="284">
        <v>0</v>
      </c>
      <c r="AY68" s="26">
        <v>35761.86</v>
      </c>
      <c r="AZ68" s="26">
        <v>0</v>
      </c>
      <c r="BA68" s="284">
        <v>0</v>
      </c>
      <c r="BB68" s="284">
        <v>0</v>
      </c>
      <c r="BC68" s="284">
        <v>1158.19</v>
      </c>
      <c r="BD68" s="284">
        <v>605929.01</v>
      </c>
      <c r="BE68" s="26">
        <v>691068.61</v>
      </c>
      <c r="BF68" s="284">
        <v>1132.9299999999998</v>
      </c>
      <c r="BG68" s="284">
        <v>345.28</v>
      </c>
      <c r="BH68" s="284">
        <v>0</v>
      </c>
      <c r="BI68" s="284">
        <v>0</v>
      </c>
      <c r="BJ68" s="284">
        <v>0</v>
      </c>
      <c r="BK68" s="284">
        <v>4748.13</v>
      </c>
      <c r="BL68" s="284">
        <v>8397.69</v>
      </c>
      <c r="BM68" s="284">
        <v>0</v>
      </c>
      <c r="BN68" s="284">
        <v>1087876.3</v>
      </c>
      <c r="BO68" s="284">
        <v>0</v>
      </c>
      <c r="BP68" s="284">
        <v>0</v>
      </c>
      <c r="BQ68" s="284">
        <v>0</v>
      </c>
      <c r="BR68" s="284">
        <v>0</v>
      </c>
      <c r="BS68" s="284">
        <v>0</v>
      </c>
      <c r="BT68" s="284">
        <v>0</v>
      </c>
      <c r="BU68" s="284">
        <v>0</v>
      </c>
      <c r="BV68" s="284">
        <v>8082.67</v>
      </c>
      <c r="BW68" s="284">
        <v>0</v>
      </c>
      <c r="BX68" s="284">
        <v>0</v>
      </c>
      <c r="BY68" s="284">
        <v>8172.07</v>
      </c>
      <c r="BZ68" s="284">
        <v>0</v>
      </c>
      <c r="CA68" s="284">
        <v>31792.359999999997</v>
      </c>
      <c r="CB68" s="284">
        <v>0</v>
      </c>
      <c r="CC68" s="284">
        <v>-260604.26999999973</v>
      </c>
      <c r="CD68" s="25" t="s">
        <v>248</v>
      </c>
      <c r="CE68" s="28">
        <f t="shared" si="6"/>
        <v>16313870.489999995</v>
      </c>
    </row>
    <row r="69" spans="1:83" x14ac:dyDescent="0.25">
      <c r="A69" s="35" t="s">
        <v>269</v>
      </c>
      <c r="B69" s="16"/>
      <c r="C69" s="28">
        <f t="shared" ref="C69:AH69" si="13">SUM(C70:C83)</f>
        <v>18819.739999999998</v>
      </c>
      <c r="D69" s="28">
        <f t="shared" si="13"/>
        <v>0</v>
      </c>
      <c r="E69" s="28">
        <f t="shared" si="13"/>
        <v>67671.289999999994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39614.36</v>
      </c>
      <c r="P69" s="28">
        <f t="shared" si="13"/>
        <v>171180.52000000005</v>
      </c>
      <c r="Q69" s="28">
        <f t="shared" si="13"/>
        <v>16965.780000000002</v>
      </c>
      <c r="R69" s="28">
        <f t="shared" si="13"/>
        <v>3284.9</v>
      </c>
      <c r="S69" s="28">
        <f t="shared" si="13"/>
        <v>190495.05</v>
      </c>
      <c r="T69" s="28">
        <f t="shared" si="13"/>
        <v>0</v>
      </c>
      <c r="U69" s="28">
        <f t="shared" si="13"/>
        <v>8391.9699999999957</v>
      </c>
      <c r="V69" s="28">
        <f t="shared" si="13"/>
        <v>730</v>
      </c>
      <c r="W69" s="28">
        <f t="shared" si="13"/>
        <v>0</v>
      </c>
      <c r="X69" s="28">
        <f t="shared" si="13"/>
        <v>0</v>
      </c>
      <c r="Y69" s="28">
        <f t="shared" si="13"/>
        <v>27395.009999999987</v>
      </c>
      <c r="Z69" s="28">
        <f t="shared" si="13"/>
        <v>1852.62</v>
      </c>
      <c r="AA69" s="28">
        <f t="shared" si="13"/>
        <v>37.46</v>
      </c>
      <c r="AB69" s="28">
        <f t="shared" si="13"/>
        <v>209383.22</v>
      </c>
      <c r="AC69" s="28">
        <f t="shared" si="13"/>
        <v>12732.539999999999</v>
      </c>
      <c r="AD69" s="28">
        <f t="shared" si="13"/>
        <v>0</v>
      </c>
      <c r="AE69" s="28">
        <f t="shared" si="13"/>
        <v>9760.369999999999</v>
      </c>
      <c r="AF69" s="28">
        <f t="shared" si="13"/>
        <v>0</v>
      </c>
      <c r="AG69" s="28">
        <f t="shared" si="13"/>
        <v>75041.720000000016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-423091.74999999977</v>
      </c>
      <c r="AK69" s="28">
        <f t="shared" si="14"/>
        <v>1646.4199999999998</v>
      </c>
      <c r="AL69" s="28">
        <f t="shared" si="14"/>
        <v>798.2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17282.170000000002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12562.309999999998</v>
      </c>
      <c r="AW69" s="28">
        <f t="shared" si="14"/>
        <v>0</v>
      </c>
      <c r="AX69" s="28">
        <f t="shared" si="14"/>
        <v>0</v>
      </c>
      <c r="AY69" s="28">
        <f t="shared" si="14"/>
        <v>76637.060000000027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164194.64000000001</v>
      </c>
      <c r="BF69" s="28">
        <f t="shared" si="14"/>
        <v>11837.82</v>
      </c>
      <c r="BG69" s="28">
        <f t="shared" si="14"/>
        <v>0</v>
      </c>
      <c r="BH69" s="28">
        <f t="shared" si="14"/>
        <v>0</v>
      </c>
      <c r="BI69" s="28">
        <f t="shared" si="14"/>
        <v>-377.59</v>
      </c>
      <c r="BJ69" s="28">
        <f t="shared" si="14"/>
        <v>0</v>
      </c>
      <c r="BK69" s="28">
        <f t="shared" si="14"/>
        <v>0</v>
      </c>
      <c r="BL69" s="28">
        <f t="shared" si="14"/>
        <v>-0.4</v>
      </c>
      <c r="BM69" s="28">
        <f t="shared" si="14"/>
        <v>0</v>
      </c>
      <c r="BN69" s="28">
        <f t="shared" si="14"/>
        <v>692574.81000000029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140651.43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14087</v>
      </c>
      <c r="BX69" s="28">
        <f t="shared" si="15"/>
        <v>0</v>
      </c>
      <c r="BY69" s="28">
        <f t="shared" si="15"/>
        <v>73753.549999999988</v>
      </c>
      <c r="BZ69" s="28">
        <f t="shared" si="15"/>
        <v>4403.3</v>
      </c>
      <c r="CA69" s="28">
        <f t="shared" si="15"/>
        <v>1035.3399999999999</v>
      </c>
      <c r="CB69" s="28">
        <f t="shared" si="15"/>
        <v>0</v>
      </c>
      <c r="CC69" s="28">
        <f t="shared" si="15"/>
        <v>1341254.6700000018</v>
      </c>
      <c r="CD69" s="28">
        <f t="shared" si="15"/>
        <v>22914024.089999996</v>
      </c>
      <c r="CE69" s="28">
        <f>SUM(CE70:CE84)</f>
        <v>40149740.640000001</v>
      </c>
    </row>
    <row r="70" spans="1:83" x14ac:dyDescent="0.25">
      <c r="A70" s="29" t="s">
        <v>270</v>
      </c>
      <c r="B70" s="30"/>
      <c r="C70" s="241">
        <v>0</v>
      </c>
      <c r="D70" s="241">
        <v>0</v>
      </c>
      <c r="E70" s="241">
        <v>0</v>
      </c>
      <c r="F70" s="241">
        <v>0</v>
      </c>
      <c r="G70" s="241">
        <v>0</v>
      </c>
      <c r="H70" s="241">
        <v>0</v>
      </c>
      <c r="I70" s="241">
        <v>0</v>
      </c>
      <c r="J70" s="241">
        <v>0</v>
      </c>
      <c r="K70" s="241">
        <v>0</v>
      </c>
      <c r="L70" s="241">
        <v>0</v>
      </c>
      <c r="M70" s="241">
        <v>0</v>
      </c>
      <c r="N70" s="241">
        <v>0</v>
      </c>
      <c r="O70" s="241">
        <v>0</v>
      </c>
      <c r="P70" s="241">
        <v>0</v>
      </c>
      <c r="Q70" s="241">
        <v>0</v>
      </c>
      <c r="R70" s="241">
        <v>0</v>
      </c>
      <c r="S70" s="241">
        <v>0</v>
      </c>
      <c r="T70" s="241">
        <v>0</v>
      </c>
      <c r="U70" s="241">
        <v>0</v>
      </c>
      <c r="V70" s="241">
        <v>0</v>
      </c>
      <c r="W70" s="241">
        <v>0</v>
      </c>
      <c r="X70" s="241">
        <v>0</v>
      </c>
      <c r="Y70" s="241">
        <v>0</v>
      </c>
      <c r="Z70" s="241">
        <v>0</v>
      </c>
      <c r="AA70" s="241">
        <v>0</v>
      </c>
      <c r="AB70" s="241">
        <v>0</v>
      </c>
      <c r="AC70" s="241">
        <v>0</v>
      </c>
      <c r="AD70" s="241">
        <v>0</v>
      </c>
      <c r="AE70" s="241">
        <v>0</v>
      </c>
      <c r="AF70" s="241">
        <v>0</v>
      </c>
      <c r="AG70" s="241">
        <v>0</v>
      </c>
      <c r="AH70" s="241">
        <v>0</v>
      </c>
      <c r="AI70" s="241">
        <v>0</v>
      </c>
      <c r="AJ70" s="241">
        <v>0</v>
      </c>
      <c r="AK70" s="241">
        <v>0</v>
      </c>
      <c r="AL70" s="241">
        <v>0</v>
      </c>
      <c r="AM70" s="241">
        <v>0</v>
      </c>
      <c r="AN70" s="241">
        <v>0</v>
      </c>
      <c r="AO70" s="241">
        <v>0</v>
      </c>
      <c r="AP70" s="241">
        <v>0</v>
      </c>
      <c r="AQ70" s="241">
        <v>0</v>
      </c>
      <c r="AR70" s="241">
        <v>0</v>
      </c>
      <c r="AS70" s="241">
        <v>0</v>
      </c>
      <c r="AT70" s="241">
        <v>0</v>
      </c>
      <c r="AU70" s="241">
        <v>0</v>
      </c>
      <c r="AV70" s="241">
        <v>0</v>
      </c>
      <c r="AW70" s="241">
        <v>0</v>
      </c>
      <c r="AX70" s="241">
        <v>0</v>
      </c>
      <c r="AY70" s="241">
        <v>0</v>
      </c>
      <c r="AZ70" s="241">
        <v>0</v>
      </c>
      <c r="BA70" s="241">
        <v>0</v>
      </c>
      <c r="BB70" s="241">
        <v>0</v>
      </c>
      <c r="BC70" s="241">
        <v>0</v>
      </c>
      <c r="BD70" s="241">
        <v>0</v>
      </c>
      <c r="BE70" s="241">
        <v>0</v>
      </c>
      <c r="BF70" s="241">
        <v>0</v>
      </c>
      <c r="BG70" s="241">
        <v>0</v>
      </c>
      <c r="BH70" s="241">
        <v>0</v>
      </c>
      <c r="BI70" s="241">
        <v>0</v>
      </c>
      <c r="BJ70" s="241">
        <v>0</v>
      </c>
      <c r="BK70" s="241">
        <v>0</v>
      </c>
      <c r="BL70" s="241">
        <v>0</v>
      </c>
      <c r="BM70" s="241">
        <v>0</v>
      </c>
      <c r="BN70" s="241">
        <v>0</v>
      </c>
      <c r="BO70" s="241">
        <v>0</v>
      </c>
      <c r="BP70" s="241">
        <v>0</v>
      </c>
      <c r="BQ70" s="241">
        <v>0</v>
      </c>
      <c r="BR70" s="241">
        <v>0</v>
      </c>
      <c r="BS70" s="241">
        <v>0</v>
      </c>
      <c r="BT70" s="241">
        <v>0</v>
      </c>
      <c r="BU70" s="241">
        <v>0</v>
      </c>
      <c r="BV70" s="241">
        <v>0</v>
      </c>
      <c r="BW70" s="241">
        <v>0</v>
      </c>
      <c r="BX70" s="241">
        <v>0</v>
      </c>
      <c r="BY70" s="241">
        <v>0</v>
      </c>
      <c r="BZ70" s="241">
        <v>0</v>
      </c>
      <c r="CA70" s="241">
        <v>0</v>
      </c>
      <c r="CB70" s="241">
        <v>0</v>
      </c>
      <c r="CC70" s="241">
        <v>0</v>
      </c>
      <c r="CD70" s="241">
        <v>0</v>
      </c>
      <c r="CE70" s="28">
        <f t="shared" ref="CE70:CE85" si="16">SUM(C70:CD70)</f>
        <v>0</v>
      </c>
    </row>
    <row r="71" spans="1:83" x14ac:dyDescent="0.25">
      <c r="A71" s="29" t="s">
        <v>271</v>
      </c>
      <c r="B71" s="30"/>
      <c r="C71" s="241">
        <v>0</v>
      </c>
      <c r="D71" s="241">
        <v>0</v>
      </c>
      <c r="E71" s="241">
        <v>0</v>
      </c>
      <c r="F71" s="241">
        <v>0</v>
      </c>
      <c r="G71" s="241">
        <v>0</v>
      </c>
      <c r="H71" s="241">
        <v>0</v>
      </c>
      <c r="I71" s="241">
        <v>0</v>
      </c>
      <c r="J71" s="241">
        <v>0</v>
      </c>
      <c r="K71" s="241">
        <v>0</v>
      </c>
      <c r="L71" s="241">
        <v>0</v>
      </c>
      <c r="M71" s="241">
        <v>0</v>
      </c>
      <c r="N71" s="241">
        <v>0</v>
      </c>
      <c r="O71" s="241">
        <v>0</v>
      </c>
      <c r="P71" s="241">
        <v>0</v>
      </c>
      <c r="Q71" s="241">
        <v>0</v>
      </c>
      <c r="R71" s="241">
        <v>0</v>
      </c>
      <c r="S71" s="241">
        <v>0</v>
      </c>
      <c r="T71" s="241">
        <v>0</v>
      </c>
      <c r="U71" s="241">
        <v>0</v>
      </c>
      <c r="V71" s="241">
        <v>0</v>
      </c>
      <c r="W71" s="241">
        <v>0</v>
      </c>
      <c r="X71" s="241">
        <v>0</v>
      </c>
      <c r="Y71" s="241">
        <v>0</v>
      </c>
      <c r="Z71" s="241">
        <v>0</v>
      </c>
      <c r="AA71" s="241">
        <v>0</v>
      </c>
      <c r="AB71" s="241">
        <v>0</v>
      </c>
      <c r="AC71" s="241">
        <v>0</v>
      </c>
      <c r="AD71" s="241">
        <v>0</v>
      </c>
      <c r="AE71" s="241">
        <v>0</v>
      </c>
      <c r="AF71" s="241">
        <v>0</v>
      </c>
      <c r="AG71" s="241">
        <v>0</v>
      </c>
      <c r="AH71" s="241">
        <v>0</v>
      </c>
      <c r="AI71" s="241">
        <v>0</v>
      </c>
      <c r="AJ71" s="241">
        <v>0</v>
      </c>
      <c r="AK71" s="241">
        <v>0</v>
      </c>
      <c r="AL71" s="241">
        <v>0</v>
      </c>
      <c r="AM71" s="241">
        <v>0</v>
      </c>
      <c r="AN71" s="241">
        <v>0</v>
      </c>
      <c r="AO71" s="241">
        <v>0</v>
      </c>
      <c r="AP71" s="241">
        <v>0</v>
      </c>
      <c r="AQ71" s="241">
        <v>0</v>
      </c>
      <c r="AR71" s="241">
        <v>0</v>
      </c>
      <c r="AS71" s="241">
        <v>0</v>
      </c>
      <c r="AT71" s="241">
        <v>0</v>
      </c>
      <c r="AU71" s="241">
        <v>0</v>
      </c>
      <c r="AV71" s="241">
        <v>0</v>
      </c>
      <c r="AW71" s="241">
        <v>0</v>
      </c>
      <c r="AX71" s="241">
        <v>0</v>
      </c>
      <c r="AY71" s="241">
        <v>0</v>
      </c>
      <c r="AZ71" s="241">
        <v>0</v>
      </c>
      <c r="BA71" s="241">
        <v>0</v>
      </c>
      <c r="BB71" s="241">
        <v>0</v>
      </c>
      <c r="BC71" s="241">
        <v>0</v>
      </c>
      <c r="BD71" s="241">
        <v>0</v>
      </c>
      <c r="BE71" s="241">
        <v>0</v>
      </c>
      <c r="BF71" s="241">
        <v>0</v>
      </c>
      <c r="BG71" s="241">
        <v>0</v>
      </c>
      <c r="BH71" s="241">
        <v>0</v>
      </c>
      <c r="BI71" s="241">
        <v>0</v>
      </c>
      <c r="BJ71" s="241">
        <v>0</v>
      </c>
      <c r="BK71" s="241">
        <v>0</v>
      </c>
      <c r="BL71" s="241">
        <v>0</v>
      </c>
      <c r="BM71" s="241">
        <v>0</v>
      </c>
      <c r="BN71" s="241">
        <v>0</v>
      </c>
      <c r="BO71" s="241">
        <v>0</v>
      </c>
      <c r="BP71" s="241">
        <v>0</v>
      </c>
      <c r="BQ71" s="241">
        <v>0</v>
      </c>
      <c r="BR71" s="241">
        <v>0</v>
      </c>
      <c r="BS71" s="241">
        <v>0</v>
      </c>
      <c r="BT71" s="241">
        <v>0</v>
      </c>
      <c r="BU71" s="241">
        <v>0</v>
      </c>
      <c r="BV71" s="241">
        <v>0</v>
      </c>
      <c r="BW71" s="241">
        <v>0</v>
      </c>
      <c r="BX71" s="241">
        <v>0</v>
      </c>
      <c r="BY71" s="241">
        <v>0</v>
      </c>
      <c r="BZ71" s="241">
        <v>0</v>
      </c>
      <c r="CA71" s="241">
        <v>0</v>
      </c>
      <c r="CB71" s="241">
        <v>0</v>
      </c>
      <c r="CC71" s="241">
        <v>0</v>
      </c>
      <c r="CD71" s="241">
        <v>0</v>
      </c>
      <c r="CE71" s="28">
        <f t="shared" si="16"/>
        <v>0</v>
      </c>
    </row>
    <row r="72" spans="1:83" x14ac:dyDescent="0.25">
      <c r="A72" s="29" t="s">
        <v>272</v>
      </c>
      <c r="B72" s="30"/>
      <c r="C72" s="241">
        <v>0</v>
      </c>
      <c r="D72" s="241">
        <v>0</v>
      </c>
      <c r="E72" s="241">
        <v>0</v>
      </c>
      <c r="F72" s="241">
        <v>0</v>
      </c>
      <c r="G72" s="241">
        <v>0</v>
      </c>
      <c r="H72" s="241">
        <v>0</v>
      </c>
      <c r="I72" s="241">
        <v>0</v>
      </c>
      <c r="J72" s="241">
        <v>0</v>
      </c>
      <c r="K72" s="241">
        <v>0</v>
      </c>
      <c r="L72" s="241">
        <v>0</v>
      </c>
      <c r="M72" s="241">
        <v>0</v>
      </c>
      <c r="N72" s="241">
        <v>0</v>
      </c>
      <c r="O72" s="241">
        <v>0</v>
      </c>
      <c r="P72" s="241">
        <v>0</v>
      </c>
      <c r="Q72" s="241">
        <v>0</v>
      </c>
      <c r="R72" s="241">
        <v>0</v>
      </c>
      <c r="S72" s="241">
        <v>0</v>
      </c>
      <c r="T72" s="241">
        <v>0</v>
      </c>
      <c r="U72" s="241">
        <v>0</v>
      </c>
      <c r="V72" s="241">
        <v>0</v>
      </c>
      <c r="W72" s="241">
        <v>0</v>
      </c>
      <c r="X72" s="241">
        <v>0</v>
      </c>
      <c r="Y72" s="241">
        <v>0</v>
      </c>
      <c r="Z72" s="241">
        <v>0</v>
      </c>
      <c r="AA72" s="241">
        <v>0</v>
      </c>
      <c r="AB72" s="241">
        <v>0</v>
      </c>
      <c r="AC72" s="241">
        <v>0</v>
      </c>
      <c r="AD72" s="241">
        <v>0</v>
      </c>
      <c r="AE72" s="241">
        <v>0</v>
      </c>
      <c r="AF72" s="241">
        <v>0</v>
      </c>
      <c r="AG72" s="241">
        <v>0</v>
      </c>
      <c r="AH72" s="241">
        <v>0</v>
      </c>
      <c r="AI72" s="241">
        <v>0</v>
      </c>
      <c r="AJ72" s="241">
        <v>0</v>
      </c>
      <c r="AK72" s="241">
        <v>0</v>
      </c>
      <c r="AL72" s="241">
        <v>0</v>
      </c>
      <c r="AM72" s="241">
        <v>0</v>
      </c>
      <c r="AN72" s="241">
        <v>0</v>
      </c>
      <c r="AO72" s="241">
        <v>0</v>
      </c>
      <c r="AP72" s="241">
        <v>0</v>
      </c>
      <c r="AQ72" s="241">
        <v>0</v>
      </c>
      <c r="AR72" s="241">
        <v>0</v>
      </c>
      <c r="AS72" s="241">
        <v>0</v>
      </c>
      <c r="AT72" s="241">
        <v>0</v>
      </c>
      <c r="AU72" s="241">
        <v>0</v>
      </c>
      <c r="AV72" s="241">
        <v>0</v>
      </c>
      <c r="AW72" s="241">
        <v>0</v>
      </c>
      <c r="AX72" s="241">
        <v>0</v>
      </c>
      <c r="AY72" s="241">
        <v>0</v>
      </c>
      <c r="AZ72" s="241">
        <v>0</v>
      </c>
      <c r="BA72" s="241">
        <v>0</v>
      </c>
      <c r="BB72" s="241">
        <v>0</v>
      </c>
      <c r="BC72" s="241">
        <v>0</v>
      </c>
      <c r="BD72" s="241">
        <v>0</v>
      </c>
      <c r="BE72" s="241">
        <v>0</v>
      </c>
      <c r="BF72" s="241">
        <v>0</v>
      </c>
      <c r="BG72" s="241">
        <v>0</v>
      </c>
      <c r="BH72" s="241">
        <v>0</v>
      </c>
      <c r="BI72" s="241">
        <v>0</v>
      </c>
      <c r="BJ72" s="241">
        <v>0</v>
      </c>
      <c r="BK72" s="241">
        <v>0</v>
      </c>
      <c r="BL72" s="241">
        <v>0</v>
      </c>
      <c r="BM72" s="241">
        <v>0</v>
      </c>
      <c r="BN72" s="241">
        <v>0</v>
      </c>
      <c r="BO72" s="241">
        <v>0</v>
      </c>
      <c r="BP72" s="241">
        <v>0</v>
      </c>
      <c r="BQ72" s="241">
        <v>0</v>
      </c>
      <c r="BR72" s="241">
        <v>0</v>
      </c>
      <c r="BS72" s="241">
        <v>0</v>
      </c>
      <c r="BT72" s="241">
        <v>0</v>
      </c>
      <c r="BU72" s="241">
        <v>0</v>
      </c>
      <c r="BV72" s="241">
        <v>0</v>
      </c>
      <c r="BW72" s="241">
        <v>0</v>
      </c>
      <c r="BX72" s="241">
        <v>0</v>
      </c>
      <c r="BY72" s="241">
        <v>0</v>
      </c>
      <c r="BZ72" s="241">
        <v>0</v>
      </c>
      <c r="CA72" s="241">
        <v>0</v>
      </c>
      <c r="CB72" s="241">
        <v>0</v>
      </c>
      <c r="CC72" s="241">
        <v>0</v>
      </c>
      <c r="CD72" s="241">
        <v>0</v>
      </c>
      <c r="CE72" s="28">
        <f t="shared" si="16"/>
        <v>0</v>
      </c>
    </row>
    <row r="73" spans="1:83" x14ac:dyDescent="0.25">
      <c r="A73" s="29" t="s">
        <v>273</v>
      </c>
      <c r="B73" s="30"/>
      <c r="C73" s="241">
        <v>0</v>
      </c>
      <c r="D73" s="241">
        <v>0</v>
      </c>
      <c r="E73" s="241">
        <v>0</v>
      </c>
      <c r="F73" s="241">
        <v>0</v>
      </c>
      <c r="G73" s="241">
        <v>0</v>
      </c>
      <c r="H73" s="241">
        <v>0</v>
      </c>
      <c r="I73" s="241">
        <v>0</v>
      </c>
      <c r="J73" s="241">
        <v>0</v>
      </c>
      <c r="K73" s="241">
        <v>0</v>
      </c>
      <c r="L73" s="241">
        <v>0</v>
      </c>
      <c r="M73" s="241">
        <v>0</v>
      </c>
      <c r="N73" s="241">
        <v>0</v>
      </c>
      <c r="O73" s="241">
        <v>0</v>
      </c>
      <c r="P73" s="241">
        <v>0</v>
      </c>
      <c r="Q73" s="241">
        <v>0</v>
      </c>
      <c r="R73" s="241">
        <v>0</v>
      </c>
      <c r="S73" s="241">
        <v>0</v>
      </c>
      <c r="T73" s="241">
        <v>0</v>
      </c>
      <c r="U73" s="241">
        <v>0</v>
      </c>
      <c r="V73" s="241">
        <v>0</v>
      </c>
      <c r="W73" s="241">
        <v>0</v>
      </c>
      <c r="X73" s="241">
        <v>0</v>
      </c>
      <c r="Y73" s="241">
        <v>0</v>
      </c>
      <c r="Z73" s="241">
        <v>0</v>
      </c>
      <c r="AA73" s="241">
        <v>0</v>
      </c>
      <c r="AB73" s="241">
        <v>0</v>
      </c>
      <c r="AC73" s="241">
        <v>0</v>
      </c>
      <c r="AD73" s="241">
        <v>0</v>
      </c>
      <c r="AE73" s="241">
        <v>0</v>
      </c>
      <c r="AF73" s="241">
        <v>0</v>
      </c>
      <c r="AG73" s="241">
        <v>0</v>
      </c>
      <c r="AH73" s="241">
        <v>0</v>
      </c>
      <c r="AI73" s="241">
        <v>0</v>
      </c>
      <c r="AJ73" s="241">
        <v>0</v>
      </c>
      <c r="AK73" s="241">
        <v>0</v>
      </c>
      <c r="AL73" s="241">
        <v>0</v>
      </c>
      <c r="AM73" s="241">
        <v>0</v>
      </c>
      <c r="AN73" s="241">
        <v>0</v>
      </c>
      <c r="AO73" s="241">
        <v>0</v>
      </c>
      <c r="AP73" s="241">
        <v>0</v>
      </c>
      <c r="AQ73" s="241">
        <v>0</v>
      </c>
      <c r="AR73" s="241">
        <v>0</v>
      </c>
      <c r="AS73" s="241">
        <v>0</v>
      </c>
      <c r="AT73" s="241">
        <v>0</v>
      </c>
      <c r="AU73" s="241">
        <v>0</v>
      </c>
      <c r="AV73" s="241">
        <v>0</v>
      </c>
      <c r="AW73" s="241">
        <v>0</v>
      </c>
      <c r="AX73" s="241">
        <v>0</v>
      </c>
      <c r="AY73" s="241">
        <v>0</v>
      </c>
      <c r="AZ73" s="241">
        <v>0</v>
      </c>
      <c r="BA73" s="241">
        <v>0</v>
      </c>
      <c r="BB73" s="241">
        <v>0</v>
      </c>
      <c r="BC73" s="241">
        <v>0</v>
      </c>
      <c r="BD73" s="241">
        <v>0</v>
      </c>
      <c r="BE73" s="241">
        <v>0</v>
      </c>
      <c r="BF73" s="241">
        <v>0</v>
      </c>
      <c r="BG73" s="241">
        <v>0</v>
      </c>
      <c r="BH73" s="241">
        <v>0</v>
      </c>
      <c r="BI73" s="241">
        <v>0</v>
      </c>
      <c r="BJ73" s="241">
        <v>0</v>
      </c>
      <c r="BK73" s="241">
        <v>0</v>
      </c>
      <c r="BL73" s="241">
        <v>0</v>
      </c>
      <c r="BM73" s="241">
        <v>0</v>
      </c>
      <c r="BN73" s="241">
        <v>0</v>
      </c>
      <c r="BO73" s="241">
        <v>0</v>
      </c>
      <c r="BP73" s="241">
        <v>0</v>
      </c>
      <c r="BQ73" s="241">
        <v>0</v>
      </c>
      <c r="BR73" s="241">
        <v>0</v>
      </c>
      <c r="BS73" s="241">
        <v>0</v>
      </c>
      <c r="BT73" s="241">
        <v>0</v>
      </c>
      <c r="BU73" s="241">
        <v>0</v>
      </c>
      <c r="BV73" s="241">
        <v>0</v>
      </c>
      <c r="BW73" s="241">
        <v>0</v>
      </c>
      <c r="BX73" s="241">
        <v>0</v>
      </c>
      <c r="BY73" s="241">
        <v>0</v>
      </c>
      <c r="BZ73" s="241">
        <v>0</v>
      </c>
      <c r="CA73" s="241">
        <v>0</v>
      </c>
      <c r="CB73" s="241">
        <v>0</v>
      </c>
      <c r="CC73" s="241">
        <v>0</v>
      </c>
      <c r="CD73" s="241">
        <v>0</v>
      </c>
      <c r="CE73" s="28">
        <f t="shared" si="16"/>
        <v>0</v>
      </c>
    </row>
    <row r="74" spans="1:83" x14ac:dyDescent="0.25">
      <c r="A74" s="29" t="s">
        <v>274</v>
      </c>
      <c r="B74" s="30"/>
      <c r="C74" s="241">
        <v>0</v>
      </c>
      <c r="D74" s="241">
        <v>0</v>
      </c>
      <c r="E74" s="241">
        <v>0</v>
      </c>
      <c r="F74" s="241">
        <v>0</v>
      </c>
      <c r="G74" s="241">
        <v>0</v>
      </c>
      <c r="H74" s="241">
        <v>0</v>
      </c>
      <c r="I74" s="241">
        <v>0</v>
      </c>
      <c r="J74" s="241">
        <v>0</v>
      </c>
      <c r="K74" s="241">
        <v>0</v>
      </c>
      <c r="L74" s="241">
        <v>0</v>
      </c>
      <c r="M74" s="241">
        <v>0</v>
      </c>
      <c r="N74" s="241">
        <v>0</v>
      </c>
      <c r="O74" s="241">
        <v>0</v>
      </c>
      <c r="P74" s="241">
        <v>0</v>
      </c>
      <c r="Q74" s="241">
        <v>0</v>
      </c>
      <c r="R74" s="241">
        <v>0</v>
      </c>
      <c r="S74" s="241">
        <v>0</v>
      </c>
      <c r="T74" s="241">
        <v>0</v>
      </c>
      <c r="U74" s="241">
        <v>0</v>
      </c>
      <c r="V74" s="241">
        <v>0</v>
      </c>
      <c r="W74" s="241">
        <v>0</v>
      </c>
      <c r="X74" s="241">
        <v>0</v>
      </c>
      <c r="Y74" s="241">
        <v>0</v>
      </c>
      <c r="Z74" s="241">
        <v>0</v>
      </c>
      <c r="AA74" s="241">
        <v>0</v>
      </c>
      <c r="AB74" s="241">
        <v>0</v>
      </c>
      <c r="AC74" s="241">
        <v>0</v>
      </c>
      <c r="AD74" s="241">
        <v>0</v>
      </c>
      <c r="AE74" s="241">
        <v>0</v>
      </c>
      <c r="AF74" s="241">
        <v>0</v>
      </c>
      <c r="AG74" s="241">
        <v>0</v>
      </c>
      <c r="AH74" s="241">
        <v>0</v>
      </c>
      <c r="AI74" s="241">
        <v>0</v>
      </c>
      <c r="AJ74" s="241">
        <v>0</v>
      </c>
      <c r="AK74" s="241">
        <v>0</v>
      </c>
      <c r="AL74" s="241">
        <v>0</v>
      </c>
      <c r="AM74" s="241">
        <v>0</v>
      </c>
      <c r="AN74" s="241">
        <v>0</v>
      </c>
      <c r="AO74" s="241">
        <v>0</v>
      </c>
      <c r="AP74" s="241">
        <v>0</v>
      </c>
      <c r="AQ74" s="241">
        <v>0</v>
      </c>
      <c r="AR74" s="241">
        <v>0</v>
      </c>
      <c r="AS74" s="241">
        <v>0</v>
      </c>
      <c r="AT74" s="241">
        <v>0</v>
      </c>
      <c r="AU74" s="241">
        <v>0</v>
      </c>
      <c r="AV74" s="241">
        <v>0</v>
      </c>
      <c r="AW74" s="241">
        <v>0</v>
      </c>
      <c r="AX74" s="241">
        <v>0</v>
      </c>
      <c r="AY74" s="241">
        <v>0</v>
      </c>
      <c r="AZ74" s="241">
        <v>0</v>
      </c>
      <c r="BA74" s="241">
        <v>0</v>
      </c>
      <c r="BB74" s="241">
        <v>0</v>
      </c>
      <c r="BC74" s="241">
        <v>0</v>
      </c>
      <c r="BD74" s="241">
        <v>0</v>
      </c>
      <c r="BE74" s="241">
        <v>0</v>
      </c>
      <c r="BF74" s="241">
        <v>0</v>
      </c>
      <c r="BG74" s="241">
        <v>0</v>
      </c>
      <c r="BH74" s="241">
        <v>0</v>
      </c>
      <c r="BI74" s="241">
        <v>0</v>
      </c>
      <c r="BJ74" s="241">
        <v>0</v>
      </c>
      <c r="BK74" s="241">
        <v>0</v>
      </c>
      <c r="BL74" s="241">
        <v>0</v>
      </c>
      <c r="BM74" s="241">
        <v>0</v>
      </c>
      <c r="BN74" s="241">
        <v>0</v>
      </c>
      <c r="BO74" s="241">
        <v>0</v>
      </c>
      <c r="BP74" s="241">
        <v>0</v>
      </c>
      <c r="BQ74" s="241">
        <v>0</v>
      </c>
      <c r="BR74" s="241">
        <v>0</v>
      </c>
      <c r="BS74" s="241">
        <v>0</v>
      </c>
      <c r="BT74" s="241">
        <v>0</v>
      </c>
      <c r="BU74" s="241">
        <v>0</v>
      </c>
      <c r="BV74" s="241">
        <v>0</v>
      </c>
      <c r="BW74" s="241">
        <v>0</v>
      </c>
      <c r="BX74" s="241">
        <v>0</v>
      </c>
      <c r="BY74" s="241">
        <v>0</v>
      </c>
      <c r="BZ74" s="241">
        <v>0</v>
      </c>
      <c r="CA74" s="241">
        <v>0</v>
      </c>
      <c r="CB74" s="241">
        <v>0</v>
      </c>
      <c r="CC74" s="241">
        <v>0</v>
      </c>
      <c r="CD74" s="241">
        <v>0</v>
      </c>
      <c r="CE74" s="28">
        <f t="shared" si="16"/>
        <v>0</v>
      </c>
    </row>
    <row r="75" spans="1:83" x14ac:dyDescent="0.25">
      <c r="A75" s="29" t="s">
        <v>275</v>
      </c>
      <c r="B75" s="30"/>
      <c r="C75" s="241">
        <v>0</v>
      </c>
      <c r="D75" s="241">
        <v>0</v>
      </c>
      <c r="E75" s="241">
        <v>0</v>
      </c>
      <c r="F75" s="241">
        <v>0</v>
      </c>
      <c r="G75" s="241">
        <v>0</v>
      </c>
      <c r="H75" s="241">
        <v>0</v>
      </c>
      <c r="I75" s="241">
        <v>0</v>
      </c>
      <c r="J75" s="241">
        <v>0</v>
      </c>
      <c r="K75" s="241">
        <v>0</v>
      </c>
      <c r="L75" s="241">
        <v>0</v>
      </c>
      <c r="M75" s="241">
        <v>0</v>
      </c>
      <c r="N75" s="241">
        <v>0</v>
      </c>
      <c r="O75" s="241">
        <v>0</v>
      </c>
      <c r="P75" s="241">
        <v>0</v>
      </c>
      <c r="Q75" s="241">
        <v>0</v>
      </c>
      <c r="R75" s="241">
        <v>0</v>
      </c>
      <c r="S75" s="241">
        <v>0</v>
      </c>
      <c r="T75" s="241">
        <v>0</v>
      </c>
      <c r="U75" s="241">
        <v>0</v>
      </c>
      <c r="V75" s="241">
        <v>0</v>
      </c>
      <c r="W75" s="241">
        <v>0</v>
      </c>
      <c r="X75" s="241">
        <v>0</v>
      </c>
      <c r="Y75" s="241">
        <v>0</v>
      </c>
      <c r="Z75" s="241">
        <v>0</v>
      </c>
      <c r="AA75" s="241">
        <v>0</v>
      </c>
      <c r="AB75" s="241">
        <v>0</v>
      </c>
      <c r="AC75" s="241">
        <v>0</v>
      </c>
      <c r="AD75" s="241">
        <v>0</v>
      </c>
      <c r="AE75" s="241">
        <v>0</v>
      </c>
      <c r="AF75" s="241">
        <v>0</v>
      </c>
      <c r="AG75" s="241">
        <v>0</v>
      </c>
      <c r="AH75" s="241">
        <v>0</v>
      </c>
      <c r="AI75" s="241">
        <v>0</v>
      </c>
      <c r="AJ75" s="241">
        <v>0</v>
      </c>
      <c r="AK75" s="241">
        <v>0</v>
      </c>
      <c r="AL75" s="241">
        <v>0</v>
      </c>
      <c r="AM75" s="241">
        <v>0</v>
      </c>
      <c r="AN75" s="241">
        <v>0</v>
      </c>
      <c r="AO75" s="241">
        <v>0</v>
      </c>
      <c r="AP75" s="241">
        <v>0</v>
      </c>
      <c r="AQ75" s="241">
        <v>0</v>
      </c>
      <c r="AR75" s="241">
        <v>0</v>
      </c>
      <c r="AS75" s="241">
        <v>0</v>
      </c>
      <c r="AT75" s="241">
        <v>0</v>
      </c>
      <c r="AU75" s="241">
        <v>0</v>
      </c>
      <c r="AV75" s="241">
        <v>0</v>
      </c>
      <c r="AW75" s="241">
        <v>0</v>
      </c>
      <c r="AX75" s="241">
        <v>0</v>
      </c>
      <c r="AY75" s="241">
        <v>0</v>
      </c>
      <c r="AZ75" s="241">
        <v>0</v>
      </c>
      <c r="BA75" s="241">
        <v>0</v>
      </c>
      <c r="BB75" s="241">
        <v>0</v>
      </c>
      <c r="BC75" s="241">
        <v>0</v>
      </c>
      <c r="BD75" s="241">
        <v>0</v>
      </c>
      <c r="BE75" s="241">
        <v>0</v>
      </c>
      <c r="BF75" s="241">
        <v>0</v>
      </c>
      <c r="BG75" s="241">
        <v>0</v>
      </c>
      <c r="BH75" s="241">
        <v>0</v>
      </c>
      <c r="BI75" s="241">
        <v>0</v>
      </c>
      <c r="BJ75" s="241">
        <v>0</v>
      </c>
      <c r="BK75" s="241">
        <v>0</v>
      </c>
      <c r="BL75" s="241">
        <v>0</v>
      </c>
      <c r="BM75" s="241">
        <v>0</v>
      </c>
      <c r="BN75" s="241">
        <v>0</v>
      </c>
      <c r="BO75" s="241">
        <v>0</v>
      </c>
      <c r="BP75" s="241">
        <v>0</v>
      </c>
      <c r="BQ75" s="241">
        <v>0</v>
      </c>
      <c r="BR75" s="241">
        <v>0</v>
      </c>
      <c r="BS75" s="241">
        <v>0</v>
      </c>
      <c r="BT75" s="241">
        <v>0</v>
      </c>
      <c r="BU75" s="241">
        <v>0</v>
      </c>
      <c r="BV75" s="241">
        <v>0</v>
      </c>
      <c r="BW75" s="241">
        <v>0</v>
      </c>
      <c r="BX75" s="241">
        <v>0</v>
      </c>
      <c r="BY75" s="241">
        <v>0</v>
      </c>
      <c r="BZ75" s="241">
        <v>0</v>
      </c>
      <c r="CA75" s="241">
        <v>0</v>
      </c>
      <c r="CB75" s="241">
        <v>0</v>
      </c>
      <c r="CC75" s="241">
        <v>0</v>
      </c>
      <c r="CD75" s="241">
        <v>0</v>
      </c>
      <c r="CE75" s="28">
        <f t="shared" si="16"/>
        <v>0</v>
      </c>
    </row>
    <row r="76" spans="1:83" x14ac:dyDescent="0.25">
      <c r="A76" s="29" t="s">
        <v>276</v>
      </c>
      <c r="B76" s="213"/>
      <c r="C76" s="241">
        <v>0</v>
      </c>
      <c r="D76" s="241">
        <v>0</v>
      </c>
      <c r="E76" s="241">
        <v>0</v>
      </c>
      <c r="F76" s="241">
        <v>0</v>
      </c>
      <c r="G76" s="241">
        <v>0</v>
      </c>
      <c r="H76" s="241">
        <v>0</v>
      </c>
      <c r="I76" s="241">
        <v>0</v>
      </c>
      <c r="J76" s="241">
        <v>0</v>
      </c>
      <c r="K76" s="241">
        <v>0</v>
      </c>
      <c r="L76" s="241">
        <v>0</v>
      </c>
      <c r="M76" s="241">
        <v>0</v>
      </c>
      <c r="N76" s="241">
        <v>0</v>
      </c>
      <c r="O76" s="241">
        <v>0</v>
      </c>
      <c r="P76" s="241">
        <v>0</v>
      </c>
      <c r="Q76" s="241">
        <v>0</v>
      </c>
      <c r="R76" s="241">
        <v>0</v>
      </c>
      <c r="S76" s="241">
        <v>0</v>
      </c>
      <c r="T76" s="241">
        <v>0</v>
      </c>
      <c r="U76" s="241">
        <v>0</v>
      </c>
      <c r="V76" s="241">
        <v>0</v>
      </c>
      <c r="W76" s="241">
        <v>0</v>
      </c>
      <c r="X76" s="241">
        <v>0</v>
      </c>
      <c r="Y76" s="241">
        <v>0</v>
      </c>
      <c r="Z76" s="241">
        <v>0</v>
      </c>
      <c r="AA76" s="241">
        <v>0</v>
      </c>
      <c r="AB76" s="241">
        <v>0</v>
      </c>
      <c r="AC76" s="241">
        <v>0</v>
      </c>
      <c r="AD76" s="241">
        <v>0</v>
      </c>
      <c r="AE76" s="241">
        <v>0</v>
      </c>
      <c r="AF76" s="241">
        <v>0</v>
      </c>
      <c r="AG76" s="241">
        <v>0</v>
      </c>
      <c r="AH76" s="241">
        <v>0</v>
      </c>
      <c r="AI76" s="241">
        <v>0</v>
      </c>
      <c r="AJ76" s="241">
        <v>0</v>
      </c>
      <c r="AK76" s="241">
        <v>0</v>
      </c>
      <c r="AL76" s="241">
        <v>0</v>
      </c>
      <c r="AM76" s="241">
        <v>0</v>
      </c>
      <c r="AN76" s="241">
        <v>0</v>
      </c>
      <c r="AO76" s="241">
        <v>0</v>
      </c>
      <c r="AP76" s="241">
        <v>0</v>
      </c>
      <c r="AQ76" s="241">
        <v>0</v>
      </c>
      <c r="AR76" s="241">
        <v>0</v>
      </c>
      <c r="AS76" s="241">
        <v>0</v>
      </c>
      <c r="AT76" s="241">
        <v>0</v>
      </c>
      <c r="AU76" s="241">
        <v>0</v>
      </c>
      <c r="AV76" s="241">
        <v>0</v>
      </c>
      <c r="AW76" s="241">
        <v>0</v>
      </c>
      <c r="AX76" s="241">
        <v>0</v>
      </c>
      <c r="AY76" s="241">
        <v>0</v>
      </c>
      <c r="AZ76" s="241">
        <v>0</v>
      </c>
      <c r="BA76" s="241">
        <v>0</v>
      </c>
      <c r="BB76" s="241">
        <v>0</v>
      </c>
      <c r="BC76" s="241">
        <v>0</v>
      </c>
      <c r="BD76" s="241">
        <v>0</v>
      </c>
      <c r="BE76" s="241">
        <v>0</v>
      </c>
      <c r="BF76" s="241">
        <v>0</v>
      </c>
      <c r="BG76" s="241">
        <v>0</v>
      </c>
      <c r="BH76" s="241">
        <v>0</v>
      </c>
      <c r="BI76" s="241">
        <v>0</v>
      </c>
      <c r="BJ76" s="241">
        <v>0</v>
      </c>
      <c r="BK76" s="241">
        <v>0</v>
      </c>
      <c r="BL76" s="241">
        <v>0</v>
      </c>
      <c r="BM76" s="241">
        <v>0</v>
      </c>
      <c r="BN76" s="241">
        <v>0</v>
      </c>
      <c r="BO76" s="241">
        <v>0</v>
      </c>
      <c r="BP76" s="241">
        <v>0</v>
      </c>
      <c r="BQ76" s="241">
        <v>0</v>
      </c>
      <c r="BR76" s="241">
        <v>0</v>
      </c>
      <c r="BS76" s="241">
        <v>0</v>
      </c>
      <c r="BT76" s="241">
        <v>0</v>
      </c>
      <c r="BU76" s="241">
        <v>0</v>
      </c>
      <c r="BV76" s="241">
        <v>0</v>
      </c>
      <c r="BW76" s="241">
        <v>0</v>
      </c>
      <c r="BX76" s="241">
        <v>0</v>
      </c>
      <c r="BY76" s="241">
        <v>0</v>
      </c>
      <c r="BZ76" s="241">
        <v>0</v>
      </c>
      <c r="CA76" s="241">
        <v>0</v>
      </c>
      <c r="CB76" s="241">
        <v>0</v>
      </c>
      <c r="CC76" s="241">
        <v>0</v>
      </c>
      <c r="CD76" s="241">
        <v>0</v>
      </c>
      <c r="CE76" s="28">
        <f t="shared" si="16"/>
        <v>0</v>
      </c>
    </row>
    <row r="77" spans="1:83" x14ac:dyDescent="0.25">
      <c r="A77" s="29" t="s">
        <v>277</v>
      </c>
      <c r="B77" s="30"/>
      <c r="C77" s="241">
        <v>0</v>
      </c>
      <c r="D77" s="241">
        <v>0</v>
      </c>
      <c r="E77" s="241">
        <v>0</v>
      </c>
      <c r="F77" s="241">
        <v>0</v>
      </c>
      <c r="G77" s="241">
        <v>0</v>
      </c>
      <c r="H77" s="241">
        <v>0</v>
      </c>
      <c r="I77" s="241">
        <v>0</v>
      </c>
      <c r="J77" s="241">
        <v>0</v>
      </c>
      <c r="K77" s="241">
        <v>0</v>
      </c>
      <c r="L77" s="241">
        <v>0</v>
      </c>
      <c r="M77" s="241">
        <v>0</v>
      </c>
      <c r="N77" s="241">
        <v>0</v>
      </c>
      <c r="O77" s="241">
        <v>0</v>
      </c>
      <c r="P77" s="241">
        <v>0</v>
      </c>
      <c r="Q77" s="241">
        <v>0</v>
      </c>
      <c r="R77" s="241">
        <v>0</v>
      </c>
      <c r="S77" s="241">
        <v>0</v>
      </c>
      <c r="T77" s="241">
        <v>0</v>
      </c>
      <c r="U77" s="241">
        <v>0</v>
      </c>
      <c r="V77" s="241">
        <v>0</v>
      </c>
      <c r="W77" s="241">
        <v>0</v>
      </c>
      <c r="X77" s="241">
        <v>0</v>
      </c>
      <c r="Y77" s="241">
        <v>0</v>
      </c>
      <c r="Z77" s="241">
        <v>0</v>
      </c>
      <c r="AA77" s="241">
        <v>0</v>
      </c>
      <c r="AB77" s="241">
        <v>0</v>
      </c>
      <c r="AC77" s="241">
        <v>0</v>
      </c>
      <c r="AD77" s="241">
        <v>0</v>
      </c>
      <c r="AE77" s="241">
        <v>0</v>
      </c>
      <c r="AF77" s="241">
        <v>0</v>
      </c>
      <c r="AG77" s="241">
        <v>0</v>
      </c>
      <c r="AH77" s="241">
        <v>0</v>
      </c>
      <c r="AI77" s="241">
        <v>0</v>
      </c>
      <c r="AJ77" s="241">
        <v>0</v>
      </c>
      <c r="AK77" s="241">
        <v>0</v>
      </c>
      <c r="AL77" s="241">
        <v>0</v>
      </c>
      <c r="AM77" s="241">
        <v>0</v>
      </c>
      <c r="AN77" s="241">
        <v>0</v>
      </c>
      <c r="AO77" s="241">
        <v>0</v>
      </c>
      <c r="AP77" s="241">
        <v>0</v>
      </c>
      <c r="AQ77" s="241">
        <v>0</v>
      </c>
      <c r="AR77" s="241">
        <v>0</v>
      </c>
      <c r="AS77" s="241">
        <v>0</v>
      </c>
      <c r="AT77" s="241">
        <v>0</v>
      </c>
      <c r="AU77" s="241">
        <v>0</v>
      </c>
      <c r="AV77" s="241">
        <v>0</v>
      </c>
      <c r="AW77" s="241">
        <v>0</v>
      </c>
      <c r="AX77" s="241">
        <v>0</v>
      </c>
      <c r="AY77" s="241">
        <v>0</v>
      </c>
      <c r="AZ77" s="241">
        <v>0</v>
      </c>
      <c r="BA77" s="241">
        <v>0</v>
      </c>
      <c r="BB77" s="241">
        <v>0</v>
      </c>
      <c r="BC77" s="241">
        <v>0</v>
      </c>
      <c r="BD77" s="241">
        <v>0</v>
      </c>
      <c r="BE77" s="241">
        <v>0</v>
      </c>
      <c r="BF77" s="241">
        <v>0</v>
      </c>
      <c r="BG77" s="241">
        <v>0</v>
      </c>
      <c r="BH77" s="241">
        <v>0</v>
      </c>
      <c r="BI77" s="241">
        <v>0</v>
      </c>
      <c r="BJ77" s="241">
        <v>0</v>
      </c>
      <c r="BK77" s="241">
        <v>0</v>
      </c>
      <c r="BL77" s="241">
        <v>0</v>
      </c>
      <c r="BM77" s="241">
        <v>0</v>
      </c>
      <c r="BN77" s="241">
        <v>0</v>
      </c>
      <c r="BO77" s="241">
        <v>0</v>
      </c>
      <c r="BP77" s="241">
        <v>0</v>
      </c>
      <c r="BQ77" s="241">
        <v>0</v>
      </c>
      <c r="BR77" s="241">
        <v>0</v>
      </c>
      <c r="BS77" s="241">
        <v>0</v>
      </c>
      <c r="BT77" s="241">
        <v>0</v>
      </c>
      <c r="BU77" s="241">
        <v>0</v>
      </c>
      <c r="BV77" s="241">
        <v>0</v>
      </c>
      <c r="BW77" s="241">
        <v>0</v>
      </c>
      <c r="BX77" s="241">
        <v>0</v>
      </c>
      <c r="BY77" s="241">
        <v>0</v>
      </c>
      <c r="BZ77" s="241">
        <v>0</v>
      </c>
      <c r="CA77" s="241">
        <v>0</v>
      </c>
      <c r="CB77" s="241">
        <v>0</v>
      </c>
      <c r="CC77" s="241">
        <v>0</v>
      </c>
      <c r="CD77" s="241">
        <v>0</v>
      </c>
      <c r="CE77" s="28">
        <f t="shared" si="16"/>
        <v>0</v>
      </c>
    </row>
    <row r="78" spans="1:83" x14ac:dyDescent="0.25">
      <c r="A78" s="29" t="s">
        <v>278</v>
      </c>
      <c r="B78" s="16"/>
      <c r="C78" s="241">
        <v>0</v>
      </c>
      <c r="D78" s="241">
        <v>0</v>
      </c>
      <c r="E78" s="241">
        <v>0</v>
      </c>
      <c r="F78" s="241">
        <v>0</v>
      </c>
      <c r="G78" s="241">
        <v>0</v>
      </c>
      <c r="H78" s="241">
        <v>0</v>
      </c>
      <c r="I78" s="241">
        <v>0</v>
      </c>
      <c r="J78" s="241">
        <v>0</v>
      </c>
      <c r="K78" s="241">
        <v>0</v>
      </c>
      <c r="L78" s="241">
        <v>0</v>
      </c>
      <c r="M78" s="241">
        <v>0</v>
      </c>
      <c r="N78" s="241">
        <v>0</v>
      </c>
      <c r="O78" s="241">
        <v>0</v>
      </c>
      <c r="P78" s="241">
        <v>0</v>
      </c>
      <c r="Q78" s="241">
        <v>0</v>
      </c>
      <c r="R78" s="241">
        <v>0</v>
      </c>
      <c r="S78" s="241">
        <v>0</v>
      </c>
      <c r="T78" s="241">
        <v>0</v>
      </c>
      <c r="U78" s="241">
        <v>0</v>
      </c>
      <c r="V78" s="241">
        <v>0</v>
      </c>
      <c r="W78" s="241">
        <v>0</v>
      </c>
      <c r="X78" s="241">
        <v>0</v>
      </c>
      <c r="Y78" s="241">
        <v>0</v>
      </c>
      <c r="Z78" s="241">
        <v>0</v>
      </c>
      <c r="AA78" s="241">
        <v>0</v>
      </c>
      <c r="AB78" s="241">
        <v>0</v>
      </c>
      <c r="AC78" s="241">
        <v>0</v>
      </c>
      <c r="AD78" s="241">
        <v>0</v>
      </c>
      <c r="AE78" s="241">
        <v>0</v>
      </c>
      <c r="AF78" s="241">
        <v>0</v>
      </c>
      <c r="AG78" s="241">
        <v>0</v>
      </c>
      <c r="AH78" s="241">
        <v>0</v>
      </c>
      <c r="AI78" s="241">
        <v>0</v>
      </c>
      <c r="AJ78" s="241">
        <v>0</v>
      </c>
      <c r="AK78" s="241">
        <v>0</v>
      </c>
      <c r="AL78" s="241">
        <v>0</v>
      </c>
      <c r="AM78" s="241">
        <v>0</v>
      </c>
      <c r="AN78" s="241">
        <v>0</v>
      </c>
      <c r="AO78" s="241">
        <v>0</v>
      </c>
      <c r="AP78" s="241">
        <v>0</v>
      </c>
      <c r="AQ78" s="241">
        <v>0</v>
      </c>
      <c r="AR78" s="241">
        <v>0</v>
      </c>
      <c r="AS78" s="241">
        <v>0</v>
      </c>
      <c r="AT78" s="241">
        <v>0</v>
      </c>
      <c r="AU78" s="241">
        <v>0</v>
      </c>
      <c r="AV78" s="241">
        <v>0</v>
      </c>
      <c r="AW78" s="241">
        <v>0</v>
      </c>
      <c r="AX78" s="241">
        <v>0</v>
      </c>
      <c r="AY78" s="241">
        <v>0</v>
      </c>
      <c r="AZ78" s="241">
        <v>0</v>
      </c>
      <c r="BA78" s="241">
        <v>0</v>
      </c>
      <c r="BB78" s="241">
        <v>0</v>
      </c>
      <c r="BC78" s="241">
        <v>0</v>
      </c>
      <c r="BD78" s="241">
        <v>0</v>
      </c>
      <c r="BE78" s="241">
        <v>0</v>
      </c>
      <c r="BF78" s="241">
        <v>0</v>
      </c>
      <c r="BG78" s="241">
        <v>0</v>
      </c>
      <c r="BH78" s="241">
        <v>0</v>
      </c>
      <c r="BI78" s="241">
        <v>0</v>
      </c>
      <c r="BJ78" s="241">
        <v>0</v>
      </c>
      <c r="BK78" s="241">
        <v>0</v>
      </c>
      <c r="BL78" s="241">
        <v>0</v>
      </c>
      <c r="BM78" s="241">
        <v>0</v>
      </c>
      <c r="BN78" s="241">
        <v>0</v>
      </c>
      <c r="BO78" s="241">
        <v>0</v>
      </c>
      <c r="BP78" s="241">
        <v>0</v>
      </c>
      <c r="BQ78" s="241">
        <v>0</v>
      </c>
      <c r="BR78" s="241">
        <v>0</v>
      </c>
      <c r="BS78" s="241">
        <v>0</v>
      </c>
      <c r="BT78" s="241">
        <v>0</v>
      </c>
      <c r="BU78" s="241">
        <v>0</v>
      </c>
      <c r="BV78" s="241">
        <v>0</v>
      </c>
      <c r="BW78" s="241">
        <v>0</v>
      </c>
      <c r="BX78" s="241">
        <v>0</v>
      </c>
      <c r="BY78" s="241">
        <v>0</v>
      </c>
      <c r="BZ78" s="241">
        <v>0</v>
      </c>
      <c r="CA78" s="241">
        <v>0</v>
      </c>
      <c r="CB78" s="241">
        <v>0</v>
      </c>
      <c r="CC78" s="241">
        <v>0</v>
      </c>
      <c r="CD78" s="241">
        <v>0</v>
      </c>
      <c r="CE78" s="28">
        <f t="shared" si="16"/>
        <v>0</v>
      </c>
    </row>
    <row r="79" spans="1:83" x14ac:dyDescent="0.25">
      <c r="A79" s="29" t="s">
        <v>279</v>
      </c>
      <c r="B79" s="16"/>
      <c r="C79" s="241">
        <v>0</v>
      </c>
      <c r="D79" s="241">
        <v>0</v>
      </c>
      <c r="E79" s="241">
        <v>0</v>
      </c>
      <c r="F79" s="241">
        <v>0</v>
      </c>
      <c r="G79" s="241">
        <v>0</v>
      </c>
      <c r="H79" s="241">
        <v>0</v>
      </c>
      <c r="I79" s="241">
        <v>0</v>
      </c>
      <c r="J79" s="241">
        <v>0</v>
      </c>
      <c r="K79" s="241">
        <v>0</v>
      </c>
      <c r="L79" s="241">
        <v>0</v>
      </c>
      <c r="M79" s="241">
        <v>0</v>
      </c>
      <c r="N79" s="241">
        <v>0</v>
      </c>
      <c r="O79" s="241">
        <v>0</v>
      </c>
      <c r="P79" s="241">
        <v>0</v>
      </c>
      <c r="Q79" s="241">
        <v>0</v>
      </c>
      <c r="R79" s="241">
        <v>0</v>
      </c>
      <c r="S79" s="241">
        <v>0</v>
      </c>
      <c r="T79" s="241">
        <v>0</v>
      </c>
      <c r="U79" s="241">
        <v>0</v>
      </c>
      <c r="V79" s="241">
        <v>0</v>
      </c>
      <c r="W79" s="241">
        <v>0</v>
      </c>
      <c r="X79" s="241">
        <v>0</v>
      </c>
      <c r="Y79" s="241">
        <v>0</v>
      </c>
      <c r="Z79" s="241">
        <v>0</v>
      </c>
      <c r="AA79" s="241">
        <v>0</v>
      </c>
      <c r="AB79" s="241">
        <v>0</v>
      </c>
      <c r="AC79" s="241">
        <v>0</v>
      </c>
      <c r="AD79" s="241">
        <v>0</v>
      </c>
      <c r="AE79" s="241">
        <v>0</v>
      </c>
      <c r="AF79" s="241">
        <v>0</v>
      </c>
      <c r="AG79" s="241">
        <v>0</v>
      </c>
      <c r="AH79" s="241">
        <v>0</v>
      </c>
      <c r="AI79" s="241">
        <v>0</v>
      </c>
      <c r="AJ79" s="241">
        <v>0</v>
      </c>
      <c r="AK79" s="241">
        <v>0</v>
      </c>
      <c r="AL79" s="241">
        <v>0</v>
      </c>
      <c r="AM79" s="241">
        <v>0</v>
      </c>
      <c r="AN79" s="241">
        <v>0</v>
      </c>
      <c r="AO79" s="241">
        <v>0</v>
      </c>
      <c r="AP79" s="241">
        <v>0</v>
      </c>
      <c r="AQ79" s="241">
        <v>0</v>
      </c>
      <c r="AR79" s="241">
        <v>0</v>
      </c>
      <c r="AS79" s="241">
        <v>0</v>
      </c>
      <c r="AT79" s="241">
        <v>0</v>
      </c>
      <c r="AU79" s="241">
        <v>0</v>
      </c>
      <c r="AV79" s="241">
        <v>0</v>
      </c>
      <c r="AW79" s="241">
        <v>0</v>
      </c>
      <c r="AX79" s="241">
        <v>0</v>
      </c>
      <c r="AY79" s="241">
        <v>0</v>
      </c>
      <c r="AZ79" s="241">
        <v>0</v>
      </c>
      <c r="BA79" s="241">
        <v>0</v>
      </c>
      <c r="BB79" s="241">
        <v>0</v>
      </c>
      <c r="BC79" s="241">
        <v>0</v>
      </c>
      <c r="BD79" s="241">
        <v>0</v>
      </c>
      <c r="BE79" s="241">
        <v>0</v>
      </c>
      <c r="BF79" s="241">
        <v>0</v>
      </c>
      <c r="BG79" s="241">
        <v>0</v>
      </c>
      <c r="BH79" s="241">
        <v>0</v>
      </c>
      <c r="BI79" s="241">
        <v>0</v>
      </c>
      <c r="BJ79" s="241">
        <v>0</v>
      </c>
      <c r="BK79" s="241">
        <v>0</v>
      </c>
      <c r="BL79" s="241">
        <v>0</v>
      </c>
      <c r="BM79" s="241">
        <v>0</v>
      </c>
      <c r="BN79" s="241">
        <v>0</v>
      </c>
      <c r="BO79" s="241">
        <v>0</v>
      </c>
      <c r="BP79" s="241">
        <v>0</v>
      </c>
      <c r="BQ79" s="241">
        <v>0</v>
      </c>
      <c r="BR79" s="241">
        <v>0</v>
      </c>
      <c r="BS79" s="241">
        <v>0</v>
      </c>
      <c r="BT79" s="241">
        <v>0</v>
      </c>
      <c r="BU79" s="241">
        <v>0</v>
      </c>
      <c r="BV79" s="241">
        <v>0</v>
      </c>
      <c r="BW79" s="241">
        <v>0</v>
      </c>
      <c r="BX79" s="241">
        <v>0</v>
      </c>
      <c r="BY79" s="241">
        <v>0</v>
      </c>
      <c r="BZ79" s="241">
        <v>0</v>
      </c>
      <c r="CA79" s="241">
        <v>0</v>
      </c>
      <c r="CB79" s="241">
        <v>0</v>
      </c>
      <c r="CC79" s="241">
        <v>0</v>
      </c>
      <c r="CD79" s="241">
        <v>0</v>
      </c>
      <c r="CE79" s="28">
        <f t="shared" si="16"/>
        <v>0</v>
      </c>
    </row>
    <row r="80" spans="1:83" x14ac:dyDescent="0.25">
      <c r="A80" s="29" t="s">
        <v>280</v>
      </c>
      <c r="B80" s="16"/>
      <c r="C80" s="241">
        <v>0</v>
      </c>
      <c r="D80" s="241">
        <v>0</v>
      </c>
      <c r="E80" s="241">
        <v>0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>
        <v>0</v>
      </c>
      <c r="L80" s="241">
        <v>0</v>
      </c>
      <c r="M80" s="241">
        <v>0</v>
      </c>
      <c r="N80" s="241">
        <v>0</v>
      </c>
      <c r="O80" s="241">
        <v>0</v>
      </c>
      <c r="P80" s="241">
        <v>0</v>
      </c>
      <c r="Q80" s="241">
        <v>0</v>
      </c>
      <c r="R80" s="241">
        <v>0</v>
      </c>
      <c r="S80" s="241">
        <v>0</v>
      </c>
      <c r="T80" s="241">
        <v>0</v>
      </c>
      <c r="U80" s="241">
        <v>0</v>
      </c>
      <c r="V80" s="241">
        <v>0</v>
      </c>
      <c r="W80" s="241">
        <v>0</v>
      </c>
      <c r="X80" s="241">
        <v>0</v>
      </c>
      <c r="Y80" s="241">
        <v>0</v>
      </c>
      <c r="Z80" s="241">
        <v>0</v>
      </c>
      <c r="AA80" s="241">
        <v>0</v>
      </c>
      <c r="AB80" s="241">
        <v>0</v>
      </c>
      <c r="AC80" s="241">
        <v>0</v>
      </c>
      <c r="AD80" s="241">
        <v>0</v>
      </c>
      <c r="AE80" s="241">
        <v>0</v>
      </c>
      <c r="AF80" s="241">
        <v>0</v>
      </c>
      <c r="AG80" s="241">
        <v>0</v>
      </c>
      <c r="AH80" s="241">
        <v>0</v>
      </c>
      <c r="AI80" s="241">
        <v>0</v>
      </c>
      <c r="AJ80" s="241">
        <v>0</v>
      </c>
      <c r="AK80" s="241">
        <v>0</v>
      </c>
      <c r="AL80" s="241">
        <v>0</v>
      </c>
      <c r="AM80" s="241">
        <v>0</v>
      </c>
      <c r="AN80" s="241">
        <v>0</v>
      </c>
      <c r="AO80" s="241">
        <v>0</v>
      </c>
      <c r="AP80" s="241">
        <v>0</v>
      </c>
      <c r="AQ80" s="241">
        <v>0</v>
      </c>
      <c r="AR80" s="241">
        <v>0</v>
      </c>
      <c r="AS80" s="241">
        <v>0</v>
      </c>
      <c r="AT80" s="241">
        <v>0</v>
      </c>
      <c r="AU80" s="241">
        <v>0</v>
      </c>
      <c r="AV80" s="241">
        <v>0</v>
      </c>
      <c r="AW80" s="241">
        <v>0</v>
      </c>
      <c r="AX80" s="241">
        <v>0</v>
      </c>
      <c r="AY80" s="241">
        <v>0</v>
      </c>
      <c r="AZ80" s="241">
        <v>0</v>
      </c>
      <c r="BA80" s="241">
        <v>0</v>
      </c>
      <c r="BB80" s="241">
        <v>0</v>
      </c>
      <c r="BC80" s="241">
        <v>0</v>
      </c>
      <c r="BD80" s="241">
        <v>0</v>
      </c>
      <c r="BE80" s="241">
        <v>0</v>
      </c>
      <c r="BF80" s="241">
        <v>0</v>
      </c>
      <c r="BG80" s="241">
        <v>0</v>
      </c>
      <c r="BH80" s="241">
        <v>0</v>
      </c>
      <c r="BI80" s="241">
        <v>0</v>
      </c>
      <c r="BJ80" s="241">
        <v>0</v>
      </c>
      <c r="BK80" s="241">
        <v>0</v>
      </c>
      <c r="BL80" s="241">
        <v>0</v>
      </c>
      <c r="BM80" s="241">
        <v>0</v>
      </c>
      <c r="BN80" s="241">
        <v>0</v>
      </c>
      <c r="BO80" s="241">
        <v>0</v>
      </c>
      <c r="BP80" s="241">
        <v>0</v>
      </c>
      <c r="BQ80" s="241">
        <v>0</v>
      </c>
      <c r="BR80" s="241">
        <v>0</v>
      </c>
      <c r="BS80" s="241">
        <v>0</v>
      </c>
      <c r="BT80" s="241">
        <v>0</v>
      </c>
      <c r="BU80" s="241">
        <v>0</v>
      </c>
      <c r="BV80" s="241">
        <v>0</v>
      </c>
      <c r="BW80" s="241">
        <v>0</v>
      </c>
      <c r="BX80" s="241">
        <v>0</v>
      </c>
      <c r="BY80" s="241">
        <v>0</v>
      </c>
      <c r="BZ80" s="241">
        <v>0</v>
      </c>
      <c r="CA80" s="241">
        <v>0</v>
      </c>
      <c r="CB80" s="241">
        <v>0</v>
      </c>
      <c r="CC80" s="241">
        <v>0</v>
      </c>
      <c r="CD80" s="241">
        <v>0</v>
      </c>
      <c r="CE80" s="28">
        <f t="shared" si="16"/>
        <v>0</v>
      </c>
    </row>
    <row r="81" spans="1:84" x14ac:dyDescent="0.25">
      <c r="A81" s="29" t="s">
        <v>281</v>
      </c>
      <c r="B81" s="16"/>
      <c r="C81" s="241">
        <v>0</v>
      </c>
      <c r="D81" s="241">
        <v>0</v>
      </c>
      <c r="E81" s="241">
        <v>0</v>
      </c>
      <c r="F81" s="241">
        <v>0</v>
      </c>
      <c r="G81" s="241">
        <v>0</v>
      </c>
      <c r="H81" s="241">
        <v>0</v>
      </c>
      <c r="I81" s="241">
        <v>0</v>
      </c>
      <c r="J81" s="241">
        <v>0</v>
      </c>
      <c r="K81" s="241">
        <v>0</v>
      </c>
      <c r="L81" s="241">
        <v>0</v>
      </c>
      <c r="M81" s="241">
        <v>0</v>
      </c>
      <c r="N81" s="241">
        <v>0</v>
      </c>
      <c r="O81" s="241">
        <v>0</v>
      </c>
      <c r="P81" s="241">
        <v>0</v>
      </c>
      <c r="Q81" s="241">
        <v>0</v>
      </c>
      <c r="R81" s="241">
        <v>0</v>
      </c>
      <c r="S81" s="241">
        <v>0</v>
      </c>
      <c r="T81" s="241">
        <v>0</v>
      </c>
      <c r="U81" s="241">
        <v>0</v>
      </c>
      <c r="V81" s="241">
        <v>0</v>
      </c>
      <c r="W81" s="241">
        <v>0</v>
      </c>
      <c r="X81" s="241">
        <v>0</v>
      </c>
      <c r="Y81" s="241">
        <v>0</v>
      </c>
      <c r="Z81" s="241">
        <v>0</v>
      </c>
      <c r="AA81" s="241">
        <v>0</v>
      </c>
      <c r="AB81" s="241">
        <v>0</v>
      </c>
      <c r="AC81" s="241">
        <v>0</v>
      </c>
      <c r="AD81" s="241">
        <v>0</v>
      </c>
      <c r="AE81" s="241">
        <v>0</v>
      </c>
      <c r="AF81" s="241">
        <v>0</v>
      </c>
      <c r="AG81" s="241">
        <v>0</v>
      </c>
      <c r="AH81" s="241">
        <v>0</v>
      </c>
      <c r="AI81" s="241">
        <v>0</v>
      </c>
      <c r="AJ81" s="241">
        <v>0</v>
      </c>
      <c r="AK81" s="241">
        <v>0</v>
      </c>
      <c r="AL81" s="241">
        <v>0</v>
      </c>
      <c r="AM81" s="241">
        <v>0</v>
      </c>
      <c r="AN81" s="241">
        <v>0</v>
      </c>
      <c r="AO81" s="241">
        <v>0</v>
      </c>
      <c r="AP81" s="241">
        <v>0</v>
      </c>
      <c r="AQ81" s="241">
        <v>0</v>
      </c>
      <c r="AR81" s="241">
        <v>0</v>
      </c>
      <c r="AS81" s="241">
        <v>0</v>
      </c>
      <c r="AT81" s="241">
        <v>0</v>
      </c>
      <c r="AU81" s="241">
        <v>0</v>
      </c>
      <c r="AV81" s="241">
        <v>0</v>
      </c>
      <c r="AW81" s="241">
        <v>0</v>
      </c>
      <c r="AX81" s="241">
        <v>0</v>
      </c>
      <c r="AY81" s="241">
        <v>0</v>
      </c>
      <c r="AZ81" s="241">
        <v>0</v>
      </c>
      <c r="BA81" s="241">
        <v>0</v>
      </c>
      <c r="BB81" s="241">
        <v>0</v>
      </c>
      <c r="BC81" s="241">
        <v>0</v>
      </c>
      <c r="BD81" s="241">
        <v>0</v>
      </c>
      <c r="BE81" s="241">
        <v>0</v>
      </c>
      <c r="BF81" s="241">
        <v>0</v>
      </c>
      <c r="BG81" s="241">
        <v>0</v>
      </c>
      <c r="BH81" s="241">
        <v>0</v>
      </c>
      <c r="BI81" s="241">
        <v>0</v>
      </c>
      <c r="BJ81" s="241">
        <v>0</v>
      </c>
      <c r="BK81" s="241">
        <v>0</v>
      </c>
      <c r="BL81" s="241">
        <v>0</v>
      </c>
      <c r="BM81" s="241">
        <v>0</v>
      </c>
      <c r="BN81" s="241">
        <v>0</v>
      </c>
      <c r="BO81" s="241">
        <v>0</v>
      </c>
      <c r="BP81" s="241">
        <v>0</v>
      </c>
      <c r="BQ81" s="241">
        <v>0</v>
      </c>
      <c r="BR81" s="241">
        <v>0</v>
      </c>
      <c r="BS81" s="241">
        <v>0</v>
      </c>
      <c r="BT81" s="241">
        <v>0</v>
      </c>
      <c r="BU81" s="241">
        <v>0</v>
      </c>
      <c r="BV81" s="241">
        <v>0</v>
      </c>
      <c r="BW81" s="241">
        <v>0</v>
      </c>
      <c r="BX81" s="241">
        <v>0</v>
      </c>
      <c r="BY81" s="241">
        <v>0</v>
      </c>
      <c r="BZ81" s="241">
        <v>0</v>
      </c>
      <c r="CA81" s="241">
        <v>0</v>
      </c>
      <c r="CB81" s="241">
        <v>0</v>
      </c>
      <c r="CC81" s="241">
        <v>0</v>
      </c>
      <c r="CD81" s="241">
        <v>0</v>
      </c>
      <c r="CE81" s="28">
        <f t="shared" si="16"/>
        <v>0</v>
      </c>
    </row>
    <row r="82" spans="1:84" x14ac:dyDescent="0.25">
      <c r="A82" s="29" t="s">
        <v>282</v>
      </c>
      <c r="B82" s="16"/>
      <c r="C82" s="241">
        <v>0</v>
      </c>
      <c r="D82" s="241">
        <v>0</v>
      </c>
      <c r="E82" s="241">
        <v>0</v>
      </c>
      <c r="F82" s="241">
        <v>0</v>
      </c>
      <c r="G82" s="241">
        <v>0</v>
      </c>
      <c r="H82" s="241">
        <v>0</v>
      </c>
      <c r="I82" s="241">
        <v>0</v>
      </c>
      <c r="J82" s="241">
        <v>0</v>
      </c>
      <c r="K82" s="241">
        <v>0</v>
      </c>
      <c r="L82" s="241">
        <v>0</v>
      </c>
      <c r="M82" s="241">
        <v>0</v>
      </c>
      <c r="N82" s="241">
        <v>0</v>
      </c>
      <c r="O82" s="241">
        <v>0</v>
      </c>
      <c r="P82" s="241">
        <v>0</v>
      </c>
      <c r="Q82" s="241">
        <v>0</v>
      </c>
      <c r="R82" s="241">
        <v>0</v>
      </c>
      <c r="S82" s="241">
        <v>0</v>
      </c>
      <c r="T82" s="241">
        <v>0</v>
      </c>
      <c r="U82" s="241">
        <v>0</v>
      </c>
      <c r="V82" s="241">
        <v>0</v>
      </c>
      <c r="W82" s="241">
        <v>0</v>
      </c>
      <c r="X82" s="241">
        <v>0</v>
      </c>
      <c r="Y82" s="241">
        <v>0</v>
      </c>
      <c r="Z82" s="241">
        <v>0</v>
      </c>
      <c r="AA82" s="241">
        <v>0</v>
      </c>
      <c r="AB82" s="241">
        <v>0</v>
      </c>
      <c r="AC82" s="241">
        <v>0</v>
      </c>
      <c r="AD82" s="241">
        <v>0</v>
      </c>
      <c r="AE82" s="241">
        <v>0</v>
      </c>
      <c r="AF82" s="241">
        <v>0</v>
      </c>
      <c r="AG82" s="241">
        <v>0</v>
      </c>
      <c r="AH82" s="241">
        <v>0</v>
      </c>
      <c r="AI82" s="241">
        <v>0</v>
      </c>
      <c r="AJ82" s="241">
        <v>0</v>
      </c>
      <c r="AK82" s="241">
        <v>0</v>
      </c>
      <c r="AL82" s="241">
        <v>0</v>
      </c>
      <c r="AM82" s="241">
        <v>0</v>
      </c>
      <c r="AN82" s="241">
        <v>0</v>
      </c>
      <c r="AO82" s="241">
        <v>0</v>
      </c>
      <c r="AP82" s="241">
        <v>0</v>
      </c>
      <c r="AQ82" s="241">
        <v>0</v>
      </c>
      <c r="AR82" s="241">
        <v>0</v>
      </c>
      <c r="AS82" s="241">
        <v>0</v>
      </c>
      <c r="AT82" s="241">
        <v>0</v>
      </c>
      <c r="AU82" s="241">
        <v>0</v>
      </c>
      <c r="AV82" s="241">
        <v>0</v>
      </c>
      <c r="AW82" s="241">
        <v>0</v>
      </c>
      <c r="AX82" s="241">
        <v>0</v>
      </c>
      <c r="AY82" s="241">
        <v>0</v>
      </c>
      <c r="AZ82" s="241">
        <v>0</v>
      </c>
      <c r="BA82" s="241">
        <v>0</v>
      </c>
      <c r="BB82" s="241">
        <v>0</v>
      </c>
      <c r="BC82" s="241">
        <v>0</v>
      </c>
      <c r="BD82" s="241">
        <v>0</v>
      </c>
      <c r="BE82" s="241">
        <v>0</v>
      </c>
      <c r="BF82" s="241">
        <v>0</v>
      </c>
      <c r="BG82" s="241">
        <v>0</v>
      </c>
      <c r="BH82" s="241">
        <v>0</v>
      </c>
      <c r="BI82" s="241">
        <v>0</v>
      </c>
      <c r="BJ82" s="241">
        <v>0</v>
      </c>
      <c r="BK82" s="241">
        <v>0</v>
      </c>
      <c r="BL82" s="241">
        <v>0</v>
      </c>
      <c r="BM82" s="241">
        <v>0</v>
      </c>
      <c r="BN82" s="241">
        <v>0</v>
      </c>
      <c r="BO82" s="241">
        <v>0</v>
      </c>
      <c r="BP82" s="241">
        <v>0</v>
      </c>
      <c r="BQ82" s="241">
        <v>0</v>
      </c>
      <c r="BR82" s="241">
        <v>0</v>
      </c>
      <c r="BS82" s="241">
        <v>0</v>
      </c>
      <c r="BT82" s="241">
        <v>0</v>
      </c>
      <c r="BU82" s="241">
        <v>0</v>
      </c>
      <c r="BV82" s="241">
        <v>0</v>
      </c>
      <c r="BW82" s="241">
        <v>0</v>
      </c>
      <c r="BX82" s="241">
        <v>0</v>
      </c>
      <c r="BY82" s="241">
        <v>0</v>
      </c>
      <c r="BZ82" s="241">
        <v>0</v>
      </c>
      <c r="CA82" s="241">
        <v>0</v>
      </c>
      <c r="CB82" s="241">
        <v>0</v>
      </c>
      <c r="CC82" s="241">
        <v>0</v>
      </c>
      <c r="CD82" s="241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20">
        <v>18819.739999999998</v>
      </c>
      <c r="D83" s="20">
        <v>0</v>
      </c>
      <c r="E83" s="26">
        <v>67671.289999999994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39614.36</v>
      </c>
      <c r="P83" s="26">
        <v>171180.52000000005</v>
      </c>
      <c r="Q83" s="26">
        <v>16965.780000000002</v>
      </c>
      <c r="R83" s="27">
        <v>3284.9</v>
      </c>
      <c r="S83" s="26">
        <v>190495.05</v>
      </c>
      <c r="T83" s="20">
        <v>0</v>
      </c>
      <c r="U83" s="26">
        <v>8391.9699999999957</v>
      </c>
      <c r="V83" s="26">
        <v>730</v>
      </c>
      <c r="W83" s="20">
        <v>0</v>
      </c>
      <c r="X83" s="26">
        <v>0</v>
      </c>
      <c r="Y83" s="26">
        <v>27395.009999999987</v>
      </c>
      <c r="Z83" s="26">
        <v>1852.62</v>
      </c>
      <c r="AA83" s="26">
        <v>37.46</v>
      </c>
      <c r="AB83" s="26">
        <v>209383.22</v>
      </c>
      <c r="AC83" s="26">
        <v>12732.539999999999</v>
      </c>
      <c r="AD83" s="26">
        <v>0</v>
      </c>
      <c r="AE83" s="26">
        <v>9760.369999999999</v>
      </c>
      <c r="AF83" s="26">
        <v>0</v>
      </c>
      <c r="AG83" s="26">
        <v>75041.720000000016</v>
      </c>
      <c r="AH83" s="26">
        <v>0</v>
      </c>
      <c r="AI83" s="26">
        <v>0</v>
      </c>
      <c r="AJ83" s="26">
        <v>-423091.74999999977</v>
      </c>
      <c r="AK83" s="26">
        <v>1646.4199999999998</v>
      </c>
      <c r="AL83" s="26">
        <v>798.2</v>
      </c>
      <c r="AM83" s="26">
        <v>0</v>
      </c>
      <c r="AN83" s="26">
        <v>0</v>
      </c>
      <c r="AO83" s="20">
        <v>0</v>
      </c>
      <c r="AP83" s="26">
        <v>17282.170000000002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12562.309999999998</v>
      </c>
      <c r="AW83" s="26">
        <v>0</v>
      </c>
      <c r="AX83" s="26">
        <v>0</v>
      </c>
      <c r="AY83" s="26">
        <v>76637.060000000027</v>
      </c>
      <c r="AZ83" s="26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164194.64000000001</v>
      </c>
      <c r="BF83" s="26">
        <v>11837.82</v>
      </c>
      <c r="BG83" s="26">
        <v>0</v>
      </c>
      <c r="BH83" s="27">
        <v>0</v>
      </c>
      <c r="BI83" s="26">
        <v>-377.59</v>
      </c>
      <c r="BJ83" s="26">
        <v>0</v>
      </c>
      <c r="BK83" s="26">
        <v>0</v>
      </c>
      <c r="BL83" s="26">
        <v>-0.4</v>
      </c>
      <c r="BM83" s="26">
        <v>0</v>
      </c>
      <c r="BN83" s="26">
        <v>692574.81000000029</v>
      </c>
      <c r="BO83" s="26">
        <v>0</v>
      </c>
      <c r="BP83" s="26">
        <v>0</v>
      </c>
      <c r="BQ83" s="26">
        <v>0</v>
      </c>
      <c r="BR83" s="26">
        <v>140651.43</v>
      </c>
      <c r="BS83" s="26">
        <v>0</v>
      </c>
      <c r="BT83" s="26">
        <v>0</v>
      </c>
      <c r="BU83" s="26">
        <v>0</v>
      </c>
      <c r="BV83" s="26">
        <v>0</v>
      </c>
      <c r="BW83" s="26">
        <v>14087</v>
      </c>
      <c r="BX83" s="26">
        <v>0</v>
      </c>
      <c r="BY83" s="26">
        <v>73753.549999999988</v>
      </c>
      <c r="BZ83" s="26">
        <v>4403.3</v>
      </c>
      <c r="CA83" s="26">
        <v>1035.3399999999999</v>
      </c>
      <c r="CB83" s="26">
        <v>0</v>
      </c>
      <c r="CC83" s="26">
        <v>1341254.6700000018</v>
      </c>
      <c r="CD83" s="31">
        <v>22914024.089999996</v>
      </c>
      <c r="CE83" s="28">
        <f t="shared" si="16"/>
        <v>25896629.619999997</v>
      </c>
    </row>
    <row r="84" spans="1:84" x14ac:dyDescent="0.2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116159.82</v>
      </c>
      <c r="V84" s="20">
        <v>0</v>
      </c>
      <c r="W84" s="20">
        <v>0</v>
      </c>
      <c r="X84" s="20">
        <v>0</v>
      </c>
      <c r="Y84" s="20">
        <v>62226.16</v>
      </c>
      <c r="Z84" s="20">
        <v>0</v>
      </c>
      <c r="AA84" s="20">
        <v>0</v>
      </c>
      <c r="AB84" s="20">
        <v>328768.43</v>
      </c>
      <c r="AC84" s="20">
        <v>0</v>
      </c>
      <c r="AD84" s="20">
        <v>0</v>
      </c>
      <c r="AE84" s="20">
        <v>1229.32</v>
      </c>
      <c r="AF84" s="20">
        <v>0</v>
      </c>
      <c r="AG84" s="20">
        <v>78220.800000000003</v>
      </c>
      <c r="AH84" s="20">
        <v>0</v>
      </c>
      <c r="AI84" s="20">
        <v>0</v>
      </c>
      <c r="AJ84" s="20">
        <v>3713220.0100000007</v>
      </c>
      <c r="AK84" s="20">
        <v>389</v>
      </c>
      <c r="AL84" s="20">
        <v>7233.59</v>
      </c>
      <c r="AM84" s="20">
        <v>0</v>
      </c>
      <c r="AN84" s="20">
        <v>0</v>
      </c>
      <c r="AO84" s="20">
        <v>0</v>
      </c>
      <c r="AP84" s="20">
        <v>354418.76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2340333.0699999998</v>
      </c>
      <c r="AW84" s="20">
        <v>0</v>
      </c>
      <c r="AX84" s="20">
        <v>0</v>
      </c>
      <c r="AY84" s="20">
        <v>1352542.96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2395532.5299999998</v>
      </c>
      <c r="BF84" s="20">
        <v>0</v>
      </c>
      <c r="BG84" s="20">
        <v>0</v>
      </c>
      <c r="BH84" s="20">
        <v>0</v>
      </c>
      <c r="BI84" s="20">
        <v>60771.68</v>
      </c>
      <c r="BJ84" s="20">
        <v>0</v>
      </c>
      <c r="BK84" s="20">
        <v>0</v>
      </c>
      <c r="BL84" s="20">
        <v>0</v>
      </c>
      <c r="BM84" s="20">
        <v>0</v>
      </c>
      <c r="BN84" s="20">
        <v>523184.31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107475</v>
      </c>
      <c r="BX84" s="20">
        <v>0</v>
      </c>
      <c r="BY84" s="20">
        <v>115994.37</v>
      </c>
      <c r="BZ84" s="20">
        <v>0</v>
      </c>
      <c r="CA84" s="20">
        <v>0</v>
      </c>
      <c r="CB84" s="20">
        <v>0</v>
      </c>
      <c r="CC84" s="20">
        <v>0</v>
      </c>
      <c r="CD84" s="31">
        <v>2695411.21</v>
      </c>
      <c r="CE84" s="28">
        <f t="shared" si="16"/>
        <v>14253111.02</v>
      </c>
    </row>
    <row r="85" spans="1:84" x14ac:dyDescent="0.25">
      <c r="A85" s="35" t="s">
        <v>285</v>
      </c>
      <c r="B85" s="28"/>
      <c r="C85" s="28">
        <f t="shared" ref="C85:AH85" si="17">SUM(C61:C69)-C84</f>
        <v>34495848.100000001</v>
      </c>
      <c r="D85" s="28">
        <f t="shared" si="17"/>
        <v>0</v>
      </c>
      <c r="E85" s="28">
        <f t="shared" si="17"/>
        <v>69379548.089999989</v>
      </c>
      <c r="F85" s="28">
        <f t="shared" si="17"/>
        <v>0</v>
      </c>
      <c r="G85" s="28">
        <f t="shared" si="17"/>
        <v>0</v>
      </c>
      <c r="H85" s="28">
        <f t="shared" si="17"/>
        <v>685.78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16359361.550000004</v>
      </c>
      <c r="P85" s="28">
        <f t="shared" si="17"/>
        <v>82496118.669999987</v>
      </c>
      <c r="Q85" s="28">
        <f t="shared" si="17"/>
        <v>11411115.409999998</v>
      </c>
      <c r="R85" s="28">
        <f t="shared" si="17"/>
        <v>2654341.5299999998</v>
      </c>
      <c r="S85" s="28">
        <f t="shared" si="17"/>
        <v>2330389.73</v>
      </c>
      <c r="T85" s="28">
        <f t="shared" si="17"/>
        <v>0</v>
      </c>
      <c r="U85" s="28">
        <f t="shared" si="17"/>
        <v>16901696.429999996</v>
      </c>
      <c r="V85" s="28">
        <f t="shared" si="17"/>
        <v>1256469.42</v>
      </c>
      <c r="W85" s="28">
        <f t="shared" si="17"/>
        <v>1899341.3599999999</v>
      </c>
      <c r="X85" s="28">
        <f t="shared" si="17"/>
        <v>0</v>
      </c>
      <c r="Y85" s="28">
        <f t="shared" si="17"/>
        <v>21299022.879999999</v>
      </c>
      <c r="Z85" s="28">
        <f t="shared" si="17"/>
        <v>4675063.4999999991</v>
      </c>
      <c r="AA85" s="28">
        <f t="shared" si="17"/>
        <v>2870297.54</v>
      </c>
      <c r="AB85" s="28">
        <f t="shared" si="17"/>
        <v>26888323.160000008</v>
      </c>
      <c r="AC85" s="28">
        <f t="shared" si="17"/>
        <v>8082532.2699999996</v>
      </c>
      <c r="AD85" s="28">
        <f t="shared" si="17"/>
        <v>1321766.1300000001</v>
      </c>
      <c r="AE85" s="28">
        <f t="shared" si="17"/>
        <v>3753310.2599999988</v>
      </c>
      <c r="AF85" s="28">
        <f t="shared" si="17"/>
        <v>0</v>
      </c>
      <c r="AG85" s="28">
        <f t="shared" si="17"/>
        <v>29710774.550000008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166699377.44</v>
      </c>
      <c r="AK85" s="28">
        <f t="shared" si="18"/>
        <v>1278556.8399999999</v>
      </c>
      <c r="AL85" s="28">
        <f t="shared" si="18"/>
        <v>873346.49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48151632.840000026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3086795.18</v>
      </c>
      <c r="AW85" s="28">
        <f t="shared" si="18"/>
        <v>0</v>
      </c>
      <c r="AX85" s="28">
        <f t="shared" si="18"/>
        <v>0</v>
      </c>
      <c r="AY85" s="28">
        <f t="shared" si="18"/>
        <v>5119096.1499999994</v>
      </c>
      <c r="AZ85" s="28">
        <f t="shared" si="18"/>
        <v>0</v>
      </c>
      <c r="BA85" s="28">
        <f t="shared" si="18"/>
        <v>111947.01000000001</v>
      </c>
      <c r="BB85" s="28">
        <f t="shared" si="18"/>
        <v>0</v>
      </c>
      <c r="BC85" s="28">
        <f t="shared" si="18"/>
        <v>967413.80999999982</v>
      </c>
      <c r="BD85" s="28">
        <f t="shared" si="18"/>
        <v>-1898660.99</v>
      </c>
      <c r="BE85" s="28">
        <f t="shared" si="18"/>
        <v>17275014.010000002</v>
      </c>
      <c r="BF85" s="28">
        <f t="shared" si="18"/>
        <v>4350304.9399999995</v>
      </c>
      <c r="BG85" s="28">
        <f t="shared" si="18"/>
        <v>483675.77</v>
      </c>
      <c r="BH85" s="28">
        <f t="shared" si="18"/>
        <v>0</v>
      </c>
      <c r="BI85" s="28">
        <f t="shared" si="18"/>
        <v>-34839.279999999999</v>
      </c>
      <c r="BJ85" s="28">
        <f t="shared" si="18"/>
        <v>0</v>
      </c>
      <c r="BK85" s="28">
        <f t="shared" si="18"/>
        <v>16136302.390000001</v>
      </c>
      <c r="BL85" s="28">
        <f t="shared" si="18"/>
        <v>5254498.18</v>
      </c>
      <c r="BM85" s="28">
        <f t="shared" si="18"/>
        <v>0</v>
      </c>
      <c r="BN85" s="28">
        <f t="shared" si="18"/>
        <v>16692227.310000001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275478.16000000003</v>
      </c>
      <c r="BS85" s="28">
        <f t="shared" si="19"/>
        <v>-89734</v>
      </c>
      <c r="BT85" s="28">
        <f t="shared" si="19"/>
        <v>0</v>
      </c>
      <c r="BU85" s="28">
        <f t="shared" si="19"/>
        <v>0</v>
      </c>
      <c r="BV85" s="28">
        <f t="shared" si="19"/>
        <v>8371954.6099999994</v>
      </c>
      <c r="BW85" s="28">
        <f t="shared" si="19"/>
        <v>-27240.78</v>
      </c>
      <c r="BX85" s="28">
        <f t="shared" si="19"/>
        <v>0</v>
      </c>
      <c r="BY85" s="28">
        <f t="shared" si="19"/>
        <v>5743867.9300000016</v>
      </c>
      <c r="BZ85" s="28">
        <f t="shared" si="19"/>
        <v>3213052.06</v>
      </c>
      <c r="CA85" s="28">
        <f t="shared" si="19"/>
        <v>1005925.39</v>
      </c>
      <c r="CB85" s="28">
        <f t="shared" si="19"/>
        <v>112299</v>
      </c>
      <c r="CC85" s="28">
        <f t="shared" si="19"/>
        <v>79027521.940000013</v>
      </c>
      <c r="CD85" s="28">
        <f t="shared" si="19"/>
        <v>20218612.879999995</v>
      </c>
      <c r="CE85" s="28">
        <f t="shared" si="16"/>
        <v>740184431.63999963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25">
      <c r="A87" s="22" t="s">
        <v>287</v>
      </c>
      <c r="B87" s="16"/>
      <c r="C87" s="20">
        <v>101890680.33000001</v>
      </c>
      <c r="D87" s="20">
        <v>0</v>
      </c>
      <c r="E87" s="20">
        <v>234705181.28999999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85112939.070000008</v>
      </c>
      <c r="P87" s="20">
        <v>331872871.01999992</v>
      </c>
      <c r="Q87" s="20">
        <v>19730314.859999996</v>
      </c>
      <c r="R87" s="20">
        <v>25410114.109999999</v>
      </c>
      <c r="S87" s="20">
        <v>0</v>
      </c>
      <c r="T87" s="20">
        <v>0</v>
      </c>
      <c r="U87" s="20">
        <v>80669316.900000006</v>
      </c>
      <c r="V87" s="20">
        <v>25338166.789999999</v>
      </c>
      <c r="W87" s="20">
        <v>8750551.2800000012</v>
      </c>
      <c r="X87" s="20">
        <v>0</v>
      </c>
      <c r="Y87" s="20">
        <v>92365849.679999948</v>
      </c>
      <c r="Z87" s="20">
        <v>2410139.69</v>
      </c>
      <c r="AA87" s="20">
        <v>5326430.8099999996</v>
      </c>
      <c r="AB87" s="20">
        <v>187680092.64000002</v>
      </c>
      <c r="AC87" s="20">
        <v>58444959.400000006</v>
      </c>
      <c r="AD87" s="20">
        <v>4939748.66</v>
      </c>
      <c r="AE87" s="20">
        <v>6338119.0199999996</v>
      </c>
      <c r="AF87" s="20">
        <v>0</v>
      </c>
      <c r="AG87" s="20">
        <v>63979916.829999998</v>
      </c>
      <c r="AH87" s="20">
        <v>0</v>
      </c>
      <c r="AI87" s="20">
        <v>0</v>
      </c>
      <c r="AJ87" s="20">
        <v>1286161.6399999997</v>
      </c>
      <c r="AK87" s="20">
        <v>4571626.7</v>
      </c>
      <c r="AL87" s="20">
        <v>2044996.91</v>
      </c>
      <c r="AM87" s="20">
        <v>0</v>
      </c>
      <c r="AN87" s="20">
        <v>0</v>
      </c>
      <c r="AO87" s="20">
        <v>0</v>
      </c>
      <c r="AP87" s="20">
        <v>1596887.4100000004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1344465065.0400002</v>
      </c>
    </row>
    <row r="88" spans="1:84" x14ac:dyDescent="0.25">
      <c r="A88" s="22" t="s">
        <v>288</v>
      </c>
      <c r="B88" s="16"/>
      <c r="C88" s="20">
        <v>1022301.8699999998</v>
      </c>
      <c r="D88" s="20">
        <v>0</v>
      </c>
      <c r="E88" s="20">
        <v>28984519.300000004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7173843.3200000003</v>
      </c>
      <c r="P88" s="20">
        <v>447263922.1400001</v>
      </c>
      <c r="Q88" s="20">
        <v>47987745.780000009</v>
      </c>
      <c r="R88" s="20">
        <v>32982589.949999999</v>
      </c>
      <c r="S88" s="20">
        <v>0</v>
      </c>
      <c r="T88" s="20">
        <v>0</v>
      </c>
      <c r="U88" s="20">
        <v>43588572.890000001</v>
      </c>
      <c r="V88" s="20">
        <v>11140926.109999999</v>
      </c>
      <c r="W88" s="20">
        <v>22305419.620000001</v>
      </c>
      <c r="X88" s="20">
        <v>0</v>
      </c>
      <c r="Y88" s="20">
        <v>211086097.12999994</v>
      </c>
      <c r="Z88" s="20">
        <v>57934823.909999996</v>
      </c>
      <c r="AA88" s="20">
        <v>24565434.600000001</v>
      </c>
      <c r="AB88" s="20">
        <v>131051642.97000001</v>
      </c>
      <c r="AC88" s="20">
        <v>21046926.739999995</v>
      </c>
      <c r="AD88" s="20">
        <v>284135.19</v>
      </c>
      <c r="AE88" s="20">
        <v>10656845.149999997</v>
      </c>
      <c r="AF88" s="20">
        <v>0</v>
      </c>
      <c r="AG88" s="20">
        <v>213511691.13999999</v>
      </c>
      <c r="AH88" s="20">
        <v>0</v>
      </c>
      <c r="AI88" s="20">
        <v>0</v>
      </c>
      <c r="AJ88" s="20">
        <v>290028861.32999998</v>
      </c>
      <c r="AK88" s="20">
        <v>3634195.8</v>
      </c>
      <c r="AL88" s="20">
        <v>2274112.3099999996</v>
      </c>
      <c r="AM88" s="20">
        <v>0</v>
      </c>
      <c r="AN88" s="20">
        <v>0</v>
      </c>
      <c r="AO88" s="20">
        <v>0</v>
      </c>
      <c r="AP88" s="20">
        <v>434749631.43000001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2043274238.6800003</v>
      </c>
    </row>
    <row r="89" spans="1:84" x14ac:dyDescent="0.25">
      <c r="A89" s="22" t="s">
        <v>289</v>
      </c>
      <c r="B89" s="16"/>
      <c r="C89" s="28">
        <f t="shared" ref="C89:AV89" si="21">C87+C88</f>
        <v>102912982.20000002</v>
      </c>
      <c r="D89" s="28">
        <f t="shared" si="21"/>
        <v>0</v>
      </c>
      <c r="E89" s="28">
        <f t="shared" si="21"/>
        <v>263689700.59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92286782.390000015</v>
      </c>
      <c r="P89" s="28">
        <f t="shared" si="21"/>
        <v>779136793.16000009</v>
      </c>
      <c r="Q89" s="28">
        <f t="shared" si="21"/>
        <v>67718060.640000001</v>
      </c>
      <c r="R89" s="28">
        <f t="shared" si="21"/>
        <v>58392704.060000002</v>
      </c>
      <c r="S89" s="28">
        <f t="shared" si="21"/>
        <v>0</v>
      </c>
      <c r="T89" s="28">
        <f t="shared" si="21"/>
        <v>0</v>
      </c>
      <c r="U89" s="28">
        <f t="shared" si="21"/>
        <v>124257889.79000001</v>
      </c>
      <c r="V89" s="28">
        <f t="shared" si="21"/>
        <v>36479092.899999999</v>
      </c>
      <c r="W89" s="28">
        <f t="shared" si="21"/>
        <v>31055970.900000002</v>
      </c>
      <c r="X89" s="28">
        <f t="shared" si="21"/>
        <v>0</v>
      </c>
      <c r="Y89" s="28">
        <f t="shared" si="21"/>
        <v>303451946.80999988</v>
      </c>
      <c r="Z89" s="28">
        <f t="shared" si="21"/>
        <v>60344963.599999994</v>
      </c>
      <c r="AA89" s="28">
        <f t="shared" si="21"/>
        <v>29891865.41</v>
      </c>
      <c r="AB89" s="28">
        <f t="shared" si="21"/>
        <v>318731735.61000001</v>
      </c>
      <c r="AC89" s="28">
        <f t="shared" si="21"/>
        <v>79491886.140000001</v>
      </c>
      <c r="AD89" s="28">
        <f t="shared" si="21"/>
        <v>5223883.8500000006</v>
      </c>
      <c r="AE89" s="28">
        <f t="shared" si="21"/>
        <v>16994964.169999994</v>
      </c>
      <c r="AF89" s="28">
        <f t="shared" si="21"/>
        <v>0</v>
      </c>
      <c r="AG89" s="28">
        <f t="shared" si="21"/>
        <v>277491607.96999997</v>
      </c>
      <c r="AH89" s="28">
        <f t="shared" si="21"/>
        <v>0</v>
      </c>
      <c r="AI89" s="28">
        <f t="shared" si="21"/>
        <v>0</v>
      </c>
      <c r="AJ89" s="28">
        <f t="shared" si="21"/>
        <v>291315022.96999997</v>
      </c>
      <c r="AK89" s="28">
        <f t="shared" si="21"/>
        <v>8205822.5</v>
      </c>
      <c r="AL89" s="28">
        <f t="shared" si="21"/>
        <v>4319109.22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436346518.84000003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3387739303.7199998</v>
      </c>
    </row>
    <row r="90" spans="1:84" x14ac:dyDescent="0.25">
      <c r="A90" s="35" t="s">
        <v>290</v>
      </c>
      <c r="B90" s="28"/>
      <c r="C90" s="20">
        <v>41400</v>
      </c>
      <c r="D90" s="20">
        <v>0</v>
      </c>
      <c r="E90" s="20">
        <v>74943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16352</v>
      </c>
      <c r="P90" s="20">
        <v>52648</v>
      </c>
      <c r="Q90" s="20">
        <v>0</v>
      </c>
      <c r="R90" s="20">
        <v>0</v>
      </c>
      <c r="S90" s="20">
        <v>16747</v>
      </c>
      <c r="T90" s="20">
        <v>0</v>
      </c>
      <c r="U90" s="20">
        <v>9388</v>
      </c>
      <c r="V90" s="20">
        <v>0</v>
      </c>
      <c r="W90" s="20">
        <v>1920</v>
      </c>
      <c r="X90" s="20">
        <v>0</v>
      </c>
      <c r="Y90" s="20">
        <v>26723</v>
      </c>
      <c r="Z90" s="20">
        <v>15700</v>
      </c>
      <c r="AA90" s="20">
        <v>0</v>
      </c>
      <c r="AB90" s="20">
        <v>6182</v>
      </c>
      <c r="AC90" s="20">
        <v>4586</v>
      </c>
      <c r="AD90" s="20">
        <v>0</v>
      </c>
      <c r="AE90" s="20">
        <v>9720</v>
      </c>
      <c r="AF90" s="20">
        <v>0</v>
      </c>
      <c r="AG90" s="20">
        <v>60759</v>
      </c>
      <c r="AH90" s="20">
        <v>0</v>
      </c>
      <c r="AI90" s="20">
        <v>0</v>
      </c>
      <c r="AJ90" s="20">
        <v>47083.541168638265</v>
      </c>
      <c r="AK90" s="20">
        <v>4680</v>
      </c>
      <c r="AL90" s="20">
        <v>1540</v>
      </c>
      <c r="AM90" s="20">
        <v>0</v>
      </c>
      <c r="AN90" s="20">
        <v>0</v>
      </c>
      <c r="AO90" s="20">
        <v>0</v>
      </c>
      <c r="AP90" s="20">
        <v>80386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493</v>
      </c>
      <c r="AW90" s="20">
        <v>0</v>
      </c>
      <c r="AX90" s="20">
        <v>0</v>
      </c>
      <c r="AY90" s="20">
        <v>17311</v>
      </c>
      <c r="AZ90" s="20">
        <v>0</v>
      </c>
      <c r="BA90" s="20">
        <v>0</v>
      </c>
      <c r="BB90" s="20">
        <v>0</v>
      </c>
      <c r="BC90" s="20">
        <v>0</v>
      </c>
      <c r="BD90" s="20">
        <v>101737.00000000001</v>
      </c>
      <c r="BE90" s="20">
        <v>1108</v>
      </c>
      <c r="BF90" s="20">
        <v>4860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22618</v>
      </c>
      <c r="BO90" s="20">
        <v>0</v>
      </c>
      <c r="BP90" s="20">
        <v>0</v>
      </c>
      <c r="BQ90" s="20">
        <v>0</v>
      </c>
      <c r="BR90" s="20">
        <v>0</v>
      </c>
      <c r="BS90" s="20">
        <v>3645</v>
      </c>
      <c r="BT90" s="20">
        <v>0</v>
      </c>
      <c r="BU90" s="20">
        <v>0</v>
      </c>
      <c r="BV90" s="20">
        <v>0</v>
      </c>
      <c r="BW90" s="20">
        <v>0</v>
      </c>
      <c r="BX90" s="20">
        <v>0</v>
      </c>
      <c r="BY90" s="20">
        <v>0</v>
      </c>
      <c r="BZ90" s="20">
        <v>0</v>
      </c>
      <c r="CA90" s="20">
        <v>0</v>
      </c>
      <c r="CB90" s="20">
        <v>0</v>
      </c>
      <c r="CC90" s="20">
        <v>0</v>
      </c>
      <c r="CD90" s="235" t="s">
        <v>248</v>
      </c>
      <c r="CE90" s="28">
        <f t="shared" si="20"/>
        <v>622529.54116863827</v>
      </c>
      <c r="CF90" s="28">
        <f>BE59-CE90</f>
        <v>0</v>
      </c>
    </row>
    <row r="91" spans="1:84" x14ac:dyDescent="0.25">
      <c r="A91" s="22" t="s">
        <v>291</v>
      </c>
      <c r="B91" s="16"/>
      <c r="C91" s="20">
        <v>34655</v>
      </c>
      <c r="D91" s="20">
        <v>0</v>
      </c>
      <c r="E91" s="20">
        <v>165009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29021</v>
      </c>
      <c r="P91" s="20">
        <v>475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21969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5307</v>
      </c>
      <c r="AW91" s="20">
        <v>0</v>
      </c>
      <c r="AX91" s="286" t="s">
        <v>248</v>
      </c>
      <c r="AY91" s="286" t="s">
        <v>248</v>
      </c>
      <c r="AZ91" s="20"/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f t="shared" si="20"/>
        <v>256436</v>
      </c>
      <c r="CF91" s="28">
        <f>AY59-CE91</f>
        <v>0</v>
      </c>
    </row>
    <row r="92" spans="1:84" x14ac:dyDescent="0.25">
      <c r="A92" s="22" t="s">
        <v>292</v>
      </c>
      <c r="B92" s="16"/>
      <c r="C92" s="20">
        <v>11491.355687549227</v>
      </c>
      <c r="D92" s="20">
        <v>0</v>
      </c>
      <c r="E92" s="20">
        <v>20801.851915265743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4538.8079276039844</v>
      </c>
      <c r="P92" s="20">
        <v>14613.451551644728</v>
      </c>
      <c r="Q92" s="20">
        <v>0</v>
      </c>
      <c r="R92" s="20">
        <v>0</v>
      </c>
      <c r="S92" s="20">
        <v>4648.4476738982348</v>
      </c>
      <c r="T92" s="20">
        <v>0</v>
      </c>
      <c r="U92" s="20">
        <v>2605.8175650896651</v>
      </c>
      <c r="V92" s="20">
        <v>0</v>
      </c>
      <c r="W92" s="20">
        <v>532.93243768344246</v>
      </c>
      <c r="X92" s="20">
        <v>0</v>
      </c>
      <c r="Y92" s="20">
        <v>7417.4757980284539</v>
      </c>
      <c r="Z92" s="20">
        <v>4357.8329539739816</v>
      </c>
      <c r="AA92" s="20">
        <v>0</v>
      </c>
      <c r="AB92" s="20">
        <v>1715.9314217495005</v>
      </c>
      <c r="AC92" s="20">
        <v>1272.931332925139</v>
      </c>
      <c r="AD92" s="20">
        <v>0</v>
      </c>
      <c r="AE92" s="20">
        <v>2697.9704657724269</v>
      </c>
      <c r="AF92" s="20">
        <v>0</v>
      </c>
      <c r="AG92" s="20">
        <v>16864.81353187931</v>
      </c>
      <c r="AH92" s="20">
        <v>0</v>
      </c>
      <c r="AI92" s="20">
        <v>0</v>
      </c>
      <c r="AJ92" s="20">
        <v>13068.930400922452</v>
      </c>
      <c r="AK92" s="20">
        <v>1299.0228168533909</v>
      </c>
      <c r="AL92" s="20">
        <v>427.45622605859444</v>
      </c>
      <c r="AM92" s="20">
        <v>0</v>
      </c>
      <c r="AN92" s="20">
        <v>0</v>
      </c>
      <c r="AO92" s="20">
        <v>0</v>
      </c>
      <c r="AP92" s="20">
        <v>22312.659862302709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136.84150613434227</v>
      </c>
      <c r="AW92" s="20">
        <v>0</v>
      </c>
      <c r="AX92" s="286" t="s">
        <v>248</v>
      </c>
      <c r="AY92" s="286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1011.7389246646602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f t="shared" si="20"/>
        <v>131816.26999999999</v>
      </c>
      <c r="CF92" s="16"/>
    </row>
    <row r="93" spans="1:84" x14ac:dyDescent="0.25">
      <c r="A93" s="22" t="s">
        <v>293</v>
      </c>
      <c r="B93" s="16"/>
      <c r="C93" s="20">
        <v>275082.18</v>
      </c>
      <c r="D93" s="20">
        <v>0</v>
      </c>
      <c r="E93" s="20">
        <v>484518.92414455267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190187.16999999998</v>
      </c>
      <c r="P93" s="20">
        <v>534140.19468060124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181106.94999999998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2079.65</v>
      </c>
      <c r="AF93" s="20">
        <v>0</v>
      </c>
      <c r="AG93" s="20">
        <v>559204.88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63771.68</v>
      </c>
      <c r="AW93" s="20">
        <v>0</v>
      </c>
      <c r="AX93" s="286" t="s">
        <v>248</v>
      </c>
      <c r="AY93" s="286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2069.08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f t="shared" si="20"/>
        <v>2292160.7088251542</v>
      </c>
      <c r="CF93" s="28">
        <f>BA59</f>
        <v>0</v>
      </c>
    </row>
    <row r="94" spans="1:84" x14ac:dyDescent="0.25">
      <c r="A94" s="22" t="s">
        <v>294</v>
      </c>
      <c r="B94" s="16"/>
      <c r="C94" s="280">
        <v>117.96052403846154</v>
      </c>
      <c r="D94" s="280">
        <v>0</v>
      </c>
      <c r="E94" s="280">
        <v>301.40724038461548</v>
      </c>
      <c r="F94" s="280">
        <v>0</v>
      </c>
      <c r="G94" s="280">
        <v>0</v>
      </c>
      <c r="H94" s="280">
        <v>0</v>
      </c>
      <c r="I94" s="280">
        <v>0</v>
      </c>
      <c r="J94" s="280">
        <v>0</v>
      </c>
      <c r="K94" s="280">
        <v>0</v>
      </c>
      <c r="L94" s="280">
        <v>0</v>
      </c>
      <c r="M94" s="280">
        <v>0</v>
      </c>
      <c r="N94" s="280">
        <v>0</v>
      </c>
      <c r="O94" s="280">
        <v>68.367586538461538</v>
      </c>
      <c r="P94" s="281">
        <v>78.239721153846162</v>
      </c>
      <c r="Q94" s="281">
        <v>49.20056249999999</v>
      </c>
      <c r="R94" s="281">
        <v>1.2616971153846155</v>
      </c>
      <c r="S94" s="282">
        <v>0</v>
      </c>
      <c r="T94" s="282">
        <v>0</v>
      </c>
      <c r="U94" s="283">
        <v>0</v>
      </c>
      <c r="V94" s="281">
        <v>0</v>
      </c>
      <c r="W94" s="281">
        <v>0</v>
      </c>
      <c r="X94" s="281">
        <v>0</v>
      </c>
      <c r="Y94" s="281">
        <v>3.4130961538461535</v>
      </c>
      <c r="Z94" s="281">
        <v>2.7187259615384614</v>
      </c>
      <c r="AA94" s="281">
        <v>1.7548076923076923E-2</v>
      </c>
      <c r="AB94" s="282">
        <v>3.9663461538461536E-3</v>
      </c>
      <c r="AC94" s="281">
        <v>1.7402644230769231</v>
      </c>
      <c r="AD94" s="281">
        <v>0</v>
      </c>
      <c r="AE94" s="281">
        <v>0</v>
      </c>
      <c r="AF94" s="281">
        <v>0</v>
      </c>
      <c r="AG94" s="281">
        <v>68.74650961538461</v>
      </c>
      <c r="AH94" s="281">
        <v>0</v>
      </c>
      <c r="AI94" s="281">
        <v>0</v>
      </c>
      <c r="AJ94" s="281">
        <v>67.410995192307695</v>
      </c>
      <c r="AK94" s="281">
        <v>0</v>
      </c>
      <c r="AL94" s="281">
        <v>0</v>
      </c>
      <c r="AM94" s="281">
        <v>0</v>
      </c>
      <c r="AN94" s="281">
        <v>0</v>
      </c>
      <c r="AO94" s="281">
        <v>0</v>
      </c>
      <c r="AP94" s="281">
        <v>34.067826923076929</v>
      </c>
      <c r="AQ94" s="281">
        <v>0</v>
      </c>
      <c r="AR94" s="281">
        <v>0</v>
      </c>
      <c r="AS94" s="281">
        <v>0</v>
      </c>
      <c r="AT94" s="281">
        <v>0</v>
      </c>
      <c r="AU94" s="281">
        <v>0</v>
      </c>
      <c r="AV94" s="282">
        <v>6.1413509615384614</v>
      </c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7">
        <f t="shared" si="20"/>
        <v>800.69761538461569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288" t="s">
        <v>297</v>
      </c>
      <c r="D96" s="38"/>
      <c r="E96" s="39"/>
      <c r="F96" s="12"/>
    </row>
    <row r="97" spans="1:6" x14ac:dyDescent="0.25">
      <c r="A97" s="28" t="s">
        <v>298</v>
      </c>
      <c r="B97" s="36" t="s">
        <v>299</v>
      </c>
      <c r="C97" s="289" t="s">
        <v>300</v>
      </c>
      <c r="D97" s="38"/>
      <c r="E97" s="39"/>
      <c r="F97" s="12"/>
    </row>
    <row r="98" spans="1:6" x14ac:dyDescent="0.2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2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2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2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25">
      <c r="A102" s="28" t="s">
        <v>309</v>
      </c>
      <c r="B102" s="36" t="s">
        <v>299</v>
      </c>
      <c r="C102" s="290">
        <v>98383</v>
      </c>
      <c r="D102" s="38"/>
      <c r="E102" s="39"/>
      <c r="F102" s="12"/>
    </row>
    <row r="103" spans="1:6" x14ac:dyDescent="0.2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25">
      <c r="A104" s="28" t="s">
        <v>312</v>
      </c>
      <c r="B104" s="36" t="s">
        <v>299</v>
      </c>
      <c r="C104" s="291" t="s">
        <v>313</v>
      </c>
      <c r="D104" s="38"/>
      <c r="E104" s="39"/>
      <c r="F104" s="12"/>
    </row>
    <row r="105" spans="1:6" x14ac:dyDescent="0.25">
      <c r="A105" s="28" t="s">
        <v>314</v>
      </c>
      <c r="B105" s="36" t="s">
        <v>299</v>
      </c>
      <c r="C105" s="291" t="s">
        <v>315</v>
      </c>
      <c r="D105" s="38"/>
      <c r="E105" s="39"/>
      <c r="F105" s="12"/>
    </row>
    <row r="106" spans="1:6" x14ac:dyDescent="0.2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25">
      <c r="A107" s="28" t="s">
        <v>318</v>
      </c>
      <c r="B107" s="36" t="s">
        <v>299</v>
      </c>
      <c r="C107" s="294" t="s">
        <v>319</v>
      </c>
      <c r="D107" s="38"/>
      <c r="E107" s="39"/>
      <c r="F107" s="12"/>
    </row>
    <row r="108" spans="1:6" x14ac:dyDescent="0.25">
      <c r="A108" s="28" t="s">
        <v>320</v>
      </c>
      <c r="B108" s="36" t="s">
        <v>299</v>
      </c>
      <c r="C108" s="294" t="s">
        <v>321</v>
      </c>
      <c r="D108" s="38"/>
      <c r="E108" s="39"/>
      <c r="F108" s="12"/>
    </row>
    <row r="109" spans="1:6" x14ac:dyDescent="0.25">
      <c r="A109" s="40" t="s">
        <v>322</v>
      </c>
      <c r="B109" s="36" t="s">
        <v>299</v>
      </c>
      <c r="C109" s="37" t="s">
        <v>323</v>
      </c>
      <c r="D109" s="38"/>
      <c r="E109" s="39"/>
      <c r="F109" s="12"/>
    </row>
    <row r="110" spans="1:6" x14ac:dyDescent="0.25">
      <c r="A110" s="40" t="s">
        <v>324</v>
      </c>
      <c r="B110" s="36" t="s">
        <v>299</v>
      </c>
      <c r="C110" s="37" t="s">
        <v>325</v>
      </c>
      <c r="D110" s="38"/>
      <c r="E110" s="39"/>
      <c r="F110" s="12"/>
    </row>
    <row r="111" spans="1:6" x14ac:dyDescent="0.25">
      <c r="A111" s="34" t="s">
        <v>326</v>
      </c>
      <c r="B111" s="34"/>
      <c r="C111" s="34"/>
      <c r="D111" s="34"/>
      <c r="E111" s="34"/>
    </row>
    <row r="112" spans="1:6" x14ac:dyDescent="0.25">
      <c r="A112" s="41" t="s">
        <v>327</v>
      </c>
      <c r="B112" s="41"/>
      <c r="C112" s="41"/>
      <c r="D112" s="41"/>
      <c r="E112" s="41"/>
    </row>
    <row r="113" spans="1:5" x14ac:dyDescent="0.2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2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25">
      <c r="A115" s="16" t="s">
        <v>328</v>
      </c>
      <c r="B115" s="42" t="s">
        <v>299</v>
      </c>
      <c r="C115" s="43">
        <v>0</v>
      </c>
      <c r="D115" s="16"/>
      <c r="E115" s="16"/>
    </row>
    <row r="116" spans="1:5" x14ac:dyDescent="0.25">
      <c r="A116" s="41" t="s">
        <v>329</v>
      </c>
      <c r="B116" s="41"/>
      <c r="C116" s="41"/>
      <c r="D116" s="41"/>
      <c r="E116" s="41"/>
    </row>
    <row r="117" spans="1:5" x14ac:dyDescent="0.25">
      <c r="A117" s="16" t="s">
        <v>330</v>
      </c>
      <c r="B117" s="42" t="s">
        <v>299</v>
      </c>
      <c r="C117" s="207">
        <v>1</v>
      </c>
      <c r="D117" s="16"/>
      <c r="E117" s="16"/>
    </row>
    <row r="118" spans="1:5" x14ac:dyDescent="0.25">
      <c r="A118" s="16" t="s">
        <v>159</v>
      </c>
      <c r="B118" s="42" t="s">
        <v>299</v>
      </c>
      <c r="C118" s="214">
        <v>0</v>
      </c>
      <c r="D118" s="16"/>
      <c r="E118" s="16"/>
    </row>
    <row r="119" spans="1:5" x14ac:dyDescent="0.25">
      <c r="A119" s="41" t="s">
        <v>331</v>
      </c>
      <c r="B119" s="41"/>
      <c r="C119" s="41"/>
      <c r="D119" s="41"/>
      <c r="E119" s="41"/>
    </row>
    <row r="120" spans="1:5" x14ac:dyDescent="0.25">
      <c r="A120" s="16" t="s">
        <v>332</v>
      </c>
      <c r="B120" s="42" t="s">
        <v>299</v>
      </c>
      <c r="C120" s="43">
        <v>0</v>
      </c>
      <c r="D120" s="16"/>
      <c r="E120" s="16"/>
    </row>
    <row r="121" spans="1:5" x14ac:dyDescent="0.25">
      <c r="A121" s="16" t="s">
        <v>333</v>
      </c>
      <c r="B121" s="42" t="s">
        <v>299</v>
      </c>
      <c r="C121" s="43">
        <v>0</v>
      </c>
      <c r="D121" s="16"/>
      <c r="E121" s="16"/>
    </row>
    <row r="122" spans="1:5" x14ac:dyDescent="0.25">
      <c r="A122" s="16" t="s">
        <v>334</v>
      </c>
      <c r="B122" s="42" t="s">
        <v>299</v>
      </c>
      <c r="C122" s="43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335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25">
      <c r="A127" s="16" t="s">
        <v>338</v>
      </c>
      <c r="B127" s="42" t="s">
        <v>299</v>
      </c>
      <c r="C127" s="43">
        <v>12590</v>
      </c>
      <c r="D127" s="46">
        <v>73795</v>
      </c>
      <c r="E127" s="16"/>
    </row>
    <row r="128" spans="1:5" x14ac:dyDescent="0.25">
      <c r="A128" s="16" t="s">
        <v>339</v>
      </c>
      <c r="B128" s="42" t="s">
        <v>299</v>
      </c>
      <c r="C128" s="43">
        <v>0</v>
      </c>
      <c r="D128" s="46">
        <v>0</v>
      </c>
      <c r="E128" s="16"/>
    </row>
    <row r="129" spans="1:5" x14ac:dyDescent="0.25">
      <c r="A129" s="16" t="s">
        <v>340</v>
      </c>
      <c r="B129" s="42" t="s">
        <v>299</v>
      </c>
      <c r="C129" s="43">
        <v>0</v>
      </c>
      <c r="D129" s="46">
        <v>0</v>
      </c>
      <c r="E129" s="16"/>
    </row>
    <row r="130" spans="1:5" x14ac:dyDescent="0.25">
      <c r="A130" s="16" t="s">
        <v>341</v>
      </c>
      <c r="B130" s="42" t="s">
        <v>299</v>
      </c>
      <c r="C130" s="43">
        <v>1925</v>
      </c>
      <c r="D130" s="46">
        <v>2978</v>
      </c>
      <c r="E130" s="16"/>
    </row>
    <row r="131" spans="1:5" x14ac:dyDescent="0.25">
      <c r="A131" s="22" t="s">
        <v>342</v>
      </c>
      <c r="B131" s="16"/>
      <c r="C131" s="17" t="s">
        <v>194</v>
      </c>
      <c r="D131" s="16"/>
      <c r="E131" s="16"/>
    </row>
    <row r="132" spans="1:5" x14ac:dyDescent="0.25">
      <c r="A132" s="16" t="s">
        <v>343</v>
      </c>
      <c r="B132" s="42" t="s">
        <v>299</v>
      </c>
      <c r="C132" s="43">
        <v>24</v>
      </c>
      <c r="D132" s="16"/>
      <c r="E132" s="16"/>
    </row>
    <row r="133" spans="1:5" x14ac:dyDescent="0.25">
      <c r="A133" s="16" t="s">
        <v>344</v>
      </c>
      <c r="B133" s="42" t="s">
        <v>299</v>
      </c>
      <c r="C133" s="43">
        <v>24</v>
      </c>
      <c r="D133" s="16"/>
      <c r="E133" s="16"/>
    </row>
    <row r="134" spans="1:5" x14ac:dyDescent="0.25">
      <c r="A134" s="16" t="s">
        <v>345</v>
      </c>
      <c r="B134" s="42" t="s">
        <v>299</v>
      </c>
      <c r="C134" s="43">
        <v>156</v>
      </c>
      <c r="D134" s="16"/>
      <c r="E134" s="16"/>
    </row>
    <row r="135" spans="1:5" x14ac:dyDescent="0.25">
      <c r="A135" s="16" t="s">
        <v>346</v>
      </c>
      <c r="B135" s="42" t="s">
        <v>299</v>
      </c>
      <c r="C135" s="43">
        <v>0</v>
      </c>
      <c r="D135" s="16"/>
      <c r="E135" s="16"/>
    </row>
    <row r="136" spans="1:5" x14ac:dyDescent="0.25">
      <c r="A136" s="16" t="s">
        <v>347</v>
      </c>
      <c r="B136" s="42" t="s">
        <v>299</v>
      </c>
      <c r="C136" s="43">
        <v>34</v>
      </c>
      <c r="D136" s="16"/>
      <c r="E136" s="16"/>
    </row>
    <row r="137" spans="1:5" x14ac:dyDescent="0.25">
      <c r="A137" s="16" t="s">
        <v>348</v>
      </c>
      <c r="B137" s="42" t="s">
        <v>299</v>
      </c>
      <c r="C137" s="43">
        <v>0</v>
      </c>
      <c r="D137" s="16"/>
      <c r="E137" s="16"/>
    </row>
    <row r="138" spans="1:5" x14ac:dyDescent="0.2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25">
      <c r="A139" s="16" t="s">
        <v>349</v>
      </c>
      <c r="B139" s="42" t="s">
        <v>299</v>
      </c>
      <c r="C139" s="43">
        <v>0</v>
      </c>
      <c r="D139" s="16"/>
      <c r="E139" s="16"/>
    </row>
    <row r="140" spans="1:5" x14ac:dyDescent="0.25">
      <c r="A140" s="16" t="s">
        <v>350</v>
      </c>
      <c r="B140" s="42"/>
      <c r="C140" s="43">
        <v>0</v>
      </c>
      <c r="D140" s="16"/>
      <c r="E140" s="16"/>
    </row>
    <row r="141" spans="1:5" x14ac:dyDescent="0.25">
      <c r="A141" s="16" t="s">
        <v>340</v>
      </c>
      <c r="B141" s="42" t="s">
        <v>299</v>
      </c>
      <c r="C141" s="43">
        <v>0</v>
      </c>
      <c r="D141" s="16"/>
      <c r="E141" s="16"/>
    </row>
    <row r="142" spans="1:5" x14ac:dyDescent="0.25">
      <c r="A142" s="16" t="s">
        <v>351</v>
      </c>
      <c r="B142" s="42" t="s">
        <v>299</v>
      </c>
      <c r="C142" s="43">
        <v>10</v>
      </c>
      <c r="D142" s="16"/>
      <c r="E142" s="16"/>
    </row>
    <row r="143" spans="1:5" x14ac:dyDescent="0.25">
      <c r="A143" s="16" t="s">
        <v>352</v>
      </c>
      <c r="B143" s="16"/>
      <c r="C143" s="23"/>
      <c r="D143" s="16"/>
      <c r="E143" s="28">
        <f>SUM(C132:C142)</f>
        <v>248</v>
      </c>
    </row>
    <row r="144" spans="1:5" x14ac:dyDescent="0.25">
      <c r="A144" s="16" t="s">
        <v>353</v>
      </c>
      <c r="B144" s="42" t="s">
        <v>299</v>
      </c>
      <c r="C144" s="43">
        <v>336</v>
      </c>
      <c r="D144" s="16"/>
      <c r="E144" s="16"/>
    </row>
    <row r="145" spans="1:6" x14ac:dyDescent="0.25">
      <c r="A145" s="16" t="s">
        <v>354</v>
      </c>
      <c r="B145" s="42" t="s">
        <v>299</v>
      </c>
      <c r="C145" s="43">
        <v>22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355</v>
      </c>
      <c r="B147" s="42" t="s">
        <v>299</v>
      </c>
      <c r="C147" s="43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356</v>
      </c>
      <c r="B152" s="45"/>
      <c r="C152" s="45"/>
      <c r="D152" s="45"/>
      <c r="E152" s="45"/>
    </row>
    <row r="153" spans="1:6" x14ac:dyDescent="0.2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25">
      <c r="A154" s="16" t="s">
        <v>337</v>
      </c>
      <c r="B154" s="46">
        <v>6473</v>
      </c>
      <c r="C154" s="46">
        <v>2271</v>
      </c>
      <c r="D154" s="46">
        <v>3846</v>
      </c>
      <c r="E154" s="28">
        <f>SUM(B154:D154)</f>
        <v>12590</v>
      </c>
    </row>
    <row r="155" spans="1:6" x14ac:dyDescent="0.25">
      <c r="A155" s="16" t="s">
        <v>242</v>
      </c>
      <c r="B155" s="46">
        <v>45257</v>
      </c>
      <c r="C155" s="46">
        <v>12346</v>
      </c>
      <c r="D155" s="46">
        <v>16192</v>
      </c>
      <c r="E155" s="28">
        <f>SUM(B155:D155)</f>
        <v>73795</v>
      </c>
    </row>
    <row r="156" spans="1:6" x14ac:dyDescent="0.25">
      <c r="A156" s="16" t="s">
        <v>360</v>
      </c>
      <c r="B156" s="46">
        <v>0</v>
      </c>
      <c r="C156" s="46">
        <v>0</v>
      </c>
      <c r="D156" s="46">
        <v>0</v>
      </c>
      <c r="E156" s="28">
        <f>SUM(B156:D156)</f>
        <v>0</v>
      </c>
    </row>
    <row r="157" spans="1:6" x14ac:dyDescent="0.25">
      <c r="A157" s="16" t="s">
        <v>287</v>
      </c>
      <c r="B157" s="46">
        <v>813455505.57000005</v>
      </c>
      <c r="C157" s="46">
        <v>206416479.38</v>
      </c>
      <c r="D157" s="46">
        <v>324593080.08999979</v>
      </c>
      <c r="E157" s="28">
        <f>SUM(B157:D157)</f>
        <v>1344465065.04</v>
      </c>
      <c r="F157" s="14"/>
    </row>
    <row r="158" spans="1:6" x14ac:dyDescent="0.25">
      <c r="A158" s="16" t="s">
        <v>288</v>
      </c>
      <c r="B158" s="46">
        <v>992592733.14999998</v>
      </c>
      <c r="C158" s="46">
        <v>291255419.13</v>
      </c>
      <c r="D158" s="46">
        <v>759426086.40000021</v>
      </c>
      <c r="E158" s="28">
        <f>SUM(B158:D158)</f>
        <v>2043274238.6800003</v>
      </c>
      <c r="F158" s="14"/>
    </row>
    <row r="159" spans="1:6" x14ac:dyDescent="0.2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25">
      <c r="A160" s="16" t="s">
        <v>337</v>
      </c>
      <c r="B160" s="46">
        <v>0</v>
      </c>
      <c r="C160" s="46">
        <v>0</v>
      </c>
      <c r="D160" s="46">
        <v>0</v>
      </c>
      <c r="E160" s="28">
        <f>SUM(B160:D160)</f>
        <v>0</v>
      </c>
    </row>
    <row r="161" spans="1:5" x14ac:dyDescent="0.25">
      <c r="A161" s="16" t="s">
        <v>242</v>
      </c>
      <c r="B161" s="46">
        <v>0</v>
      </c>
      <c r="C161" s="46">
        <v>0</v>
      </c>
      <c r="D161" s="46">
        <v>0</v>
      </c>
      <c r="E161" s="28">
        <f>SUM(B161:D161)</f>
        <v>0</v>
      </c>
    </row>
    <row r="162" spans="1:5" x14ac:dyDescent="0.25">
      <c r="A162" s="16" t="s">
        <v>360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 spans="1:5" x14ac:dyDescent="0.25">
      <c r="A163" s="16" t="s">
        <v>287</v>
      </c>
      <c r="B163" s="46">
        <v>0</v>
      </c>
      <c r="C163" s="46">
        <v>0</v>
      </c>
      <c r="D163" s="46">
        <v>0</v>
      </c>
      <c r="E163" s="28">
        <f>SUM(B163:D163)</f>
        <v>0</v>
      </c>
    </row>
    <row r="164" spans="1:5" x14ac:dyDescent="0.25">
      <c r="A164" s="16" t="s">
        <v>288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 spans="1:5" x14ac:dyDescent="0.2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25">
      <c r="A166" s="16" t="s">
        <v>337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 spans="1:5" x14ac:dyDescent="0.25">
      <c r="A167" s="16" t="s">
        <v>242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 spans="1:5" x14ac:dyDescent="0.25">
      <c r="A168" s="16" t="s">
        <v>360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 spans="1:5" x14ac:dyDescent="0.25">
      <c r="A169" s="16" t="s">
        <v>287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 spans="1:5" x14ac:dyDescent="0.25">
      <c r="A170" s="16" t="s">
        <v>288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25">
      <c r="A173" s="21" t="s">
        <v>366</v>
      </c>
      <c r="B173" s="46">
        <v>0</v>
      </c>
      <c r="C173" s="46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367</v>
      </c>
      <c r="B179" s="34"/>
      <c r="C179" s="34"/>
      <c r="D179" s="34"/>
      <c r="E179" s="34"/>
    </row>
    <row r="180" spans="1:5" x14ac:dyDescent="0.25">
      <c r="A180" s="41" t="s">
        <v>368</v>
      </c>
      <c r="B180" s="41"/>
      <c r="C180" s="41"/>
      <c r="D180" s="41"/>
      <c r="E180" s="41"/>
    </row>
    <row r="181" spans="1:5" x14ac:dyDescent="0.25">
      <c r="A181" s="16" t="s">
        <v>369</v>
      </c>
      <c r="B181" s="42" t="s">
        <v>299</v>
      </c>
      <c r="C181" s="43">
        <v>14405484.279999999</v>
      </c>
      <c r="D181" s="16"/>
      <c r="E181" s="16"/>
    </row>
    <row r="182" spans="1:5" x14ac:dyDescent="0.25">
      <c r="A182" s="16" t="s">
        <v>370</v>
      </c>
      <c r="B182" s="42" t="s">
        <v>299</v>
      </c>
      <c r="C182" s="43">
        <v>-11948.699299592037</v>
      </c>
      <c r="D182" s="16"/>
      <c r="E182" s="16"/>
    </row>
    <row r="183" spans="1:5" x14ac:dyDescent="0.25">
      <c r="A183" s="21" t="s">
        <v>371</v>
      </c>
      <c r="B183" s="42" t="s">
        <v>299</v>
      </c>
      <c r="C183" s="43">
        <v>1706352.63777623</v>
      </c>
      <c r="D183" s="16"/>
      <c r="E183" s="16"/>
    </row>
    <row r="184" spans="1:5" x14ac:dyDescent="0.25">
      <c r="A184" s="16" t="s">
        <v>372</v>
      </c>
      <c r="B184" s="42" t="s">
        <v>299</v>
      </c>
      <c r="C184" s="43">
        <v>15860730.690389706</v>
      </c>
      <c r="D184" s="16"/>
      <c r="E184" s="16"/>
    </row>
    <row r="185" spans="1:5" x14ac:dyDescent="0.25">
      <c r="A185" s="16" t="s">
        <v>373</v>
      </c>
      <c r="B185" s="42" t="s">
        <v>299</v>
      </c>
      <c r="C185" s="43">
        <v>305873.18941203516</v>
      </c>
      <c r="D185" s="16"/>
      <c r="E185" s="16"/>
    </row>
    <row r="186" spans="1:5" x14ac:dyDescent="0.25">
      <c r="A186" s="16" t="s">
        <v>374</v>
      </c>
      <c r="B186" s="42" t="s">
        <v>299</v>
      </c>
      <c r="C186" s="43">
        <v>15288257.895424742</v>
      </c>
      <c r="D186" s="16"/>
      <c r="E186" s="16"/>
    </row>
    <row r="187" spans="1:5" x14ac:dyDescent="0.25">
      <c r="A187" s="16" t="s">
        <v>375</v>
      </c>
      <c r="B187" s="42" t="s">
        <v>299</v>
      </c>
      <c r="C187" s="43">
        <v>0</v>
      </c>
      <c r="D187" s="16"/>
      <c r="E187" s="16"/>
    </row>
    <row r="188" spans="1:5" x14ac:dyDescent="0.25">
      <c r="A188" s="16" t="s">
        <v>375</v>
      </c>
      <c r="B188" s="42" t="s">
        <v>299</v>
      </c>
      <c r="C188" s="43">
        <v>843935.14629688114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48398685.140000001</v>
      </c>
      <c r="E189" s="16"/>
    </row>
    <row r="190" spans="1:5" x14ac:dyDescent="0.25">
      <c r="A190" s="41" t="s">
        <v>376</v>
      </c>
      <c r="B190" s="41"/>
      <c r="C190" s="41"/>
      <c r="D190" s="41"/>
      <c r="E190" s="41"/>
    </row>
    <row r="191" spans="1:5" x14ac:dyDescent="0.25">
      <c r="A191" s="16" t="s">
        <v>377</v>
      </c>
      <c r="B191" s="42" t="s">
        <v>299</v>
      </c>
      <c r="C191" s="43">
        <v>13368091.039999999</v>
      </c>
      <c r="D191" s="16"/>
      <c r="E191" s="16"/>
    </row>
    <row r="192" spans="1:5" x14ac:dyDescent="0.25">
      <c r="A192" s="16" t="s">
        <v>378</v>
      </c>
      <c r="B192" s="42" t="s">
        <v>299</v>
      </c>
      <c r="C192" s="43">
        <v>2945779.4500000011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16313870.49</v>
      </c>
      <c r="E193" s="16"/>
    </row>
    <row r="194" spans="1:5" x14ac:dyDescent="0.25">
      <c r="A194" s="41" t="s">
        <v>379</v>
      </c>
      <c r="B194" s="41"/>
      <c r="C194" s="41"/>
      <c r="D194" s="41"/>
      <c r="E194" s="41"/>
    </row>
    <row r="195" spans="1:5" x14ac:dyDescent="0.25">
      <c r="A195" s="16" t="s">
        <v>380</v>
      </c>
      <c r="B195" s="42" t="s">
        <v>299</v>
      </c>
      <c r="C195" s="43">
        <v>5331335.87</v>
      </c>
      <c r="D195" s="16"/>
      <c r="E195" s="16"/>
    </row>
    <row r="196" spans="1:5" x14ac:dyDescent="0.25">
      <c r="A196" s="16" t="s">
        <v>381</v>
      </c>
      <c r="B196" s="42" t="s">
        <v>299</v>
      </c>
      <c r="C196" s="43">
        <v>-2573478.9700000002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2757856.9</v>
      </c>
      <c r="E197" s="16"/>
    </row>
    <row r="198" spans="1:5" x14ac:dyDescent="0.25">
      <c r="A198" s="41" t="s">
        <v>382</v>
      </c>
      <c r="B198" s="41"/>
      <c r="C198" s="41"/>
      <c r="D198" s="41"/>
      <c r="E198" s="41"/>
    </row>
    <row r="199" spans="1:5" x14ac:dyDescent="0.25">
      <c r="A199" s="16" t="s">
        <v>383</v>
      </c>
      <c r="B199" s="42" t="s">
        <v>299</v>
      </c>
      <c r="C199" s="43">
        <v>293656.69</v>
      </c>
      <c r="D199" s="16"/>
      <c r="E199" s="16"/>
    </row>
    <row r="200" spans="1:5" x14ac:dyDescent="0.25">
      <c r="A200" s="16" t="s">
        <v>384</v>
      </c>
      <c r="B200" s="42" t="s">
        <v>299</v>
      </c>
      <c r="C200" s="43">
        <v>16097416.689999999</v>
      </c>
      <c r="D200" s="16"/>
      <c r="E200" s="16"/>
    </row>
    <row r="201" spans="1:5" x14ac:dyDescent="0.2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16391073.379999999</v>
      </c>
      <c r="E202" s="16"/>
    </row>
    <row r="203" spans="1:5" x14ac:dyDescent="0.25">
      <c r="A203" s="41" t="s">
        <v>385</v>
      </c>
      <c r="B203" s="41"/>
      <c r="C203" s="41"/>
      <c r="D203" s="41"/>
      <c r="E203" s="41"/>
    </row>
    <row r="204" spans="1:5" x14ac:dyDescent="0.25">
      <c r="A204" s="16" t="s">
        <v>386</v>
      </c>
      <c r="B204" s="42" t="s">
        <v>299</v>
      </c>
      <c r="C204" s="43">
        <v>0</v>
      </c>
      <c r="D204" s="16"/>
      <c r="E204" s="16"/>
    </row>
    <row r="205" spans="1:5" x14ac:dyDescent="0.25">
      <c r="A205" s="16" t="s">
        <v>387</v>
      </c>
      <c r="B205" s="42" t="s">
        <v>299</v>
      </c>
      <c r="C205" s="43">
        <v>3765093.81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3765093.81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388</v>
      </c>
      <c r="B208" s="34"/>
      <c r="C208" s="34"/>
      <c r="D208" s="34"/>
      <c r="E208" s="34"/>
    </row>
    <row r="209" spans="1:5" x14ac:dyDescent="0.25">
      <c r="A209" s="45" t="s">
        <v>389</v>
      </c>
      <c r="B209" s="34"/>
      <c r="C209" s="34"/>
      <c r="D209" s="34"/>
      <c r="E209" s="34"/>
    </row>
    <row r="210" spans="1:5" x14ac:dyDescent="0.2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25">
      <c r="A211" s="16" t="s">
        <v>394</v>
      </c>
      <c r="B211" s="46">
        <v>6695719.1299999999</v>
      </c>
      <c r="C211" s="43">
        <v>27089798.73</v>
      </c>
      <c r="D211" s="46">
        <v>0</v>
      </c>
      <c r="E211" s="28">
        <f t="shared" ref="E211:E219" si="22">SUM(B211:C211)-D211</f>
        <v>33785517.859999999</v>
      </c>
    </row>
    <row r="212" spans="1:5" x14ac:dyDescent="0.25">
      <c r="A212" s="16" t="s">
        <v>395</v>
      </c>
      <c r="B212" s="46">
        <v>2153149</v>
      </c>
      <c r="C212" s="43">
        <v>0</v>
      </c>
      <c r="D212" s="46">
        <v>0</v>
      </c>
      <c r="E212" s="28">
        <f t="shared" si="22"/>
        <v>2153149</v>
      </c>
    </row>
    <row r="213" spans="1:5" x14ac:dyDescent="0.25">
      <c r="A213" s="16" t="s">
        <v>396</v>
      </c>
      <c r="B213" s="46">
        <v>99727204.209999993</v>
      </c>
      <c r="C213" s="43">
        <v>238207</v>
      </c>
      <c r="D213" s="46">
        <v>0</v>
      </c>
      <c r="E213" s="28">
        <f t="shared" si="22"/>
        <v>99965411.209999993</v>
      </c>
    </row>
    <row r="214" spans="1:5" x14ac:dyDescent="0.25">
      <c r="A214" s="16" t="s">
        <v>397</v>
      </c>
      <c r="B214" s="46">
        <v>8861910.75</v>
      </c>
      <c r="C214" s="43">
        <v>-49344.140000000014</v>
      </c>
      <c r="D214" s="46">
        <v>0</v>
      </c>
      <c r="E214" s="28">
        <f t="shared" si="22"/>
        <v>8812566.6099999994</v>
      </c>
    </row>
    <row r="215" spans="1:5" x14ac:dyDescent="0.25">
      <c r="A215" s="16" t="s">
        <v>398</v>
      </c>
      <c r="B215" s="46">
        <v>4769440.91</v>
      </c>
      <c r="C215" s="43">
        <v>3478372.09</v>
      </c>
      <c r="D215" s="46">
        <v>0</v>
      </c>
      <c r="E215" s="28">
        <f t="shared" si="22"/>
        <v>8247813</v>
      </c>
    </row>
    <row r="216" spans="1:5" x14ac:dyDescent="0.25">
      <c r="A216" s="16" t="s">
        <v>399</v>
      </c>
      <c r="B216" s="46">
        <v>149076690.34999996</v>
      </c>
      <c r="C216" s="43">
        <v>87514811.769999996</v>
      </c>
      <c r="D216" s="46">
        <v>2580410.06</v>
      </c>
      <c r="E216" s="28">
        <f t="shared" si="22"/>
        <v>234011092.05999994</v>
      </c>
    </row>
    <row r="217" spans="1:5" x14ac:dyDescent="0.25">
      <c r="A217" s="16" t="s">
        <v>400</v>
      </c>
      <c r="B217" s="46">
        <v>0</v>
      </c>
      <c r="C217" s="43">
        <v>0</v>
      </c>
      <c r="D217" s="46">
        <v>0</v>
      </c>
      <c r="E217" s="28">
        <f t="shared" si="22"/>
        <v>0</v>
      </c>
    </row>
    <row r="218" spans="1:5" x14ac:dyDescent="0.25">
      <c r="A218" s="16" t="s">
        <v>401</v>
      </c>
      <c r="B218" s="46">
        <v>34205827.950000003</v>
      </c>
      <c r="C218" s="43">
        <v>-953687.12000000046</v>
      </c>
      <c r="D218" s="46">
        <v>3901.73</v>
      </c>
      <c r="E218" s="28">
        <f t="shared" si="22"/>
        <v>33248239.100000001</v>
      </c>
    </row>
    <row r="219" spans="1:5" x14ac:dyDescent="0.25">
      <c r="A219" s="16" t="s">
        <v>402</v>
      </c>
      <c r="B219" s="46">
        <v>605271626.58000004</v>
      </c>
      <c r="C219" s="43">
        <v>8516318</v>
      </c>
      <c r="D219" s="46">
        <v>2783220</v>
      </c>
      <c r="E219" s="28">
        <f t="shared" si="22"/>
        <v>611004724.58000004</v>
      </c>
    </row>
    <row r="220" spans="1:5" x14ac:dyDescent="0.25">
      <c r="A220" s="16" t="s">
        <v>230</v>
      </c>
      <c r="B220" s="28">
        <f>SUM(B211:B219)</f>
        <v>910761568.88</v>
      </c>
      <c r="C220" s="236">
        <f>SUM(C211:C219)</f>
        <v>125834476.32999998</v>
      </c>
      <c r="D220" s="28">
        <f>SUM(D211:D219)</f>
        <v>5367531.79</v>
      </c>
      <c r="E220" s="28">
        <f>SUM(E211:E219)</f>
        <v>1031228513.4200001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403</v>
      </c>
      <c r="B222" s="45"/>
      <c r="C222" s="45"/>
      <c r="D222" s="45"/>
      <c r="E222" s="45"/>
    </row>
    <row r="223" spans="1:5" x14ac:dyDescent="0.2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25">
      <c r="A224" s="16" t="s">
        <v>394</v>
      </c>
      <c r="B224" s="51"/>
      <c r="C224" s="50"/>
      <c r="D224" s="51"/>
      <c r="E224" s="16"/>
    </row>
    <row r="225" spans="1:6" x14ac:dyDescent="0.25">
      <c r="A225" s="16" t="s">
        <v>395</v>
      </c>
      <c r="B225" s="46">
        <v>1197155.3900000001</v>
      </c>
      <c r="C225" s="43">
        <v>30117.120000000003</v>
      </c>
      <c r="D225" s="46">
        <v>0</v>
      </c>
      <c r="E225" s="28">
        <f t="shared" ref="E225:E232" si="23">SUM(B225:C225)-D225</f>
        <v>1227272.5100000002</v>
      </c>
    </row>
    <row r="226" spans="1:6" x14ac:dyDescent="0.25">
      <c r="A226" s="16" t="s">
        <v>396</v>
      </c>
      <c r="B226" s="46">
        <v>77633661.620000005</v>
      </c>
      <c r="C226" s="43">
        <v>9716669.290000001</v>
      </c>
      <c r="D226" s="46">
        <v>0</v>
      </c>
      <c r="E226" s="28">
        <f t="shared" si="23"/>
        <v>87350330.910000011</v>
      </c>
    </row>
    <row r="227" spans="1:6" x14ac:dyDescent="0.25">
      <c r="A227" s="16" t="s">
        <v>397</v>
      </c>
      <c r="B227" s="46">
        <v>7674327.1500000004</v>
      </c>
      <c r="C227" s="43">
        <v>-763813.67999999993</v>
      </c>
      <c r="D227" s="46">
        <v>15846.830000000016</v>
      </c>
      <c r="E227" s="28">
        <f t="shared" si="23"/>
        <v>6894666.6400000006</v>
      </c>
    </row>
    <row r="228" spans="1:6" x14ac:dyDescent="0.25">
      <c r="A228" s="16" t="s">
        <v>398</v>
      </c>
      <c r="B228" s="46">
        <v>4244574.6000000006</v>
      </c>
      <c r="C228" s="43">
        <v>420567.73000000004</v>
      </c>
      <c r="D228" s="46">
        <v>23111.5</v>
      </c>
      <c r="E228" s="28">
        <f t="shared" si="23"/>
        <v>4642030.830000001</v>
      </c>
    </row>
    <row r="229" spans="1:6" x14ac:dyDescent="0.25">
      <c r="A229" s="16" t="s">
        <v>399</v>
      </c>
      <c r="B229" s="46">
        <v>155858683.91999999</v>
      </c>
      <c r="C229" s="43">
        <v>3843486.8899999894</v>
      </c>
      <c r="D229" s="46">
        <v>12000880.019999985</v>
      </c>
      <c r="E229" s="28">
        <f t="shared" si="23"/>
        <v>147701290.78999999</v>
      </c>
    </row>
    <row r="230" spans="1:6" x14ac:dyDescent="0.25">
      <c r="A230" s="16" t="s">
        <v>400</v>
      </c>
      <c r="B230" s="46">
        <v>0</v>
      </c>
      <c r="C230" s="43">
        <v>0</v>
      </c>
      <c r="D230" s="46">
        <v>0</v>
      </c>
      <c r="E230" s="28">
        <f t="shared" si="23"/>
        <v>0</v>
      </c>
    </row>
    <row r="231" spans="1:6" x14ac:dyDescent="0.25">
      <c r="A231" s="16" t="s">
        <v>401</v>
      </c>
      <c r="B231" s="46">
        <v>22640553.710000001</v>
      </c>
      <c r="C231" s="43">
        <v>1907698.78</v>
      </c>
      <c r="D231" s="46">
        <v>647995.7200000002</v>
      </c>
      <c r="E231" s="28">
        <f t="shared" si="23"/>
        <v>23900256.770000003</v>
      </c>
    </row>
    <row r="232" spans="1:6" x14ac:dyDescent="0.25">
      <c r="A232" s="16" t="s">
        <v>402</v>
      </c>
      <c r="B232" s="46">
        <v>0</v>
      </c>
      <c r="C232" s="43">
        <v>0</v>
      </c>
      <c r="D232" s="46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269248956.38999999</v>
      </c>
      <c r="C233" s="236">
        <f>SUM(C224:C232)</f>
        <v>15154726.12999999</v>
      </c>
      <c r="D233" s="28">
        <f>SUM(D224:D232)</f>
        <v>12687834.069999985</v>
      </c>
      <c r="E233" s="28">
        <f>SUM(E224:E232)</f>
        <v>271715848.44999999</v>
      </c>
    </row>
    <row r="234" spans="1:6" x14ac:dyDescent="0.25">
      <c r="A234" s="16"/>
      <c r="B234" s="16"/>
      <c r="C234" s="23"/>
      <c r="D234" s="16"/>
      <c r="E234" s="16"/>
      <c r="F234" s="11">
        <f>E220-E233</f>
        <v>759512664.97000003</v>
      </c>
    </row>
    <row r="235" spans="1:6" x14ac:dyDescent="0.25">
      <c r="A235" s="34" t="s">
        <v>404</v>
      </c>
      <c r="B235" s="34"/>
      <c r="C235" s="34"/>
      <c r="D235" s="34"/>
      <c r="E235" s="34"/>
    </row>
    <row r="236" spans="1:6" x14ac:dyDescent="0.25">
      <c r="A236" s="34"/>
      <c r="B236" s="350" t="s">
        <v>405</v>
      </c>
      <c r="C236" s="350"/>
      <c r="D236" s="34"/>
      <c r="E236" s="34"/>
    </row>
    <row r="237" spans="1:6" x14ac:dyDescent="0.25">
      <c r="A237" s="52" t="s">
        <v>405</v>
      </c>
      <c r="B237" s="34"/>
      <c r="C237" s="43">
        <v>14316457.84</v>
      </c>
      <c r="D237" s="36">
        <f>C237</f>
        <v>14316457.84</v>
      </c>
      <c r="E237" s="34"/>
    </row>
    <row r="238" spans="1:6" x14ac:dyDescent="0.25">
      <c r="A238" s="41" t="s">
        <v>406</v>
      </c>
      <c r="B238" s="41"/>
      <c r="C238" s="41"/>
      <c r="D238" s="41"/>
      <c r="E238" s="41"/>
    </row>
    <row r="239" spans="1:6" x14ac:dyDescent="0.25">
      <c r="A239" s="16" t="s">
        <v>407</v>
      </c>
      <c r="B239" s="42" t="s">
        <v>299</v>
      </c>
      <c r="C239" s="43">
        <v>1514056536.9200001</v>
      </c>
      <c r="D239" s="16"/>
      <c r="E239" s="16"/>
    </row>
    <row r="240" spans="1:6" x14ac:dyDescent="0.25">
      <c r="A240" s="16" t="s">
        <v>408</v>
      </c>
      <c r="B240" s="42" t="s">
        <v>299</v>
      </c>
      <c r="C240" s="43">
        <v>428728521.17999995</v>
      </c>
      <c r="D240" s="16"/>
      <c r="E240" s="16"/>
    </row>
    <row r="241" spans="1:5" x14ac:dyDescent="0.25">
      <c r="A241" s="16" t="s">
        <v>409</v>
      </c>
      <c r="B241" s="42" t="s">
        <v>299</v>
      </c>
      <c r="C241" s="43">
        <v>0</v>
      </c>
      <c r="D241" s="16"/>
      <c r="E241" s="16"/>
    </row>
    <row r="242" spans="1:5" x14ac:dyDescent="0.25">
      <c r="A242" s="16" t="s">
        <v>410</v>
      </c>
      <c r="B242" s="42" t="s">
        <v>299</v>
      </c>
      <c r="C242" s="43">
        <v>232867137.81000003</v>
      </c>
      <c r="D242" s="16"/>
      <c r="E242" s="16"/>
    </row>
    <row r="243" spans="1:5" x14ac:dyDescent="0.25">
      <c r="A243" s="16" t="s">
        <v>411</v>
      </c>
      <c r="B243" s="42" t="s">
        <v>299</v>
      </c>
      <c r="C243" s="43">
        <v>376184262.00999999</v>
      </c>
      <c r="D243" s="16"/>
      <c r="E243" s="16"/>
    </row>
    <row r="244" spans="1:5" x14ac:dyDescent="0.25">
      <c r="A244" s="16" t="s">
        <v>412</v>
      </c>
      <c r="B244" s="42" t="s">
        <v>299</v>
      </c>
      <c r="C244" s="43">
        <v>31778503.43</v>
      </c>
      <c r="D244" s="16"/>
      <c r="E244" s="16"/>
    </row>
    <row r="245" spans="1:5" x14ac:dyDescent="0.25">
      <c r="A245" s="16" t="s">
        <v>413</v>
      </c>
      <c r="B245" s="16"/>
      <c r="C245" s="23"/>
      <c r="D245" s="28">
        <f>SUM(C239:C244)</f>
        <v>2583614961.3499999</v>
      </c>
      <c r="E245" s="16"/>
    </row>
    <row r="246" spans="1:5" x14ac:dyDescent="0.25">
      <c r="A246" s="41" t="s">
        <v>414</v>
      </c>
      <c r="B246" s="41"/>
      <c r="C246" s="41"/>
      <c r="D246" s="41"/>
      <c r="E246" s="41"/>
    </row>
    <row r="247" spans="1:5" x14ac:dyDescent="0.25">
      <c r="A247" s="22" t="s">
        <v>415</v>
      </c>
      <c r="B247" s="42" t="s">
        <v>299</v>
      </c>
      <c r="C247" s="43">
        <v>10682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416</v>
      </c>
      <c r="B249" s="42" t="s">
        <v>299</v>
      </c>
      <c r="C249" s="43">
        <v>4534159.1100000003</v>
      </c>
      <c r="D249" s="16"/>
      <c r="E249" s="16"/>
    </row>
    <row r="250" spans="1:5" x14ac:dyDescent="0.25">
      <c r="A250" s="22" t="s">
        <v>417</v>
      </c>
      <c r="B250" s="42" t="s">
        <v>299</v>
      </c>
      <c r="C250" s="43">
        <v>10130408.08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418</v>
      </c>
      <c r="B252" s="16"/>
      <c r="C252" s="23"/>
      <c r="D252" s="28">
        <f>SUM(C249:C251)</f>
        <v>14664567.190000001</v>
      </c>
      <c r="E252" s="16"/>
    </row>
    <row r="253" spans="1:5" x14ac:dyDescent="0.25">
      <c r="A253" s="41" t="s">
        <v>419</v>
      </c>
      <c r="B253" s="41"/>
      <c r="C253" s="41"/>
      <c r="D253" s="41"/>
      <c r="E253" s="41"/>
    </row>
    <row r="254" spans="1:5" x14ac:dyDescent="0.25">
      <c r="A254" s="16" t="s">
        <v>420</v>
      </c>
      <c r="B254" s="42" t="s">
        <v>299</v>
      </c>
      <c r="C254" s="43">
        <v>16369391.540000001</v>
      </c>
      <c r="D254" s="16"/>
      <c r="E254" s="16"/>
    </row>
    <row r="255" spans="1:5" x14ac:dyDescent="0.25">
      <c r="A255" s="16" t="s">
        <v>419</v>
      </c>
      <c r="B255" s="42" t="s">
        <v>299</v>
      </c>
      <c r="C255" s="43">
        <v>0</v>
      </c>
      <c r="D255" s="16"/>
      <c r="E255" s="16"/>
    </row>
    <row r="256" spans="1:5" x14ac:dyDescent="0.25">
      <c r="A256" s="16" t="s">
        <v>421</v>
      </c>
      <c r="B256" s="16"/>
      <c r="C256" s="23"/>
      <c r="D256" s="28">
        <f>SUM(C254:C255)</f>
        <v>16369391.540000001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422</v>
      </c>
      <c r="B258" s="16"/>
      <c r="C258" s="23"/>
      <c r="D258" s="28">
        <f>D237+D245+D252+D256</f>
        <v>2628965377.9200001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423</v>
      </c>
      <c r="B264" s="34"/>
      <c r="C264" s="34"/>
      <c r="D264" s="34"/>
      <c r="E264" s="34"/>
    </row>
    <row r="265" spans="1:5" x14ac:dyDescent="0.25">
      <c r="A265" s="41" t="s">
        <v>424</v>
      </c>
      <c r="B265" s="41"/>
      <c r="C265" s="41"/>
      <c r="D265" s="41"/>
      <c r="E265" s="41"/>
    </row>
    <row r="266" spans="1:5" x14ac:dyDescent="0.25">
      <c r="A266" s="16" t="s">
        <v>425</v>
      </c>
      <c r="B266" s="42" t="s">
        <v>299</v>
      </c>
      <c r="C266" s="43">
        <v>17405430.199999999</v>
      </c>
      <c r="D266" s="16"/>
      <c r="E266" s="16"/>
    </row>
    <row r="267" spans="1:5" x14ac:dyDescent="0.25">
      <c r="A267" s="16" t="s">
        <v>426</v>
      </c>
      <c r="B267" s="42" t="s">
        <v>299</v>
      </c>
      <c r="C267" s="43">
        <v>0</v>
      </c>
      <c r="D267" s="16"/>
      <c r="E267" s="16"/>
    </row>
    <row r="268" spans="1:5" x14ac:dyDescent="0.25">
      <c r="A268" s="16" t="s">
        <v>427</v>
      </c>
      <c r="B268" s="42" t="s">
        <v>299</v>
      </c>
      <c r="C268" s="43">
        <v>439828133.89999998</v>
      </c>
      <c r="D268" s="16"/>
      <c r="E268" s="16"/>
    </row>
    <row r="269" spans="1:5" x14ac:dyDescent="0.25">
      <c r="A269" s="16" t="s">
        <v>428</v>
      </c>
      <c r="B269" s="42" t="s">
        <v>299</v>
      </c>
      <c r="C269" s="43">
        <v>349725240.43000001</v>
      </c>
      <c r="D269" s="16"/>
      <c r="E269" s="16"/>
    </row>
    <row r="270" spans="1:5" x14ac:dyDescent="0.25">
      <c r="A270" s="16" t="s">
        <v>429</v>
      </c>
      <c r="B270" s="42" t="s">
        <v>299</v>
      </c>
      <c r="C270" s="43">
        <v>0</v>
      </c>
      <c r="D270" s="16"/>
      <c r="E270" s="16"/>
    </row>
    <row r="271" spans="1:5" x14ac:dyDescent="0.25">
      <c r="A271" s="16" t="s">
        <v>430</v>
      </c>
      <c r="B271" s="42" t="s">
        <v>299</v>
      </c>
      <c r="C271" s="43">
        <v>5285544.1400000006</v>
      </c>
      <c r="D271" s="16"/>
      <c r="E271" s="16"/>
    </row>
    <row r="272" spans="1:5" x14ac:dyDescent="0.25">
      <c r="A272" s="16" t="s">
        <v>431</v>
      </c>
      <c r="B272" s="42" t="s">
        <v>299</v>
      </c>
      <c r="C272" s="43">
        <v>0</v>
      </c>
      <c r="D272" s="16"/>
      <c r="E272" s="16"/>
    </row>
    <row r="273" spans="1:5" x14ac:dyDescent="0.25">
      <c r="A273" s="16" t="s">
        <v>432</v>
      </c>
      <c r="B273" s="42" t="s">
        <v>299</v>
      </c>
      <c r="C273" s="43">
        <v>15548021.810000001</v>
      </c>
      <c r="D273" s="16"/>
      <c r="E273" s="16"/>
    </row>
    <row r="274" spans="1:5" x14ac:dyDescent="0.25">
      <c r="A274" s="16" t="s">
        <v>433</v>
      </c>
      <c r="B274" s="42" t="s">
        <v>299</v>
      </c>
      <c r="C274" s="43">
        <v>1294391.8500000001</v>
      </c>
      <c r="D274" s="16"/>
      <c r="E274" s="16"/>
    </row>
    <row r="275" spans="1:5" x14ac:dyDescent="0.25">
      <c r="A275" s="16" t="s">
        <v>434</v>
      </c>
      <c r="B275" s="42" t="s">
        <v>299</v>
      </c>
      <c r="C275" s="43">
        <v>0</v>
      </c>
      <c r="D275" s="16"/>
      <c r="E275" s="16"/>
    </row>
    <row r="276" spans="1:5" x14ac:dyDescent="0.25">
      <c r="A276" s="16" t="s">
        <v>435</v>
      </c>
      <c r="B276" s="16"/>
      <c r="C276" s="23"/>
      <c r="D276" s="28">
        <f>SUM(C266:C268)-C269+SUM(C270:C275)</f>
        <v>129636281.46999997</v>
      </c>
      <c r="E276" s="16"/>
    </row>
    <row r="277" spans="1:5" x14ac:dyDescent="0.25">
      <c r="A277" s="41" t="s">
        <v>436</v>
      </c>
      <c r="B277" s="41"/>
      <c r="C277" s="41"/>
      <c r="D277" s="41"/>
      <c r="E277" s="41"/>
    </row>
    <row r="278" spans="1:5" x14ac:dyDescent="0.25">
      <c r="A278" s="16" t="s">
        <v>425</v>
      </c>
      <c r="B278" s="42" t="s">
        <v>299</v>
      </c>
      <c r="C278" s="43">
        <v>0</v>
      </c>
      <c r="D278" s="16"/>
      <c r="E278" s="16"/>
    </row>
    <row r="279" spans="1:5" x14ac:dyDescent="0.25">
      <c r="A279" s="16" t="s">
        <v>426</v>
      </c>
      <c r="B279" s="42" t="s">
        <v>299</v>
      </c>
      <c r="C279" s="43">
        <v>0</v>
      </c>
      <c r="D279" s="16"/>
      <c r="E279" s="16"/>
    </row>
    <row r="280" spans="1:5" x14ac:dyDescent="0.25">
      <c r="A280" s="16" t="s">
        <v>437</v>
      </c>
      <c r="B280" s="42" t="s">
        <v>299</v>
      </c>
      <c r="C280" s="43">
        <v>0</v>
      </c>
      <c r="D280" s="16"/>
      <c r="E280" s="16"/>
    </row>
    <row r="281" spans="1:5" x14ac:dyDescent="0.25">
      <c r="A281" s="16" t="s">
        <v>438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439</v>
      </c>
      <c r="B282" s="41"/>
      <c r="C282" s="41"/>
      <c r="D282" s="41"/>
      <c r="E282" s="41"/>
    </row>
    <row r="283" spans="1:5" x14ac:dyDescent="0.25">
      <c r="A283" s="16" t="s">
        <v>394</v>
      </c>
      <c r="B283" s="42" t="s">
        <v>299</v>
      </c>
      <c r="C283" s="207">
        <v>33785517.859999999</v>
      </c>
      <c r="D283" s="16"/>
      <c r="E283" s="16"/>
    </row>
    <row r="284" spans="1:5" x14ac:dyDescent="0.25">
      <c r="A284" s="16" t="s">
        <v>395</v>
      </c>
      <c r="B284" s="42" t="s">
        <v>299</v>
      </c>
      <c r="C284" s="207">
        <v>2153149</v>
      </c>
      <c r="D284" s="16"/>
      <c r="E284" s="16"/>
    </row>
    <row r="285" spans="1:5" x14ac:dyDescent="0.25">
      <c r="A285" s="16" t="s">
        <v>396</v>
      </c>
      <c r="B285" s="42" t="s">
        <v>299</v>
      </c>
      <c r="C285" s="207">
        <v>588347864.90999997</v>
      </c>
      <c r="D285" s="16"/>
      <c r="E285" s="16"/>
    </row>
    <row r="286" spans="1:5" x14ac:dyDescent="0.25">
      <c r="A286" s="16" t="s">
        <v>440</v>
      </c>
      <c r="B286" s="42" t="s">
        <v>299</v>
      </c>
      <c r="C286" s="207">
        <v>8812566.6099999994</v>
      </c>
      <c r="D286" s="16"/>
      <c r="E286" s="16"/>
    </row>
    <row r="287" spans="1:5" x14ac:dyDescent="0.25">
      <c r="A287" s="16" t="s">
        <v>441</v>
      </c>
      <c r="B287" s="42" t="s">
        <v>299</v>
      </c>
      <c r="C287" s="207">
        <v>8247813</v>
      </c>
      <c r="D287" s="16"/>
      <c r="E287" s="16"/>
    </row>
    <row r="288" spans="1:5" x14ac:dyDescent="0.25">
      <c r="A288" s="16" t="s">
        <v>442</v>
      </c>
      <c r="B288" s="42" t="s">
        <v>299</v>
      </c>
      <c r="C288" s="207">
        <v>234011092.06</v>
      </c>
      <c r="D288" s="16"/>
      <c r="E288" s="16"/>
    </row>
    <row r="289" spans="1:5" x14ac:dyDescent="0.25">
      <c r="A289" s="16" t="s">
        <v>401</v>
      </c>
      <c r="B289" s="42" t="s">
        <v>299</v>
      </c>
      <c r="C289" s="207">
        <v>33248239.100000001</v>
      </c>
      <c r="D289" s="16"/>
      <c r="E289" s="16"/>
    </row>
    <row r="290" spans="1:5" x14ac:dyDescent="0.25">
      <c r="A290" s="16" t="s">
        <v>402</v>
      </c>
      <c r="B290" s="42" t="s">
        <v>299</v>
      </c>
      <c r="C290" s="207">
        <v>2383748.1800000002</v>
      </c>
      <c r="D290" s="16"/>
      <c r="E290" s="16"/>
    </row>
    <row r="291" spans="1:5" x14ac:dyDescent="0.25">
      <c r="A291" s="16" t="s">
        <v>443</v>
      </c>
      <c r="B291" s="16"/>
      <c r="C291" s="23"/>
      <c r="D291" s="28">
        <f>SUM(C283:C290)</f>
        <v>910989990.72000003</v>
      </c>
      <c r="E291" s="16"/>
    </row>
    <row r="292" spans="1:5" x14ac:dyDescent="0.25">
      <c r="A292" s="16" t="s">
        <v>444</v>
      </c>
      <c r="B292" s="42" t="s">
        <v>299</v>
      </c>
      <c r="C292" s="207">
        <v>271715848.81</v>
      </c>
      <c r="D292" s="16"/>
      <c r="E292" s="16"/>
    </row>
    <row r="293" spans="1:5" x14ac:dyDescent="0.25">
      <c r="A293" s="16" t="s">
        <v>445</v>
      </c>
      <c r="B293" s="16"/>
      <c r="C293" s="23"/>
      <c r="D293" s="28">
        <f>D291-C292</f>
        <v>639274141.91000009</v>
      </c>
      <c r="E293" s="16"/>
    </row>
    <row r="294" spans="1:5" x14ac:dyDescent="0.25">
      <c r="A294" s="41" t="s">
        <v>446</v>
      </c>
      <c r="B294" s="41"/>
      <c r="C294" s="41"/>
      <c r="D294" s="41"/>
      <c r="E294" s="41"/>
    </row>
    <row r="295" spans="1:5" x14ac:dyDescent="0.25">
      <c r="A295" s="16" t="s">
        <v>447</v>
      </c>
      <c r="B295" s="42" t="s">
        <v>299</v>
      </c>
      <c r="C295" s="207">
        <v>0</v>
      </c>
      <c r="D295" s="16"/>
      <c r="E295" s="16"/>
    </row>
    <row r="296" spans="1:5" x14ac:dyDescent="0.25">
      <c r="A296" s="16" t="s">
        <v>448</v>
      </c>
      <c r="B296" s="42" t="s">
        <v>299</v>
      </c>
      <c r="C296" s="207">
        <v>0</v>
      </c>
      <c r="D296" s="16"/>
      <c r="E296" s="16"/>
    </row>
    <row r="297" spans="1:5" x14ac:dyDescent="0.25">
      <c r="A297" s="16" t="s">
        <v>449</v>
      </c>
      <c r="B297" s="42" t="s">
        <v>299</v>
      </c>
      <c r="C297" s="207">
        <v>236833949.52000001</v>
      </c>
      <c r="D297" s="16"/>
      <c r="E297" s="16"/>
    </row>
    <row r="298" spans="1:5" x14ac:dyDescent="0.25">
      <c r="A298" s="16" t="s">
        <v>437</v>
      </c>
      <c r="B298" s="42" t="s">
        <v>299</v>
      </c>
      <c r="C298" s="207">
        <v>65565287.280000001</v>
      </c>
      <c r="D298" s="16"/>
      <c r="E298" s="16"/>
    </row>
    <row r="299" spans="1:5" x14ac:dyDescent="0.25">
      <c r="A299" s="16" t="s">
        <v>450</v>
      </c>
      <c r="B299" s="16"/>
      <c r="C299" s="23"/>
      <c r="D299" s="28">
        <f>C295-C296+C297+C298</f>
        <v>302399236.80000001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451</v>
      </c>
      <c r="B301" s="41"/>
      <c r="C301" s="41"/>
      <c r="D301" s="41"/>
      <c r="E301" s="41"/>
    </row>
    <row r="302" spans="1:5" x14ac:dyDescent="0.25">
      <c r="A302" s="16" t="s">
        <v>452</v>
      </c>
      <c r="B302" s="42" t="s">
        <v>299</v>
      </c>
      <c r="C302" s="43">
        <v>8135462.8300000001</v>
      </c>
      <c r="D302" s="16"/>
      <c r="E302" s="16"/>
    </row>
    <row r="303" spans="1:5" x14ac:dyDescent="0.25">
      <c r="A303" s="16" t="s">
        <v>453</v>
      </c>
      <c r="B303" s="42" t="s">
        <v>299</v>
      </c>
      <c r="C303" s="43">
        <v>0</v>
      </c>
      <c r="D303" s="16"/>
      <c r="E303" s="16"/>
    </row>
    <row r="304" spans="1:5" x14ac:dyDescent="0.25">
      <c r="A304" s="16" t="s">
        <v>454</v>
      </c>
      <c r="B304" s="42" t="s">
        <v>299</v>
      </c>
      <c r="C304" s="43">
        <v>0</v>
      </c>
      <c r="D304" s="16"/>
      <c r="E304" s="16"/>
    </row>
    <row r="305" spans="1:6" x14ac:dyDescent="0.25">
      <c r="A305" s="16" t="s">
        <v>455</v>
      </c>
      <c r="B305" s="42" t="s">
        <v>299</v>
      </c>
      <c r="C305" s="43">
        <v>22211430.850000001</v>
      </c>
      <c r="D305" s="16"/>
      <c r="E305" s="16"/>
    </row>
    <row r="306" spans="1:6" x14ac:dyDescent="0.25">
      <c r="A306" s="16" t="s">
        <v>456</v>
      </c>
      <c r="B306" s="16"/>
      <c r="C306" s="23"/>
      <c r="D306" s="28">
        <f>SUM(C302:C305)</f>
        <v>30346893.68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457</v>
      </c>
      <c r="B308" s="16"/>
      <c r="C308" s="23"/>
      <c r="D308" s="28">
        <f>D276+D281+D293+D299+D306</f>
        <v>1101656553.8600001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1101656553.8600001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458</v>
      </c>
      <c r="B312" s="34"/>
      <c r="C312" s="34"/>
      <c r="D312" s="34"/>
      <c r="E312" s="34"/>
    </row>
    <row r="313" spans="1:6" x14ac:dyDescent="0.25">
      <c r="A313" s="41" t="s">
        <v>459</v>
      </c>
      <c r="B313" s="41"/>
      <c r="C313" s="41"/>
      <c r="D313" s="41"/>
      <c r="E313" s="41"/>
    </row>
    <row r="314" spans="1:6" x14ac:dyDescent="0.25">
      <c r="A314" s="16" t="s">
        <v>460</v>
      </c>
      <c r="B314" s="42" t="s">
        <v>299</v>
      </c>
      <c r="C314" s="43">
        <v>0</v>
      </c>
      <c r="D314" s="16"/>
      <c r="E314" s="16"/>
    </row>
    <row r="315" spans="1:6" x14ac:dyDescent="0.25">
      <c r="A315" s="16" t="s">
        <v>461</v>
      </c>
      <c r="B315" s="42" t="s">
        <v>299</v>
      </c>
      <c r="C315" s="43">
        <v>3336877.47</v>
      </c>
      <c r="D315" s="16"/>
      <c r="E315" s="16"/>
    </row>
    <row r="316" spans="1:6" x14ac:dyDescent="0.25">
      <c r="A316" s="16" t="s">
        <v>462</v>
      </c>
      <c r="B316" s="42" t="s">
        <v>299</v>
      </c>
      <c r="C316" s="43">
        <v>29132568.269999996</v>
      </c>
      <c r="D316" s="16"/>
      <c r="E316" s="16"/>
    </row>
    <row r="317" spans="1:6" x14ac:dyDescent="0.25">
      <c r="A317" s="16" t="s">
        <v>463</v>
      </c>
      <c r="B317" s="42" t="s">
        <v>299</v>
      </c>
      <c r="C317" s="43">
        <v>4664399.1300000027</v>
      </c>
      <c r="D317" s="16"/>
      <c r="E317" s="16"/>
    </row>
    <row r="318" spans="1:6" x14ac:dyDescent="0.25">
      <c r="A318" s="16" t="s">
        <v>464</v>
      </c>
      <c r="B318" s="42" t="s">
        <v>299</v>
      </c>
      <c r="C318" s="43"/>
      <c r="D318" s="16"/>
      <c r="E318" s="16"/>
    </row>
    <row r="319" spans="1:6" x14ac:dyDescent="0.25">
      <c r="A319" s="16" t="s">
        <v>465</v>
      </c>
      <c r="B319" s="42" t="s">
        <v>299</v>
      </c>
      <c r="C319" s="43">
        <v>20342455.609999999</v>
      </c>
      <c r="D319" s="16"/>
      <c r="E319" s="16"/>
    </row>
    <row r="320" spans="1:6" x14ac:dyDescent="0.25">
      <c r="A320" s="16" t="s">
        <v>466</v>
      </c>
      <c r="B320" s="42" t="s">
        <v>299</v>
      </c>
      <c r="C320" s="43"/>
      <c r="D320" s="16"/>
      <c r="E320" s="16"/>
    </row>
    <row r="321" spans="1:5" x14ac:dyDescent="0.25">
      <c r="A321" s="16" t="s">
        <v>467</v>
      </c>
      <c r="B321" s="42" t="s">
        <v>299</v>
      </c>
      <c r="C321" s="43"/>
      <c r="D321" s="16"/>
      <c r="E321" s="16"/>
    </row>
    <row r="322" spans="1:5" x14ac:dyDescent="0.25">
      <c r="A322" s="16" t="s">
        <v>468</v>
      </c>
      <c r="B322" s="42" t="s">
        <v>299</v>
      </c>
      <c r="C322" s="43"/>
      <c r="D322" s="16"/>
      <c r="E322" s="16"/>
    </row>
    <row r="323" spans="1:5" x14ac:dyDescent="0.25">
      <c r="A323" s="16" t="s">
        <v>469</v>
      </c>
      <c r="B323" s="42" t="s">
        <v>299</v>
      </c>
      <c r="C323" s="43">
        <v>5616439.9199999999</v>
      </c>
      <c r="D323" s="16"/>
      <c r="E323" s="16"/>
    </row>
    <row r="324" spans="1:5" x14ac:dyDescent="0.25">
      <c r="A324" s="16" t="s">
        <v>470</v>
      </c>
      <c r="B324" s="16"/>
      <c r="C324" s="23"/>
      <c r="D324" s="28">
        <f>SUM(C314:C323)</f>
        <v>63092740.399999999</v>
      </c>
      <c r="E324" s="16"/>
    </row>
    <row r="325" spans="1:5" x14ac:dyDescent="0.25">
      <c r="A325" s="41" t="s">
        <v>471</v>
      </c>
      <c r="B325" s="41"/>
      <c r="C325" s="41"/>
      <c r="D325" s="41"/>
      <c r="E325" s="41"/>
    </row>
    <row r="326" spans="1:5" x14ac:dyDescent="0.25">
      <c r="A326" s="16" t="s">
        <v>472</v>
      </c>
      <c r="B326" s="42" t="s">
        <v>299</v>
      </c>
      <c r="C326" s="43">
        <v>0</v>
      </c>
      <c r="D326" s="16"/>
      <c r="E326" s="16"/>
    </row>
    <row r="327" spans="1:5" x14ac:dyDescent="0.25">
      <c r="A327" s="16" t="s">
        <v>473</v>
      </c>
      <c r="B327" s="42" t="s">
        <v>299</v>
      </c>
      <c r="C327" s="43">
        <v>0</v>
      </c>
      <c r="D327" s="16"/>
      <c r="E327" s="16"/>
    </row>
    <row r="328" spans="1:5" x14ac:dyDescent="0.25">
      <c r="A328" s="16" t="s">
        <v>474</v>
      </c>
      <c r="B328" s="42" t="s">
        <v>299</v>
      </c>
      <c r="C328" s="43">
        <v>65988190.969999999</v>
      </c>
      <c r="D328" s="16"/>
      <c r="E328" s="16"/>
    </row>
    <row r="329" spans="1:5" x14ac:dyDescent="0.25">
      <c r="A329" s="16" t="s">
        <v>475</v>
      </c>
      <c r="B329" s="16"/>
      <c r="C329" s="23"/>
      <c r="D329" s="28">
        <f>SUM(C326:C328)</f>
        <v>65988190.969999999</v>
      </c>
      <c r="E329" s="16"/>
    </row>
    <row r="330" spans="1:5" x14ac:dyDescent="0.25">
      <c r="A330" s="41" t="s">
        <v>476</v>
      </c>
      <c r="B330" s="41"/>
      <c r="C330" s="41"/>
      <c r="D330" s="41"/>
      <c r="E330" s="41"/>
    </row>
    <row r="331" spans="1:5" x14ac:dyDescent="0.25">
      <c r="A331" s="16" t="s">
        <v>477</v>
      </c>
      <c r="B331" s="42" t="s">
        <v>299</v>
      </c>
      <c r="C331" s="43">
        <v>0</v>
      </c>
      <c r="D331" s="16"/>
      <c r="E331" s="16"/>
    </row>
    <row r="332" spans="1:5" x14ac:dyDescent="0.25">
      <c r="A332" s="16" t="s">
        <v>478</v>
      </c>
      <c r="B332" s="42" t="s">
        <v>299</v>
      </c>
      <c r="C332" s="43">
        <v>0</v>
      </c>
      <c r="D332" s="16"/>
      <c r="E332" s="16"/>
    </row>
    <row r="333" spans="1:5" x14ac:dyDescent="0.25">
      <c r="A333" s="16" t="s">
        <v>479</v>
      </c>
      <c r="B333" s="42" t="s">
        <v>299</v>
      </c>
      <c r="C333" s="43">
        <v>0</v>
      </c>
      <c r="D333" s="16"/>
      <c r="E333" s="16"/>
    </row>
    <row r="334" spans="1:5" x14ac:dyDescent="0.25">
      <c r="A334" s="22" t="s">
        <v>480</v>
      </c>
      <c r="B334" s="42" t="s">
        <v>299</v>
      </c>
      <c r="C334" s="43">
        <v>1662826.8399999999</v>
      </c>
      <c r="D334" s="16"/>
      <c r="E334" s="16"/>
    </row>
    <row r="335" spans="1:5" x14ac:dyDescent="0.25">
      <c r="A335" s="16" t="s">
        <v>481</v>
      </c>
      <c r="B335" s="42" t="s">
        <v>299</v>
      </c>
      <c r="C335" s="43"/>
      <c r="D335" s="16"/>
      <c r="E335" s="16"/>
    </row>
    <row r="336" spans="1:5" x14ac:dyDescent="0.25">
      <c r="A336" s="22" t="s">
        <v>482</v>
      </c>
      <c r="B336" s="42" t="s">
        <v>299</v>
      </c>
      <c r="C336" s="43">
        <v>68837674.549999997</v>
      </c>
      <c r="D336" s="16"/>
      <c r="E336" s="16"/>
    </row>
    <row r="337" spans="1:5" x14ac:dyDescent="0.25">
      <c r="A337" s="22" t="s">
        <v>483</v>
      </c>
      <c r="B337" s="42" t="s">
        <v>299</v>
      </c>
      <c r="C337" s="239">
        <v>0</v>
      </c>
      <c r="D337" s="16"/>
      <c r="E337" s="16"/>
    </row>
    <row r="338" spans="1:5" x14ac:dyDescent="0.25">
      <c r="A338" s="16" t="s">
        <v>484</v>
      </c>
      <c r="B338" s="42" t="s">
        <v>299</v>
      </c>
      <c r="C338" s="43">
        <v>578078.97000000009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71078580.359999999</v>
      </c>
      <c r="E339" s="16"/>
    </row>
    <row r="340" spans="1:5" x14ac:dyDescent="0.25">
      <c r="A340" s="16" t="s">
        <v>485</v>
      </c>
      <c r="B340" s="16"/>
      <c r="C340" s="23"/>
      <c r="D340" s="28">
        <f>C323</f>
        <v>5616439.9199999999</v>
      </c>
      <c r="E340" s="16"/>
    </row>
    <row r="341" spans="1:5" x14ac:dyDescent="0.25">
      <c r="A341" s="16" t="s">
        <v>486</v>
      </c>
      <c r="B341" s="16"/>
      <c r="C341" s="23"/>
      <c r="D341" s="28">
        <f>D339-D340</f>
        <v>65462140.439999998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487</v>
      </c>
      <c r="B343" s="42" t="s">
        <v>299</v>
      </c>
      <c r="C343" s="292">
        <v>907113481.99000001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488</v>
      </c>
      <c r="B345" s="42" t="s">
        <v>299</v>
      </c>
      <c r="C345" s="214">
        <v>0</v>
      </c>
      <c r="D345" s="16"/>
      <c r="E345" s="16"/>
    </row>
    <row r="346" spans="1:5" x14ac:dyDescent="0.25">
      <c r="A346" s="16" t="s">
        <v>489</v>
      </c>
      <c r="B346" s="42" t="s">
        <v>299</v>
      </c>
      <c r="C346" s="214">
        <v>0</v>
      </c>
      <c r="D346" s="16"/>
      <c r="E346" s="16"/>
    </row>
    <row r="347" spans="1:5" x14ac:dyDescent="0.25">
      <c r="A347" s="16" t="s">
        <v>490</v>
      </c>
      <c r="B347" s="42" t="s">
        <v>299</v>
      </c>
      <c r="C347" s="214">
        <v>0</v>
      </c>
      <c r="D347" s="16"/>
      <c r="E347" s="16"/>
    </row>
    <row r="348" spans="1:5" x14ac:dyDescent="0.25">
      <c r="A348" s="16" t="s">
        <v>491</v>
      </c>
      <c r="B348" s="42" t="s">
        <v>299</v>
      </c>
      <c r="C348" s="214">
        <v>0</v>
      </c>
      <c r="D348" s="16"/>
      <c r="E348" s="16"/>
    </row>
    <row r="349" spans="1:5" x14ac:dyDescent="0.25">
      <c r="A349" s="16" t="s">
        <v>492</v>
      </c>
      <c r="B349" s="42" t="s">
        <v>299</v>
      </c>
      <c r="C349" s="214">
        <v>0</v>
      </c>
      <c r="D349" s="16"/>
      <c r="E349" s="16"/>
    </row>
    <row r="350" spans="1:5" x14ac:dyDescent="0.25">
      <c r="A350" s="16" t="s">
        <v>493</v>
      </c>
      <c r="B350" s="16"/>
      <c r="C350" s="23"/>
      <c r="D350" s="28">
        <f>D324+D329+D341+C343+C347+C348</f>
        <v>1101656553.8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494</v>
      </c>
      <c r="B352" s="16"/>
      <c r="C352" s="23"/>
      <c r="D352" s="28">
        <f>D308</f>
        <v>1101656553.8600001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495</v>
      </c>
      <c r="B356" s="34"/>
      <c r="C356" s="34"/>
      <c r="D356" s="34"/>
      <c r="E356" s="34"/>
    </row>
    <row r="357" spans="1:5" x14ac:dyDescent="0.25">
      <c r="A357" s="41" t="s">
        <v>496</v>
      </c>
      <c r="B357" s="41"/>
      <c r="C357" s="41"/>
      <c r="D357" s="41"/>
      <c r="E357" s="41"/>
    </row>
    <row r="358" spans="1:5" x14ac:dyDescent="0.25">
      <c r="A358" s="16" t="s">
        <v>497</v>
      </c>
      <c r="B358" s="42" t="s">
        <v>299</v>
      </c>
      <c r="C358" s="214">
        <v>1344465065.04</v>
      </c>
      <c r="D358" s="16"/>
      <c r="E358" s="16"/>
    </row>
    <row r="359" spans="1:5" x14ac:dyDescent="0.25">
      <c r="A359" s="16" t="s">
        <v>498</v>
      </c>
      <c r="B359" s="42" t="s">
        <v>299</v>
      </c>
      <c r="C359" s="214">
        <v>2043274238.6800001</v>
      </c>
      <c r="D359" s="16"/>
      <c r="E359" s="16"/>
    </row>
    <row r="360" spans="1:5" x14ac:dyDescent="0.25">
      <c r="A360" s="16" t="s">
        <v>499</v>
      </c>
      <c r="B360" s="16"/>
      <c r="C360" s="23"/>
      <c r="D360" s="28">
        <f>SUM(C358:C359)</f>
        <v>3387739303.7200003</v>
      </c>
      <c r="E360" s="16"/>
    </row>
    <row r="361" spans="1:5" x14ac:dyDescent="0.25">
      <c r="A361" s="41" t="s">
        <v>500</v>
      </c>
      <c r="B361" s="41"/>
      <c r="C361" s="41"/>
      <c r="D361" s="41"/>
      <c r="E361" s="41"/>
    </row>
    <row r="362" spans="1:5" x14ac:dyDescent="0.25">
      <c r="A362" s="16" t="s">
        <v>405</v>
      </c>
      <c r="B362" s="41"/>
      <c r="C362" s="43">
        <v>14316457.84</v>
      </c>
      <c r="D362" s="16"/>
      <c r="E362" s="41"/>
    </row>
    <row r="363" spans="1:5" x14ac:dyDescent="0.25">
      <c r="A363" s="16" t="s">
        <v>501</v>
      </c>
      <c r="B363" s="42" t="s">
        <v>299</v>
      </c>
      <c r="C363" s="43">
        <v>2583614961.3499999</v>
      </c>
      <c r="D363" s="16"/>
      <c r="E363" s="16"/>
    </row>
    <row r="364" spans="1:5" x14ac:dyDescent="0.25">
      <c r="A364" s="16" t="s">
        <v>502</v>
      </c>
      <c r="B364" s="42" t="s">
        <v>299</v>
      </c>
      <c r="C364" s="43">
        <v>14664567.189999999</v>
      </c>
      <c r="D364" s="16"/>
      <c r="E364" s="16"/>
    </row>
    <row r="365" spans="1:5" x14ac:dyDescent="0.25">
      <c r="A365" s="16" t="s">
        <v>503</v>
      </c>
      <c r="B365" s="42" t="s">
        <v>299</v>
      </c>
      <c r="C365" s="43">
        <v>16369391.540000001</v>
      </c>
      <c r="D365" s="16"/>
      <c r="E365" s="16"/>
    </row>
    <row r="366" spans="1:5" x14ac:dyDescent="0.25">
      <c r="A366" s="16" t="s">
        <v>422</v>
      </c>
      <c r="B366" s="16"/>
      <c r="C366" s="23"/>
      <c r="D366" s="28">
        <f>SUM(C362:C365)</f>
        <v>2628965377.9200001</v>
      </c>
      <c r="E366" s="16"/>
    </row>
    <row r="367" spans="1:5" x14ac:dyDescent="0.25">
      <c r="A367" s="16" t="s">
        <v>504</v>
      </c>
      <c r="B367" s="16"/>
      <c r="C367" s="23"/>
      <c r="D367" s="28">
        <f>D360-D366</f>
        <v>758773925.80000019</v>
      </c>
      <c r="E367" s="16"/>
    </row>
    <row r="368" spans="1:5" x14ac:dyDescent="0.25">
      <c r="A368" s="54" t="s">
        <v>505</v>
      </c>
      <c r="B368" s="41"/>
      <c r="C368" s="41"/>
      <c r="D368" s="41"/>
      <c r="E368" s="41"/>
    </row>
    <row r="369" spans="1:6" x14ac:dyDescent="0.25">
      <c r="A369" s="28" t="s">
        <v>506</v>
      </c>
      <c r="B369" s="16"/>
      <c r="C369" s="16"/>
      <c r="D369" s="16"/>
      <c r="E369" s="16"/>
    </row>
    <row r="370" spans="1:6" x14ac:dyDescent="0.25">
      <c r="A370" s="55" t="s">
        <v>507</v>
      </c>
      <c r="B370" s="36" t="s">
        <v>299</v>
      </c>
      <c r="C370" s="240">
        <v>0</v>
      </c>
      <c r="D370" s="28">
        <v>0</v>
      </c>
      <c r="E370" s="28"/>
    </row>
    <row r="371" spans="1:6" x14ac:dyDescent="0.25">
      <c r="A371" s="55" t="s">
        <v>508</v>
      </c>
      <c r="B371" s="36" t="s">
        <v>299</v>
      </c>
      <c r="C371" s="240">
        <v>0</v>
      </c>
      <c r="D371" s="28">
        <v>0</v>
      </c>
      <c r="E371" s="28"/>
    </row>
    <row r="372" spans="1:6" x14ac:dyDescent="0.25">
      <c r="A372" s="55" t="s">
        <v>509</v>
      </c>
      <c r="B372" s="36" t="s">
        <v>299</v>
      </c>
      <c r="C372" s="240">
        <v>0</v>
      </c>
      <c r="D372" s="28">
        <v>0</v>
      </c>
      <c r="E372" s="28"/>
    </row>
    <row r="373" spans="1:6" x14ac:dyDescent="0.25">
      <c r="A373" s="55" t="s">
        <v>510</v>
      </c>
      <c r="B373" s="36" t="s">
        <v>299</v>
      </c>
      <c r="C373" s="240">
        <v>0</v>
      </c>
      <c r="D373" s="28">
        <v>0</v>
      </c>
      <c r="E373" s="28"/>
    </row>
    <row r="374" spans="1:6" x14ac:dyDescent="0.25">
      <c r="A374" s="55" t="s">
        <v>511</v>
      </c>
      <c r="B374" s="36" t="s">
        <v>299</v>
      </c>
      <c r="C374" s="240">
        <v>0</v>
      </c>
      <c r="D374" s="28">
        <v>0</v>
      </c>
      <c r="E374" s="28"/>
    </row>
    <row r="375" spans="1:6" x14ac:dyDescent="0.25">
      <c r="A375" s="55" t="s">
        <v>512</v>
      </c>
      <c r="B375" s="36" t="s">
        <v>299</v>
      </c>
      <c r="C375" s="240">
        <v>0</v>
      </c>
      <c r="D375" s="28">
        <v>0</v>
      </c>
      <c r="E375" s="28"/>
    </row>
    <row r="376" spans="1:6" x14ac:dyDescent="0.25">
      <c r="A376" s="55" t="s">
        <v>513</v>
      </c>
      <c r="B376" s="36" t="s">
        <v>299</v>
      </c>
      <c r="C376" s="240">
        <v>0</v>
      </c>
      <c r="D376" s="28">
        <v>0</v>
      </c>
      <c r="E376" s="28"/>
    </row>
    <row r="377" spans="1:6" x14ac:dyDescent="0.25">
      <c r="A377" s="55" t="s">
        <v>514</v>
      </c>
      <c r="B377" s="36" t="s">
        <v>299</v>
      </c>
      <c r="C377" s="240">
        <v>0</v>
      </c>
      <c r="D377" s="28">
        <v>0</v>
      </c>
      <c r="E377" s="28"/>
    </row>
    <row r="378" spans="1:6" x14ac:dyDescent="0.25">
      <c r="A378" s="55" t="s">
        <v>515</v>
      </c>
      <c r="B378" s="36" t="s">
        <v>299</v>
      </c>
      <c r="C378" s="240">
        <v>0</v>
      </c>
      <c r="D378" s="28">
        <v>0</v>
      </c>
      <c r="E378" s="28"/>
    </row>
    <row r="379" spans="1:6" x14ac:dyDescent="0.25">
      <c r="A379" s="55" t="s">
        <v>516</v>
      </c>
      <c r="B379" s="36" t="s">
        <v>299</v>
      </c>
      <c r="C379" s="240">
        <v>0</v>
      </c>
      <c r="D379" s="28">
        <v>0</v>
      </c>
      <c r="E379" s="28"/>
    </row>
    <row r="380" spans="1:6" x14ac:dyDescent="0.25">
      <c r="A380" s="55" t="s">
        <v>517</v>
      </c>
      <c r="B380" s="36" t="s">
        <v>299</v>
      </c>
      <c r="C380" s="215">
        <v>14253111.020000001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518</v>
      </c>
      <c r="B381" s="42"/>
      <c r="C381" s="42"/>
      <c r="D381" s="28">
        <f>SUM(C370:C380)</f>
        <v>14253111.020000001</v>
      </c>
      <c r="E381" s="28"/>
      <c r="F381" s="56"/>
    </row>
    <row r="382" spans="1:6" x14ac:dyDescent="0.25">
      <c r="A382" s="52" t="s">
        <v>519</v>
      </c>
      <c r="B382" s="42" t="s">
        <v>299</v>
      </c>
      <c r="C382" s="43">
        <v>0</v>
      </c>
      <c r="D382" s="28">
        <v>0</v>
      </c>
      <c r="E382" s="16"/>
    </row>
    <row r="383" spans="1:6" x14ac:dyDescent="0.25">
      <c r="A383" s="16" t="s">
        <v>520</v>
      </c>
      <c r="B383" s="16"/>
      <c r="C383" s="23"/>
      <c r="D383" s="28">
        <f>D381+C382</f>
        <v>14253111.020000001</v>
      </c>
      <c r="E383" s="16"/>
    </row>
    <row r="384" spans="1:6" x14ac:dyDescent="0.25">
      <c r="A384" s="16" t="s">
        <v>521</v>
      </c>
      <c r="B384" s="16"/>
      <c r="C384" s="23"/>
      <c r="D384" s="28">
        <f>D367+D383</f>
        <v>773027036.82000017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522</v>
      </c>
      <c r="B388" s="41"/>
      <c r="C388" s="41"/>
      <c r="D388" s="41"/>
      <c r="E388" s="41"/>
    </row>
    <row r="389" spans="1:5" x14ac:dyDescent="0.25">
      <c r="A389" s="16" t="s">
        <v>523</v>
      </c>
      <c r="B389" s="42" t="s">
        <v>299</v>
      </c>
      <c r="C389" s="43">
        <v>285200871.67000002</v>
      </c>
      <c r="D389" s="16"/>
      <c r="E389" s="16"/>
    </row>
    <row r="390" spans="1:5" x14ac:dyDescent="0.25">
      <c r="A390" s="16" t="s">
        <v>11</v>
      </c>
      <c r="B390" s="42" t="s">
        <v>299</v>
      </c>
      <c r="C390" s="43">
        <v>48398685.140000001</v>
      </c>
      <c r="D390" s="16"/>
      <c r="E390" s="16"/>
    </row>
    <row r="391" spans="1:5" x14ac:dyDescent="0.25">
      <c r="A391" s="16" t="s">
        <v>264</v>
      </c>
      <c r="B391" s="42" t="s">
        <v>299</v>
      </c>
      <c r="C391" s="43">
        <v>43404880.009999998</v>
      </c>
      <c r="D391" s="16"/>
      <c r="E391" s="16"/>
    </row>
    <row r="392" spans="1:5" x14ac:dyDescent="0.25">
      <c r="A392" s="16" t="s">
        <v>524</v>
      </c>
      <c r="B392" s="42" t="s">
        <v>299</v>
      </c>
      <c r="C392" s="43">
        <v>127179622.56</v>
      </c>
      <c r="D392" s="16"/>
      <c r="E392" s="16"/>
    </row>
    <row r="393" spans="1:5" x14ac:dyDescent="0.25">
      <c r="A393" s="16" t="s">
        <v>525</v>
      </c>
      <c r="B393" s="42" t="s">
        <v>299</v>
      </c>
      <c r="C393" s="43">
        <v>6311997.3499999996</v>
      </c>
      <c r="D393" s="16"/>
      <c r="E393" s="16"/>
    </row>
    <row r="394" spans="1:5" x14ac:dyDescent="0.25">
      <c r="A394" s="16" t="s">
        <v>526</v>
      </c>
      <c r="B394" s="42" t="s">
        <v>299</v>
      </c>
      <c r="C394" s="43">
        <v>186576257.96000001</v>
      </c>
      <c r="D394" s="16"/>
      <c r="E394" s="16"/>
    </row>
    <row r="395" spans="1:5" x14ac:dyDescent="0.25">
      <c r="A395" s="16" t="s">
        <v>16</v>
      </c>
      <c r="B395" s="42" t="s">
        <v>299</v>
      </c>
      <c r="C395" s="43">
        <v>15154726.130000001</v>
      </c>
      <c r="D395" s="16"/>
      <c r="E395" s="16"/>
    </row>
    <row r="396" spans="1:5" x14ac:dyDescent="0.25">
      <c r="A396" s="16" t="s">
        <v>527</v>
      </c>
      <c r="B396" s="42" t="s">
        <v>299</v>
      </c>
      <c r="C396" s="43">
        <v>16313870.49</v>
      </c>
      <c r="D396" s="16"/>
      <c r="E396" s="16"/>
    </row>
    <row r="397" spans="1:5" x14ac:dyDescent="0.25">
      <c r="A397" s="16" t="s">
        <v>528</v>
      </c>
      <c r="B397" s="42" t="s">
        <v>299</v>
      </c>
      <c r="C397" s="43">
        <v>2757856.9</v>
      </c>
      <c r="D397" s="16"/>
      <c r="E397" s="16"/>
    </row>
    <row r="398" spans="1:5" x14ac:dyDescent="0.25">
      <c r="A398" s="16" t="s">
        <v>529</v>
      </c>
      <c r="B398" s="42" t="s">
        <v>299</v>
      </c>
      <c r="C398" s="43">
        <v>16391073.379999999</v>
      </c>
      <c r="D398" s="16"/>
      <c r="E398" s="16"/>
    </row>
    <row r="399" spans="1:5" x14ac:dyDescent="0.25">
      <c r="A399" s="16" t="s">
        <v>530</v>
      </c>
      <c r="B399" s="42" t="s">
        <v>299</v>
      </c>
      <c r="C399" s="43">
        <v>3765093.81</v>
      </c>
      <c r="D399" s="16"/>
      <c r="E399" s="16"/>
    </row>
    <row r="400" spans="1:5" x14ac:dyDescent="0.25">
      <c r="A400" s="28" t="s">
        <v>531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240">
        <v>0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240">
        <v>0</v>
      </c>
      <c r="D402" s="28">
        <v>0</v>
      </c>
      <c r="E402" s="28"/>
    </row>
    <row r="403" spans="1:9" x14ac:dyDescent="0.25">
      <c r="A403" s="29" t="s">
        <v>532</v>
      </c>
      <c r="B403" s="36" t="s">
        <v>299</v>
      </c>
      <c r="C403" s="240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240">
        <v>0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240">
        <v>0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240">
        <v>0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240">
        <v>0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240">
        <v>0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240">
        <v>0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240">
        <v>0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240">
        <v>0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240">
        <v>0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240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215">
        <v>2982605.5299999714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533</v>
      </c>
      <c r="B415" s="42"/>
      <c r="C415" s="42"/>
      <c r="D415" s="28">
        <f>SUM(C401:C414)</f>
        <v>2982605.5299999714</v>
      </c>
      <c r="E415" s="28"/>
      <c r="F415" s="56"/>
      <c r="G415" s="56"/>
      <c r="H415" s="56"/>
      <c r="I415" s="56"/>
    </row>
    <row r="416" spans="1:9" x14ac:dyDescent="0.25">
      <c r="A416" s="28" t="s">
        <v>534</v>
      </c>
      <c r="B416" s="16"/>
      <c r="C416" s="23"/>
      <c r="D416" s="28">
        <f>SUM(C389:C399,D415)</f>
        <v>754437540.92999995</v>
      </c>
      <c r="E416" s="28"/>
    </row>
    <row r="417" spans="1:13" x14ac:dyDescent="0.25">
      <c r="A417" s="28" t="s">
        <v>535</v>
      </c>
      <c r="B417" s="16"/>
      <c r="C417" s="23"/>
      <c r="D417" s="28">
        <f>D384-D416</f>
        <v>18589495.890000224</v>
      </c>
      <c r="E417" s="28"/>
    </row>
    <row r="418" spans="1:13" x14ac:dyDescent="0.25">
      <c r="A418" s="28" t="s">
        <v>536</v>
      </c>
      <c r="B418" s="16"/>
      <c r="C418" s="215">
        <v>-8484082.7699999996</v>
      </c>
      <c r="D418" s="28">
        <v>0</v>
      </c>
      <c r="E418" s="28"/>
    </row>
    <row r="419" spans="1:13" x14ac:dyDescent="0.25">
      <c r="A419" s="55" t="s">
        <v>537</v>
      </c>
      <c r="B419" s="42" t="s">
        <v>299</v>
      </c>
      <c r="C419" s="240">
        <v>0</v>
      </c>
      <c r="D419" s="28">
        <v>0</v>
      </c>
      <c r="E419" s="28"/>
    </row>
    <row r="420" spans="1:13" x14ac:dyDescent="0.25">
      <c r="A420" s="57" t="s">
        <v>538</v>
      </c>
      <c r="B420" s="16"/>
      <c r="C420" s="16"/>
      <c r="D420" s="28">
        <f>SUM(C418:C419)</f>
        <v>-8484082.7699999996</v>
      </c>
      <c r="E420" s="28"/>
      <c r="F420" s="11">
        <f>D420-C399</f>
        <v>-12249176.58</v>
      </c>
    </row>
    <row r="421" spans="1:13" x14ac:dyDescent="0.25">
      <c r="A421" s="28" t="s">
        <v>539</v>
      </c>
      <c r="B421" s="16"/>
      <c r="C421" s="23"/>
      <c r="D421" s="28">
        <f>D417+D420</f>
        <v>10105413.120000225</v>
      </c>
      <c r="E421" s="28"/>
      <c r="F421" s="59"/>
    </row>
    <row r="422" spans="1:13" x14ac:dyDescent="0.25">
      <c r="A422" s="28" t="s">
        <v>540</v>
      </c>
      <c r="B422" s="42" t="s">
        <v>299</v>
      </c>
      <c r="C422" s="43">
        <v>0</v>
      </c>
      <c r="D422" s="28">
        <v>0</v>
      </c>
      <c r="E422" s="16"/>
    </row>
    <row r="423" spans="1:13" x14ac:dyDescent="0.25">
      <c r="A423" s="16" t="s">
        <v>541</v>
      </c>
      <c r="B423" s="42" t="s">
        <v>299</v>
      </c>
      <c r="C423" s="43">
        <v>0</v>
      </c>
      <c r="D423" s="28">
        <v>0</v>
      </c>
      <c r="E423" s="16"/>
    </row>
    <row r="424" spans="1:13" x14ac:dyDescent="0.25">
      <c r="A424" s="16" t="s">
        <v>542</v>
      </c>
      <c r="B424" s="16"/>
      <c r="C424" s="23"/>
      <c r="D424" s="28">
        <f>D421+C422-C423</f>
        <v>10105413.120000225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3"/>
      <c r="C612" s="221" t="s">
        <v>543</v>
      </c>
      <c r="D612" s="228">
        <f>CE90-(BE90+CD90)</f>
        <v>621421.54116863827</v>
      </c>
      <c r="E612" s="230">
        <f>SUM(C624:D647)+SUM(C668:D713)</f>
        <v>642504044.83183336</v>
      </c>
      <c r="F612" s="230">
        <f>CE64-(AX64+BD64+BE64+BG64+BJ64+BN64+BP64+BQ64+CB64+CC64+CD64)</f>
        <v>126804277.07000005</v>
      </c>
      <c r="G612" s="228">
        <f>CE91-(AX91+AY91+BD91+BE91+BG91+BJ91+BN91+BP91+BQ91+CB91+CC91+CD91)</f>
        <v>256436</v>
      </c>
      <c r="H612" s="233">
        <f>CE60-(AX60+AY60+AZ60+BD60+BE60+BG60+BJ60+BN60+BO60+BP60+BQ60+BR60+CB60+CC60+CD60)</f>
        <v>2121.5994423076927</v>
      </c>
      <c r="I612" s="228">
        <f>CE92-(AX92+AY92+AZ92+BD92+BE92+BF92+BG92+BJ92+BN92+BO92+BP92+BQ92+BR92+CB92+CC92+CD92)</f>
        <v>131816.26999999999</v>
      </c>
      <c r="J612" s="228">
        <f>CE93-(AX93+AY93+AZ93+BA93+BD93+BE93+BF93+BG93+BJ93+BN93+BO93+BP93+BQ93+BR93+CB93+CC93+CD93)</f>
        <v>2292160.7088251542</v>
      </c>
      <c r="K612" s="228">
        <f>CE89-(AW89+AX89+AY89+AZ89+BA89+BB89+BC89+BD89+BE89+BF89+BG89+BH89+BI89+BJ89+BK89+BL89+BM89+BN89+BO89+BP89+BQ89+BR89+BS89+BT89+BU89+BV89+BW89+BX89+CB89+CC89+CD89)</f>
        <v>3387739303.7199998</v>
      </c>
      <c r="L612" s="234">
        <f>CE94-(AW94+AX94+AY94+AZ94+BA94+BB94+BC94+BD94+BE94+BF94+BG94+BH94+BI94+BJ94+BK94+BL94+BM94+BN94+BO94+BP94+BQ94+BR94+BS94+BT94+BU94+BV94+BW94+BX94+BY94+BZ94+CA94+CB94+CC94+CD94)</f>
        <v>800.69761538461569</v>
      </c>
    </row>
    <row r="613" spans="1:14" s="212" customFormat="1" ht="12.6" customHeight="1" x14ac:dyDescent="0.2">
      <c r="A613" s="223"/>
      <c r="C613" s="221" t="s">
        <v>544</v>
      </c>
      <c r="D613" s="229" t="s">
        <v>545</v>
      </c>
      <c r="E613" s="231" t="s">
        <v>546</v>
      </c>
      <c r="F613" s="232" t="s">
        <v>547</v>
      </c>
      <c r="G613" s="229" t="s">
        <v>548</v>
      </c>
      <c r="H613" s="232" t="s">
        <v>549</v>
      </c>
      <c r="I613" s="229" t="s">
        <v>550</v>
      </c>
      <c r="J613" s="229" t="s">
        <v>551</v>
      </c>
      <c r="K613" s="221" t="s">
        <v>552</v>
      </c>
      <c r="L613" s="222" t="s">
        <v>553</v>
      </c>
    </row>
    <row r="614" spans="1:14" s="212" customFormat="1" ht="12.6" customHeight="1" x14ac:dyDescent="0.2">
      <c r="A614" s="223">
        <v>8430</v>
      </c>
      <c r="B614" s="222" t="s">
        <v>167</v>
      </c>
      <c r="C614" s="228">
        <f>BE85</f>
        <v>17275014.010000002</v>
      </c>
      <c r="D614" s="228"/>
      <c r="E614" s="230"/>
      <c r="F614" s="230"/>
      <c r="G614" s="228"/>
      <c r="H614" s="230"/>
      <c r="I614" s="228"/>
      <c r="J614" s="228"/>
      <c r="N614" s="224" t="s">
        <v>554</v>
      </c>
    </row>
    <row r="615" spans="1:14" s="212" customFormat="1" ht="12.6" customHeight="1" x14ac:dyDescent="0.2">
      <c r="A615" s="223"/>
      <c r="B615" s="222" t="s">
        <v>555</v>
      </c>
      <c r="C615" s="228">
        <f>CD69-CD84</f>
        <v>20218612.879999995</v>
      </c>
      <c r="D615" s="228">
        <f>SUM(C614:C615)</f>
        <v>37493626.890000001</v>
      </c>
      <c r="E615" s="230"/>
      <c r="F615" s="230"/>
      <c r="G615" s="228"/>
      <c r="H615" s="230"/>
      <c r="I615" s="228"/>
      <c r="J615" s="228"/>
      <c r="N615" s="224" t="s">
        <v>556</v>
      </c>
    </row>
    <row r="616" spans="1:14" s="212" customFormat="1" ht="12.6" customHeight="1" x14ac:dyDescent="0.2">
      <c r="A616" s="223">
        <v>8310</v>
      </c>
      <c r="B616" s="227" t="s">
        <v>557</v>
      </c>
      <c r="C616" s="228">
        <f>AX85</f>
        <v>0</v>
      </c>
      <c r="D616" s="228">
        <f>(D615/D612)*AX90</f>
        <v>0</v>
      </c>
      <c r="E616" s="230"/>
      <c r="F616" s="230"/>
      <c r="G616" s="228"/>
      <c r="H616" s="230"/>
      <c r="I616" s="228"/>
      <c r="J616" s="228"/>
      <c r="N616" s="224" t="s">
        <v>558</v>
      </c>
    </row>
    <row r="617" spans="1:14" s="212" customFormat="1" ht="12.6" customHeight="1" x14ac:dyDescent="0.2">
      <c r="A617" s="223">
        <v>8510</v>
      </c>
      <c r="B617" s="227" t="s">
        <v>172</v>
      </c>
      <c r="C617" s="228">
        <f>BJ85</f>
        <v>0</v>
      </c>
      <c r="D617" s="228">
        <f>(D615/D612)*BJ90</f>
        <v>0</v>
      </c>
      <c r="E617" s="230"/>
      <c r="F617" s="230"/>
      <c r="G617" s="228"/>
      <c r="H617" s="230"/>
      <c r="I617" s="228"/>
      <c r="J617" s="228"/>
      <c r="N617" s="224" t="s">
        <v>559</v>
      </c>
    </row>
    <row r="618" spans="1:14" s="212" customFormat="1" ht="12.6" customHeight="1" x14ac:dyDescent="0.2">
      <c r="A618" s="223">
        <v>8470</v>
      </c>
      <c r="B618" s="227" t="s">
        <v>560</v>
      </c>
      <c r="C618" s="228">
        <f>BG85</f>
        <v>483675.77</v>
      </c>
      <c r="D618" s="228">
        <f>(D615/D612)*BG90</f>
        <v>0</v>
      </c>
      <c r="E618" s="230"/>
      <c r="F618" s="230"/>
      <c r="G618" s="228"/>
      <c r="H618" s="230"/>
      <c r="I618" s="228"/>
      <c r="J618" s="228"/>
      <c r="N618" s="224" t="s">
        <v>561</v>
      </c>
    </row>
    <row r="619" spans="1:14" s="212" customFormat="1" ht="12.6" customHeight="1" x14ac:dyDescent="0.2">
      <c r="A619" s="223">
        <v>8610</v>
      </c>
      <c r="B619" s="227" t="s">
        <v>562</v>
      </c>
      <c r="C619" s="228">
        <f>BN85</f>
        <v>16692227.310000001</v>
      </c>
      <c r="D619" s="228">
        <f>(D615/D612)*BN90</f>
        <v>1364662.788166665</v>
      </c>
      <c r="E619" s="230"/>
      <c r="F619" s="230"/>
      <c r="G619" s="228"/>
      <c r="H619" s="230"/>
      <c r="I619" s="228"/>
      <c r="J619" s="228"/>
      <c r="N619" s="224" t="s">
        <v>563</v>
      </c>
    </row>
    <row r="620" spans="1:14" s="212" customFormat="1" ht="12.6" customHeight="1" x14ac:dyDescent="0.2">
      <c r="A620" s="223">
        <v>8790</v>
      </c>
      <c r="B620" s="227" t="s">
        <v>564</v>
      </c>
      <c r="C620" s="228">
        <f>CC85</f>
        <v>79027521.940000013</v>
      </c>
      <c r="D620" s="228">
        <f>(D615/D612)*CC90</f>
        <v>0</v>
      </c>
      <c r="E620" s="230"/>
      <c r="F620" s="230"/>
      <c r="G620" s="228"/>
      <c r="H620" s="230"/>
      <c r="I620" s="228"/>
      <c r="J620" s="228"/>
      <c r="N620" s="224" t="s">
        <v>565</v>
      </c>
    </row>
    <row r="621" spans="1:14" s="212" customFormat="1" ht="12.6" customHeight="1" x14ac:dyDescent="0.2">
      <c r="A621" s="223">
        <v>8630</v>
      </c>
      <c r="B621" s="227" t="s">
        <v>566</v>
      </c>
      <c r="C621" s="228">
        <f>BP85</f>
        <v>0</v>
      </c>
      <c r="D621" s="228">
        <f>(D615/D612)*BP90</f>
        <v>0</v>
      </c>
      <c r="E621" s="230"/>
      <c r="F621" s="230"/>
      <c r="G621" s="228"/>
      <c r="H621" s="230"/>
      <c r="I621" s="228"/>
      <c r="J621" s="228"/>
      <c r="N621" s="224" t="s">
        <v>567</v>
      </c>
    </row>
    <row r="622" spans="1:14" s="212" customFormat="1" ht="12.6" customHeight="1" x14ac:dyDescent="0.2">
      <c r="A622" s="223">
        <v>8770</v>
      </c>
      <c r="B622" s="222" t="s">
        <v>568</v>
      </c>
      <c r="C622" s="228">
        <f>CB85</f>
        <v>112299</v>
      </c>
      <c r="D622" s="228">
        <f>(D615/D612)*CB90</f>
        <v>0</v>
      </c>
      <c r="E622" s="230"/>
      <c r="F622" s="230"/>
      <c r="G622" s="228"/>
      <c r="H622" s="230"/>
      <c r="I622" s="228"/>
      <c r="J622" s="228"/>
      <c r="N622" s="224" t="s">
        <v>569</v>
      </c>
    </row>
    <row r="623" spans="1:14" s="212" customFormat="1" ht="12.6" customHeight="1" x14ac:dyDescent="0.2">
      <c r="A623" s="223">
        <v>8640</v>
      </c>
      <c r="B623" s="227" t="s">
        <v>570</v>
      </c>
      <c r="C623" s="228">
        <f>BQ85</f>
        <v>0</v>
      </c>
      <c r="D623" s="228">
        <f>(D615/D612)*BQ90</f>
        <v>0</v>
      </c>
      <c r="E623" s="230">
        <f>SUM(C616:D623)</f>
        <v>97680386.808166683</v>
      </c>
      <c r="F623" s="230"/>
      <c r="G623" s="228"/>
      <c r="H623" s="230"/>
      <c r="I623" s="228"/>
      <c r="J623" s="228"/>
      <c r="N623" s="224" t="s">
        <v>571</v>
      </c>
    </row>
    <row r="624" spans="1:14" s="212" customFormat="1" ht="12.6" customHeight="1" x14ac:dyDescent="0.2">
      <c r="A624" s="223">
        <v>8420</v>
      </c>
      <c r="B624" s="227" t="s">
        <v>166</v>
      </c>
      <c r="C624" s="228">
        <f>BD85</f>
        <v>-1898660.99</v>
      </c>
      <c r="D624" s="228">
        <f>(D615/D612)*BD90</f>
        <v>6138327.7955483254</v>
      </c>
      <c r="E624" s="230">
        <f>(E623/E612)*SUM(C624:D624)</f>
        <v>644559.82314025471</v>
      </c>
      <c r="F624" s="230">
        <f>SUM(C624:E624)</f>
        <v>4884226.6286885794</v>
      </c>
      <c r="G624" s="228"/>
      <c r="H624" s="230"/>
      <c r="I624" s="228"/>
      <c r="J624" s="228"/>
      <c r="N624" s="224" t="s">
        <v>572</v>
      </c>
    </row>
    <row r="625" spans="1:14" s="212" customFormat="1" ht="12.6" customHeight="1" x14ac:dyDescent="0.2">
      <c r="A625" s="223">
        <v>8320</v>
      </c>
      <c r="B625" s="227" t="s">
        <v>162</v>
      </c>
      <c r="C625" s="228">
        <f>AY85</f>
        <v>5119096.1499999994</v>
      </c>
      <c r="D625" s="228">
        <f>(D615/D612)*AY90</f>
        <v>1044463.59209272</v>
      </c>
      <c r="E625" s="230">
        <f>(E623/E612)*SUM(C625:D625)</f>
        <v>937050.75410138711</v>
      </c>
      <c r="F625" s="230">
        <f>(F624/F612)*AY64</f>
        <v>59220.77643477932</v>
      </c>
      <c r="G625" s="228">
        <f>SUM(C625:F625)</f>
        <v>7159831.2726288857</v>
      </c>
      <c r="H625" s="230"/>
      <c r="I625" s="228"/>
      <c r="J625" s="228"/>
      <c r="N625" s="224" t="s">
        <v>573</v>
      </c>
    </row>
    <row r="626" spans="1:14" s="212" customFormat="1" ht="12.6" customHeight="1" x14ac:dyDescent="0.2">
      <c r="A626" s="223">
        <v>8650</v>
      </c>
      <c r="B626" s="227" t="s">
        <v>179</v>
      </c>
      <c r="C626" s="228">
        <f>BR85</f>
        <v>275478.16000000003</v>
      </c>
      <c r="D626" s="228">
        <f>(D615/D612)*BR90</f>
        <v>0</v>
      </c>
      <c r="E626" s="230">
        <f>(E623/E612)*SUM(C626:D626)</f>
        <v>41881.157702353528</v>
      </c>
      <c r="F626" s="230">
        <f>(F624/F612)*BR64</f>
        <v>816.41369891131023</v>
      </c>
      <c r="G626" s="228">
        <f>(G625/G612)*BR91</f>
        <v>0</v>
      </c>
      <c r="H626" s="230"/>
      <c r="I626" s="228"/>
      <c r="J626" s="228"/>
      <c r="N626" s="224" t="s">
        <v>574</v>
      </c>
    </row>
    <row r="627" spans="1:14" s="212" customFormat="1" ht="12.6" customHeight="1" x14ac:dyDescent="0.2">
      <c r="A627" s="223">
        <v>8620</v>
      </c>
      <c r="B627" s="222" t="s">
        <v>575</v>
      </c>
      <c r="C627" s="228">
        <f>BO85</f>
        <v>0</v>
      </c>
      <c r="D627" s="228">
        <f>(D615/D612)*BO90</f>
        <v>0</v>
      </c>
      <c r="E627" s="230">
        <f>(E623/E612)*SUM(C627:D627)</f>
        <v>0</v>
      </c>
      <c r="F627" s="230">
        <f>(F624/F612)*BO64</f>
        <v>0</v>
      </c>
      <c r="G627" s="228">
        <f>(G625/G612)*BO91</f>
        <v>0</v>
      </c>
      <c r="H627" s="230"/>
      <c r="I627" s="228"/>
      <c r="J627" s="228"/>
      <c r="N627" s="224" t="s">
        <v>576</v>
      </c>
    </row>
    <row r="628" spans="1:14" s="212" customFormat="1" ht="12.6" customHeight="1" x14ac:dyDescent="0.2">
      <c r="A628" s="223">
        <v>8330</v>
      </c>
      <c r="B628" s="227" t="s">
        <v>163</v>
      </c>
      <c r="C628" s="228">
        <f>AZ85</f>
        <v>0</v>
      </c>
      <c r="D628" s="228">
        <f>(D615/D612)*AZ90</f>
        <v>0</v>
      </c>
      <c r="E628" s="230">
        <f>(E623/E612)*SUM(C628:D628)</f>
        <v>0</v>
      </c>
      <c r="F628" s="230">
        <f>(F624/F612)*AZ64</f>
        <v>0</v>
      </c>
      <c r="G628" s="228">
        <f>(G625/G612)*AZ91</f>
        <v>0</v>
      </c>
      <c r="H628" s="230">
        <f>SUM(C626:G628)</f>
        <v>318175.7314012649</v>
      </c>
      <c r="I628" s="228"/>
      <c r="J628" s="228"/>
      <c r="N628" s="224" t="s">
        <v>577</v>
      </c>
    </row>
    <row r="629" spans="1:14" s="212" customFormat="1" ht="12.6" customHeight="1" x14ac:dyDescent="0.2">
      <c r="A629" s="223">
        <v>8460</v>
      </c>
      <c r="B629" s="227" t="s">
        <v>168</v>
      </c>
      <c r="C629" s="228">
        <f>BF85</f>
        <v>4350304.9399999995</v>
      </c>
      <c r="D629" s="228">
        <f>(D615/D612)*BF90</f>
        <v>293229.33727517875</v>
      </c>
      <c r="E629" s="230">
        <f>(E623/E612)*SUM(C629:D629)</f>
        <v>705960.10719269339</v>
      </c>
      <c r="F629" s="230">
        <f>(F624/F612)*BF64</f>
        <v>7610.2886082938194</v>
      </c>
      <c r="G629" s="228">
        <f>(G625/G612)*BF91</f>
        <v>0</v>
      </c>
      <c r="H629" s="230">
        <f>(H628/H612)*BF60</f>
        <v>9949.7890030933013</v>
      </c>
      <c r="I629" s="228">
        <f>SUM(C629:H629)</f>
        <v>5367054.4620792596</v>
      </c>
      <c r="J629" s="228"/>
      <c r="N629" s="224" t="s">
        <v>578</v>
      </c>
    </row>
    <row r="630" spans="1:14" s="212" customFormat="1" ht="12.6" customHeight="1" x14ac:dyDescent="0.2">
      <c r="A630" s="223">
        <v>8350</v>
      </c>
      <c r="B630" s="227" t="s">
        <v>579</v>
      </c>
      <c r="C630" s="228">
        <f>BA85</f>
        <v>111947.01000000001</v>
      </c>
      <c r="D630" s="228">
        <f>(D615/D612)*BA90</f>
        <v>0</v>
      </c>
      <c r="E630" s="230">
        <f>(E623/E612)*SUM(C630:D630)</f>
        <v>17019.390503105391</v>
      </c>
      <c r="F630" s="230">
        <f>(F624/F612)*BA64</f>
        <v>0</v>
      </c>
      <c r="G630" s="228">
        <f>(G625/G612)*BA91</f>
        <v>0</v>
      </c>
      <c r="H630" s="230">
        <f>(H628/H612)*BA60</f>
        <v>304.94761815094887</v>
      </c>
      <c r="I630" s="228">
        <f>(I629/I612)*BA92</f>
        <v>0</v>
      </c>
      <c r="J630" s="228">
        <f>SUM(C630:I630)</f>
        <v>129271.34812125635</v>
      </c>
      <c r="N630" s="224" t="s">
        <v>580</v>
      </c>
    </row>
    <row r="631" spans="1:14" s="212" customFormat="1" ht="12.6" customHeight="1" x14ac:dyDescent="0.2">
      <c r="A631" s="223">
        <v>8200</v>
      </c>
      <c r="B631" s="227" t="s">
        <v>581</v>
      </c>
      <c r="C631" s="228">
        <f>AW85</f>
        <v>0</v>
      </c>
      <c r="D631" s="228">
        <f>(D615/D612)*AW90</f>
        <v>0</v>
      </c>
      <c r="E631" s="230">
        <f>(E623/E612)*SUM(C631:D631)</f>
        <v>0</v>
      </c>
      <c r="F631" s="230">
        <f>(F624/F612)*AW64</f>
        <v>0</v>
      </c>
      <c r="G631" s="228">
        <f>(G625/G612)*AW91</f>
        <v>0</v>
      </c>
      <c r="H631" s="230">
        <f>(H628/H612)*AW60</f>
        <v>0</v>
      </c>
      <c r="I631" s="228">
        <f>(I629/I612)*AW92</f>
        <v>0</v>
      </c>
      <c r="J631" s="228">
        <f>(J630/J612)*AW93</f>
        <v>0</v>
      </c>
      <c r="N631" s="224" t="s">
        <v>582</v>
      </c>
    </row>
    <row r="632" spans="1:14" s="212" customFormat="1" ht="12.6" customHeight="1" x14ac:dyDescent="0.2">
      <c r="A632" s="223">
        <v>8360</v>
      </c>
      <c r="B632" s="227" t="s">
        <v>583</v>
      </c>
      <c r="C632" s="228">
        <f>BB85</f>
        <v>0</v>
      </c>
      <c r="D632" s="228">
        <f>(D615/D612)*BB90</f>
        <v>0</v>
      </c>
      <c r="E632" s="230">
        <f>(E623/E612)*SUM(C632:D632)</f>
        <v>0</v>
      </c>
      <c r="F632" s="230">
        <f>(F624/F612)*BB64</f>
        <v>0</v>
      </c>
      <c r="G632" s="228">
        <f>(G625/G612)*BB91</f>
        <v>0</v>
      </c>
      <c r="H632" s="230">
        <f>(H628/H612)*BB60</f>
        <v>0</v>
      </c>
      <c r="I632" s="228">
        <f>(I629/I612)*BB92</f>
        <v>0</v>
      </c>
      <c r="J632" s="228">
        <f>(J630/J612)*BB93</f>
        <v>0</v>
      </c>
      <c r="N632" s="224" t="s">
        <v>584</v>
      </c>
    </row>
    <row r="633" spans="1:14" s="212" customFormat="1" ht="12.6" customHeight="1" x14ac:dyDescent="0.2">
      <c r="A633" s="223">
        <v>8370</v>
      </c>
      <c r="B633" s="227" t="s">
        <v>585</v>
      </c>
      <c r="C633" s="228">
        <f>BC85</f>
        <v>967413.80999999982</v>
      </c>
      <c r="D633" s="228">
        <f>(D615/D612)*BC90</f>
        <v>0</v>
      </c>
      <c r="E633" s="230">
        <f>(E623/E612)*SUM(C633:D633)</f>
        <v>147076.6696715437</v>
      </c>
      <c r="F633" s="230">
        <f>(F624/F612)*BC64</f>
        <v>730.6718355177145</v>
      </c>
      <c r="G633" s="228">
        <f>(G625/G612)*BC91</f>
        <v>0</v>
      </c>
      <c r="H633" s="230">
        <f>(H628/H612)*BC60</f>
        <v>1999.4702086229661</v>
      </c>
      <c r="I633" s="228">
        <f>(I629/I612)*BC92</f>
        <v>0</v>
      </c>
      <c r="J633" s="228">
        <f>(J630/J612)*BC93</f>
        <v>0</v>
      </c>
      <c r="N633" s="224" t="s">
        <v>586</v>
      </c>
    </row>
    <row r="634" spans="1:14" s="212" customFormat="1" ht="12.6" customHeight="1" x14ac:dyDescent="0.2">
      <c r="A634" s="223">
        <v>8490</v>
      </c>
      <c r="B634" s="227" t="s">
        <v>587</v>
      </c>
      <c r="C634" s="228">
        <f>BI85</f>
        <v>-34839.279999999999</v>
      </c>
      <c r="D634" s="228">
        <f>(D615/D612)*BI90</f>
        <v>0</v>
      </c>
      <c r="E634" s="230">
        <f>(E623/E612)*SUM(C634:D634)</f>
        <v>-5296.6426809168861</v>
      </c>
      <c r="F634" s="230">
        <f>(F624/F612)*BI64</f>
        <v>1013.4039381620536</v>
      </c>
      <c r="G634" s="228">
        <f>(G625/G612)*BI91</f>
        <v>0</v>
      </c>
      <c r="H634" s="230">
        <f>(H628/H612)*BI60</f>
        <v>0</v>
      </c>
      <c r="I634" s="228">
        <f>(I629/I612)*BI92</f>
        <v>0</v>
      </c>
      <c r="J634" s="228">
        <f>(J630/J612)*BI93</f>
        <v>116.69023028835622</v>
      </c>
      <c r="N634" s="224" t="s">
        <v>588</v>
      </c>
    </row>
    <row r="635" spans="1:14" s="212" customFormat="1" ht="12.6" customHeight="1" x14ac:dyDescent="0.2">
      <c r="A635" s="223">
        <v>8530</v>
      </c>
      <c r="B635" s="227" t="s">
        <v>589</v>
      </c>
      <c r="C635" s="228">
        <f>BK85</f>
        <v>16136302.390000001</v>
      </c>
      <c r="D635" s="228">
        <f>(D615/D612)*BK90</f>
        <v>0</v>
      </c>
      <c r="E635" s="230">
        <f>(E623/E612)*SUM(C635:D635)</f>
        <v>2453214.5311572216</v>
      </c>
      <c r="F635" s="230">
        <f>(F624/F612)*BK64</f>
        <v>49.235041515267142</v>
      </c>
      <c r="G635" s="228">
        <f>(G625/G612)*BK91</f>
        <v>0</v>
      </c>
      <c r="H635" s="230">
        <f>(H628/H612)*BK60</f>
        <v>0</v>
      </c>
      <c r="I635" s="228">
        <f>(I629/I612)*BK92</f>
        <v>0</v>
      </c>
      <c r="J635" s="228">
        <f>(J630/J612)*BK93</f>
        <v>0</v>
      </c>
      <c r="N635" s="224" t="s">
        <v>590</v>
      </c>
    </row>
    <row r="636" spans="1:14" s="212" customFormat="1" ht="12.6" customHeight="1" x14ac:dyDescent="0.2">
      <c r="A636" s="223">
        <v>8480</v>
      </c>
      <c r="B636" s="227" t="s">
        <v>591</v>
      </c>
      <c r="C636" s="228">
        <f>BH85</f>
        <v>0</v>
      </c>
      <c r="D636" s="228">
        <f>(D615/D612)*BH90</f>
        <v>0</v>
      </c>
      <c r="E636" s="230">
        <f>(E623/E612)*SUM(C636:D636)</f>
        <v>0</v>
      </c>
      <c r="F636" s="230">
        <f>(F624/F612)*BH64</f>
        <v>0</v>
      </c>
      <c r="G636" s="228">
        <f>(G625/G612)*BH91</f>
        <v>0</v>
      </c>
      <c r="H636" s="230">
        <f>(H628/H612)*BH60</f>
        <v>0</v>
      </c>
      <c r="I636" s="228">
        <f>(I629/I612)*BH92</f>
        <v>0</v>
      </c>
      <c r="J636" s="228">
        <f>(J630/J612)*BH93</f>
        <v>0</v>
      </c>
      <c r="N636" s="224" t="s">
        <v>592</v>
      </c>
    </row>
    <row r="637" spans="1:14" s="212" customFormat="1" ht="12.6" customHeight="1" x14ac:dyDescent="0.2">
      <c r="A637" s="223">
        <v>8560</v>
      </c>
      <c r="B637" s="227" t="s">
        <v>174</v>
      </c>
      <c r="C637" s="228">
        <f>BL85</f>
        <v>5254498.18</v>
      </c>
      <c r="D637" s="228">
        <f>(D615/D612)*BL90</f>
        <v>0</v>
      </c>
      <c r="E637" s="230">
        <f>(E623/E612)*SUM(C637:D637)</f>
        <v>798845.4218051607</v>
      </c>
      <c r="F637" s="230">
        <f>(F624/F612)*BL64</f>
        <v>761.70334669430076</v>
      </c>
      <c r="G637" s="228">
        <f>(G625/G612)*BL91</f>
        <v>0</v>
      </c>
      <c r="H637" s="230">
        <f>(H628/H612)*BL60</f>
        <v>0</v>
      </c>
      <c r="I637" s="228">
        <f>(I629/I612)*BL92</f>
        <v>0</v>
      </c>
      <c r="J637" s="228">
        <f>(J630/J612)*BL93</f>
        <v>0</v>
      </c>
      <c r="N637" s="224" t="s">
        <v>593</v>
      </c>
    </row>
    <row r="638" spans="1:14" s="212" customFormat="1" ht="12.6" customHeight="1" x14ac:dyDescent="0.2">
      <c r="A638" s="223">
        <v>8590</v>
      </c>
      <c r="B638" s="227" t="s">
        <v>594</v>
      </c>
      <c r="C638" s="228">
        <f>BM85</f>
        <v>0</v>
      </c>
      <c r="D638" s="228">
        <f>(D615/D612)*BM90</f>
        <v>0</v>
      </c>
      <c r="E638" s="230">
        <f>(E623/E612)*SUM(C638:D638)</f>
        <v>0</v>
      </c>
      <c r="F638" s="230">
        <f>(F624/F612)*BM64</f>
        <v>0</v>
      </c>
      <c r="G638" s="228">
        <f>(G625/G612)*BM91</f>
        <v>0</v>
      </c>
      <c r="H638" s="230">
        <f>(H628/H612)*BM60</f>
        <v>0</v>
      </c>
      <c r="I638" s="228">
        <f>(I629/I612)*BM92</f>
        <v>0</v>
      </c>
      <c r="J638" s="228">
        <f>(J630/J612)*BM93</f>
        <v>0</v>
      </c>
      <c r="N638" s="224" t="s">
        <v>595</v>
      </c>
    </row>
    <row r="639" spans="1:14" s="212" customFormat="1" ht="12.6" customHeight="1" x14ac:dyDescent="0.2">
      <c r="A639" s="223">
        <v>8660</v>
      </c>
      <c r="B639" s="227" t="s">
        <v>596</v>
      </c>
      <c r="C639" s="228">
        <f>BS85</f>
        <v>-89734</v>
      </c>
      <c r="D639" s="228">
        <f>(D615/D612)*BS90</f>
        <v>219922.00295638404</v>
      </c>
      <c r="E639" s="230">
        <f>(E623/E612)*SUM(C639:D639)</f>
        <v>19792.582768705826</v>
      </c>
      <c r="F639" s="230">
        <f>(F624/F612)*BS64</f>
        <v>0</v>
      </c>
      <c r="G639" s="228">
        <f>(G625/G612)*BS91</f>
        <v>0</v>
      </c>
      <c r="H639" s="230">
        <f>(H628/H612)*BS60</f>
        <v>0</v>
      </c>
      <c r="I639" s="228">
        <f>(I629/I612)*BS92</f>
        <v>41194.140223211718</v>
      </c>
      <c r="J639" s="228">
        <f>(J630/J612)*BS93</f>
        <v>0</v>
      </c>
      <c r="N639" s="224" t="s">
        <v>597</v>
      </c>
    </row>
    <row r="640" spans="1:14" s="212" customFormat="1" ht="12.6" customHeight="1" x14ac:dyDescent="0.2">
      <c r="A640" s="223">
        <v>8670</v>
      </c>
      <c r="B640" s="227" t="s">
        <v>598</v>
      </c>
      <c r="C640" s="228">
        <f>BT85</f>
        <v>0</v>
      </c>
      <c r="D640" s="228">
        <f>(D615/D612)*BT90</f>
        <v>0</v>
      </c>
      <c r="E640" s="230">
        <f>(E623/E612)*SUM(C640:D640)</f>
        <v>0</v>
      </c>
      <c r="F640" s="230">
        <f>(F624/F612)*BT64</f>
        <v>0</v>
      </c>
      <c r="G640" s="228">
        <f>(G625/G612)*BT91</f>
        <v>0</v>
      </c>
      <c r="H640" s="230">
        <f>(H628/H612)*BT60</f>
        <v>0</v>
      </c>
      <c r="I640" s="228">
        <f>(I629/I612)*BT92</f>
        <v>0</v>
      </c>
      <c r="J640" s="228">
        <f>(J630/J612)*BT93</f>
        <v>0</v>
      </c>
      <c r="N640" s="224" t="s">
        <v>599</v>
      </c>
    </row>
    <row r="641" spans="1:14" s="212" customFormat="1" ht="12.6" customHeight="1" x14ac:dyDescent="0.2">
      <c r="A641" s="223">
        <v>8680</v>
      </c>
      <c r="B641" s="227" t="s">
        <v>600</v>
      </c>
      <c r="C641" s="228">
        <f>BU85</f>
        <v>0</v>
      </c>
      <c r="D641" s="228">
        <f>(D615/D612)*BU90</f>
        <v>0</v>
      </c>
      <c r="E641" s="230">
        <f>(E623/E612)*SUM(C641:D641)</f>
        <v>0</v>
      </c>
      <c r="F641" s="230">
        <f>(F624/F612)*BU64</f>
        <v>0</v>
      </c>
      <c r="G641" s="228">
        <f>(G625/G612)*BU91</f>
        <v>0</v>
      </c>
      <c r="H641" s="230">
        <f>(H628/H612)*BU60</f>
        <v>0</v>
      </c>
      <c r="I641" s="228">
        <f>(I629/I612)*BU92</f>
        <v>0</v>
      </c>
      <c r="J641" s="228">
        <f>(J630/J612)*BU93</f>
        <v>0</v>
      </c>
      <c r="N641" s="224" t="s">
        <v>601</v>
      </c>
    </row>
    <row r="642" spans="1:14" s="212" customFormat="1" ht="12.6" customHeight="1" x14ac:dyDescent="0.2">
      <c r="A642" s="223">
        <v>8690</v>
      </c>
      <c r="B642" s="227" t="s">
        <v>602</v>
      </c>
      <c r="C642" s="228">
        <f>BV85</f>
        <v>8371954.6099999994</v>
      </c>
      <c r="D642" s="228">
        <f>(D615/D612)*BV90</f>
        <v>0</v>
      </c>
      <c r="E642" s="230">
        <f>(E623/E612)*SUM(C642:D642)</f>
        <v>1272794.7337035921</v>
      </c>
      <c r="F642" s="230">
        <f>(F624/F612)*BV64</f>
        <v>37.348436643246679</v>
      </c>
      <c r="G642" s="228">
        <f>(G625/G612)*BV91</f>
        <v>0</v>
      </c>
      <c r="H642" s="230">
        <f>(H628/H612)*BV60</f>
        <v>0</v>
      </c>
      <c r="I642" s="228">
        <f>(I629/I612)*BV92</f>
        <v>0</v>
      </c>
      <c r="J642" s="228">
        <f>(J630/J612)*BV93</f>
        <v>0</v>
      </c>
      <c r="N642" s="224" t="s">
        <v>603</v>
      </c>
    </row>
    <row r="643" spans="1:14" s="212" customFormat="1" ht="12.6" customHeight="1" x14ac:dyDescent="0.2">
      <c r="A643" s="223">
        <v>8700</v>
      </c>
      <c r="B643" s="227" t="s">
        <v>604</v>
      </c>
      <c r="C643" s="228">
        <f>BW85</f>
        <v>-27240.78</v>
      </c>
      <c r="D643" s="228">
        <f>(D615/D612)*BW90</f>
        <v>0</v>
      </c>
      <c r="E643" s="230">
        <f>(E623/E612)*SUM(C643:D643)</f>
        <v>-4141.4368497129417</v>
      </c>
      <c r="F643" s="230">
        <f>(F624/F612)*BW64</f>
        <v>0</v>
      </c>
      <c r="G643" s="228">
        <f>(G625/G612)*BW91</f>
        <v>0</v>
      </c>
      <c r="H643" s="230">
        <f>(H628/H612)*BW60</f>
        <v>0</v>
      </c>
      <c r="I643" s="228">
        <f>(I629/I612)*BW92</f>
        <v>0</v>
      </c>
      <c r="J643" s="228">
        <f>(J630/J612)*BW93</f>
        <v>0</v>
      </c>
      <c r="N643" s="224" t="s">
        <v>605</v>
      </c>
    </row>
    <row r="644" spans="1:14" s="212" customFormat="1" ht="12.6" customHeight="1" x14ac:dyDescent="0.2">
      <c r="A644" s="223">
        <v>8710</v>
      </c>
      <c r="B644" s="227" t="s">
        <v>606</v>
      </c>
      <c r="C644" s="228">
        <f>BX85</f>
        <v>0</v>
      </c>
      <c r="D644" s="228">
        <f>(D615/D612)*BX90</f>
        <v>0</v>
      </c>
      <c r="E644" s="230">
        <f>(E623/E612)*SUM(C644:D644)</f>
        <v>0</v>
      </c>
      <c r="F644" s="230">
        <f>(F624/F612)*BX64</f>
        <v>0</v>
      </c>
      <c r="G644" s="228">
        <f>(G625/G612)*BX91</f>
        <v>0</v>
      </c>
      <c r="H644" s="230">
        <f>(H628/H612)*BX60</f>
        <v>0</v>
      </c>
      <c r="I644" s="228">
        <f>(I629/I612)*BX92</f>
        <v>0</v>
      </c>
      <c r="J644" s="228">
        <f>(J630/J612)*BX93</f>
        <v>0</v>
      </c>
      <c r="K644" s="230">
        <f>SUM(C631:J644)</f>
        <v>35526465.455792636</v>
      </c>
      <c r="L644" s="230"/>
      <c r="N644" s="224" t="s">
        <v>607</v>
      </c>
    </row>
    <row r="645" spans="1:14" s="212" customFormat="1" ht="12.6" customHeight="1" x14ac:dyDescent="0.2">
      <c r="A645" s="223">
        <v>8720</v>
      </c>
      <c r="B645" s="227" t="s">
        <v>608</v>
      </c>
      <c r="C645" s="228">
        <f>BY85</f>
        <v>5743867.9300000016</v>
      </c>
      <c r="D645" s="228">
        <f>(D615/D612)*BY90</f>
        <v>0</v>
      </c>
      <c r="E645" s="230">
        <f>(E623/E612)*SUM(C645:D645)</f>
        <v>873244.68334557244</v>
      </c>
      <c r="F645" s="230">
        <f>(F624/F612)*BY64</f>
        <v>6616.9674857967766</v>
      </c>
      <c r="G645" s="228">
        <f>(G625/G612)*BY91</f>
        <v>0</v>
      </c>
      <c r="H645" s="230">
        <f>(H628/H612)*BY60</f>
        <v>4547.6991884060071</v>
      </c>
      <c r="I645" s="228">
        <f>(I629/I612)*BY92</f>
        <v>0</v>
      </c>
      <c r="J645" s="228">
        <f>(J630/J612)*BY93</f>
        <v>0</v>
      </c>
      <c r="K645" s="230">
        <v>0</v>
      </c>
      <c r="L645" s="230"/>
      <c r="N645" s="224" t="s">
        <v>609</v>
      </c>
    </row>
    <row r="646" spans="1:14" s="212" customFormat="1" ht="12.6" customHeight="1" x14ac:dyDescent="0.2">
      <c r="A646" s="223">
        <v>8730</v>
      </c>
      <c r="B646" s="227" t="s">
        <v>610</v>
      </c>
      <c r="C646" s="228">
        <f>BZ85</f>
        <v>3213052.06</v>
      </c>
      <c r="D646" s="228">
        <f>(D615/D612)*BZ90</f>
        <v>0</v>
      </c>
      <c r="E646" s="230">
        <f>(E623/E612)*SUM(C646:D646)</f>
        <v>488482.7894550038</v>
      </c>
      <c r="F646" s="230">
        <f>(F624/F612)*BZ64</f>
        <v>35.858566661231933</v>
      </c>
      <c r="G646" s="228">
        <f>(G625/G612)*BZ91</f>
        <v>0</v>
      </c>
      <c r="H646" s="230">
        <f>(H628/H612)*BZ60</f>
        <v>3682.9282042101886</v>
      </c>
      <c r="I646" s="228">
        <f>(I629/I612)*BZ92</f>
        <v>0</v>
      </c>
      <c r="J646" s="228">
        <f>(J630/J612)*BZ93</f>
        <v>0</v>
      </c>
      <c r="K646" s="230">
        <v>0</v>
      </c>
      <c r="L646" s="230"/>
      <c r="N646" s="224" t="s">
        <v>611</v>
      </c>
    </row>
    <row r="647" spans="1:14" s="212" customFormat="1" ht="12.6" customHeight="1" x14ac:dyDescent="0.2">
      <c r="A647" s="223">
        <v>8740</v>
      </c>
      <c r="B647" s="227" t="s">
        <v>612</v>
      </c>
      <c r="C647" s="228">
        <f>CA85</f>
        <v>1005925.39</v>
      </c>
      <c r="D647" s="228">
        <f>(D615/D612)*CA90</f>
        <v>0</v>
      </c>
      <c r="E647" s="230">
        <f>(E623/E612)*SUM(C647:D647)</f>
        <v>152931.61496138739</v>
      </c>
      <c r="F647" s="230">
        <f>(F624/F612)*CA64</f>
        <v>27.000619407769367</v>
      </c>
      <c r="G647" s="228">
        <f>(G625/G612)*CA91</f>
        <v>0</v>
      </c>
      <c r="H647" s="230">
        <f>(H628/H612)*CA60</f>
        <v>1058.4396081248549</v>
      </c>
      <c r="I647" s="228">
        <f>(I629/I612)*CA92</f>
        <v>0</v>
      </c>
      <c r="J647" s="228">
        <f>(J630/J612)*CA93</f>
        <v>0</v>
      </c>
      <c r="K647" s="230">
        <v>0</v>
      </c>
      <c r="L647" s="230">
        <f>SUM(C645:K647)</f>
        <v>11493473.361434571</v>
      </c>
      <c r="N647" s="224" t="s">
        <v>613</v>
      </c>
    </row>
    <row r="648" spans="1:14" s="212" customFormat="1" ht="12.6" customHeight="1" x14ac:dyDescent="0.2">
      <c r="A648" s="223"/>
      <c r="B648" s="223"/>
      <c r="C648" s="212">
        <f>SUM(C614:C647)</f>
        <v>182308716.49000004</v>
      </c>
      <c r="L648" s="226"/>
    </row>
    <row r="666" spans="1:14" s="212" customFormat="1" ht="12.6" customHeight="1" x14ac:dyDescent="0.2">
      <c r="C666" s="221" t="s">
        <v>614</v>
      </c>
      <c r="M666" s="221" t="s">
        <v>615</v>
      </c>
    </row>
    <row r="667" spans="1:14" s="212" customFormat="1" ht="12.6" customHeight="1" x14ac:dyDescent="0.2">
      <c r="C667" s="221" t="s">
        <v>544</v>
      </c>
      <c r="D667" s="221" t="s">
        <v>545</v>
      </c>
      <c r="E667" s="222" t="s">
        <v>546</v>
      </c>
      <c r="F667" s="221" t="s">
        <v>547</v>
      </c>
      <c r="G667" s="221" t="s">
        <v>548</v>
      </c>
      <c r="H667" s="221" t="s">
        <v>549</v>
      </c>
      <c r="I667" s="221" t="s">
        <v>550</v>
      </c>
      <c r="J667" s="221" t="s">
        <v>551</v>
      </c>
      <c r="K667" s="221" t="s">
        <v>552</v>
      </c>
      <c r="L667" s="222" t="s">
        <v>553</v>
      </c>
      <c r="M667" s="221" t="s">
        <v>616</v>
      </c>
    </row>
    <row r="668" spans="1:14" s="212" customFormat="1" ht="12.6" customHeight="1" x14ac:dyDescent="0.2">
      <c r="A668" s="223">
        <v>6010</v>
      </c>
      <c r="B668" s="222" t="s">
        <v>343</v>
      </c>
      <c r="C668" s="228">
        <f>C85</f>
        <v>34495848.100000001</v>
      </c>
      <c r="D668" s="228">
        <f>(D615/D612)*C90</f>
        <v>2497879.5397515227</v>
      </c>
      <c r="E668" s="230">
        <f>(E623/E612)*SUM(C668:D668)</f>
        <v>5624185.021703165</v>
      </c>
      <c r="F668" s="230">
        <f>(F624/F612)*C64</f>
        <v>66767.323028152328</v>
      </c>
      <c r="G668" s="228">
        <f>(G625/G612)*C91</f>
        <v>967586.27007500525</v>
      </c>
      <c r="H668" s="230">
        <f>(H628/H612)*C60</f>
        <v>23387.647201601685</v>
      </c>
      <c r="I668" s="228">
        <f>(I629/I612)*C92</f>
        <v>467884.06179450348</v>
      </c>
      <c r="J668" s="228">
        <f>(J630/J612)*C93</f>
        <v>15513.852984139356</v>
      </c>
      <c r="K668" s="228">
        <f>(K644/K612)*C89</f>
        <v>1079225.4596055206</v>
      </c>
      <c r="L668" s="228">
        <f>(L647/L612)*C94</f>
        <v>1693243.6349091313</v>
      </c>
      <c r="M668" s="212">
        <f t="shared" ref="M668:M713" si="24">ROUND(SUM(D668:L668),0)</f>
        <v>12435673</v>
      </c>
      <c r="N668" s="222" t="s">
        <v>617</v>
      </c>
    </row>
    <row r="669" spans="1:14" s="212" customFormat="1" ht="12.6" customHeight="1" x14ac:dyDescent="0.2">
      <c r="A669" s="223">
        <v>6030</v>
      </c>
      <c r="B669" s="222" t="s">
        <v>344</v>
      </c>
      <c r="C669" s="228">
        <f>D85</f>
        <v>0</v>
      </c>
      <c r="D669" s="228">
        <f>(D615/D612)*D90</f>
        <v>0</v>
      </c>
      <c r="E669" s="230">
        <f>(E623/E612)*SUM(C669:D669)</f>
        <v>0</v>
      </c>
      <c r="F669" s="230">
        <f>(F624/F612)*D64</f>
        <v>0</v>
      </c>
      <c r="G669" s="228">
        <f>(G625/G612)*D91</f>
        <v>0</v>
      </c>
      <c r="H669" s="230">
        <f>(H628/H612)*D60</f>
        <v>0</v>
      </c>
      <c r="I669" s="228">
        <f>(I629/I612)*D92</f>
        <v>0</v>
      </c>
      <c r="J669" s="228">
        <f>(J630/J612)*D93</f>
        <v>0</v>
      </c>
      <c r="K669" s="228">
        <f>(K644/K612)*D89</f>
        <v>0</v>
      </c>
      <c r="L669" s="228">
        <f>(L647/L612)*D94</f>
        <v>0</v>
      </c>
      <c r="M669" s="212">
        <f t="shared" si="24"/>
        <v>0</v>
      </c>
      <c r="N669" s="222" t="s">
        <v>618</v>
      </c>
    </row>
    <row r="670" spans="1:14" s="212" customFormat="1" ht="12.6" customHeight="1" x14ac:dyDescent="0.2">
      <c r="A670" s="223">
        <v>6070</v>
      </c>
      <c r="B670" s="222" t="s">
        <v>619</v>
      </c>
      <c r="C670" s="228">
        <f>E85</f>
        <v>69379548.089999989</v>
      </c>
      <c r="D670" s="228">
        <f>(D615/D612)*E90</f>
        <v>4521704.9842415061</v>
      </c>
      <c r="E670" s="230">
        <f>(E623/E612)*SUM(C670:D670)</f>
        <v>11235264.655477028</v>
      </c>
      <c r="F670" s="230">
        <f>(F624/F612)*E64</f>
        <v>88591.297125778103</v>
      </c>
      <c r="G670" s="228">
        <f>(G625/G612)*E91</f>
        <v>4607140.1771405721</v>
      </c>
      <c r="H670" s="230">
        <f>(H628/H612)*E60</f>
        <v>59255.215075275053</v>
      </c>
      <c r="I670" s="228">
        <f>(I629/I612)*E92</f>
        <v>846971.86577452836</v>
      </c>
      <c r="J670" s="228">
        <f>(J630/J612)*E93</f>
        <v>27325.489994342632</v>
      </c>
      <c r="K670" s="228">
        <f>(K644/K612)*E89</f>
        <v>2765254.9972697692</v>
      </c>
      <c r="L670" s="228">
        <f>(L647/L612)*E94</f>
        <v>4326497.3215138726</v>
      </c>
      <c r="M670" s="212">
        <f t="shared" si="24"/>
        <v>28478006</v>
      </c>
      <c r="N670" s="222" t="s">
        <v>620</v>
      </c>
    </row>
    <row r="671" spans="1:14" s="212" customFormat="1" ht="12.6" customHeight="1" x14ac:dyDescent="0.2">
      <c r="A671" s="223">
        <v>6100</v>
      </c>
      <c r="B671" s="222" t="s">
        <v>621</v>
      </c>
      <c r="C671" s="228">
        <f>F85</f>
        <v>0</v>
      </c>
      <c r="D671" s="228">
        <f>(D615/D612)*F90</f>
        <v>0</v>
      </c>
      <c r="E671" s="230">
        <f>(E623/E612)*SUM(C671:D671)</f>
        <v>0</v>
      </c>
      <c r="F671" s="230">
        <f>(F624/F612)*F64</f>
        <v>0</v>
      </c>
      <c r="G671" s="228">
        <f>(G625/G612)*F91</f>
        <v>0</v>
      </c>
      <c r="H671" s="230">
        <f>(H628/H612)*F60</f>
        <v>0</v>
      </c>
      <c r="I671" s="228">
        <f>(I629/I612)*F92</f>
        <v>0</v>
      </c>
      <c r="J671" s="228">
        <f>(J630/J612)*F93</f>
        <v>0</v>
      </c>
      <c r="K671" s="228">
        <f>(K644/K612)*F89</f>
        <v>0</v>
      </c>
      <c r="L671" s="228">
        <f>(L647/L612)*F94</f>
        <v>0</v>
      </c>
      <c r="M671" s="212">
        <f t="shared" si="24"/>
        <v>0</v>
      </c>
      <c r="N671" s="222" t="s">
        <v>622</v>
      </c>
    </row>
    <row r="672" spans="1:14" s="212" customFormat="1" ht="12.6" customHeight="1" x14ac:dyDescent="0.2">
      <c r="A672" s="223">
        <v>6120</v>
      </c>
      <c r="B672" s="222" t="s">
        <v>623</v>
      </c>
      <c r="C672" s="228">
        <f>G85</f>
        <v>0</v>
      </c>
      <c r="D672" s="228">
        <f>(D615/D612)*G90</f>
        <v>0</v>
      </c>
      <c r="E672" s="230">
        <f>(E623/E612)*SUM(C672:D672)</f>
        <v>0</v>
      </c>
      <c r="F672" s="230">
        <f>(F624/F612)*G64</f>
        <v>0</v>
      </c>
      <c r="G672" s="228">
        <f>(G625/G612)*G91</f>
        <v>0</v>
      </c>
      <c r="H672" s="230">
        <f>(H628/H612)*G60</f>
        <v>0</v>
      </c>
      <c r="I672" s="228">
        <f>(I629/I612)*G92</f>
        <v>0</v>
      </c>
      <c r="J672" s="228">
        <f>(J630/J612)*G93</f>
        <v>0</v>
      </c>
      <c r="K672" s="228">
        <f>(K644/K612)*G89</f>
        <v>0</v>
      </c>
      <c r="L672" s="228">
        <f>(L647/L612)*G94</f>
        <v>0</v>
      </c>
      <c r="M672" s="212">
        <f t="shared" si="24"/>
        <v>0</v>
      </c>
      <c r="N672" s="222" t="s">
        <v>624</v>
      </c>
    </row>
    <row r="673" spans="1:14" s="212" customFormat="1" ht="12.6" customHeight="1" x14ac:dyDescent="0.2">
      <c r="A673" s="223">
        <v>6140</v>
      </c>
      <c r="B673" s="222" t="s">
        <v>625</v>
      </c>
      <c r="C673" s="228">
        <f>H85</f>
        <v>685.78</v>
      </c>
      <c r="D673" s="228">
        <f>(D615/D612)*H90</f>
        <v>0</v>
      </c>
      <c r="E673" s="230">
        <f>(E623/E612)*SUM(C673:D673)</f>
        <v>104.25966373929606</v>
      </c>
      <c r="F673" s="230">
        <f>(F624/F612)*H64</f>
        <v>10.246515320981478</v>
      </c>
      <c r="G673" s="228">
        <f>(G625/G612)*H91</f>
        <v>0</v>
      </c>
      <c r="H673" s="230">
        <f>(H628/H612)*H60</f>
        <v>0</v>
      </c>
      <c r="I673" s="228">
        <f>(I629/I612)*H92</f>
        <v>0</v>
      </c>
      <c r="J673" s="228">
        <f>(J630/J612)*H93</f>
        <v>0</v>
      </c>
      <c r="K673" s="228">
        <f>(K644/K612)*H89</f>
        <v>0</v>
      </c>
      <c r="L673" s="228">
        <f>(L647/L612)*H94</f>
        <v>0</v>
      </c>
      <c r="M673" s="212">
        <f t="shared" si="24"/>
        <v>115</v>
      </c>
      <c r="N673" s="222" t="s">
        <v>626</v>
      </c>
    </row>
    <row r="674" spans="1:14" s="212" customFormat="1" ht="12.6" customHeight="1" x14ac:dyDescent="0.2">
      <c r="A674" s="223">
        <v>6150</v>
      </c>
      <c r="B674" s="222" t="s">
        <v>627</v>
      </c>
      <c r="C674" s="228">
        <f>I85</f>
        <v>0</v>
      </c>
      <c r="D674" s="228">
        <f>(D615/D612)*I90</f>
        <v>0</v>
      </c>
      <c r="E674" s="230">
        <f>(E623/E612)*SUM(C674:D674)</f>
        <v>0</v>
      </c>
      <c r="F674" s="230">
        <f>(F624/F612)*I64</f>
        <v>0</v>
      </c>
      <c r="G674" s="228">
        <f>(G625/G612)*I91</f>
        <v>0</v>
      </c>
      <c r="H674" s="230">
        <f>(H628/H612)*I60</f>
        <v>0</v>
      </c>
      <c r="I674" s="228">
        <f>(I629/I612)*I92</f>
        <v>0</v>
      </c>
      <c r="J674" s="228">
        <f>(J630/J612)*I93</f>
        <v>0</v>
      </c>
      <c r="K674" s="228">
        <f>(K644/K612)*I89</f>
        <v>0</v>
      </c>
      <c r="L674" s="228">
        <f>(L647/L612)*I94</f>
        <v>0</v>
      </c>
      <c r="M674" s="212">
        <f t="shared" si="24"/>
        <v>0</v>
      </c>
      <c r="N674" s="222" t="s">
        <v>628</v>
      </c>
    </row>
    <row r="675" spans="1:14" s="212" customFormat="1" ht="12.6" customHeight="1" x14ac:dyDescent="0.2">
      <c r="A675" s="223">
        <v>6170</v>
      </c>
      <c r="B675" s="222" t="s">
        <v>125</v>
      </c>
      <c r="C675" s="228">
        <f>J85</f>
        <v>0</v>
      </c>
      <c r="D675" s="228">
        <f>(D615/D612)*J90</f>
        <v>0</v>
      </c>
      <c r="E675" s="230">
        <f>(E623/E612)*SUM(C675:D675)</f>
        <v>0</v>
      </c>
      <c r="F675" s="230">
        <f>(F624/F612)*J64</f>
        <v>0</v>
      </c>
      <c r="G675" s="228">
        <f>(G625/G612)*J91</f>
        <v>0</v>
      </c>
      <c r="H675" s="230">
        <f>(H628/H612)*J60</f>
        <v>0</v>
      </c>
      <c r="I675" s="228">
        <f>(I629/I612)*J92</f>
        <v>0</v>
      </c>
      <c r="J675" s="228">
        <f>(J630/J612)*J93</f>
        <v>0</v>
      </c>
      <c r="K675" s="228">
        <f>(K644/K612)*J89</f>
        <v>0</v>
      </c>
      <c r="L675" s="228">
        <f>(L647/L612)*J94</f>
        <v>0</v>
      </c>
      <c r="M675" s="212">
        <f t="shared" si="24"/>
        <v>0</v>
      </c>
      <c r="N675" s="222" t="s">
        <v>629</v>
      </c>
    </row>
    <row r="676" spans="1:14" s="212" customFormat="1" ht="12.6" customHeight="1" x14ac:dyDescent="0.2">
      <c r="A676" s="223">
        <v>6200</v>
      </c>
      <c r="B676" s="222" t="s">
        <v>349</v>
      </c>
      <c r="C676" s="228">
        <f>K85</f>
        <v>0</v>
      </c>
      <c r="D676" s="228">
        <f>(D615/D612)*K90</f>
        <v>0</v>
      </c>
      <c r="E676" s="230">
        <f>(E623/E612)*SUM(C676:D676)</f>
        <v>0</v>
      </c>
      <c r="F676" s="230">
        <f>(F624/F612)*K64</f>
        <v>0</v>
      </c>
      <c r="G676" s="228">
        <f>(G625/G612)*K91</f>
        <v>0</v>
      </c>
      <c r="H676" s="230">
        <f>(H628/H612)*K60</f>
        <v>0</v>
      </c>
      <c r="I676" s="228">
        <f>(I629/I612)*K92</f>
        <v>0</v>
      </c>
      <c r="J676" s="228">
        <f>(J630/J612)*K93</f>
        <v>0</v>
      </c>
      <c r="K676" s="228">
        <f>(K644/K612)*K89</f>
        <v>0</v>
      </c>
      <c r="L676" s="228">
        <f>(L647/L612)*K94</f>
        <v>0</v>
      </c>
      <c r="M676" s="212">
        <f t="shared" si="24"/>
        <v>0</v>
      </c>
      <c r="N676" s="222" t="s">
        <v>630</v>
      </c>
    </row>
    <row r="677" spans="1:14" s="212" customFormat="1" ht="12.6" customHeight="1" x14ac:dyDescent="0.2">
      <c r="A677" s="223">
        <v>6210</v>
      </c>
      <c r="B677" s="222" t="s">
        <v>350</v>
      </c>
      <c r="C677" s="228">
        <f>L85</f>
        <v>0</v>
      </c>
      <c r="D677" s="228">
        <f>(D615/D612)*L90</f>
        <v>0</v>
      </c>
      <c r="E677" s="230">
        <f>(E623/E612)*SUM(C677:D677)</f>
        <v>0</v>
      </c>
      <c r="F677" s="230">
        <f>(F624/F612)*L64</f>
        <v>0</v>
      </c>
      <c r="G677" s="228">
        <f>(G625/G612)*L91</f>
        <v>0</v>
      </c>
      <c r="H677" s="230">
        <f>(H628/H612)*L60</f>
        <v>0</v>
      </c>
      <c r="I677" s="228">
        <f>(I629/I612)*L92</f>
        <v>0</v>
      </c>
      <c r="J677" s="228">
        <f>(J630/J612)*L93</f>
        <v>0</v>
      </c>
      <c r="K677" s="228">
        <f>(K644/K612)*L89</f>
        <v>0</v>
      </c>
      <c r="L677" s="228">
        <f>(L647/L612)*L94</f>
        <v>0</v>
      </c>
      <c r="M677" s="212">
        <f t="shared" si="24"/>
        <v>0</v>
      </c>
      <c r="N677" s="222" t="s">
        <v>631</v>
      </c>
    </row>
    <row r="678" spans="1:14" s="212" customFormat="1" ht="12.6" customHeight="1" x14ac:dyDescent="0.2">
      <c r="A678" s="223">
        <v>6330</v>
      </c>
      <c r="B678" s="222" t="s">
        <v>632</v>
      </c>
      <c r="C678" s="228">
        <f>M85</f>
        <v>0</v>
      </c>
      <c r="D678" s="228">
        <f>(D615/D612)*M90</f>
        <v>0</v>
      </c>
      <c r="E678" s="230">
        <f>(E623/E612)*SUM(C678:D678)</f>
        <v>0</v>
      </c>
      <c r="F678" s="230">
        <f>(F624/F612)*M64</f>
        <v>0</v>
      </c>
      <c r="G678" s="228">
        <f>(G625/G612)*M91</f>
        <v>0</v>
      </c>
      <c r="H678" s="230">
        <f>(H628/H612)*M60</f>
        <v>0</v>
      </c>
      <c r="I678" s="228">
        <f>(I629/I612)*M92</f>
        <v>0</v>
      </c>
      <c r="J678" s="228">
        <f>(J630/J612)*M93</f>
        <v>0</v>
      </c>
      <c r="K678" s="228">
        <f>(K644/K612)*M89</f>
        <v>0</v>
      </c>
      <c r="L678" s="228">
        <f>(L647/L612)*M94</f>
        <v>0</v>
      </c>
      <c r="M678" s="212">
        <f t="shared" si="24"/>
        <v>0</v>
      </c>
      <c r="N678" s="222" t="s">
        <v>633</v>
      </c>
    </row>
    <row r="679" spans="1:14" s="212" customFormat="1" ht="12.6" customHeight="1" x14ac:dyDescent="0.2">
      <c r="A679" s="223">
        <v>6400</v>
      </c>
      <c r="B679" s="222" t="s">
        <v>634</v>
      </c>
      <c r="C679" s="228">
        <f>N85</f>
        <v>0</v>
      </c>
      <c r="D679" s="228">
        <f>(D615/D612)*N90</f>
        <v>0</v>
      </c>
      <c r="E679" s="230">
        <f>(E623/E612)*SUM(C679:D679)</f>
        <v>0</v>
      </c>
      <c r="F679" s="230">
        <f>(F624/F612)*N64</f>
        <v>0</v>
      </c>
      <c r="G679" s="228">
        <f>(G625/G612)*N91</f>
        <v>0</v>
      </c>
      <c r="H679" s="230">
        <f>(H628/H612)*N60</f>
        <v>0</v>
      </c>
      <c r="I679" s="228">
        <f>(I629/I612)*N92</f>
        <v>0</v>
      </c>
      <c r="J679" s="228">
        <f>(J630/J612)*N93</f>
        <v>0</v>
      </c>
      <c r="K679" s="228">
        <f>(K644/K612)*N89</f>
        <v>0</v>
      </c>
      <c r="L679" s="228">
        <f>(L647/L612)*N94</f>
        <v>0</v>
      </c>
      <c r="M679" s="212">
        <f t="shared" si="24"/>
        <v>0</v>
      </c>
      <c r="N679" s="222" t="s">
        <v>635</v>
      </c>
    </row>
    <row r="680" spans="1:14" s="212" customFormat="1" ht="12.6" customHeight="1" x14ac:dyDescent="0.2">
      <c r="A680" s="223">
        <v>7010</v>
      </c>
      <c r="B680" s="222" t="s">
        <v>636</v>
      </c>
      <c r="C680" s="228">
        <f>O85</f>
        <v>16359361.550000004</v>
      </c>
      <c r="D680" s="228">
        <f>(D615/D612)*O90</f>
        <v>986602.08294726803</v>
      </c>
      <c r="E680" s="230">
        <f>(E623/E612)*SUM(C680:D680)</f>
        <v>2637120.2653987301</v>
      </c>
      <c r="F680" s="230">
        <f>(F624/F612)*O64</f>
        <v>41218.041897764604</v>
      </c>
      <c r="G680" s="228">
        <f>(G625/G612)*O91</f>
        <v>810281.95480729267</v>
      </c>
      <c r="H680" s="230">
        <f>(H628/H612)*O60</f>
        <v>12466.885561233532</v>
      </c>
      <c r="I680" s="228">
        <f>(I629/I612)*O92</f>
        <v>184802.90286144253</v>
      </c>
      <c r="J680" s="228">
        <f>(J630/J612)*O93</f>
        <v>10726.015748637439</v>
      </c>
      <c r="K680" s="228">
        <f>(K644/K612)*O89</f>
        <v>967790.8754680166</v>
      </c>
      <c r="L680" s="228">
        <f>(L647/L612)*O94</f>
        <v>981370.51936632779</v>
      </c>
      <c r="M680" s="212">
        <f t="shared" si="24"/>
        <v>6632380</v>
      </c>
      <c r="N680" s="222" t="s">
        <v>637</v>
      </c>
    </row>
    <row r="681" spans="1:14" s="212" customFormat="1" ht="12.6" customHeight="1" x14ac:dyDescent="0.2">
      <c r="A681" s="223">
        <v>7020</v>
      </c>
      <c r="B681" s="222" t="s">
        <v>638</v>
      </c>
      <c r="C681" s="228">
        <f>P85</f>
        <v>82496118.669999987</v>
      </c>
      <c r="D681" s="228">
        <f>(D615/D612)*P90</f>
        <v>3176530.4833052694</v>
      </c>
      <c r="E681" s="230">
        <f>(E623/E612)*SUM(C681:D681)</f>
        <v>13024879.104637485</v>
      </c>
      <c r="F681" s="230">
        <f>(F624/F612)*P64</f>
        <v>1811279.7387736682</v>
      </c>
      <c r="G681" s="228">
        <f>(G625/G612)*P91</f>
        <v>13262.255902052446</v>
      </c>
      <c r="H681" s="230">
        <f>(H628/H612)*P60</f>
        <v>21643.139982888872</v>
      </c>
      <c r="I681" s="228">
        <f>(I629/I612)*P92</f>
        <v>595003.86679606338</v>
      </c>
      <c r="J681" s="228">
        <f>(J630/J612)*P93</f>
        <v>30123.988595678649</v>
      </c>
      <c r="K681" s="228">
        <f>(K644/K612)*P89</f>
        <v>8170633.536394326</v>
      </c>
      <c r="L681" s="228">
        <f>(L647/L612)*P94</f>
        <v>1123078.3426972569</v>
      </c>
      <c r="M681" s="212">
        <f t="shared" si="24"/>
        <v>27966434</v>
      </c>
      <c r="N681" s="222" t="s">
        <v>639</v>
      </c>
    </row>
    <row r="682" spans="1:14" s="212" customFormat="1" ht="12.6" customHeight="1" x14ac:dyDescent="0.2">
      <c r="A682" s="223">
        <v>7030</v>
      </c>
      <c r="B682" s="222" t="s">
        <v>640</v>
      </c>
      <c r="C682" s="228">
        <f>Q85</f>
        <v>11411115.409999998</v>
      </c>
      <c r="D682" s="228">
        <f>(D615/D612)*Q90</f>
        <v>0</v>
      </c>
      <c r="E682" s="230">
        <f>(E623/E612)*SUM(C682:D682)</f>
        <v>1734840.7004241876</v>
      </c>
      <c r="F682" s="230">
        <f>(F624/F612)*Q64</f>
        <v>23752.843822265073</v>
      </c>
      <c r="G682" s="228">
        <f>(G625/G612)*Q91</f>
        <v>0</v>
      </c>
      <c r="H682" s="230">
        <f>(H628/H612)*Q60</f>
        <v>8878.9776118570062</v>
      </c>
      <c r="I682" s="228">
        <f>(I629/I612)*Q92</f>
        <v>0</v>
      </c>
      <c r="J682" s="228">
        <f>(J630/J612)*Q93</f>
        <v>0</v>
      </c>
      <c r="K682" s="228">
        <f>(K644/K612)*Q89</f>
        <v>710144.17768760852</v>
      </c>
      <c r="L682" s="228">
        <f>(L647/L612)*Q94</f>
        <v>706240.8374848417</v>
      </c>
      <c r="M682" s="212">
        <f t="shared" si="24"/>
        <v>3183858</v>
      </c>
      <c r="N682" s="222" t="s">
        <v>641</v>
      </c>
    </row>
    <row r="683" spans="1:14" s="212" customFormat="1" ht="12.6" customHeight="1" x14ac:dyDescent="0.2">
      <c r="A683" s="223">
        <v>7040</v>
      </c>
      <c r="B683" s="222" t="s">
        <v>133</v>
      </c>
      <c r="C683" s="228">
        <f>R85</f>
        <v>2654341.5299999998</v>
      </c>
      <c r="D683" s="228">
        <f>(D615/D612)*R90</f>
        <v>0</v>
      </c>
      <c r="E683" s="230">
        <f>(E623/E612)*SUM(C683:D683)</f>
        <v>403541.59550737642</v>
      </c>
      <c r="F683" s="230">
        <f>(F624/F612)*R64</f>
        <v>13421.066184975723</v>
      </c>
      <c r="G683" s="228">
        <f>(G625/G612)*R91</f>
        <v>0</v>
      </c>
      <c r="H683" s="230">
        <f>(H628/H612)*R60</f>
        <v>837.03955916916811</v>
      </c>
      <c r="I683" s="228">
        <f>(I629/I612)*R92</f>
        <v>0</v>
      </c>
      <c r="J683" s="228">
        <f>(J630/J612)*R93</f>
        <v>0</v>
      </c>
      <c r="K683" s="228">
        <f>(K644/K612)*R89</f>
        <v>612351.24597101251</v>
      </c>
      <c r="L683" s="228">
        <f>(L647/L612)*R94</f>
        <v>18110.809757946161</v>
      </c>
      <c r="M683" s="212">
        <f t="shared" si="24"/>
        <v>1048262</v>
      </c>
      <c r="N683" s="222" t="s">
        <v>642</v>
      </c>
    </row>
    <row r="684" spans="1:14" s="212" customFormat="1" ht="12.6" customHeight="1" x14ac:dyDescent="0.2">
      <c r="A684" s="223">
        <v>7050</v>
      </c>
      <c r="B684" s="222" t="s">
        <v>643</v>
      </c>
      <c r="C684" s="228">
        <f>S85</f>
        <v>2330389.73</v>
      </c>
      <c r="D684" s="228">
        <f>(D615/D612)*S90</f>
        <v>1010434.5085076992</v>
      </c>
      <c r="E684" s="230">
        <f>(E623/E612)*SUM(C684:D684)</f>
        <v>507908.09256452875</v>
      </c>
      <c r="F684" s="230">
        <f>(F624/F612)*S64</f>
        <v>17841.918710698519</v>
      </c>
      <c r="G684" s="228">
        <f>(G625/G612)*S91</f>
        <v>0</v>
      </c>
      <c r="H684" s="230">
        <f>(H628/H612)*S60</f>
        <v>3704.7906208722993</v>
      </c>
      <c r="I684" s="228">
        <f>(I629/I612)*S92</f>
        <v>189267.01407904711</v>
      </c>
      <c r="J684" s="228">
        <f>(J630/J612)*S93</f>
        <v>0</v>
      </c>
      <c r="K684" s="228">
        <f>(K644/K612)*S89</f>
        <v>0</v>
      </c>
      <c r="L684" s="228">
        <f>(L647/L612)*S94</f>
        <v>0</v>
      </c>
      <c r="M684" s="212">
        <f t="shared" si="24"/>
        <v>1729156</v>
      </c>
      <c r="N684" s="222" t="s">
        <v>644</v>
      </c>
    </row>
    <row r="685" spans="1:14" s="212" customFormat="1" ht="12.6" customHeight="1" x14ac:dyDescent="0.2">
      <c r="A685" s="223">
        <v>7060</v>
      </c>
      <c r="B685" s="222" t="s">
        <v>645</v>
      </c>
      <c r="C685" s="228">
        <f>T85</f>
        <v>0</v>
      </c>
      <c r="D685" s="228">
        <f>(D615/D612)*T90</f>
        <v>0</v>
      </c>
      <c r="E685" s="230">
        <f>(E623/E612)*SUM(C685:D685)</f>
        <v>0</v>
      </c>
      <c r="F685" s="230">
        <f>(F624/F612)*T64</f>
        <v>0</v>
      </c>
      <c r="G685" s="228">
        <f>(G625/G612)*T91</f>
        <v>0</v>
      </c>
      <c r="H685" s="230">
        <f>(H628/H612)*T60</f>
        <v>0</v>
      </c>
      <c r="I685" s="228">
        <f>(I629/I612)*T92</f>
        <v>0</v>
      </c>
      <c r="J685" s="228">
        <f>(J630/J612)*T93</f>
        <v>0</v>
      </c>
      <c r="K685" s="228">
        <f>(K644/K612)*T89</f>
        <v>0</v>
      </c>
      <c r="L685" s="228">
        <f>(L647/L612)*T94</f>
        <v>0</v>
      </c>
      <c r="M685" s="212">
        <f t="shared" si="24"/>
        <v>0</v>
      </c>
      <c r="N685" s="222" t="s">
        <v>646</v>
      </c>
    </row>
    <row r="686" spans="1:14" s="212" customFormat="1" ht="12.6" customHeight="1" x14ac:dyDescent="0.2">
      <c r="A686" s="223">
        <v>7070</v>
      </c>
      <c r="B686" s="222" t="s">
        <v>136</v>
      </c>
      <c r="C686" s="228">
        <f>U85</f>
        <v>16901696.429999996</v>
      </c>
      <c r="D686" s="228">
        <f>(D615/D612)*U90</f>
        <v>566427.37002867856</v>
      </c>
      <c r="E686" s="230">
        <f>(E623/E612)*SUM(C686:D686)</f>
        <v>2655692.3700711369</v>
      </c>
      <c r="F686" s="230">
        <f>(F624/F612)*U64</f>
        <v>189332.67115158023</v>
      </c>
      <c r="G686" s="228">
        <f>(G625/G612)*U91</f>
        <v>0</v>
      </c>
      <c r="H686" s="230">
        <f>(H628/H612)*U60</f>
        <v>9293.1262780251272</v>
      </c>
      <c r="I686" s="228">
        <f>(I629/I612)*U92</f>
        <v>106098.92686296615</v>
      </c>
      <c r="J686" s="228">
        <f>(J630/J612)*U93</f>
        <v>0</v>
      </c>
      <c r="K686" s="228">
        <f>(K644/K612)*U89</f>
        <v>1303064.738301062</v>
      </c>
      <c r="L686" s="228">
        <f>(L647/L612)*U94</f>
        <v>0</v>
      </c>
      <c r="M686" s="212">
        <f t="shared" si="24"/>
        <v>4829909</v>
      </c>
      <c r="N686" s="222" t="s">
        <v>647</v>
      </c>
    </row>
    <row r="687" spans="1:14" s="212" customFormat="1" ht="12.6" customHeight="1" x14ac:dyDescent="0.2">
      <c r="A687" s="223">
        <v>7110</v>
      </c>
      <c r="B687" s="222" t="s">
        <v>648</v>
      </c>
      <c r="C687" s="228">
        <f>V85</f>
        <v>1256469.42</v>
      </c>
      <c r="D687" s="228">
        <f>(D615/D612)*V90</f>
        <v>0</v>
      </c>
      <c r="E687" s="230">
        <f>(E623/E612)*SUM(C687:D687)</f>
        <v>191022.0175973466</v>
      </c>
      <c r="F687" s="230">
        <f>(F624/F612)*V64</f>
        <v>7608.1285279269268</v>
      </c>
      <c r="G687" s="228">
        <f>(G625/G612)*V91</f>
        <v>0</v>
      </c>
      <c r="H687" s="230">
        <f>(H628/H612)*V60</f>
        <v>888.86780588516649</v>
      </c>
      <c r="I687" s="228">
        <f>(I629/I612)*V92</f>
        <v>0</v>
      </c>
      <c r="J687" s="228">
        <f>(J630/J612)*V93</f>
        <v>0</v>
      </c>
      <c r="K687" s="228">
        <f>(K644/K612)*V89</f>
        <v>382548.0999519123</v>
      </c>
      <c r="L687" s="228">
        <f>(L647/L612)*V94</f>
        <v>0</v>
      </c>
      <c r="M687" s="212">
        <f t="shared" si="24"/>
        <v>582067</v>
      </c>
      <c r="N687" s="222" t="s">
        <v>649</v>
      </c>
    </row>
    <row r="688" spans="1:14" s="212" customFormat="1" ht="12.6" customHeight="1" x14ac:dyDescent="0.2">
      <c r="A688" s="223">
        <v>7120</v>
      </c>
      <c r="B688" s="222" t="s">
        <v>650</v>
      </c>
      <c r="C688" s="228">
        <f>W85</f>
        <v>1899341.3599999999</v>
      </c>
      <c r="D688" s="228">
        <f>(D615/D612)*W90</f>
        <v>115843.68880007061</v>
      </c>
      <c r="E688" s="230">
        <f>(E623/E612)*SUM(C688:D688)</f>
        <v>306370.14138696413</v>
      </c>
      <c r="F688" s="230">
        <f>(F624/F612)*W64</f>
        <v>566.05583928360488</v>
      </c>
      <c r="G688" s="228">
        <f>(G625/G612)*W91</f>
        <v>0</v>
      </c>
      <c r="H688" s="230">
        <f>(H628/H612)*W60</f>
        <v>1100.7433338954511</v>
      </c>
      <c r="I688" s="228">
        <f>(I629/I612)*W92</f>
        <v>21698.970981774077</v>
      </c>
      <c r="J688" s="228">
        <f>(J630/J612)*W93</f>
        <v>0</v>
      </c>
      <c r="K688" s="228">
        <f>(K644/K612)*W89</f>
        <v>325677.03074538021</v>
      </c>
      <c r="L688" s="228">
        <f>(L647/L612)*W94</f>
        <v>0</v>
      </c>
      <c r="M688" s="212">
        <f t="shared" si="24"/>
        <v>771257</v>
      </c>
      <c r="N688" s="222" t="s">
        <v>651</v>
      </c>
    </row>
    <row r="689" spans="1:14" s="212" customFormat="1" ht="12.6" customHeight="1" x14ac:dyDescent="0.2">
      <c r="A689" s="223">
        <v>7130</v>
      </c>
      <c r="B689" s="222" t="s">
        <v>652</v>
      </c>
      <c r="C689" s="228">
        <f>X85</f>
        <v>0</v>
      </c>
      <c r="D689" s="228">
        <f>(D615/D612)*X90</f>
        <v>0</v>
      </c>
      <c r="E689" s="230">
        <f>(E623/E612)*SUM(C689:D689)</f>
        <v>0</v>
      </c>
      <c r="F689" s="230">
        <f>(F624/F612)*X64</f>
        <v>0</v>
      </c>
      <c r="G689" s="228">
        <f>(G625/G612)*X91</f>
        <v>0</v>
      </c>
      <c r="H689" s="230">
        <f>(H628/H612)*X60</f>
        <v>0</v>
      </c>
      <c r="I689" s="228">
        <f>(I629/I612)*X92</f>
        <v>0</v>
      </c>
      <c r="J689" s="228">
        <f>(J630/J612)*X93</f>
        <v>0</v>
      </c>
      <c r="K689" s="228">
        <f>(K644/K612)*X89</f>
        <v>0</v>
      </c>
      <c r="L689" s="228">
        <f>(L647/L612)*X94</f>
        <v>0</v>
      </c>
      <c r="M689" s="212">
        <f t="shared" si="24"/>
        <v>0</v>
      </c>
      <c r="N689" s="222" t="s">
        <v>653</v>
      </c>
    </row>
    <row r="690" spans="1:14" s="212" customFormat="1" ht="12.6" customHeight="1" x14ac:dyDescent="0.2">
      <c r="A690" s="223">
        <v>7140</v>
      </c>
      <c r="B690" s="222" t="s">
        <v>654</v>
      </c>
      <c r="C690" s="228">
        <f>Y85</f>
        <v>21299022.879999999</v>
      </c>
      <c r="D690" s="228">
        <f>(D615/D612)*Y90</f>
        <v>1612339.0082313993</v>
      </c>
      <c r="E690" s="230">
        <f>(E623/E612)*SUM(C690:D690)</f>
        <v>3483232.0660799798</v>
      </c>
      <c r="F690" s="230">
        <f>(F624/F612)*Y64</f>
        <v>50539.825581108751</v>
      </c>
      <c r="G690" s="228">
        <f>(G625/G612)*Y91</f>
        <v>0</v>
      </c>
      <c r="H690" s="230">
        <f>(H628/H612)*Y60</f>
        <v>17345.888108792631</v>
      </c>
      <c r="I690" s="228">
        <f>(I629/I612)*Y92</f>
        <v>302011.25080518157</v>
      </c>
      <c r="J690" s="228">
        <f>(J630/J612)*Y93</f>
        <v>10213.917152706426</v>
      </c>
      <c r="K690" s="228">
        <f>(K644/K612)*Y89</f>
        <v>3182232.7928245775</v>
      </c>
      <c r="L690" s="228">
        <f>(L647/L612)*Y94</f>
        <v>48992.689587819244</v>
      </c>
      <c r="M690" s="212">
        <f t="shared" si="24"/>
        <v>8706907</v>
      </c>
      <c r="N690" s="222" t="s">
        <v>655</v>
      </c>
    </row>
    <row r="691" spans="1:14" s="212" customFormat="1" ht="12.6" customHeight="1" x14ac:dyDescent="0.2">
      <c r="A691" s="223">
        <v>7150</v>
      </c>
      <c r="B691" s="222" t="s">
        <v>656</v>
      </c>
      <c r="C691" s="228">
        <f>Z85</f>
        <v>4675063.4999999991</v>
      </c>
      <c r="D691" s="228">
        <f>(D615/D612)*Z90</f>
        <v>947263.49695891072</v>
      </c>
      <c r="E691" s="230">
        <f>(E623/E612)*SUM(C691:D691)</f>
        <v>854766.72130319069</v>
      </c>
      <c r="F691" s="230">
        <f>(F624/F612)*Z64</f>
        <v>3573.9623576835293</v>
      </c>
      <c r="G691" s="228">
        <f>(G625/G612)*Z91</f>
        <v>0</v>
      </c>
      <c r="H691" s="230">
        <f>(H628/H612)*Z60</f>
        <v>3423.6204176901219</v>
      </c>
      <c r="I691" s="228">
        <f>(I629/I612)*Z92</f>
        <v>177434.29396554839</v>
      </c>
      <c r="J691" s="228">
        <f>(J630/J612)*Z93</f>
        <v>0</v>
      </c>
      <c r="K691" s="228">
        <f>(K644/K612)*Z89</f>
        <v>632824.15574668278</v>
      </c>
      <c r="L691" s="228">
        <f>(L647/L612)*Z94</f>
        <v>39025.474555676163</v>
      </c>
      <c r="M691" s="212">
        <f t="shared" si="24"/>
        <v>2658312</v>
      </c>
      <c r="N691" s="222" t="s">
        <v>657</v>
      </c>
    </row>
    <row r="692" spans="1:14" s="212" customFormat="1" ht="12.6" customHeight="1" x14ac:dyDescent="0.2">
      <c r="A692" s="223">
        <v>7160</v>
      </c>
      <c r="B692" s="222" t="s">
        <v>658</v>
      </c>
      <c r="C692" s="228">
        <f>AA85</f>
        <v>2870297.54</v>
      </c>
      <c r="D692" s="228">
        <f>(D615/D612)*AA90</f>
        <v>0</v>
      </c>
      <c r="E692" s="230">
        <f>(E623/E612)*SUM(C692:D692)</f>
        <v>436373.5547145275</v>
      </c>
      <c r="F692" s="230">
        <f>(F624/F612)*AA64</f>
        <v>25534.387052708156</v>
      </c>
      <c r="G692" s="228">
        <f>(G625/G612)*AA91</f>
        <v>0</v>
      </c>
      <c r="H692" s="230">
        <f>(H628/H612)*AA60</f>
        <v>686.57952655096153</v>
      </c>
      <c r="I692" s="228">
        <f>(I629/I612)*AA92</f>
        <v>0</v>
      </c>
      <c r="J692" s="228">
        <f>(J630/J612)*AA93</f>
        <v>0</v>
      </c>
      <c r="K692" s="228">
        <f>(K644/K612)*AA89</f>
        <v>313469.31646465888</v>
      </c>
      <c r="L692" s="228">
        <f>(L647/L612)*AA94</f>
        <v>251.89078971205404</v>
      </c>
      <c r="M692" s="212">
        <f t="shared" si="24"/>
        <v>776316</v>
      </c>
      <c r="N692" s="222" t="s">
        <v>659</v>
      </c>
    </row>
    <row r="693" spans="1:14" s="212" customFormat="1" ht="12.6" customHeight="1" x14ac:dyDescent="0.2">
      <c r="A693" s="223">
        <v>7170</v>
      </c>
      <c r="B693" s="222" t="s">
        <v>142</v>
      </c>
      <c r="C693" s="228">
        <f>AB85</f>
        <v>26888323.160000008</v>
      </c>
      <c r="D693" s="228">
        <f>(D615/D612)*AB90</f>
        <v>372992.54383439402</v>
      </c>
      <c r="E693" s="230">
        <f>(E623/E612)*SUM(C693:D693)</f>
        <v>4144558.9086479135</v>
      </c>
      <c r="F693" s="230">
        <f>(F624/F612)*AB64</f>
        <v>695344.29156637809</v>
      </c>
      <c r="G693" s="228">
        <f>(G625/G612)*AB91</f>
        <v>0</v>
      </c>
      <c r="H693" s="230">
        <f>(H628/H612)*AB60</f>
        <v>8102.6548909416797</v>
      </c>
      <c r="I693" s="228">
        <f>(I629/I612)*AB92</f>
        <v>69866.165942357984</v>
      </c>
      <c r="J693" s="228">
        <f>(J630/J612)*AB93</f>
        <v>0</v>
      </c>
      <c r="K693" s="228">
        <f>(K644/K612)*AB89</f>
        <v>3342468.5253612977</v>
      </c>
      <c r="L693" s="228">
        <f>(L647/L612)*AB94</f>
        <v>56.934219592450567</v>
      </c>
      <c r="M693" s="212">
        <f t="shared" si="24"/>
        <v>8633390</v>
      </c>
      <c r="N693" s="222" t="s">
        <v>660</v>
      </c>
    </row>
    <row r="694" spans="1:14" s="212" customFormat="1" ht="12.6" customHeight="1" x14ac:dyDescent="0.2">
      <c r="A694" s="223">
        <v>7180</v>
      </c>
      <c r="B694" s="222" t="s">
        <v>661</v>
      </c>
      <c r="C694" s="228">
        <f>AC85</f>
        <v>8082532.2699999996</v>
      </c>
      <c r="D694" s="228">
        <f>(D615/D612)*AC90</f>
        <v>276697.47751933534</v>
      </c>
      <c r="E694" s="230">
        <f>(E623/E612)*SUM(C694:D694)</f>
        <v>1270860.163020045</v>
      </c>
      <c r="F694" s="230">
        <f>(F624/F612)*AC64</f>
        <v>31107.95984115477</v>
      </c>
      <c r="G694" s="228">
        <f>(G625/G612)*AC91</f>
        <v>0</v>
      </c>
      <c r="H694" s="230">
        <f>(H628/H612)*AC60</f>
        <v>6444.9195909826321</v>
      </c>
      <c r="I694" s="228">
        <f>(I629/I612)*AC92</f>
        <v>51828.896313758283</v>
      </c>
      <c r="J694" s="228">
        <f>(J630/J612)*AC93</f>
        <v>0</v>
      </c>
      <c r="K694" s="228">
        <f>(K644/K612)*AC89</f>
        <v>833613.6561238548</v>
      </c>
      <c r="L694" s="228">
        <f>(L647/L612)*AC94</f>
        <v>24980.320166033085</v>
      </c>
      <c r="M694" s="212">
        <f t="shared" si="24"/>
        <v>2495533</v>
      </c>
      <c r="N694" s="222" t="s">
        <v>662</v>
      </c>
    </row>
    <row r="695" spans="1:14" s="212" customFormat="1" ht="12.6" customHeight="1" x14ac:dyDescent="0.2">
      <c r="A695" s="223">
        <v>7190</v>
      </c>
      <c r="B695" s="222" t="s">
        <v>144</v>
      </c>
      <c r="C695" s="228">
        <f>AD85</f>
        <v>1321766.1300000001</v>
      </c>
      <c r="D695" s="228">
        <f>(D615/D612)*AD90</f>
        <v>0</v>
      </c>
      <c r="E695" s="230">
        <f>(E623/E612)*SUM(C695:D695)</f>
        <v>200949.12691503207</v>
      </c>
      <c r="F695" s="230">
        <f>(F624/F612)*AD64</f>
        <v>892.02845228237993</v>
      </c>
      <c r="G695" s="228">
        <f>(G625/G612)*AD91</f>
        <v>0</v>
      </c>
      <c r="H695" s="230">
        <f>(H628/H612)*AD60</f>
        <v>0</v>
      </c>
      <c r="I695" s="228">
        <f>(I629/I612)*AD92</f>
        <v>0</v>
      </c>
      <c r="J695" s="228">
        <f>(J630/J612)*AD93</f>
        <v>0</v>
      </c>
      <c r="K695" s="228">
        <f>(K644/K612)*AD89</f>
        <v>54781.703225602432</v>
      </c>
      <c r="L695" s="228">
        <f>(L647/L612)*AD94</f>
        <v>0</v>
      </c>
      <c r="M695" s="212">
        <f t="shared" si="24"/>
        <v>256623</v>
      </c>
      <c r="N695" s="222" t="s">
        <v>663</v>
      </c>
    </row>
    <row r="696" spans="1:14" s="212" customFormat="1" ht="12.6" customHeight="1" x14ac:dyDescent="0.2">
      <c r="A696" s="223">
        <v>7200</v>
      </c>
      <c r="B696" s="222" t="s">
        <v>664</v>
      </c>
      <c r="C696" s="228">
        <f>AE85</f>
        <v>3753310.2599999988</v>
      </c>
      <c r="D696" s="228">
        <f>(D615/D612)*AE90</f>
        <v>586458.67455035751</v>
      </c>
      <c r="E696" s="230">
        <f>(E623/E612)*SUM(C696:D696)</f>
        <v>659778.42722514982</v>
      </c>
      <c r="F696" s="230">
        <f>(F624/F612)*AE64</f>
        <v>1051.7757937665756</v>
      </c>
      <c r="G696" s="228">
        <f>(G625/G612)*AE91</f>
        <v>0</v>
      </c>
      <c r="H696" s="230">
        <f>(H628/H612)*AE60</f>
        <v>4009.0388608766148</v>
      </c>
      <c r="I696" s="228">
        <f>(I629/I612)*AE92</f>
        <v>109851.04059523124</v>
      </c>
      <c r="J696" s="228">
        <f>(J630/J612)*AE93</f>
        <v>117.28634824133432</v>
      </c>
      <c r="K696" s="228">
        <f>(K644/K612)*AE89</f>
        <v>178222.39357230088</v>
      </c>
      <c r="L696" s="228">
        <f>(L647/L612)*AE94</f>
        <v>0</v>
      </c>
      <c r="M696" s="212">
        <f t="shared" si="24"/>
        <v>1539489</v>
      </c>
      <c r="N696" s="222" t="s">
        <v>665</v>
      </c>
    </row>
    <row r="697" spans="1:14" s="212" customFormat="1" ht="12.6" customHeight="1" x14ac:dyDescent="0.2">
      <c r="A697" s="223">
        <v>7220</v>
      </c>
      <c r="B697" s="222" t="s">
        <v>666</v>
      </c>
      <c r="C697" s="228">
        <f>AF85</f>
        <v>0</v>
      </c>
      <c r="D697" s="228">
        <f>(D615/D612)*AF90</f>
        <v>0</v>
      </c>
      <c r="E697" s="230">
        <f>(E623/E612)*SUM(C697:D697)</f>
        <v>0</v>
      </c>
      <c r="F697" s="230">
        <f>(F624/F612)*AF64</f>
        <v>0</v>
      </c>
      <c r="G697" s="228">
        <f>(G625/G612)*AF91</f>
        <v>0</v>
      </c>
      <c r="H697" s="230">
        <f>(H628/H612)*AF60</f>
        <v>0</v>
      </c>
      <c r="I697" s="228">
        <f>(I629/I612)*AF92</f>
        <v>0</v>
      </c>
      <c r="J697" s="228">
        <f>(J630/J612)*AF93</f>
        <v>0</v>
      </c>
      <c r="K697" s="228">
        <f>(K644/K612)*AF89</f>
        <v>0</v>
      </c>
      <c r="L697" s="228">
        <f>(L647/L612)*AF94</f>
        <v>0</v>
      </c>
      <c r="M697" s="212">
        <f t="shared" si="24"/>
        <v>0</v>
      </c>
      <c r="N697" s="222" t="s">
        <v>667</v>
      </c>
    </row>
    <row r="698" spans="1:14" s="212" customFormat="1" ht="12.6" customHeight="1" x14ac:dyDescent="0.2">
      <c r="A698" s="223">
        <v>7230</v>
      </c>
      <c r="B698" s="222" t="s">
        <v>668</v>
      </c>
      <c r="C698" s="228">
        <f>AG85</f>
        <v>29710774.550000008</v>
      </c>
      <c r="D698" s="228">
        <f>(D615/D612)*AG90</f>
        <v>3665909.7332309843</v>
      </c>
      <c r="E698" s="230">
        <f>(E623/E612)*SUM(C698:D698)</f>
        <v>5074283.1230165809</v>
      </c>
      <c r="F698" s="230">
        <f>(F624/F612)*AG64</f>
        <v>81043.789897520139</v>
      </c>
      <c r="G698" s="228">
        <f>(G625/G612)*AG91</f>
        <v>613386.31560461083</v>
      </c>
      <c r="H698" s="230">
        <f>(H628/H612)*AG60</f>
        <v>15433.5611382487</v>
      </c>
      <c r="I698" s="228">
        <f>(I629/I612)*AG92</f>
        <v>686670.71764667239</v>
      </c>
      <c r="J698" s="228">
        <f>(J630/J612)*AG93</f>
        <v>31537.565597063724</v>
      </c>
      <c r="K698" s="228">
        <f>(K644/K612)*AG89</f>
        <v>2909992.5174270002</v>
      </c>
      <c r="L698" s="228">
        <f>(L647/L612)*AG94</f>
        <v>986809.7041559018</v>
      </c>
      <c r="M698" s="212">
        <f t="shared" si="24"/>
        <v>14065067</v>
      </c>
      <c r="N698" s="222" t="s">
        <v>669</v>
      </c>
    </row>
    <row r="699" spans="1:14" s="212" customFormat="1" ht="12.6" customHeight="1" x14ac:dyDescent="0.2">
      <c r="A699" s="223">
        <v>7240</v>
      </c>
      <c r="B699" s="222" t="s">
        <v>146</v>
      </c>
      <c r="C699" s="228">
        <f>AH85</f>
        <v>0</v>
      </c>
      <c r="D699" s="228">
        <f>(D615/D612)*AH90</f>
        <v>0</v>
      </c>
      <c r="E699" s="230">
        <f>(E623/E612)*SUM(C699:D699)</f>
        <v>0</v>
      </c>
      <c r="F699" s="230">
        <f>(F624/F612)*AH64</f>
        <v>0</v>
      </c>
      <c r="G699" s="228">
        <f>(G625/G612)*AH91</f>
        <v>0</v>
      </c>
      <c r="H699" s="230">
        <f>(H628/H612)*AH60</f>
        <v>0</v>
      </c>
      <c r="I699" s="228">
        <f>(I629/I612)*AH92</f>
        <v>0</v>
      </c>
      <c r="J699" s="228">
        <f>(J630/J612)*AH93</f>
        <v>0</v>
      </c>
      <c r="K699" s="228">
        <f>(K644/K612)*AH89</f>
        <v>0</v>
      </c>
      <c r="L699" s="228">
        <f>(L647/L612)*AH94</f>
        <v>0</v>
      </c>
      <c r="M699" s="212">
        <f t="shared" si="24"/>
        <v>0</v>
      </c>
      <c r="N699" s="222" t="s">
        <v>670</v>
      </c>
    </row>
    <row r="700" spans="1:14" s="212" customFormat="1" ht="12.6" customHeight="1" x14ac:dyDescent="0.2">
      <c r="A700" s="223">
        <v>7250</v>
      </c>
      <c r="B700" s="222" t="s">
        <v>671</v>
      </c>
      <c r="C700" s="228">
        <f>AI85</f>
        <v>0</v>
      </c>
      <c r="D700" s="228">
        <f>(D615/D612)*AI90</f>
        <v>0</v>
      </c>
      <c r="E700" s="230">
        <f>(E623/E612)*SUM(C700:D700)</f>
        <v>0</v>
      </c>
      <c r="F700" s="230">
        <f>(F624/F612)*AI64</f>
        <v>0</v>
      </c>
      <c r="G700" s="228">
        <f>(G625/G612)*AI91</f>
        <v>0</v>
      </c>
      <c r="H700" s="230">
        <f>(H628/H612)*AI60</f>
        <v>0</v>
      </c>
      <c r="I700" s="228">
        <f>(I629/I612)*AI92</f>
        <v>0</v>
      </c>
      <c r="J700" s="228">
        <f>(J630/J612)*AI93</f>
        <v>0</v>
      </c>
      <c r="K700" s="228">
        <f>(K644/K612)*AI89</f>
        <v>0</v>
      </c>
      <c r="L700" s="228">
        <f>(L647/L612)*AI94</f>
        <v>0</v>
      </c>
      <c r="M700" s="212">
        <f t="shared" si="24"/>
        <v>0</v>
      </c>
      <c r="N700" s="222" t="s">
        <v>672</v>
      </c>
    </row>
    <row r="701" spans="1:14" s="212" customFormat="1" ht="12.6" customHeight="1" x14ac:dyDescent="0.2">
      <c r="A701" s="223">
        <v>7260</v>
      </c>
      <c r="B701" s="222" t="s">
        <v>148</v>
      </c>
      <c r="C701" s="228">
        <f>AJ85</f>
        <v>166699377.44</v>
      </c>
      <c r="D701" s="228">
        <f>(D615/D612)*AJ90</f>
        <v>2840797.443096377</v>
      </c>
      <c r="E701" s="230">
        <f>(E623/E612)*SUM(C701:D701)</f>
        <v>25775323.899228726</v>
      </c>
      <c r="F701" s="230">
        <f>(F624/F612)*AJ64</f>
        <v>143181.64663266187</v>
      </c>
      <c r="G701" s="228">
        <f>(G625/G612)*AJ91</f>
        <v>0</v>
      </c>
      <c r="H701" s="230">
        <f>(H628/H612)*AJ60</f>
        <v>77709.48343892103</v>
      </c>
      <c r="I701" s="228">
        <f>(I629/I612)*AJ92</f>
        <v>532116.87163408683</v>
      </c>
      <c r="J701" s="228">
        <f>(J630/J612)*AJ93</f>
        <v>0</v>
      </c>
      <c r="K701" s="228">
        <f>(K644/K612)*AJ89</f>
        <v>3054955.5831916309</v>
      </c>
      <c r="L701" s="228">
        <f>(L647/L612)*AJ94</f>
        <v>967639.29681295878</v>
      </c>
      <c r="M701" s="212">
        <f t="shared" si="24"/>
        <v>33391724</v>
      </c>
      <c r="N701" s="222" t="s">
        <v>673</v>
      </c>
    </row>
    <row r="702" spans="1:14" s="212" customFormat="1" ht="12.6" customHeight="1" x14ac:dyDescent="0.2">
      <c r="A702" s="223">
        <v>7310</v>
      </c>
      <c r="B702" s="222" t="s">
        <v>674</v>
      </c>
      <c r="C702" s="228">
        <f>AK85</f>
        <v>1278556.8399999999</v>
      </c>
      <c r="D702" s="228">
        <f>(D615/D612)*AK90</f>
        <v>282368.99145017209</v>
      </c>
      <c r="E702" s="230">
        <f>(E623/E612)*SUM(C702:D702)</f>
        <v>237308.7612776343</v>
      </c>
      <c r="F702" s="230">
        <f>(F624/F612)*AK64</f>
        <v>192.22327159370749</v>
      </c>
      <c r="G702" s="228">
        <f>(G625/G612)*AK91</f>
        <v>0</v>
      </c>
      <c r="H702" s="230">
        <f>(H628/H612)*AK60</f>
        <v>1283.3718772252444</v>
      </c>
      <c r="I702" s="228">
        <f>(I629/I612)*AK92</f>
        <v>52891.241768074309</v>
      </c>
      <c r="J702" s="228">
        <f>(J630/J612)*AK93</f>
        <v>0</v>
      </c>
      <c r="K702" s="228">
        <f>(K644/K612)*AK89</f>
        <v>86052.627857905187</v>
      </c>
      <c r="L702" s="228">
        <f>(L647/L612)*AK94</f>
        <v>0</v>
      </c>
      <c r="M702" s="212">
        <f t="shared" si="24"/>
        <v>660097</v>
      </c>
      <c r="N702" s="222" t="s">
        <v>675</v>
      </c>
    </row>
    <row r="703" spans="1:14" s="212" customFormat="1" ht="12.6" customHeight="1" x14ac:dyDescent="0.2">
      <c r="A703" s="223">
        <v>7320</v>
      </c>
      <c r="B703" s="222" t="s">
        <v>676</v>
      </c>
      <c r="C703" s="228">
        <f>AL85</f>
        <v>873346.49</v>
      </c>
      <c r="D703" s="228">
        <f>(D615/D612)*AL90</f>
        <v>92916.292058389969</v>
      </c>
      <c r="E703" s="230">
        <f>(E623/E612)*SUM(C703:D703)</f>
        <v>146901.67800344783</v>
      </c>
      <c r="F703" s="230">
        <f>(F624/F612)*AL64</f>
        <v>375.4414577919851</v>
      </c>
      <c r="G703" s="228">
        <f>(G625/G612)*AL91</f>
        <v>0</v>
      </c>
      <c r="H703" s="230">
        <f>(H628/H612)*AL60</f>
        <v>700.07103570541733</v>
      </c>
      <c r="I703" s="228">
        <f>(I629/I612)*AL92</f>
        <v>17404.382974964621</v>
      </c>
      <c r="J703" s="228">
        <f>(J630/J612)*AL93</f>
        <v>0</v>
      </c>
      <c r="K703" s="228">
        <f>(K644/K612)*AL89</f>
        <v>45293.533754392942</v>
      </c>
      <c r="L703" s="228">
        <f>(L647/L612)*AL94</f>
        <v>0</v>
      </c>
      <c r="M703" s="212">
        <f t="shared" si="24"/>
        <v>303591</v>
      </c>
      <c r="N703" s="222" t="s">
        <v>677</v>
      </c>
    </row>
    <row r="704" spans="1:14" s="212" customFormat="1" ht="12.6" customHeight="1" x14ac:dyDescent="0.2">
      <c r="A704" s="223">
        <v>7330</v>
      </c>
      <c r="B704" s="222" t="s">
        <v>678</v>
      </c>
      <c r="C704" s="228">
        <f>AM85</f>
        <v>0</v>
      </c>
      <c r="D704" s="228">
        <f>(D615/D612)*AM90</f>
        <v>0</v>
      </c>
      <c r="E704" s="230">
        <f>(E623/E612)*SUM(C704:D704)</f>
        <v>0</v>
      </c>
      <c r="F704" s="230">
        <f>(F624/F612)*AM64</f>
        <v>0</v>
      </c>
      <c r="G704" s="228">
        <f>(G625/G612)*AM91</f>
        <v>0</v>
      </c>
      <c r="H704" s="230">
        <f>(H628/H612)*AM60</f>
        <v>0</v>
      </c>
      <c r="I704" s="228">
        <f>(I629/I612)*AM92</f>
        <v>0</v>
      </c>
      <c r="J704" s="228">
        <f>(J630/J612)*AM93</f>
        <v>0</v>
      </c>
      <c r="K704" s="228">
        <f>(K644/K612)*AM89</f>
        <v>0</v>
      </c>
      <c r="L704" s="228">
        <f>(L647/L612)*AM94</f>
        <v>0</v>
      </c>
      <c r="M704" s="212">
        <f t="shared" si="24"/>
        <v>0</v>
      </c>
      <c r="N704" s="222" t="s">
        <v>679</v>
      </c>
    </row>
    <row r="705" spans="1:14" s="212" customFormat="1" ht="12.6" customHeight="1" x14ac:dyDescent="0.2">
      <c r="A705" s="223">
        <v>7340</v>
      </c>
      <c r="B705" s="222" t="s">
        <v>680</v>
      </c>
      <c r="C705" s="228">
        <f>AN85</f>
        <v>0</v>
      </c>
      <c r="D705" s="228">
        <f>(D615/D612)*AN90</f>
        <v>0</v>
      </c>
      <c r="E705" s="230">
        <f>(E623/E612)*SUM(C705:D705)</f>
        <v>0</v>
      </c>
      <c r="F705" s="230">
        <f>(F624/F612)*AN64</f>
        <v>0</v>
      </c>
      <c r="G705" s="228">
        <f>(G625/G612)*AN91</f>
        <v>0</v>
      </c>
      <c r="H705" s="230">
        <f>(H628/H612)*AN60</f>
        <v>0</v>
      </c>
      <c r="I705" s="228">
        <f>(I629/I612)*AN92</f>
        <v>0</v>
      </c>
      <c r="J705" s="228">
        <f>(J630/J612)*AN93</f>
        <v>0</v>
      </c>
      <c r="K705" s="228">
        <f>(K644/K612)*AN89</f>
        <v>0</v>
      </c>
      <c r="L705" s="228">
        <f>(L647/L612)*AN94</f>
        <v>0</v>
      </c>
      <c r="M705" s="212">
        <f t="shared" si="24"/>
        <v>0</v>
      </c>
      <c r="N705" s="222" t="s">
        <v>681</v>
      </c>
    </row>
    <row r="706" spans="1:14" s="212" customFormat="1" ht="12.6" customHeight="1" x14ac:dyDescent="0.2">
      <c r="A706" s="223">
        <v>7350</v>
      </c>
      <c r="B706" s="222" t="s">
        <v>682</v>
      </c>
      <c r="C706" s="228">
        <f>AO85</f>
        <v>0</v>
      </c>
      <c r="D706" s="228">
        <f>(D615/D612)*AO90</f>
        <v>0</v>
      </c>
      <c r="E706" s="230">
        <f>(E623/E612)*SUM(C706:D706)</f>
        <v>0</v>
      </c>
      <c r="F706" s="230">
        <f>(F624/F612)*AO64</f>
        <v>0</v>
      </c>
      <c r="G706" s="228">
        <f>(G625/G612)*AO91</f>
        <v>0</v>
      </c>
      <c r="H706" s="230">
        <f>(H628/H612)*AO60</f>
        <v>0</v>
      </c>
      <c r="I706" s="228">
        <f>(I629/I612)*AO92</f>
        <v>0</v>
      </c>
      <c r="J706" s="228">
        <f>(J630/J612)*AO93</f>
        <v>0</v>
      </c>
      <c r="K706" s="228">
        <f>(K644/K612)*AO89</f>
        <v>0</v>
      </c>
      <c r="L706" s="228">
        <f>(L647/L612)*AO94</f>
        <v>0</v>
      </c>
      <c r="M706" s="212">
        <f t="shared" si="24"/>
        <v>0</v>
      </c>
      <c r="N706" s="222" t="s">
        <v>683</v>
      </c>
    </row>
    <row r="707" spans="1:14" s="212" customFormat="1" ht="12.6" customHeight="1" x14ac:dyDescent="0.2">
      <c r="A707" s="223">
        <v>7380</v>
      </c>
      <c r="B707" s="222" t="s">
        <v>684</v>
      </c>
      <c r="C707" s="228">
        <f>AP85</f>
        <v>48151632.840000026</v>
      </c>
      <c r="D707" s="228">
        <f>(D615/D612)*AP90</f>
        <v>4850109.7749387892</v>
      </c>
      <c r="E707" s="230">
        <f>(E623/E612)*SUM(C707:D707)</f>
        <v>8057895.9179769596</v>
      </c>
      <c r="F707" s="230">
        <f>(F624/F612)*AP64</f>
        <v>1503385.7897560175</v>
      </c>
      <c r="G707" s="228">
        <f>(G625/G612)*AP91</f>
        <v>0</v>
      </c>
      <c r="H707" s="230">
        <f>(H628/H612)*AP60</f>
        <v>13654.978341610024</v>
      </c>
      <c r="I707" s="228">
        <f>(I629/I612)*AP92</f>
        <v>908486.18819838064</v>
      </c>
      <c r="J707" s="228">
        <f>(J630/J612)*AP93</f>
        <v>0</v>
      </c>
      <c r="K707" s="228">
        <f>(K644/K612)*AP89</f>
        <v>4575868.4888481237</v>
      </c>
      <c r="L707" s="228">
        <f>(L647/L612)*AP94</f>
        <v>489020.64112463128</v>
      </c>
      <c r="M707" s="212">
        <f t="shared" si="24"/>
        <v>20398422</v>
      </c>
      <c r="N707" s="222" t="s">
        <v>685</v>
      </c>
    </row>
    <row r="708" spans="1:14" s="212" customFormat="1" ht="12.6" customHeight="1" x14ac:dyDescent="0.2">
      <c r="A708" s="223">
        <v>7390</v>
      </c>
      <c r="B708" s="222" t="s">
        <v>686</v>
      </c>
      <c r="C708" s="228">
        <f>AQ85</f>
        <v>0</v>
      </c>
      <c r="D708" s="228">
        <f>(D615/D612)*AQ90</f>
        <v>0</v>
      </c>
      <c r="E708" s="230">
        <f>(E623/E612)*SUM(C708:D708)</f>
        <v>0</v>
      </c>
      <c r="F708" s="230">
        <f>(F624/F612)*AQ64</f>
        <v>0</v>
      </c>
      <c r="G708" s="228">
        <f>(G625/G612)*AQ91</f>
        <v>0</v>
      </c>
      <c r="H708" s="230">
        <f>(H628/H612)*AQ60</f>
        <v>0</v>
      </c>
      <c r="I708" s="228">
        <f>(I629/I612)*AQ92</f>
        <v>0</v>
      </c>
      <c r="J708" s="228">
        <f>(J630/J612)*AQ93</f>
        <v>0</v>
      </c>
      <c r="K708" s="228">
        <f>(K644/K612)*AQ89</f>
        <v>0</v>
      </c>
      <c r="L708" s="228">
        <f>(L647/L612)*AQ94</f>
        <v>0</v>
      </c>
      <c r="M708" s="212">
        <f t="shared" si="24"/>
        <v>0</v>
      </c>
      <c r="N708" s="222" t="s">
        <v>687</v>
      </c>
    </row>
    <row r="709" spans="1:14" s="212" customFormat="1" ht="12.6" customHeight="1" x14ac:dyDescent="0.2">
      <c r="A709" s="223">
        <v>7400</v>
      </c>
      <c r="B709" s="222" t="s">
        <v>688</v>
      </c>
      <c r="C709" s="228">
        <f>AR85</f>
        <v>0</v>
      </c>
      <c r="D709" s="228">
        <f>(D615/D612)*AR90</f>
        <v>0</v>
      </c>
      <c r="E709" s="230">
        <f>(E623/E612)*SUM(C709:D709)</f>
        <v>0</v>
      </c>
      <c r="F709" s="230">
        <f>(F624/F612)*AR64</f>
        <v>0</v>
      </c>
      <c r="G709" s="228">
        <f>(G625/G612)*AR91</f>
        <v>0</v>
      </c>
      <c r="H709" s="230">
        <f>(H628/H612)*AR60</f>
        <v>0</v>
      </c>
      <c r="I709" s="228">
        <f>(I629/I612)*AR92</f>
        <v>0</v>
      </c>
      <c r="J709" s="228">
        <f>(J630/J612)*AR93</f>
        <v>0</v>
      </c>
      <c r="K709" s="228">
        <f>(K644/K612)*AR89</f>
        <v>0</v>
      </c>
      <c r="L709" s="228">
        <f>(L647/L612)*AR94</f>
        <v>0</v>
      </c>
      <c r="M709" s="212">
        <f t="shared" si="24"/>
        <v>0</v>
      </c>
      <c r="N709" s="222" t="s">
        <v>689</v>
      </c>
    </row>
    <row r="710" spans="1:14" s="212" customFormat="1" ht="12.6" customHeight="1" x14ac:dyDescent="0.2">
      <c r="A710" s="223">
        <v>7410</v>
      </c>
      <c r="B710" s="222" t="s">
        <v>156</v>
      </c>
      <c r="C710" s="228">
        <f>AS85</f>
        <v>0</v>
      </c>
      <c r="D710" s="228">
        <f>(D615/D612)*AS90</f>
        <v>0</v>
      </c>
      <c r="E710" s="230">
        <f>(E623/E612)*SUM(C710:D710)</f>
        <v>0</v>
      </c>
      <c r="F710" s="230">
        <f>(F624/F612)*AS64</f>
        <v>0</v>
      </c>
      <c r="G710" s="228">
        <f>(G625/G612)*AS91</f>
        <v>0</v>
      </c>
      <c r="H710" s="230">
        <f>(H628/H612)*AS60</f>
        <v>0</v>
      </c>
      <c r="I710" s="228">
        <f>(I629/I612)*AS92</f>
        <v>0</v>
      </c>
      <c r="J710" s="228">
        <f>(J630/J612)*AS93</f>
        <v>0</v>
      </c>
      <c r="K710" s="228">
        <f>(K644/K612)*AS89</f>
        <v>0</v>
      </c>
      <c r="L710" s="228">
        <f>(L647/L612)*AS94</f>
        <v>0</v>
      </c>
      <c r="M710" s="212">
        <f t="shared" si="24"/>
        <v>0</v>
      </c>
      <c r="N710" s="222" t="s">
        <v>690</v>
      </c>
    </row>
    <row r="711" spans="1:14" s="212" customFormat="1" ht="12.6" customHeight="1" x14ac:dyDescent="0.2">
      <c r="A711" s="223">
        <v>7420</v>
      </c>
      <c r="B711" s="222" t="s">
        <v>691</v>
      </c>
      <c r="C711" s="228">
        <f>AT85</f>
        <v>0</v>
      </c>
      <c r="D711" s="228">
        <f>(D615/D612)*AT90</f>
        <v>0</v>
      </c>
      <c r="E711" s="230">
        <f>(E623/E612)*SUM(C711:D711)</f>
        <v>0</v>
      </c>
      <c r="F711" s="230">
        <f>(F624/F612)*AT64</f>
        <v>0</v>
      </c>
      <c r="G711" s="228">
        <f>(G625/G612)*AT91</f>
        <v>0</v>
      </c>
      <c r="H711" s="230">
        <f>(H628/H612)*AT60</f>
        <v>0</v>
      </c>
      <c r="I711" s="228">
        <f>(I629/I612)*AT92</f>
        <v>0</v>
      </c>
      <c r="J711" s="228">
        <f>(J630/J612)*AT93</f>
        <v>0</v>
      </c>
      <c r="K711" s="228">
        <f>(K644/K612)*AT89</f>
        <v>0</v>
      </c>
      <c r="L711" s="228">
        <f>(L647/L612)*AT94</f>
        <v>0</v>
      </c>
      <c r="M711" s="212">
        <f t="shared" si="24"/>
        <v>0</v>
      </c>
      <c r="N711" s="222" t="s">
        <v>692</v>
      </c>
    </row>
    <row r="712" spans="1:14" s="212" customFormat="1" ht="12.6" customHeight="1" x14ac:dyDescent="0.2">
      <c r="A712" s="223">
        <v>7430</v>
      </c>
      <c r="B712" s="222" t="s">
        <v>693</v>
      </c>
      <c r="C712" s="228">
        <f>AU85</f>
        <v>0</v>
      </c>
      <c r="D712" s="228">
        <f>(D615/D612)*AU90</f>
        <v>0</v>
      </c>
      <c r="E712" s="230">
        <f>(E623/E612)*SUM(C712:D712)</f>
        <v>0</v>
      </c>
      <c r="F712" s="230">
        <f>(F624/F612)*AU64</f>
        <v>0</v>
      </c>
      <c r="G712" s="228">
        <f>(G625/G612)*AU91</f>
        <v>0</v>
      </c>
      <c r="H712" s="230">
        <f>(H628/H612)*AU60</f>
        <v>0</v>
      </c>
      <c r="I712" s="228">
        <f>(I629/I612)*AU92</f>
        <v>0</v>
      </c>
      <c r="J712" s="228">
        <f>(J630/J612)*AU93</f>
        <v>0</v>
      </c>
      <c r="K712" s="228">
        <f>(K644/K612)*AU89</f>
        <v>0</v>
      </c>
      <c r="L712" s="228">
        <f>(L647/L612)*AU94</f>
        <v>0</v>
      </c>
      <c r="M712" s="212">
        <f t="shared" si="24"/>
        <v>0</v>
      </c>
      <c r="N712" s="222" t="s">
        <v>694</v>
      </c>
    </row>
    <row r="713" spans="1:14" s="212" customFormat="1" ht="12.6" customHeight="1" x14ac:dyDescent="0.2">
      <c r="A713" s="223">
        <v>7490</v>
      </c>
      <c r="B713" s="222" t="s">
        <v>695</v>
      </c>
      <c r="C713" s="228">
        <f>AV85</f>
        <v>3086795.18</v>
      </c>
      <c r="D713" s="228">
        <f>(D615/D612)*AV90</f>
        <v>29745.280509601464</v>
      </c>
      <c r="E713" s="230">
        <f>(E623/E612)*SUM(C713:D713)</f>
        <v>473810.05634845275</v>
      </c>
      <c r="F713" s="230">
        <f>(F624/F612)*AV64</f>
        <v>10694.507438114822</v>
      </c>
      <c r="G713" s="228">
        <f>(G625/G612)*AV91</f>
        <v>148174.29909935227</v>
      </c>
      <c r="H713" s="230">
        <f>(H628/H612)*AV60</f>
        <v>6381.8573124081677</v>
      </c>
      <c r="I713" s="228">
        <f>(I629/I612)*AV92</f>
        <v>5571.6628614659485</v>
      </c>
      <c r="J713" s="228">
        <f>(J630/J612)*AV93</f>
        <v>3596.5414701584086</v>
      </c>
      <c r="K713" s="228">
        <f>(K644/K612)*AV89</f>
        <v>0</v>
      </c>
      <c r="L713" s="228">
        <f>(L647/L612)*AV94</f>
        <v>88154.944292867818</v>
      </c>
      <c r="M713" s="212">
        <f t="shared" si="24"/>
        <v>766129</v>
      </c>
      <c r="N713" s="224" t="s">
        <v>696</v>
      </c>
    </row>
    <row r="714" spans="1:14" s="212" customFormat="1" ht="12.6" customHeight="1" x14ac:dyDescent="0.2"/>
    <row r="715" spans="1:14" s="212" customFormat="1" ht="12.6" customHeight="1" x14ac:dyDescent="0.2">
      <c r="C715" s="225">
        <f>SUM(C614:C647)+SUM(C668:C713)</f>
        <v>740184431.63999987</v>
      </c>
      <c r="D715" s="212">
        <f>SUM(D616:D647)+SUM(D668:D713)</f>
        <v>37493626.890000001</v>
      </c>
      <c r="E715" s="212">
        <f>SUM(E624:E647)+SUM(E668:E713)</f>
        <v>97680386.808166683</v>
      </c>
      <c r="F715" s="212">
        <f>SUM(F625:F648)+SUM(F668:F713)</f>
        <v>4884226.6286885794</v>
      </c>
      <c r="G715" s="212">
        <f>SUM(G626:G647)+SUM(G668:G713)</f>
        <v>7159831.2726288866</v>
      </c>
      <c r="H715" s="212">
        <f>SUM(H629:H647)+SUM(H668:H713)</f>
        <v>318175.73140126478</v>
      </c>
      <c r="I715" s="212">
        <f>SUM(I630:I647)+SUM(I668:I713)</f>
        <v>5367054.4620792577</v>
      </c>
      <c r="J715" s="212">
        <f>SUM(J631:J647)+SUM(J668:J713)</f>
        <v>129271.34812125632</v>
      </c>
      <c r="K715" s="212">
        <f>SUM(K668:K713)</f>
        <v>35526465.455792636</v>
      </c>
      <c r="L715" s="212">
        <f>SUM(L668:L713)</f>
        <v>11493473.36143457</v>
      </c>
      <c r="M715" s="212">
        <f>SUM(M668:M713)</f>
        <v>182308717</v>
      </c>
      <c r="N715" s="222" t="s">
        <v>697</v>
      </c>
    </row>
    <row r="716" spans="1:14" s="212" customFormat="1" ht="12.6" customHeight="1" x14ac:dyDescent="0.2">
      <c r="C716" s="225">
        <f>CE85</f>
        <v>740184431.63999963</v>
      </c>
      <c r="D716" s="212">
        <f>D615</f>
        <v>37493626.890000001</v>
      </c>
      <c r="E716" s="212">
        <f>E623</f>
        <v>97680386.808166683</v>
      </c>
      <c r="F716" s="212">
        <f>F624</f>
        <v>4884226.6286885794</v>
      </c>
      <c r="G716" s="212">
        <f>G625</f>
        <v>7159831.2726288857</v>
      </c>
      <c r="H716" s="212">
        <f>H628</f>
        <v>318175.7314012649</v>
      </c>
      <c r="I716" s="212">
        <f>I629</f>
        <v>5367054.4620792596</v>
      </c>
      <c r="J716" s="212">
        <f>J630</f>
        <v>129271.34812125635</v>
      </c>
      <c r="K716" s="212">
        <f>K644</f>
        <v>35526465.455792636</v>
      </c>
      <c r="L716" s="212">
        <f>L647</f>
        <v>11493473.361434571</v>
      </c>
      <c r="M716" s="212">
        <f>C648</f>
        <v>182308716.49000004</v>
      </c>
      <c r="N716" s="222" t="s">
        <v>698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5" width="9" style="11" customWidth="1"/>
    <col min="16" max="16384" width="9" style="11"/>
  </cols>
  <sheetData>
    <row r="1" spans="1:14" x14ac:dyDescent="0.25">
      <c r="A1" s="14" t="s">
        <v>1056</v>
      </c>
      <c r="B1" s="11" t="s">
        <v>1057</v>
      </c>
      <c r="C1" s="11" t="s">
        <v>1058</v>
      </c>
      <c r="D1" s="11" t="s">
        <v>1059</v>
      </c>
      <c r="E1" s="11" t="s">
        <v>1060</v>
      </c>
      <c r="F1" s="11" t="s">
        <v>1061</v>
      </c>
      <c r="G1" s="11" t="s">
        <v>1062</v>
      </c>
      <c r="H1" s="11" t="s">
        <v>1063</v>
      </c>
      <c r="I1" s="11" t="s">
        <v>1064</v>
      </c>
      <c r="J1" s="11" t="s">
        <v>1065</v>
      </c>
      <c r="K1" s="11" t="s">
        <v>1066</v>
      </c>
      <c r="L1" s="11" t="s">
        <v>1067</v>
      </c>
      <c r="M1" s="11" t="s">
        <v>1068</v>
      </c>
      <c r="N1" s="11" t="s">
        <v>1069</v>
      </c>
    </row>
    <row r="2" spans="1:14" x14ac:dyDescent="0.25">
      <c r="A2" s="11" t="str">
        <f>MONTH(data!C96) &amp; "-" &amp; DAY(data!C96)</f>
        <v>6-30</v>
      </c>
      <c r="B2" s="211" t="str">
        <f>RIGHT(data!C97, 3)</f>
        <v>142</v>
      </c>
      <c r="C2" s="11" t="str">
        <f>SUBSTITUTE(LEFT(data!C98,49),",","")</f>
        <v>St Michael Medical Center</v>
      </c>
      <c r="D2" s="11" t="str">
        <f>LEFT(data!C99, 49)</f>
        <v>1800 Northwest Myhre Road</v>
      </c>
      <c r="E2" s="11" t="str">
        <f>LEFT(data!C100, 100)</f>
        <v>Silverdale</v>
      </c>
      <c r="F2" s="11" t="str">
        <f>LEFT(data!C101, 2)</f>
        <v>WA</v>
      </c>
      <c r="G2" s="11" t="str">
        <f>LEFT(data!C102, 100)</f>
        <v>98383</v>
      </c>
      <c r="H2" s="11" t="str">
        <f>LEFT(data!C103, 100)</f>
        <v>Kitsap</v>
      </c>
      <c r="I2" s="11" t="str">
        <f>LEFT(data!C104, 49)</f>
        <v>Ketul Patel</v>
      </c>
      <c r="J2" s="11" t="str">
        <f>LEFT(data!C105, 49)</f>
        <v>David Nosacka</v>
      </c>
      <c r="K2" s="11" t="str">
        <f>LEFT(data!C107, 49)</f>
        <v>564-240-1000</v>
      </c>
      <c r="L2" s="11" t="str">
        <f>LEFT(data!C108, 49)</f>
        <v/>
      </c>
      <c r="M2" s="11" t="str">
        <f>LEFT(data!C109, 49)</f>
        <v>Caroline Leung</v>
      </c>
      <c r="N2" s="11" t="str">
        <f>LEFT(data!C110, 49)</f>
        <v>caroline.leung@commonspirit.org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7" width="8.6640625" style="9" customWidth="1"/>
    <col min="88" max="16384" width="8.6640625" style="9"/>
  </cols>
  <sheetData>
    <row r="1" spans="1:84" s="10" customFormat="1" ht="12.6" customHeight="1" x14ac:dyDescent="0.25">
      <c r="A1" s="10" t="s">
        <v>1070</v>
      </c>
      <c r="B1" s="12" t="s">
        <v>1071</v>
      </c>
      <c r="C1" s="10" t="s">
        <v>1072</v>
      </c>
      <c r="D1" s="10" t="s">
        <v>1073</v>
      </c>
      <c r="E1" s="10" t="s">
        <v>1074</v>
      </c>
      <c r="F1" s="10" t="s">
        <v>1075</v>
      </c>
      <c r="G1" s="10" t="s">
        <v>1076</v>
      </c>
      <c r="H1" s="10" t="s">
        <v>1077</v>
      </c>
      <c r="I1" s="10" t="s">
        <v>1078</v>
      </c>
      <c r="J1" s="10" t="s">
        <v>1079</v>
      </c>
      <c r="K1" s="10" t="s">
        <v>1080</v>
      </c>
      <c r="L1" s="10" t="s">
        <v>1081</v>
      </c>
      <c r="M1" s="10" t="s">
        <v>1082</v>
      </c>
      <c r="N1" s="10" t="s">
        <v>1083</v>
      </c>
      <c r="O1" s="10" t="s">
        <v>1084</v>
      </c>
      <c r="P1" s="10" t="s">
        <v>1085</v>
      </c>
      <c r="Q1" s="10" t="s">
        <v>1086</v>
      </c>
      <c r="R1" s="10" t="s">
        <v>1087</v>
      </c>
      <c r="S1" s="10" t="s">
        <v>1088</v>
      </c>
      <c r="T1" s="10" t="s">
        <v>1089</v>
      </c>
      <c r="U1" s="10" t="s">
        <v>1090</v>
      </c>
      <c r="V1" s="10" t="s">
        <v>1091</v>
      </c>
      <c r="W1" s="10" t="s">
        <v>1092</v>
      </c>
      <c r="X1" s="10" t="s">
        <v>1093</v>
      </c>
      <c r="Y1" s="10" t="s">
        <v>1094</v>
      </c>
      <c r="Z1" s="10" t="s">
        <v>1095</v>
      </c>
      <c r="AA1" s="10" t="s">
        <v>1096</v>
      </c>
      <c r="AB1" s="10" t="s">
        <v>1097</v>
      </c>
      <c r="AC1" s="10" t="s">
        <v>1098</v>
      </c>
      <c r="AD1" s="10" t="s">
        <v>1099</v>
      </c>
      <c r="AE1" s="10" t="s">
        <v>1100</v>
      </c>
      <c r="AF1" s="10" t="s">
        <v>1101</v>
      </c>
      <c r="AG1" s="10" t="s">
        <v>1102</v>
      </c>
      <c r="AH1" s="10" t="s">
        <v>1103</v>
      </c>
      <c r="AI1" s="10" t="s">
        <v>1104</v>
      </c>
      <c r="AJ1" s="10" t="s">
        <v>1105</v>
      </c>
      <c r="AK1" s="10" t="s">
        <v>1106</v>
      </c>
      <c r="AL1" s="10" t="s">
        <v>1107</v>
      </c>
      <c r="AM1" s="10" t="s">
        <v>1108</v>
      </c>
      <c r="AN1" s="10" t="s">
        <v>1109</v>
      </c>
      <c r="AO1" s="10" t="s">
        <v>1110</v>
      </c>
      <c r="AP1" s="10" t="s">
        <v>1111</v>
      </c>
      <c r="AQ1" s="10" t="s">
        <v>1112</v>
      </c>
      <c r="AR1" s="10" t="s">
        <v>1113</v>
      </c>
      <c r="AS1" s="10" t="s">
        <v>1114</v>
      </c>
      <c r="AT1" s="10" t="s">
        <v>1115</v>
      </c>
      <c r="AU1" s="10" t="s">
        <v>1116</v>
      </c>
      <c r="AV1" s="10" t="s">
        <v>1117</v>
      </c>
      <c r="AW1" s="10" t="s">
        <v>1118</v>
      </c>
      <c r="AX1" s="10" t="s">
        <v>1119</v>
      </c>
      <c r="AY1" s="10" t="s">
        <v>1120</v>
      </c>
      <c r="AZ1" s="10" t="s">
        <v>1121</v>
      </c>
      <c r="BA1" s="10" t="s">
        <v>1122</v>
      </c>
      <c r="BB1" s="10" t="s">
        <v>1123</v>
      </c>
      <c r="BC1" s="10" t="s">
        <v>1124</v>
      </c>
      <c r="BD1" s="10" t="s">
        <v>1125</v>
      </c>
      <c r="BE1" s="10" t="s">
        <v>1126</v>
      </c>
      <c r="BF1" s="10" t="s">
        <v>1127</v>
      </c>
      <c r="BG1" s="10" t="s">
        <v>1128</v>
      </c>
      <c r="BH1" s="10" t="s">
        <v>1129</v>
      </c>
      <c r="BI1" s="10" t="s">
        <v>1130</v>
      </c>
      <c r="BJ1" s="10" t="s">
        <v>1131</v>
      </c>
      <c r="BK1" s="10" t="s">
        <v>1132</v>
      </c>
      <c r="BL1" s="10" t="s">
        <v>1133</v>
      </c>
      <c r="BM1" s="10" t="s">
        <v>1134</v>
      </c>
      <c r="BN1" s="10" t="s">
        <v>1135</v>
      </c>
      <c r="BO1" s="10" t="s">
        <v>1136</v>
      </c>
      <c r="BP1" s="10" t="s">
        <v>1137</v>
      </c>
      <c r="BQ1" s="10" t="s">
        <v>1138</v>
      </c>
      <c r="BR1" s="10" t="s">
        <v>1139</v>
      </c>
      <c r="BS1" s="10" t="s">
        <v>1140</v>
      </c>
      <c r="BT1" s="10" t="s">
        <v>1141</v>
      </c>
      <c r="BU1" s="10" t="s">
        <v>1142</v>
      </c>
      <c r="BV1" s="10" t="s">
        <v>1143</v>
      </c>
      <c r="BW1" s="10" t="s">
        <v>1144</v>
      </c>
      <c r="BX1" s="10" t="s">
        <v>1145</v>
      </c>
      <c r="BY1" s="10" t="s">
        <v>1146</v>
      </c>
      <c r="BZ1" s="10" t="s">
        <v>1147</v>
      </c>
      <c r="CA1" s="10" t="s">
        <v>1148</v>
      </c>
      <c r="CB1" s="10" t="s">
        <v>1149</v>
      </c>
      <c r="CC1" s="10" t="s">
        <v>1150</v>
      </c>
      <c r="CD1" s="10" t="s">
        <v>1151</v>
      </c>
      <c r="CE1" s="10" t="s">
        <v>1152</v>
      </c>
      <c r="CF1" s="10" t="s">
        <v>1153</v>
      </c>
    </row>
    <row r="2" spans="1:84" s="178" customFormat="1" ht="12.6" customHeight="1" x14ac:dyDescent="0.25">
      <c r="A2" s="12" t="str">
        <f>RIGHT(data!C97,3)</f>
        <v>142</v>
      </c>
      <c r="B2" s="210" t="str">
        <f>RIGHT(data!C96,4)</f>
        <v>2023</v>
      </c>
      <c r="C2" s="12" t="s">
        <v>1154</v>
      </c>
      <c r="D2" s="209">
        <f>ROUND(N(data!C181),0)</f>
        <v>15646802</v>
      </c>
      <c r="E2" s="209">
        <f>ROUND(N(data!C182),0)</f>
        <v>207038</v>
      </c>
      <c r="F2" s="209">
        <f>ROUND(N(data!C183),0)</f>
        <v>2002789</v>
      </c>
      <c r="G2" s="209">
        <f>ROUND(N(data!C184),0)</f>
        <v>19972513</v>
      </c>
      <c r="H2" s="209">
        <f>ROUND(N(data!C185),0)</f>
        <v>303660</v>
      </c>
      <c r="I2" s="209">
        <f>ROUND(N(data!C186),0)</f>
        <v>11489352</v>
      </c>
      <c r="J2" s="209">
        <f>ROUND(N(data!C187)+N(data!C188),0)</f>
        <v>3403487</v>
      </c>
      <c r="K2" s="209">
        <f>ROUND(N(data!C191),0)</f>
        <v>13215546</v>
      </c>
      <c r="L2" s="209">
        <f>ROUND(N(data!C192),0)</f>
        <v>2894465</v>
      </c>
      <c r="M2" s="209">
        <f>ROUND(N(data!C195),0)</f>
        <v>4984621</v>
      </c>
      <c r="N2" s="209">
        <f>ROUND(N(data!C196),0)</f>
        <v>44</v>
      </c>
      <c r="O2" s="209">
        <f>ROUND(N(data!C199),0)</f>
        <v>273242</v>
      </c>
      <c r="P2" s="209">
        <f>ROUND(N(data!C200),0)</f>
        <v>0</v>
      </c>
      <c r="Q2" s="209">
        <f>ROUND(N(data!C201),0)</f>
        <v>-273242</v>
      </c>
      <c r="R2" s="209">
        <f>ROUND(N(data!C204),0)</f>
        <v>0</v>
      </c>
      <c r="S2" s="209">
        <f>ROUND(N(data!C205),0)</f>
        <v>3336152</v>
      </c>
      <c r="T2" s="209">
        <f>ROUND(N(data!B211),0)</f>
        <v>33785518</v>
      </c>
      <c r="U2" s="209">
        <f>ROUND(N(data!C211),0)</f>
        <v>1800000</v>
      </c>
      <c r="V2" s="209">
        <f>ROUND(N(data!D211),0)</f>
        <v>1896413</v>
      </c>
      <c r="W2" s="209">
        <f>ROUND(N(data!B212),0)</f>
        <v>2153149</v>
      </c>
      <c r="X2" s="209">
        <f>ROUND(N(data!C212),0)</f>
        <v>0</v>
      </c>
      <c r="Y2" s="209">
        <f>ROUND(N(data!D212),0)</f>
        <v>0</v>
      </c>
      <c r="Z2" s="209">
        <f>ROUND(N(data!B213),0)</f>
        <v>588347865</v>
      </c>
      <c r="AA2" s="209">
        <f>ROUND(N(data!C213),0)</f>
        <v>4138007</v>
      </c>
      <c r="AB2" s="209">
        <f>ROUND(N(data!D213),0)</f>
        <v>0</v>
      </c>
      <c r="AC2" s="209">
        <f>ROUND(N(data!B214),0)</f>
        <v>8812567</v>
      </c>
      <c r="AD2" s="209">
        <f>ROUND(N(data!C214),0)</f>
        <v>-33259</v>
      </c>
      <c r="AE2" s="209">
        <f>ROUND(N(data!D214),0)</f>
        <v>0</v>
      </c>
      <c r="AF2" s="209">
        <f>ROUND(N(data!B215),0)</f>
        <v>8247813</v>
      </c>
      <c r="AG2" s="209">
        <f>ROUND(N(data!C215),0)</f>
        <v>72763</v>
      </c>
      <c r="AH2" s="209">
        <f>ROUND(N(data!D215),0)</f>
        <v>0</v>
      </c>
      <c r="AI2" s="209">
        <f>ROUND(N(data!B216),0)</f>
        <v>234011092</v>
      </c>
      <c r="AJ2" s="209">
        <f>ROUND(N(data!C216),0)</f>
        <v>654469</v>
      </c>
      <c r="AK2" s="209">
        <f>ROUND(N(data!D216),0)</f>
        <v>87434</v>
      </c>
      <c r="AL2" s="209">
        <f>ROUND(N(data!B217),0)</f>
        <v>0</v>
      </c>
      <c r="AM2" s="209">
        <f>ROUND(N(data!C217),0)</f>
        <v>0</v>
      </c>
      <c r="AN2" s="209">
        <f>ROUND(N(data!D217),0)</f>
        <v>0</v>
      </c>
      <c r="AO2" s="209">
        <f>ROUND(N(data!B218),0)</f>
        <v>33248239</v>
      </c>
      <c r="AP2" s="209">
        <f>ROUND(N(data!C218),0)</f>
        <v>-512055</v>
      </c>
      <c r="AQ2" s="209">
        <f>ROUND(N(data!D218),0)</f>
        <v>0</v>
      </c>
      <c r="AR2" s="209">
        <f>ROUND(N(data!B219),0)</f>
        <v>2383748</v>
      </c>
      <c r="AS2" s="209">
        <f>ROUND(N(data!C219),0)</f>
        <v>-1905137</v>
      </c>
      <c r="AT2" s="209">
        <f>ROUND(N(data!D219),0)</f>
        <v>0</v>
      </c>
      <c r="AU2" s="209">
        <v>0</v>
      </c>
      <c r="AV2" s="209">
        <v>0</v>
      </c>
      <c r="AW2" s="209">
        <v>0</v>
      </c>
      <c r="AX2" s="209">
        <f>ROUND(N(data!B225),0)</f>
        <v>1227273</v>
      </c>
      <c r="AY2" s="209">
        <f>ROUND(N(data!C225),0)</f>
        <v>45722</v>
      </c>
      <c r="AZ2" s="209">
        <f>ROUND(N(data!D225),0)</f>
        <v>0</v>
      </c>
      <c r="BA2" s="209">
        <f>ROUND(N(data!B226),0)</f>
        <v>87350331</v>
      </c>
      <c r="BB2" s="209">
        <f>ROUND(N(data!C226),0)</f>
        <v>15366122</v>
      </c>
      <c r="BC2" s="209">
        <f>ROUND(N(data!D226),0)</f>
        <v>0</v>
      </c>
      <c r="BD2" s="209">
        <f>ROUND(N(data!B227),0)</f>
        <v>6894667</v>
      </c>
      <c r="BE2" s="209">
        <f>ROUND(N(data!C227),0)</f>
        <v>955529</v>
      </c>
      <c r="BF2" s="209">
        <f>ROUND(N(data!D227),0)</f>
        <v>13973</v>
      </c>
      <c r="BG2" s="209">
        <f>ROUND(N(data!B228),0)</f>
        <v>4642031</v>
      </c>
      <c r="BH2" s="209">
        <f>ROUND(N(data!C228),0)</f>
        <v>526117</v>
      </c>
      <c r="BI2" s="209">
        <f>ROUND(N(data!D228),0)</f>
        <v>16819</v>
      </c>
      <c r="BJ2" s="209">
        <f>ROUND(N(data!B229),0)</f>
        <v>147701291</v>
      </c>
      <c r="BK2" s="209">
        <f>ROUND(N(data!C229),0)</f>
        <v>28626687</v>
      </c>
      <c r="BL2" s="209">
        <f>ROUND(N(data!D229),0)</f>
        <v>8619758</v>
      </c>
      <c r="BM2" s="209">
        <f>ROUND(N(data!B230),0)</f>
        <v>0</v>
      </c>
      <c r="BN2" s="209">
        <f>ROUND(N(data!C230),0)</f>
        <v>0</v>
      </c>
      <c r="BO2" s="209">
        <f>ROUND(N(data!D230),0)</f>
        <v>0</v>
      </c>
      <c r="BP2" s="209">
        <f>ROUND(N(data!B231),0)</f>
        <v>23900257</v>
      </c>
      <c r="BQ2" s="209">
        <f>ROUND(N(data!C231),0)</f>
        <v>1860800</v>
      </c>
      <c r="BR2" s="209">
        <f>ROUND(N(data!D231),0)</f>
        <v>478470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1662049596</v>
      </c>
      <c r="BW2" s="209">
        <f>ROUND(N(data!C240),0)</f>
        <v>429595318</v>
      </c>
      <c r="BX2" s="209">
        <f>ROUND(N(data!C241),0)</f>
        <v>0</v>
      </c>
      <c r="BY2" s="209">
        <f>ROUND(N(data!C242),0)</f>
        <v>241347026</v>
      </c>
      <c r="BZ2" s="209">
        <f>ROUND(N(data!C243),0)</f>
        <v>394054210</v>
      </c>
      <c r="CA2" s="209">
        <f>ROUND(N(data!C244),0)</f>
        <v>31496069</v>
      </c>
      <c r="CB2" s="209">
        <f>ROUND(N(data!C247),0)</f>
        <v>9975</v>
      </c>
      <c r="CC2" s="209">
        <f>ROUND(N(data!C249),0)</f>
        <v>4590842</v>
      </c>
      <c r="CD2" s="209">
        <f>ROUND(N(data!C250),0)</f>
        <v>9913139</v>
      </c>
      <c r="CE2" s="209">
        <f>ROUND(N(data!C254)+N(data!C255),0)</f>
        <v>16812250</v>
      </c>
      <c r="CF2" s="209">
        <f>ROUND(N(data!D237),0)</f>
        <v>25586000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" customHeight="1" x14ac:dyDescent="0.25">
      <c r="A1" s="10" t="s">
        <v>1155</v>
      </c>
      <c r="B1" s="12" t="s">
        <v>1156</v>
      </c>
      <c r="C1" s="12" t="s">
        <v>1157</v>
      </c>
      <c r="D1" s="10" t="s">
        <v>1158</v>
      </c>
      <c r="E1" s="10" t="s">
        <v>1159</v>
      </c>
      <c r="F1" s="10" t="s">
        <v>1160</v>
      </c>
      <c r="G1" s="10" t="s">
        <v>1161</v>
      </c>
      <c r="H1" s="10" t="s">
        <v>1162</v>
      </c>
      <c r="I1" s="10" t="s">
        <v>1163</v>
      </c>
      <c r="J1" s="10" t="s">
        <v>1164</v>
      </c>
      <c r="K1" s="10" t="s">
        <v>1165</v>
      </c>
      <c r="L1" s="10" t="s">
        <v>1166</v>
      </c>
      <c r="M1" s="10" t="s">
        <v>1167</v>
      </c>
      <c r="N1" s="10" t="s">
        <v>1168</v>
      </c>
      <c r="O1" s="10" t="s">
        <v>1169</v>
      </c>
      <c r="P1" s="10" t="s">
        <v>1170</v>
      </c>
      <c r="Q1" s="10" t="s">
        <v>1171</v>
      </c>
      <c r="R1" s="10" t="s">
        <v>1172</v>
      </c>
      <c r="S1" s="10" t="s">
        <v>1173</v>
      </c>
      <c r="T1" s="10" t="s">
        <v>1174</v>
      </c>
      <c r="U1" s="10" t="s">
        <v>1175</v>
      </c>
      <c r="V1" s="10" t="s">
        <v>1176</v>
      </c>
      <c r="W1" s="10" t="s">
        <v>1177</v>
      </c>
      <c r="X1" s="10" t="s">
        <v>1178</v>
      </c>
      <c r="Y1" s="10" t="s">
        <v>1179</v>
      </c>
      <c r="Z1" s="10" t="s">
        <v>1180</v>
      </c>
      <c r="AA1" s="10" t="s">
        <v>1181</v>
      </c>
      <c r="AB1" s="10" t="s">
        <v>1182</v>
      </c>
      <c r="AC1" s="10" t="s">
        <v>1183</v>
      </c>
      <c r="AD1" s="10" t="s">
        <v>1184</v>
      </c>
      <c r="AE1" s="10" t="s">
        <v>1185</v>
      </c>
      <c r="AF1" s="10" t="s">
        <v>1186</v>
      </c>
      <c r="AG1" s="10" t="s">
        <v>1187</v>
      </c>
      <c r="AH1" s="10" t="s">
        <v>1188</v>
      </c>
      <c r="AI1" s="10" t="s">
        <v>1189</v>
      </c>
      <c r="AJ1" s="10" t="s">
        <v>1190</v>
      </c>
      <c r="AK1" s="10" t="s">
        <v>1191</v>
      </c>
      <c r="AL1" s="10" t="s">
        <v>1192</v>
      </c>
      <c r="AM1" s="10" t="s">
        <v>1193</v>
      </c>
      <c r="AN1" s="10" t="s">
        <v>1194</v>
      </c>
      <c r="AO1" s="10" t="s">
        <v>1195</v>
      </c>
      <c r="AP1" s="10" t="s">
        <v>1196</v>
      </c>
      <c r="AQ1" s="10" t="s">
        <v>1197</v>
      </c>
      <c r="AR1" s="10" t="s">
        <v>1198</v>
      </c>
      <c r="AS1" s="10" t="s">
        <v>1199</v>
      </c>
      <c r="AT1" s="10" t="s">
        <v>1200</v>
      </c>
      <c r="AU1" s="10" t="s">
        <v>1201</v>
      </c>
      <c r="AV1" s="10" t="s">
        <v>1202</v>
      </c>
      <c r="AW1" s="10" t="s">
        <v>1203</v>
      </c>
      <c r="AX1" s="10" t="s">
        <v>1204</v>
      </c>
      <c r="AY1" s="10" t="s">
        <v>1205</v>
      </c>
      <c r="AZ1" s="10" t="s">
        <v>1206</v>
      </c>
      <c r="BA1" s="10" t="s">
        <v>1207</v>
      </c>
      <c r="BB1" s="10" t="s">
        <v>1208</v>
      </c>
      <c r="BC1" s="10" t="s">
        <v>1209</v>
      </c>
      <c r="BD1" s="10" t="s">
        <v>1210</v>
      </c>
      <c r="BE1" s="10" t="s">
        <v>1211</v>
      </c>
      <c r="BF1" s="10" t="s">
        <v>1212</v>
      </c>
      <c r="BG1" s="10" t="s">
        <v>1213</v>
      </c>
      <c r="BH1" s="10" t="s">
        <v>1214</v>
      </c>
      <c r="BI1" s="10" t="s">
        <v>1215</v>
      </c>
      <c r="BJ1" s="10" t="s">
        <v>1216</v>
      </c>
      <c r="BK1" s="10" t="s">
        <v>1217</v>
      </c>
      <c r="BL1" s="10" t="s">
        <v>1218</v>
      </c>
      <c r="BM1" s="10" t="s">
        <v>1219</v>
      </c>
      <c r="BN1" s="10" t="s">
        <v>1220</v>
      </c>
      <c r="BO1" s="10" t="s">
        <v>1221</v>
      </c>
      <c r="BP1" s="10" t="s">
        <v>1222</v>
      </c>
      <c r="BQ1" s="10" t="s">
        <v>1223</v>
      </c>
      <c r="BR1" s="10" t="s">
        <v>1224</v>
      </c>
      <c r="BS1" s="10" t="s">
        <v>1225</v>
      </c>
    </row>
    <row r="2" spans="1:87" s="178" customFormat="1" ht="12.6" customHeight="1" x14ac:dyDescent="0.25">
      <c r="A2" s="12" t="str">
        <f>RIGHT(data!C97,3)</f>
        <v>142</v>
      </c>
      <c r="B2" s="12" t="str">
        <f>RIGHT(data!C96,4)</f>
        <v>2023</v>
      </c>
      <c r="C2" s="12" t="s">
        <v>1154</v>
      </c>
      <c r="D2" s="208">
        <f>ROUND(N(data!C127),0)</f>
        <v>13026</v>
      </c>
      <c r="E2" s="208">
        <f>ROUND(N(data!C128),0)</f>
        <v>0</v>
      </c>
      <c r="F2" s="208">
        <f>ROUND(N(data!C129),0)</f>
        <v>0</v>
      </c>
      <c r="G2" s="208">
        <f>ROUND(N(data!C130),0)</f>
        <v>1742</v>
      </c>
      <c r="H2" s="208">
        <f>ROUND(N(data!D127),0)</f>
        <v>75926</v>
      </c>
      <c r="I2" s="208">
        <f>ROUND(N(data!D128),0)</f>
        <v>0</v>
      </c>
      <c r="J2" s="208">
        <f>ROUND(N(data!D129),0)</f>
        <v>0</v>
      </c>
      <c r="K2" s="208">
        <f>ROUND(N(data!D130),0)</f>
        <v>2630</v>
      </c>
      <c r="L2" s="208">
        <f>ROUND(N(data!C132),0)</f>
        <v>24</v>
      </c>
      <c r="M2" s="208">
        <f>ROUND(N(data!C133),0)</f>
        <v>56</v>
      </c>
      <c r="N2" s="208">
        <f>ROUND(N(data!C134),0)</f>
        <v>138</v>
      </c>
      <c r="O2" s="208">
        <f>ROUND(N(data!C135),0)</f>
        <v>0</v>
      </c>
      <c r="P2" s="208">
        <f>ROUND(N(data!C136),0)</f>
        <v>20</v>
      </c>
      <c r="Q2" s="208">
        <f>ROUND(N(data!C137),0)</f>
        <v>0</v>
      </c>
      <c r="R2" s="208">
        <f>ROUND(N(data!C138),0)</f>
        <v>0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10</v>
      </c>
      <c r="W2" s="208">
        <f>ROUND(N(data!C144),0)</f>
        <v>336</v>
      </c>
      <c r="X2" s="208">
        <f>ROUND(N(data!C145),0)</f>
        <v>22</v>
      </c>
      <c r="Y2" s="208">
        <f>ROUND(N(data!B154),0)</f>
        <v>7053</v>
      </c>
      <c r="Z2" s="208">
        <f>ROUND(N(data!B155),0)</f>
        <v>48757</v>
      </c>
      <c r="AA2" s="208">
        <f>ROUND(N(data!B156),0)</f>
        <v>0</v>
      </c>
      <c r="AB2" s="208">
        <f>ROUND(N(data!B157),0)</f>
        <v>929256849</v>
      </c>
      <c r="AC2" s="208">
        <f>ROUND(N(data!B158),0)</f>
        <v>1050478214</v>
      </c>
      <c r="AD2" s="208">
        <f>ROUND(N(data!C154),0)</f>
        <v>2331</v>
      </c>
      <c r="AE2" s="208">
        <f>ROUND(N(data!C155),0)</f>
        <v>12084</v>
      </c>
      <c r="AF2" s="208">
        <f>ROUND(N(data!C156),0)</f>
        <v>0</v>
      </c>
      <c r="AG2" s="208">
        <f>ROUND(N(data!C157),0)</f>
        <v>210734215</v>
      </c>
      <c r="AH2" s="208">
        <f>ROUND(N(data!C158),0)</f>
        <v>284216611</v>
      </c>
      <c r="AI2" s="208">
        <f>ROUND(N(data!D154),0)</f>
        <v>3642</v>
      </c>
      <c r="AJ2" s="208">
        <f>ROUND(N(data!D155),0)</f>
        <v>15085</v>
      </c>
      <c r="AK2" s="208">
        <f>ROUND(N(data!D156),0)</f>
        <v>0</v>
      </c>
      <c r="AL2" s="208">
        <f>ROUND(N(data!D157),0)</f>
        <v>325373543</v>
      </c>
      <c r="AM2" s="208">
        <f>ROUND(N(data!D158),0)</f>
        <v>774220354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25">
      <c r="A1" s="10" t="s">
        <v>1226</v>
      </c>
      <c r="B1" s="12" t="s">
        <v>1227</v>
      </c>
      <c r="C1" s="12" t="s">
        <v>1228</v>
      </c>
      <c r="D1" s="10" t="s">
        <v>1229</v>
      </c>
      <c r="E1" s="10" t="s">
        <v>1230</v>
      </c>
      <c r="F1" s="10" t="s">
        <v>1231</v>
      </c>
      <c r="G1" s="10" t="s">
        <v>1232</v>
      </c>
      <c r="H1" s="10" t="s">
        <v>1233</v>
      </c>
      <c r="I1" s="10" t="s">
        <v>1234</v>
      </c>
      <c r="J1" s="10" t="s">
        <v>1235</v>
      </c>
      <c r="K1" s="10" t="s">
        <v>1236</v>
      </c>
      <c r="L1" s="10" t="s">
        <v>1237</v>
      </c>
      <c r="M1" s="10" t="s">
        <v>1238</v>
      </c>
      <c r="N1" s="10" t="s">
        <v>1239</v>
      </c>
      <c r="O1" s="10" t="s">
        <v>1240</v>
      </c>
      <c r="P1" s="10" t="s">
        <v>1241</v>
      </c>
      <c r="Q1" s="10" t="s">
        <v>1242</v>
      </c>
      <c r="R1" s="10" t="s">
        <v>1243</v>
      </c>
      <c r="S1" s="10" t="s">
        <v>1244</v>
      </c>
      <c r="T1" s="10" t="s">
        <v>1245</v>
      </c>
      <c r="U1" s="10" t="s">
        <v>1246</v>
      </c>
      <c r="V1" s="10" t="s">
        <v>1247</v>
      </c>
      <c r="W1" s="10" t="s">
        <v>1248</v>
      </c>
      <c r="X1" s="10" t="s">
        <v>1249</v>
      </c>
      <c r="Y1" s="10" t="s">
        <v>1250</v>
      </c>
      <c r="Z1" s="10" t="s">
        <v>1251</v>
      </c>
      <c r="AA1" s="10" t="s">
        <v>1252</v>
      </c>
      <c r="AB1" s="10" t="s">
        <v>1253</v>
      </c>
      <c r="AC1" s="10" t="s">
        <v>1254</v>
      </c>
      <c r="AD1" s="10" t="s">
        <v>1255</v>
      </c>
      <c r="AE1" s="10" t="s">
        <v>1256</v>
      </c>
      <c r="AF1" s="10" t="s">
        <v>1257</v>
      </c>
      <c r="AG1" s="10" t="s">
        <v>1258</v>
      </c>
      <c r="AH1" s="10" t="s">
        <v>1259</v>
      </c>
      <c r="AI1" s="10" t="s">
        <v>1260</v>
      </c>
      <c r="AJ1" s="10" t="s">
        <v>1261</v>
      </c>
      <c r="AK1" s="10" t="s">
        <v>1262</v>
      </c>
      <c r="AL1" s="10" t="s">
        <v>1263</v>
      </c>
      <c r="AM1" s="10" t="s">
        <v>1264</v>
      </c>
      <c r="AN1" s="10" t="s">
        <v>1265</v>
      </c>
      <c r="AO1" s="10" t="s">
        <v>1266</v>
      </c>
      <c r="AP1" s="10" t="s">
        <v>1267</v>
      </c>
      <c r="AQ1" s="10" t="s">
        <v>1268</v>
      </c>
      <c r="AR1" s="10" t="s">
        <v>1269</v>
      </c>
      <c r="AS1" s="10" t="s">
        <v>1270</v>
      </c>
      <c r="AT1" s="10" t="s">
        <v>1271</v>
      </c>
      <c r="AU1" s="10" t="s">
        <v>1272</v>
      </c>
      <c r="AV1" s="10" t="s">
        <v>1273</v>
      </c>
      <c r="AW1" s="10" t="s">
        <v>1274</v>
      </c>
      <c r="AX1" s="10" t="s">
        <v>1275</v>
      </c>
      <c r="AY1" s="10" t="s">
        <v>1276</v>
      </c>
      <c r="AZ1" s="10" t="s">
        <v>1277</v>
      </c>
      <c r="BA1" s="10" t="s">
        <v>1278</v>
      </c>
      <c r="BB1" s="10" t="s">
        <v>1279</v>
      </c>
      <c r="BC1" s="10" t="s">
        <v>1280</v>
      </c>
      <c r="BD1" s="10" t="s">
        <v>1281</v>
      </c>
      <c r="BE1" s="10" t="s">
        <v>1282</v>
      </c>
      <c r="BF1" s="10" t="s">
        <v>1283</v>
      </c>
      <c r="BG1" s="10" t="s">
        <v>1284</v>
      </c>
      <c r="BH1" s="10" t="s">
        <v>1285</v>
      </c>
      <c r="BI1" s="10" t="s">
        <v>1286</v>
      </c>
      <c r="BJ1" s="10" t="s">
        <v>1287</v>
      </c>
      <c r="BK1" s="10" t="s">
        <v>1288</v>
      </c>
      <c r="BL1" s="10" t="s">
        <v>1289</v>
      </c>
      <c r="BM1" s="10" t="s">
        <v>1290</v>
      </c>
      <c r="BN1" s="10" t="s">
        <v>1291</v>
      </c>
      <c r="BO1" s="10" t="s">
        <v>1292</v>
      </c>
      <c r="BP1" s="10" t="s">
        <v>1293</v>
      </c>
      <c r="BQ1" s="10" t="s">
        <v>1294</v>
      </c>
      <c r="BR1" s="10" t="s">
        <v>1295</v>
      </c>
      <c r="BS1" s="10" t="s">
        <v>1296</v>
      </c>
      <c r="BT1" s="10" t="s">
        <v>1297</v>
      </c>
      <c r="BU1" s="10" t="s">
        <v>1298</v>
      </c>
      <c r="BV1" s="10" t="s">
        <v>1299</v>
      </c>
      <c r="BW1" s="10" t="s">
        <v>1300</v>
      </c>
      <c r="BX1" s="10" t="s">
        <v>1301</v>
      </c>
      <c r="BY1" s="10" t="s">
        <v>1302</v>
      </c>
      <c r="BZ1" s="10" t="s">
        <v>1303</v>
      </c>
      <c r="CA1" s="10" t="s">
        <v>1304</v>
      </c>
      <c r="CB1" s="10" t="s">
        <v>1305</v>
      </c>
      <c r="CC1" s="10" t="s">
        <v>1306</v>
      </c>
      <c r="CD1" s="10" t="s">
        <v>1307</v>
      </c>
      <c r="CE1" s="10" t="s">
        <v>1308</v>
      </c>
      <c r="CF1" s="10" t="s">
        <v>1309</v>
      </c>
      <c r="CG1" s="10" t="s">
        <v>1310</v>
      </c>
      <c r="CH1" s="10" t="s">
        <v>1311</v>
      </c>
      <c r="CI1" s="10" t="s">
        <v>1312</v>
      </c>
      <c r="CJ1" s="10" t="s">
        <v>1313</v>
      </c>
      <c r="CK1" s="10" t="s">
        <v>1314</v>
      </c>
      <c r="CL1" s="10" t="s">
        <v>1315</v>
      </c>
      <c r="CM1" s="10" t="s">
        <v>1316</v>
      </c>
      <c r="CN1" s="10" t="s">
        <v>1317</v>
      </c>
      <c r="CO1" s="10" t="s">
        <v>1318</v>
      </c>
      <c r="CP1" s="10" t="s">
        <v>1319</v>
      </c>
      <c r="CQ1" s="206" t="s">
        <v>1320</v>
      </c>
      <c r="CR1" s="206" t="s">
        <v>1321</v>
      </c>
      <c r="CS1" s="206" t="s">
        <v>1322</v>
      </c>
      <c r="CT1" s="206" t="s">
        <v>1323</v>
      </c>
      <c r="CU1" s="206" t="s">
        <v>1324</v>
      </c>
      <c r="CV1" s="206" t="s">
        <v>1325</v>
      </c>
      <c r="CW1" s="206" t="s">
        <v>1326</v>
      </c>
      <c r="CX1" s="206" t="s">
        <v>1327</v>
      </c>
      <c r="CY1" s="206" t="s">
        <v>1328</v>
      </c>
      <c r="CZ1" s="206" t="s">
        <v>1329</v>
      </c>
      <c r="DA1" s="206" t="s">
        <v>1330</v>
      </c>
      <c r="DB1" s="206" t="s">
        <v>1331</v>
      </c>
      <c r="DC1" s="206" t="s">
        <v>1332</v>
      </c>
      <c r="DD1" s="206" t="s">
        <v>1333</v>
      </c>
      <c r="DE1" s="10" t="s">
        <v>1334</v>
      </c>
      <c r="DF1" s="10" t="s">
        <v>1335</v>
      </c>
      <c r="DG1" s="10" t="s">
        <v>1336</v>
      </c>
      <c r="DH1" s="10" t="s">
        <v>1337</v>
      </c>
    </row>
    <row r="2" spans="1:112" s="178" customFormat="1" ht="12.6" customHeight="1" x14ac:dyDescent="0.25">
      <c r="A2" s="209" t="str">
        <f>RIGHT(data!C97,3)</f>
        <v>142</v>
      </c>
      <c r="B2" s="210" t="str">
        <f>RIGHT(data!C96,4)</f>
        <v>2023</v>
      </c>
      <c r="C2" s="12" t="s">
        <v>1154</v>
      </c>
      <c r="D2" s="208">
        <f>ROUND(N(data!C181),0)</f>
        <v>15646802</v>
      </c>
      <c r="E2" s="208">
        <f>ROUND(N(data!C267),0)</f>
        <v>0</v>
      </c>
      <c r="F2" s="208">
        <f>ROUND(N(data!C268),0)</f>
        <v>478110896</v>
      </c>
      <c r="G2" s="208">
        <f>ROUND(N(data!C269),0)</f>
        <v>381684998</v>
      </c>
      <c r="H2" s="208">
        <f>ROUND(N(data!C270),0)</f>
        <v>0</v>
      </c>
      <c r="I2" s="208">
        <f>ROUND(N(data!C271),0)</f>
        <v>3480836</v>
      </c>
      <c r="J2" s="208">
        <f>ROUND(N(data!C272),0)</f>
        <v>0</v>
      </c>
      <c r="K2" s="208">
        <f>ROUND(N(data!C273),0)</f>
        <v>15091853</v>
      </c>
      <c r="L2" s="208">
        <f>ROUND(N(data!C274),0)</f>
        <v>1570722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0</v>
      </c>
      <c r="Q2" s="208">
        <f>ROUND(N(data!C283),0)</f>
        <v>33689105</v>
      </c>
      <c r="R2" s="208">
        <f>ROUND(N(data!C284),0)</f>
        <v>2153149</v>
      </c>
      <c r="S2" s="208">
        <f>ROUND(N(data!C285),0)</f>
        <v>592485872</v>
      </c>
      <c r="T2" s="208">
        <f>ROUND(N(data!C286),0)</f>
        <v>8779307</v>
      </c>
      <c r="U2" s="208">
        <f>ROUND(N(data!C287),0)</f>
        <v>8320576</v>
      </c>
      <c r="V2" s="208">
        <f>ROUND(N(data!C288),0)</f>
        <v>234578126</v>
      </c>
      <c r="W2" s="208">
        <f>ROUND(N(data!C289),0)</f>
        <v>32736184</v>
      </c>
      <c r="X2" s="208">
        <f>ROUND(N(data!C290),0)</f>
        <v>478611</v>
      </c>
      <c r="Y2" s="208">
        <f>ROUND(N(data!C291),0)</f>
        <v>0</v>
      </c>
      <c r="Z2" s="208">
        <f>ROUND(N(data!C292),0)</f>
        <v>309967806</v>
      </c>
      <c r="AA2" s="208">
        <f>ROUND(N(data!C295),0)</f>
        <v>0</v>
      </c>
      <c r="AB2" s="208">
        <f>ROUND(N(data!C296),0)</f>
        <v>0</v>
      </c>
      <c r="AC2" s="208">
        <f>ROUND(N(data!C297),0)</f>
        <v>31916586</v>
      </c>
      <c r="AD2" s="208">
        <f>ROUND(N(data!C298),0)</f>
        <v>54747370</v>
      </c>
      <c r="AE2" s="208">
        <f>ROUND(N(data!C302),0)</f>
        <v>8211002</v>
      </c>
      <c r="AF2" s="208">
        <f>ROUND(N(data!C303),0)</f>
        <v>0</v>
      </c>
      <c r="AG2" s="208">
        <f>ROUND(N(data!C304),0)</f>
        <v>0</v>
      </c>
      <c r="AH2" s="208">
        <f>ROUND(N(data!C305),0)</f>
        <v>22202645</v>
      </c>
      <c r="AI2" s="208">
        <f>ROUND(N(data!C314),0)</f>
        <v>0</v>
      </c>
      <c r="AJ2" s="208">
        <f>ROUND(N(data!C315),0)</f>
        <v>7067401</v>
      </c>
      <c r="AK2" s="208">
        <f>ROUND(N(data!C316),0)</f>
        <v>24583974</v>
      </c>
      <c r="AL2" s="208">
        <f>ROUND(N(data!C317),0)</f>
        <v>42796120</v>
      </c>
      <c r="AM2" s="208">
        <f>ROUND(N(data!C318),0)</f>
        <v>0</v>
      </c>
      <c r="AN2" s="208">
        <f>ROUND(N(data!C319),0)</f>
        <v>6930802</v>
      </c>
      <c r="AO2" s="208">
        <f>ROUND(N(data!C320),0)</f>
        <v>0</v>
      </c>
      <c r="AP2" s="208">
        <f>ROUND(N(data!C321),0)</f>
        <v>0</v>
      </c>
      <c r="AQ2" s="208">
        <f>ROUND(N(data!C322),0)</f>
        <v>0</v>
      </c>
      <c r="AR2" s="208">
        <f>ROUND(N(data!C323),0)</f>
        <v>5943533</v>
      </c>
      <c r="AS2" s="208">
        <f>ROUND(N(data!C326),0)</f>
        <v>0</v>
      </c>
      <c r="AT2" s="208">
        <f>ROUND(N(data!C327),0)</f>
        <v>0</v>
      </c>
      <c r="AU2" s="208">
        <f>ROUND(N(data!C328),0)</f>
        <v>54862536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1170164</v>
      </c>
      <c r="AZ2" s="208">
        <f>ROUND(N(data!C335),0)</f>
        <v>0</v>
      </c>
      <c r="BA2" s="208">
        <f>ROUND(N(data!C336),0)</f>
        <v>63723263</v>
      </c>
      <c r="BB2" s="208">
        <f>ROUND(N(data!C337),0)</f>
        <v>0</v>
      </c>
      <c r="BC2" s="208">
        <f>ROUND(N(data!C338),0)</f>
        <v>570338</v>
      </c>
      <c r="BD2" s="208">
        <f>ROUND(N(data!C339),0)</f>
        <v>0</v>
      </c>
      <c r="BE2" s="208">
        <f>ROUND(N(data!C343),0)</f>
        <v>636152065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0</v>
      </c>
      <c r="BJ2" s="208">
        <f>ROUND(N(data!C349),0)</f>
        <v>0</v>
      </c>
      <c r="BK2" s="208">
        <f>ROUND(N(data!CE60),2)</f>
        <v>2055.13</v>
      </c>
      <c r="BL2" s="208">
        <f>ROUND(N(data!C358),0)</f>
        <v>1465364607</v>
      </c>
      <c r="BM2" s="208">
        <f>ROUND(N(data!C359),0)</f>
        <v>2108915179</v>
      </c>
      <c r="BN2" s="208">
        <f>ROUND(N(data!C363),0)</f>
        <v>2758542219</v>
      </c>
      <c r="BO2" s="208">
        <f>ROUND(N(data!C364),0)</f>
        <v>14503980</v>
      </c>
      <c r="BP2" s="208">
        <f>ROUND(N(data!C365),0)</f>
        <v>16812250</v>
      </c>
      <c r="BQ2" s="208">
        <f>ROUND(N(data!D381),0)</f>
        <v>42247502</v>
      </c>
      <c r="BR2" s="208">
        <f>ROUND(N(data!C370),0)</f>
        <v>17151</v>
      </c>
      <c r="BS2" s="208">
        <f>ROUND(N(data!C371),0)</f>
        <v>22603030</v>
      </c>
      <c r="BT2" s="208">
        <f>ROUND(N(data!C372),0)</f>
        <v>-99131</v>
      </c>
      <c r="BU2" s="208">
        <f>ROUND(N(data!C373),0)</f>
        <v>0</v>
      </c>
      <c r="BV2" s="208">
        <f>ROUND(N(data!C374),0)</f>
        <v>3101228</v>
      </c>
      <c r="BW2" s="208">
        <f>ROUND(N(data!C375),0)</f>
        <v>0</v>
      </c>
      <c r="BX2" s="208">
        <f>ROUND(N(data!C376),0)</f>
        <v>9199334</v>
      </c>
      <c r="BY2" s="208">
        <f>ROUND(N(data!C377),0)</f>
        <v>0</v>
      </c>
      <c r="BZ2" s="208">
        <f>ROUND(N(data!C378),0)</f>
        <v>2886528</v>
      </c>
      <c r="CA2" s="208">
        <f>ROUND(N(data!C379),0)</f>
        <v>1344477</v>
      </c>
      <c r="CB2" s="208">
        <f>ROUND(N(data!C380),0)</f>
        <v>3194885</v>
      </c>
      <c r="CC2" s="208">
        <f>ROUND(N(data!C382),0)</f>
        <v>0</v>
      </c>
      <c r="CD2" s="208">
        <f>ROUND(N(data!C389),0)</f>
        <v>239911782</v>
      </c>
      <c r="CE2" s="208">
        <f>ROUND(N(data!C390),0)</f>
        <v>53025642</v>
      </c>
      <c r="CF2" s="208">
        <f>ROUND(N(data!C391),0)</f>
        <v>53739843</v>
      </c>
      <c r="CG2" s="208">
        <f>ROUND(N(data!C392),0)</f>
        <v>128956211</v>
      </c>
      <c r="CH2" s="208">
        <f>ROUND(N(data!C393),0)</f>
        <v>5621201</v>
      </c>
      <c r="CI2" s="208">
        <f>ROUND(N(data!C394),0)</f>
        <v>165606759</v>
      </c>
      <c r="CJ2" s="208">
        <f>ROUND(N(data!C395),0)</f>
        <v>47380977</v>
      </c>
      <c r="CK2" s="208">
        <f>ROUND(N(data!C396),0)</f>
        <v>16110011</v>
      </c>
      <c r="CL2" s="208">
        <f>ROUND(N(data!C397),0)</f>
        <v>0</v>
      </c>
      <c r="CM2" s="208">
        <f>ROUND(N(data!C398),0)</f>
        <v>0</v>
      </c>
      <c r="CN2" s="208">
        <f>ROUND(N(data!C399),0)</f>
        <v>3336152</v>
      </c>
      <c r="CO2" s="208">
        <f>ROUND(N(data!C362),0)</f>
        <v>25586000</v>
      </c>
      <c r="CP2" s="208">
        <f>ROUND(N(data!D415),0)</f>
        <v>101641171</v>
      </c>
      <c r="CQ2" s="61">
        <f>ROUND(N(data!C401),0)</f>
        <v>1956957</v>
      </c>
      <c r="CR2" s="61">
        <f>ROUND(N(data!C402),0)</f>
        <v>48870595</v>
      </c>
      <c r="CS2" s="61">
        <f>ROUND(N(data!C403),0)</f>
        <v>0</v>
      </c>
      <c r="CT2" s="61">
        <f>ROUND(N(data!C404),0)</f>
        <v>4984665</v>
      </c>
      <c r="CU2" s="61">
        <f>ROUND(N(data!C405),0)</f>
        <v>1601140</v>
      </c>
      <c r="CV2" s="61">
        <f>ROUND(N(data!C406),0)</f>
        <v>895526</v>
      </c>
      <c r="CW2" s="61">
        <f>ROUND(N(data!C407),0)</f>
        <v>3707313</v>
      </c>
      <c r="CX2" s="61">
        <f>ROUND(N(data!C408),0)</f>
        <v>4252465</v>
      </c>
      <c r="CY2" s="61">
        <f>ROUND(N(data!C409),0)</f>
        <v>15705183</v>
      </c>
      <c r="CZ2" s="61">
        <f>ROUND(N(data!C410),0)</f>
        <v>630852</v>
      </c>
      <c r="DA2" s="61">
        <f>ROUND(N(data!C411),0)</f>
        <v>370852</v>
      </c>
      <c r="DB2" s="61">
        <f>ROUND(N(data!C412),0)</f>
        <v>15521991</v>
      </c>
      <c r="DC2" s="61">
        <f>ROUND(N(data!C413),0)</f>
        <v>0</v>
      </c>
      <c r="DD2" s="61">
        <f>ROUND(N(data!C414),0)</f>
        <v>3143632</v>
      </c>
      <c r="DE2" s="61">
        <f>ROUND(N(data!C419),0)</f>
        <v>0</v>
      </c>
      <c r="DF2" s="208">
        <f>ROUND(N(data!D420),0)</f>
        <v>-2917638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0" width="8.6640625" style="9" customWidth="1"/>
    <col min="41" max="16384" width="8.6640625" style="9"/>
  </cols>
  <sheetData>
    <row r="1" spans="1:89" s="10" customFormat="1" ht="12.6" customHeight="1" x14ac:dyDescent="0.25">
      <c r="A1" s="10" t="s">
        <v>1338</v>
      </c>
      <c r="B1" s="12" t="s">
        <v>1339</v>
      </c>
      <c r="C1" s="10" t="s">
        <v>1340</v>
      </c>
      <c r="D1" s="12" t="s">
        <v>1341</v>
      </c>
      <c r="E1" s="10" t="s">
        <v>1342</v>
      </c>
      <c r="F1" s="10" t="s">
        <v>1343</v>
      </c>
      <c r="G1" s="10" t="s">
        <v>1344</v>
      </c>
      <c r="H1" s="10" t="s">
        <v>1345</v>
      </c>
      <c r="I1" s="10" t="s">
        <v>1346</v>
      </c>
      <c r="J1" s="10" t="s">
        <v>1347</v>
      </c>
      <c r="K1" s="10" t="s">
        <v>1348</v>
      </c>
      <c r="L1" s="10" t="s">
        <v>1349</v>
      </c>
      <c r="M1" s="10" t="s">
        <v>1350</v>
      </c>
      <c r="N1" s="10" t="s">
        <v>1351</v>
      </c>
      <c r="O1" s="10" t="s">
        <v>1352</v>
      </c>
      <c r="P1" s="10" t="s">
        <v>1320</v>
      </c>
      <c r="Q1" s="10" t="s">
        <v>1321</v>
      </c>
      <c r="R1" s="10" t="s">
        <v>1322</v>
      </c>
      <c r="S1" s="10" t="s">
        <v>1323</v>
      </c>
      <c r="T1" s="10" t="s">
        <v>1324</v>
      </c>
      <c r="U1" s="10" t="s">
        <v>1325</v>
      </c>
      <c r="V1" s="10" t="s">
        <v>1326</v>
      </c>
      <c r="W1" s="10" t="s">
        <v>1327</v>
      </c>
      <c r="X1" s="10" t="s">
        <v>1328</v>
      </c>
      <c r="Y1" s="10" t="s">
        <v>1329</v>
      </c>
      <c r="Z1" s="10" t="s">
        <v>1330</v>
      </c>
      <c r="AA1" s="10" t="s">
        <v>1331</v>
      </c>
      <c r="AB1" s="10" t="s">
        <v>1332</v>
      </c>
      <c r="AC1" s="10" t="s">
        <v>1333</v>
      </c>
      <c r="AD1" s="10" t="s">
        <v>1353</v>
      </c>
      <c r="AE1" s="10" t="s">
        <v>1354</v>
      </c>
      <c r="AF1" s="10" t="s">
        <v>1355</v>
      </c>
      <c r="AG1" s="10" t="s">
        <v>1356</v>
      </c>
      <c r="AH1" s="10" t="s">
        <v>1357</v>
      </c>
      <c r="AI1" s="10" t="s">
        <v>1358</v>
      </c>
      <c r="AJ1" s="10" t="s">
        <v>1359</v>
      </c>
      <c r="AK1" s="10" t="s">
        <v>1360</v>
      </c>
      <c r="AM1" s="14"/>
      <c r="AN1" s="14"/>
      <c r="AO1" s="14"/>
      <c r="AP1" s="14"/>
    </row>
    <row r="2" spans="1:89" s="178" customFormat="1" ht="12.6" customHeight="1" x14ac:dyDescent="0.25">
      <c r="A2" s="12" t="str">
        <f>RIGHT(data!$C$97,3)</f>
        <v>142</v>
      </c>
      <c r="B2" s="210" t="str">
        <f>RIGHT(data!$C$96,4)</f>
        <v>2023</v>
      </c>
      <c r="C2" s="12" t="str">
        <f>data!C$55</f>
        <v>6010</v>
      </c>
      <c r="D2" s="12" t="s">
        <v>1154</v>
      </c>
      <c r="E2" s="208">
        <f>ROUND(N(data!C59), 0)</f>
        <v>7719</v>
      </c>
      <c r="F2" s="315">
        <f>ROUND(N(data!C60), 2)</f>
        <v>119.71</v>
      </c>
      <c r="G2" s="208">
        <f>ROUND(N(data!C61), 0)</f>
        <v>15747668</v>
      </c>
      <c r="H2" s="208">
        <f>ROUND(N(data!C62), 0)</f>
        <v>3407715</v>
      </c>
      <c r="I2" s="208">
        <f>ROUND(N(data!C63), 0)</f>
        <v>2081679</v>
      </c>
      <c r="J2" s="208">
        <f>ROUND(N(data!C64), 0)</f>
        <v>1775446</v>
      </c>
      <c r="K2" s="208">
        <f>ROUND(N(data!C65), 0)</f>
        <v>9544</v>
      </c>
      <c r="L2" s="208">
        <f>ROUND(N(data!C66), 0)</f>
        <v>16105</v>
      </c>
      <c r="M2" s="208">
        <f>ROUND(N(data!C67), 0)</f>
        <v>1944607</v>
      </c>
      <c r="N2" s="208">
        <f>ROUND(N(data!C68), 0)</f>
        <v>24704</v>
      </c>
      <c r="O2" s="208">
        <f>ROUND(N(data!C69), 0)</f>
        <v>7032390</v>
      </c>
      <c r="P2" s="208">
        <f>ROUND(N(data!C70), 0)</f>
        <v>0</v>
      </c>
      <c r="Q2" s="208">
        <f>ROUND(N(data!C71), 0)</f>
        <v>6880606</v>
      </c>
      <c r="R2" s="208">
        <f>ROUND(N(data!C72), 0)</f>
        <v>0</v>
      </c>
      <c r="S2" s="208">
        <f>ROUND(N(data!C73), 0)</f>
        <v>0</v>
      </c>
      <c r="T2" s="208">
        <f>ROUND(N(data!C74), 0)</f>
        <v>106927</v>
      </c>
      <c r="U2" s="208">
        <f>ROUND(N(data!C75), 0)</f>
        <v>0</v>
      </c>
      <c r="V2" s="208">
        <f>ROUND(N(data!C76), 0)</f>
        <v>0</v>
      </c>
      <c r="W2" s="208">
        <f>ROUND(N(data!C77), 0)</f>
        <v>11652</v>
      </c>
      <c r="X2" s="208">
        <f>ROUND(N(data!C78), 0)</f>
        <v>0</v>
      </c>
      <c r="Y2" s="208">
        <f>ROUND(N(data!C79), 0)</f>
        <v>0</v>
      </c>
      <c r="Z2" s="208">
        <f>ROUND(N(data!C80), 0)</f>
        <v>7800</v>
      </c>
      <c r="AA2" s="208">
        <f>ROUND(N(data!C81), 0)</f>
        <v>0</v>
      </c>
      <c r="AB2" s="208">
        <f>ROUND(N(data!C82), 0)</f>
        <v>0</v>
      </c>
      <c r="AC2" s="208">
        <f>ROUND(N(data!C83), 0)</f>
        <v>25405</v>
      </c>
      <c r="AD2" s="208">
        <f>ROUND(N(data!C84), 0)</f>
        <v>0</v>
      </c>
      <c r="AE2" s="208">
        <f>ROUND(N(data!C89), 0)</f>
        <v>105009421</v>
      </c>
      <c r="AF2" s="208">
        <f>ROUND(N(data!C87), 0)</f>
        <v>104205593</v>
      </c>
      <c r="AG2" s="208">
        <f>ROUND(N(data!C90), 0)</f>
        <v>41400</v>
      </c>
      <c r="AH2" s="208">
        <f>ROUND(N(data!C91), 0)</f>
        <v>33583</v>
      </c>
      <c r="AI2" s="208">
        <f>ROUND(N(data!C92), 0)</f>
        <v>12208</v>
      </c>
      <c r="AJ2" s="208">
        <f>ROUND(N(data!C93), 0)</f>
        <v>216206</v>
      </c>
      <c r="AK2" s="315">
        <f>ROUND(N(data!C94), 2)</f>
        <v>87.61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25">
      <c r="A3" s="12" t="str">
        <f>RIGHT(data!$C$97,3)</f>
        <v>142</v>
      </c>
      <c r="B3" s="210" t="str">
        <f>RIGHT(data!$C$96,4)</f>
        <v>2023</v>
      </c>
      <c r="C3" s="12" t="str">
        <f>data!D$55</f>
        <v>6030</v>
      </c>
      <c r="D3" s="12" t="s">
        <v>1154</v>
      </c>
      <c r="E3" s="208">
        <f>ROUND(N(data!D59), 0)</f>
        <v>0</v>
      </c>
      <c r="F3" s="315">
        <f>ROUND(N(data!D60), 2)</f>
        <v>0</v>
      </c>
      <c r="G3" s="208">
        <f>ROUND(N(data!D61), 0)</f>
        <v>0</v>
      </c>
      <c r="H3" s="208">
        <f>ROUND(N(data!D62), 0)</f>
        <v>0</v>
      </c>
      <c r="I3" s="208">
        <f>ROUND(N(data!D63), 0)</f>
        <v>0</v>
      </c>
      <c r="J3" s="208">
        <f>ROUND(N(data!D64), 0)</f>
        <v>0</v>
      </c>
      <c r="K3" s="208">
        <f>ROUND(N(data!D65), 0)</f>
        <v>0</v>
      </c>
      <c r="L3" s="208">
        <f>ROUND(N(data!D66), 0)</f>
        <v>0</v>
      </c>
      <c r="M3" s="208">
        <f>ROUND(N(data!D67), 0)</f>
        <v>0</v>
      </c>
      <c r="N3" s="208">
        <f>ROUND(N(data!D68), 0)</f>
        <v>0</v>
      </c>
      <c r="O3" s="208">
        <f>ROUND(N(data!D69), 0)</f>
        <v>0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0</v>
      </c>
      <c r="AF3" s="208">
        <f>ROUND(N(data!D87), 0)</f>
        <v>0</v>
      </c>
      <c r="AG3" s="208">
        <f>ROUND(N(data!D90), 0)</f>
        <v>0</v>
      </c>
      <c r="AH3" s="208">
        <f>ROUND(N(data!D91), 0)</f>
        <v>0</v>
      </c>
      <c r="AI3" s="208">
        <f>ROUND(N(data!D92), 0)</f>
        <v>0</v>
      </c>
      <c r="AJ3" s="208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25">
      <c r="A4" s="12" t="str">
        <f>RIGHT(data!$C$97,3)</f>
        <v>142</v>
      </c>
      <c r="B4" s="210" t="str">
        <f>RIGHT(data!$C$96,4)</f>
        <v>2023</v>
      </c>
      <c r="C4" s="12" t="str">
        <f>data!E$55</f>
        <v>6070</v>
      </c>
      <c r="D4" s="12" t="s">
        <v>1154</v>
      </c>
      <c r="E4" s="208">
        <f>ROUND(N(data!E59), 0)</f>
        <v>68207</v>
      </c>
      <c r="F4" s="315">
        <f>ROUND(N(data!E60), 2)</f>
        <v>349.11</v>
      </c>
      <c r="G4" s="208">
        <f>ROUND(N(data!E61), 0)</f>
        <v>41461261</v>
      </c>
      <c r="H4" s="208">
        <f>ROUND(N(data!E62), 0)</f>
        <v>8987196</v>
      </c>
      <c r="I4" s="208">
        <f>ROUND(N(data!E63), 0)</f>
        <v>4730156</v>
      </c>
      <c r="J4" s="208">
        <f>ROUND(N(data!E64), 0)</f>
        <v>2318787</v>
      </c>
      <c r="K4" s="208">
        <f>ROUND(N(data!E65), 0)</f>
        <v>26839</v>
      </c>
      <c r="L4" s="208">
        <f>ROUND(N(data!E66), 0)</f>
        <v>62247</v>
      </c>
      <c r="M4" s="208">
        <f>ROUND(N(data!E67), 0)</f>
        <v>3015815</v>
      </c>
      <c r="N4" s="208">
        <f>ROUND(N(data!E68), 0)</f>
        <v>17246</v>
      </c>
      <c r="O4" s="208">
        <f>ROUND(N(data!E69), 0)</f>
        <v>14779845</v>
      </c>
      <c r="P4" s="208">
        <f>ROUND(N(data!E70), 0)</f>
        <v>1136</v>
      </c>
      <c r="Q4" s="208">
        <f>ROUND(N(data!E71), 0)</f>
        <v>14208465</v>
      </c>
      <c r="R4" s="208">
        <f>ROUND(N(data!E72), 0)</f>
        <v>0</v>
      </c>
      <c r="S4" s="208">
        <f>ROUND(N(data!E73), 0)</f>
        <v>0</v>
      </c>
      <c r="T4" s="208">
        <f>ROUND(N(data!E74), 0)</f>
        <v>505826</v>
      </c>
      <c r="U4" s="208">
        <f>ROUND(N(data!E75), 0)</f>
        <v>0</v>
      </c>
      <c r="V4" s="208">
        <f>ROUND(N(data!E76), 0)</f>
        <v>0</v>
      </c>
      <c r="W4" s="208">
        <f>ROUND(N(data!E77), 0)</f>
        <v>31582</v>
      </c>
      <c r="X4" s="208">
        <f>ROUND(N(data!E78), 0)</f>
        <v>0</v>
      </c>
      <c r="Y4" s="208">
        <f>ROUND(N(data!E79), 0)</f>
        <v>0</v>
      </c>
      <c r="Z4" s="208">
        <f>ROUND(N(data!E80), 0)</f>
        <v>6138</v>
      </c>
      <c r="AA4" s="208">
        <f>ROUND(N(data!E81), 0)</f>
        <v>0</v>
      </c>
      <c r="AB4" s="208">
        <f>ROUND(N(data!E82), 0)</f>
        <v>0</v>
      </c>
      <c r="AC4" s="208">
        <f>ROUND(N(data!E83), 0)</f>
        <v>26698</v>
      </c>
      <c r="AD4" s="208">
        <f>ROUND(N(data!E84), 0)</f>
        <v>0</v>
      </c>
      <c r="AE4" s="208">
        <f>ROUND(N(data!E89), 0)</f>
        <v>270493843</v>
      </c>
      <c r="AF4" s="208">
        <f>ROUND(N(data!E87), 0)</f>
        <v>243505741</v>
      </c>
      <c r="AG4" s="208">
        <f>ROUND(N(data!E90), 0)</f>
        <v>74943</v>
      </c>
      <c r="AH4" s="208">
        <f>ROUND(N(data!E91), 0)</f>
        <v>168643</v>
      </c>
      <c r="AI4" s="208">
        <f>ROUND(N(data!E92), 0)</f>
        <v>22099</v>
      </c>
      <c r="AJ4" s="208">
        <f>ROUND(N(data!E93), 0)</f>
        <v>1055034</v>
      </c>
      <c r="AK4" s="315">
        <f>ROUND(N(data!E94), 2)</f>
        <v>211.99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25">
      <c r="A5" s="12" t="str">
        <f>RIGHT(data!$C$97,3)</f>
        <v>142</v>
      </c>
      <c r="B5" s="210" t="str">
        <f>RIGHT(data!$C$96,4)</f>
        <v>2023</v>
      </c>
      <c r="C5" s="12" t="str">
        <f>data!F$55</f>
        <v>6100</v>
      </c>
      <c r="D5" s="12" t="s">
        <v>1154</v>
      </c>
      <c r="E5" s="208">
        <f>ROUND(N(data!F59), 0)</f>
        <v>0</v>
      </c>
      <c r="F5" s="315">
        <f>ROUND(N(data!F60), 2)</f>
        <v>0</v>
      </c>
      <c r="G5" s="208">
        <f>ROUND(N(data!F61), 0)</f>
        <v>0</v>
      </c>
      <c r="H5" s="208">
        <f>ROUND(N(data!F62), 0)</f>
        <v>0</v>
      </c>
      <c r="I5" s="208">
        <f>ROUND(N(data!F63), 0)</f>
        <v>0</v>
      </c>
      <c r="J5" s="208">
        <f>ROUND(N(data!F64), 0)</f>
        <v>0</v>
      </c>
      <c r="K5" s="208">
        <f>ROUND(N(data!F65), 0)</f>
        <v>0</v>
      </c>
      <c r="L5" s="208">
        <f>ROUND(N(data!F66), 0)</f>
        <v>0</v>
      </c>
      <c r="M5" s="208">
        <f>ROUND(N(data!F67), 0)</f>
        <v>0</v>
      </c>
      <c r="N5" s="208">
        <f>ROUND(N(data!F68), 0)</f>
        <v>0</v>
      </c>
      <c r="O5" s="208">
        <f>ROUND(N(data!F69), 0)</f>
        <v>0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0</v>
      </c>
      <c r="AF5" s="208">
        <f>ROUND(N(data!F87), 0)</f>
        <v>0</v>
      </c>
      <c r="AG5" s="208">
        <f>ROUND(N(data!F90), 0)</f>
        <v>0</v>
      </c>
      <c r="AH5" s="208">
        <f>ROUND(N(data!F91), 0)</f>
        <v>0</v>
      </c>
      <c r="AI5" s="208">
        <f>ROUND(N(data!F92), 0)</f>
        <v>0</v>
      </c>
      <c r="AJ5" s="208">
        <f>ROUND(N(data!F93), 0)</f>
        <v>0</v>
      </c>
      <c r="AK5" s="315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25">
      <c r="A6" s="12" t="str">
        <f>RIGHT(data!$C$97,3)</f>
        <v>142</v>
      </c>
      <c r="B6" s="210" t="str">
        <f>RIGHT(data!$C$96,4)</f>
        <v>2023</v>
      </c>
      <c r="C6" s="12" t="str">
        <f>data!G$55</f>
        <v>6120</v>
      </c>
      <c r="D6" s="12" t="s">
        <v>1154</v>
      </c>
      <c r="E6" s="208">
        <f>ROUND(N(data!G59), 0)</f>
        <v>0</v>
      </c>
      <c r="F6" s="315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15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25">
      <c r="A7" s="12" t="str">
        <f>RIGHT(data!$C$97,3)</f>
        <v>142</v>
      </c>
      <c r="B7" s="210" t="str">
        <f>RIGHT(data!$C$96,4)</f>
        <v>2023</v>
      </c>
      <c r="C7" s="12" t="str">
        <f>data!H$55</f>
        <v>6140</v>
      </c>
      <c r="D7" s="12" t="s">
        <v>1154</v>
      </c>
      <c r="E7" s="208">
        <f>ROUND(N(data!H59), 0)</f>
        <v>0</v>
      </c>
      <c r="F7" s="315">
        <f>ROUND(N(data!H60), 2)</f>
        <v>0</v>
      </c>
      <c r="G7" s="208">
        <f>ROUND(N(data!H61), 0)</f>
        <v>0</v>
      </c>
      <c r="H7" s="208">
        <f>ROUND(N(data!H62), 0)</f>
        <v>0</v>
      </c>
      <c r="I7" s="208">
        <f>ROUND(N(data!H63), 0)</f>
        <v>0</v>
      </c>
      <c r="J7" s="208">
        <f>ROUND(N(data!H64), 0)</f>
        <v>0</v>
      </c>
      <c r="K7" s="208">
        <f>ROUND(N(data!H65), 0)</f>
        <v>402</v>
      </c>
      <c r="L7" s="208">
        <f>ROUND(N(data!H66), 0)</f>
        <v>0</v>
      </c>
      <c r="M7" s="208">
        <f>ROUND(N(data!H67), 0)</f>
        <v>0</v>
      </c>
      <c r="N7" s="208">
        <f>ROUND(N(data!H68), 0)</f>
        <v>0</v>
      </c>
      <c r="O7" s="208">
        <f>ROUND(N(data!H69), 0)</f>
        <v>0</v>
      </c>
      <c r="P7" s="208">
        <f>ROUND(N(data!H70), 0)</f>
        <v>0</v>
      </c>
      <c r="Q7" s="208">
        <f>ROUND(N(data!H71), 0)</f>
        <v>0</v>
      </c>
      <c r="R7" s="208">
        <f>ROUND(N(data!H72), 0)</f>
        <v>0</v>
      </c>
      <c r="S7" s="208">
        <f>ROUND(N(data!H73), 0)</f>
        <v>0</v>
      </c>
      <c r="T7" s="208">
        <f>ROUND(N(data!H74), 0)</f>
        <v>0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0</v>
      </c>
      <c r="AA7" s="208">
        <f>ROUND(N(data!H81), 0)</f>
        <v>0</v>
      </c>
      <c r="AB7" s="208">
        <f>ROUND(N(data!H82), 0)</f>
        <v>0</v>
      </c>
      <c r="AC7" s="208">
        <f>ROUND(N(data!H83), 0)</f>
        <v>0</v>
      </c>
      <c r="AD7" s="208">
        <f>ROUND(N(data!H84), 0)</f>
        <v>0</v>
      </c>
      <c r="AE7" s="208">
        <f>ROUND(N(data!H89), 0)</f>
        <v>0</v>
      </c>
      <c r="AF7" s="208">
        <f>ROUND(N(data!H87), 0)</f>
        <v>0</v>
      </c>
      <c r="AG7" s="208">
        <f>ROUND(N(data!H90), 0)</f>
        <v>0</v>
      </c>
      <c r="AH7" s="208">
        <f>ROUND(N(data!H91), 0)</f>
        <v>0</v>
      </c>
      <c r="AI7" s="208">
        <f>ROUND(N(data!H92), 0)</f>
        <v>0</v>
      </c>
      <c r="AJ7" s="208">
        <f>ROUND(N(data!H93), 0)</f>
        <v>0</v>
      </c>
      <c r="AK7" s="315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25">
      <c r="A8" s="12" t="str">
        <f>RIGHT(data!$C$97,3)</f>
        <v>142</v>
      </c>
      <c r="B8" s="210" t="str">
        <f>RIGHT(data!$C$96,4)</f>
        <v>2023</v>
      </c>
      <c r="C8" s="12" t="str">
        <f>data!I$55</f>
        <v>6150</v>
      </c>
      <c r="D8" s="12" t="s">
        <v>1154</v>
      </c>
      <c r="E8" s="208">
        <f>ROUND(N(data!I59), 0)</f>
        <v>0</v>
      </c>
      <c r="F8" s="315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25">
      <c r="A9" s="12" t="str">
        <f>RIGHT(data!$C$97,3)</f>
        <v>142</v>
      </c>
      <c r="B9" s="210" t="str">
        <f>RIGHT(data!$C$96,4)</f>
        <v>2023</v>
      </c>
      <c r="C9" s="12" t="str">
        <f>data!J$55</f>
        <v>6170</v>
      </c>
      <c r="D9" s="12" t="s">
        <v>1154</v>
      </c>
      <c r="E9" s="208">
        <f>ROUND(N(data!J59), 0)</f>
        <v>0</v>
      </c>
      <c r="F9" s="315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0</v>
      </c>
      <c r="AH9" s="208">
        <f>ROUND(N(data!J91), 0)</f>
        <v>0</v>
      </c>
      <c r="AI9" s="208">
        <f>ROUND(N(data!J92), 0)</f>
        <v>0</v>
      </c>
      <c r="AJ9" s="208">
        <f>ROUND(N(data!J93), 0)</f>
        <v>0</v>
      </c>
      <c r="AK9" s="315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25">
      <c r="A10" s="12" t="str">
        <f>RIGHT(data!$C$97,3)</f>
        <v>142</v>
      </c>
      <c r="B10" s="210" t="str">
        <f>RIGHT(data!$C$96,4)</f>
        <v>2023</v>
      </c>
      <c r="C10" s="12" t="str">
        <f>data!K$55</f>
        <v>6200</v>
      </c>
      <c r="D10" s="12" t="s">
        <v>1154</v>
      </c>
      <c r="E10" s="208">
        <f>ROUND(N(data!K59), 0)</f>
        <v>0</v>
      </c>
      <c r="F10" s="315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25">
      <c r="A11" s="12" t="str">
        <f>RIGHT(data!$C$97,3)</f>
        <v>142</v>
      </c>
      <c r="B11" s="210" t="str">
        <f>RIGHT(data!$C$96,4)</f>
        <v>2023</v>
      </c>
      <c r="C11" s="12" t="str">
        <f>data!L$55</f>
        <v>6210</v>
      </c>
      <c r="D11" s="12" t="s">
        <v>1154</v>
      </c>
      <c r="E11" s="208">
        <f>ROUND(N(data!L59), 0)</f>
        <v>0</v>
      </c>
      <c r="F11" s="315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25">
      <c r="A12" s="12" t="str">
        <f>RIGHT(data!$C$97,3)</f>
        <v>142</v>
      </c>
      <c r="B12" s="210" t="str">
        <f>RIGHT(data!$C$96,4)</f>
        <v>2023</v>
      </c>
      <c r="C12" s="12" t="str">
        <f>data!M$55</f>
        <v>6330</v>
      </c>
      <c r="D12" s="12" t="s">
        <v>1154</v>
      </c>
      <c r="E12" s="208">
        <f>ROUND(N(data!M59), 0)</f>
        <v>0</v>
      </c>
      <c r="F12" s="315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25">
      <c r="A13" s="12" t="str">
        <f>RIGHT(data!$C$97,3)</f>
        <v>142</v>
      </c>
      <c r="B13" s="210" t="str">
        <f>RIGHT(data!$C$96,4)</f>
        <v>2023</v>
      </c>
      <c r="C13" s="12" t="str">
        <f>data!N$55</f>
        <v>6400</v>
      </c>
      <c r="D13" s="12" t="s">
        <v>1154</v>
      </c>
      <c r="E13" s="208">
        <f>ROUND(N(data!N59), 0)</f>
        <v>0</v>
      </c>
      <c r="F13" s="315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25">
      <c r="A14" s="12" t="str">
        <f>RIGHT(data!$C$97,3)</f>
        <v>142</v>
      </c>
      <c r="B14" s="210" t="str">
        <f>RIGHT(data!$C$96,4)</f>
        <v>2023</v>
      </c>
      <c r="C14" s="12" t="str">
        <f>data!O$55</f>
        <v>7010</v>
      </c>
      <c r="D14" s="12" t="s">
        <v>1154</v>
      </c>
      <c r="E14" s="208">
        <f>ROUND(N(data!O59), 0)</f>
        <v>6032</v>
      </c>
      <c r="F14" s="315">
        <f>ROUND(N(data!O60), 2)</f>
        <v>69.05</v>
      </c>
      <c r="G14" s="208">
        <f>ROUND(N(data!O61), 0)</f>
        <v>9244992</v>
      </c>
      <c r="H14" s="208">
        <f>ROUND(N(data!O62), 0)</f>
        <v>2005472</v>
      </c>
      <c r="I14" s="208">
        <f>ROUND(N(data!O63), 0)</f>
        <v>2678449</v>
      </c>
      <c r="J14" s="208">
        <f>ROUND(N(data!O64), 0)</f>
        <v>1213740</v>
      </c>
      <c r="K14" s="208">
        <f>ROUND(N(data!O65), 0)</f>
        <v>9504</v>
      </c>
      <c r="L14" s="208">
        <f>ROUND(N(data!O66), 0)</f>
        <v>88982</v>
      </c>
      <c r="M14" s="208">
        <f>ROUND(N(data!O67), 0)</f>
        <v>740941</v>
      </c>
      <c r="N14" s="208">
        <f>ROUND(N(data!O68), 0)</f>
        <v>7086</v>
      </c>
      <c r="O14" s="208">
        <f>ROUND(N(data!O69), 0)</f>
        <v>4573427</v>
      </c>
      <c r="P14" s="208">
        <f>ROUND(N(data!O70), 0)</f>
        <v>0</v>
      </c>
      <c r="Q14" s="208">
        <f>ROUND(N(data!O71), 0)</f>
        <v>4330727</v>
      </c>
      <c r="R14" s="208">
        <f>ROUND(N(data!O72), 0)</f>
        <v>0</v>
      </c>
      <c r="S14" s="208">
        <f>ROUND(N(data!O73), 0)</f>
        <v>0</v>
      </c>
      <c r="T14" s="208">
        <f>ROUND(N(data!O74), 0)</f>
        <v>70379</v>
      </c>
      <c r="U14" s="208">
        <f>ROUND(N(data!O75), 0)</f>
        <v>0</v>
      </c>
      <c r="V14" s="208">
        <f>ROUND(N(data!O76), 0)</f>
        <v>0</v>
      </c>
      <c r="W14" s="208">
        <f>ROUND(N(data!O77), 0)</f>
        <v>87857</v>
      </c>
      <c r="X14" s="208">
        <f>ROUND(N(data!O78), 0)</f>
        <v>0</v>
      </c>
      <c r="Y14" s="208">
        <f>ROUND(N(data!O79), 0)</f>
        <v>0</v>
      </c>
      <c r="Z14" s="208">
        <f>ROUND(N(data!O80), 0)</f>
        <v>14698</v>
      </c>
      <c r="AA14" s="208">
        <f>ROUND(N(data!O81), 0)</f>
        <v>0</v>
      </c>
      <c r="AB14" s="208">
        <f>ROUND(N(data!O82), 0)</f>
        <v>0</v>
      </c>
      <c r="AC14" s="208">
        <f>ROUND(N(data!O83), 0)</f>
        <v>69766</v>
      </c>
      <c r="AD14" s="208">
        <f>ROUND(N(data!O84), 0)</f>
        <v>460</v>
      </c>
      <c r="AE14" s="208">
        <f>ROUND(N(data!O89), 0)</f>
        <v>91773906</v>
      </c>
      <c r="AF14" s="208">
        <f>ROUND(N(data!O87), 0)</f>
        <v>86197884</v>
      </c>
      <c r="AG14" s="208">
        <f>ROUND(N(data!O90), 0)</f>
        <v>16352</v>
      </c>
      <c r="AH14" s="208">
        <f>ROUND(N(data!O91), 0)</f>
        <v>16099</v>
      </c>
      <c r="AI14" s="208">
        <f>ROUND(N(data!O92), 0)</f>
        <v>4822</v>
      </c>
      <c r="AJ14" s="208">
        <f>ROUND(N(data!O93), 0)</f>
        <v>142405</v>
      </c>
      <c r="AK14" s="315">
        <f>ROUND(N(data!O94), 2)</f>
        <v>54.31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25">
      <c r="A15" s="12" t="str">
        <f>RIGHT(data!$C$97,3)</f>
        <v>142</v>
      </c>
      <c r="B15" s="210" t="str">
        <f>RIGHT(data!$C$96,4)</f>
        <v>2023</v>
      </c>
      <c r="C15" s="12" t="str">
        <f>data!P$55</f>
        <v>7020</v>
      </c>
      <c r="D15" s="12" t="s">
        <v>1154</v>
      </c>
      <c r="E15" s="208">
        <f>ROUND(N(data!P59), 0)</f>
        <v>1128332</v>
      </c>
      <c r="F15" s="315">
        <f>ROUND(N(data!P60), 2)</f>
        <v>130.47</v>
      </c>
      <c r="G15" s="208">
        <f>ROUND(N(data!P61), 0)</f>
        <v>15446966</v>
      </c>
      <c r="H15" s="208">
        <f>ROUND(N(data!P62), 0)</f>
        <v>3362058</v>
      </c>
      <c r="I15" s="208">
        <f>ROUND(N(data!P63), 0)</f>
        <v>5093002</v>
      </c>
      <c r="J15" s="208">
        <f>ROUND(N(data!P64), 0)</f>
        <v>50718653</v>
      </c>
      <c r="K15" s="208">
        <f>ROUND(N(data!P65), 0)</f>
        <v>14357</v>
      </c>
      <c r="L15" s="208">
        <f>ROUND(N(data!P66), 0)</f>
        <v>3743709</v>
      </c>
      <c r="M15" s="208">
        <f>ROUND(N(data!P67), 0)</f>
        <v>5003232</v>
      </c>
      <c r="N15" s="208">
        <f>ROUND(N(data!P68), 0)</f>
        <v>2122198</v>
      </c>
      <c r="O15" s="208">
        <f>ROUND(N(data!P69), 0)</f>
        <v>6283426</v>
      </c>
      <c r="P15" s="208">
        <f>ROUND(N(data!P70), 0)</f>
        <v>0</v>
      </c>
      <c r="Q15" s="208">
        <f>ROUND(N(data!P71), 0)</f>
        <v>4658284</v>
      </c>
      <c r="R15" s="208">
        <f>ROUND(N(data!P72), 0)</f>
        <v>0</v>
      </c>
      <c r="S15" s="208">
        <f>ROUND(N(data!P73), 0)</f>
        <v>0</v>
      </c>
      <c r="T15" s="208">
        <f>ROUND(N(data!P74), 0)</f>
        <v>171336</v>
      </c>
      <c r="U15" s="208">
        <f>ROUND(N(data!P75), 0)</f>
        <v>0</v>
      </c>
      <c r="V15" s="208">
        <f>ROUND(N(data!P76), 0)</f>
        <v>0</v>
      </c>
      <c r="W15" s="208">
        <f>ROUND(N(data!P77), 0)</f>
        <v>1296232</v>
      </c>
      <c r="X15" s="208">
        <f>ROUND(N(data!P78), 0)</f>
        <v>0</v>
      </c>
      <c r="Y15" s="208">
        <f>ROUND(N(data!P79), 0)</f>
        <v>0</v>
      </c>
      <c r="Z15" s="208">
        <f>ROUND(N(data!P80), 0)</f>
        <v>8562</v>
      </c>
      <c r="AA15" s="208">
        <f>ROUND(N(data!P81), 0)</f>
        <v>0</v>
      </c>
      <c r="AB15" s="208">
        <f>ROUND(N(data!P82), 0)</f>
        <v>0</v>
      </c>
      <c r="AC15" s="208">
        <f>ROUND(N(data!P83), 0)</f>
        <v>149011</v>
      </c>
      <c r="AD15" s="208">
        <f>ROUND(N(data!P84), 0)</f>
        <v>0</v>
      </c>
      <c r="AE15" s="208">
        <f>ROUND(N(data!P89), 0)</f>
        <v>869397709</v>
      </c>
      <c r="AF15" s="208">
        <f>ROUND(N(data!P87), 0)</f>
        <v>394720554</v>
      </c>
      <c r="AG15" s="208">
        <f>ROUND(N(data!P90), 0)</f>
        <v>52648</v>
      </c>
      <c r="AH15" s="208">
        <f>ROUND(N(data!P91), 0)</f>
        <v>0</v>
      </c>
      <c r="AI15" s="208">
        <f>ROUND(N(data!P92), 0)</f>
        <v>15524</v>
      </c>
      <c r="AJ15" s="208">
        <f>ROUND(N(data!P93), 0)</f>
        <v>314052</v>
      </c>
      <c r="AK15" s="315">
        <f>ROUND(N(data!P94), 2)</f>
        <v>65.75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25">
      <c r="A16" s="12" t="str">
        <f>RIGHT(data!$C$97,3)</f>
        <v>142</v>
      </c>
      <c r="B16" s="210" t="str">
        <f>RIGHT(data!$C$96,4)</f>
        <v>2023</v>
      </c>
      <c r="C16" s="12" t="str">
        <f>data!Q$55</f>
        <v>7030</v>
      </c>
      <c r="D16" s="12" t="s">
        <v>1154</v>
      </c>
      <c r="E16" s="208">
        <f>ROUND(N(data!Q59), 0)</f>
        <v>37704</v>
      </c>
      <c r="F16" s="315">
        <f>ROUND(N(data!Q60), 2)</f>
        <v>61.85</v>
      </c>
      <c r="G16" s="208">
        <f>ROUND(N(data!Q61), 0)</f>
        <v>9130401</v>
      </c>
      <c r="H16" s="208">
        <f>ROUND(N(data!Q62), 0)</f>
        <v>1978301</v>
      </c>
      <c r="I16" s="208">
        <f>ROUND(N(data!Q63), 0)</f>
        <v>0</v>
      </c>
      <c r="J16" s="208">
        <f>ROUND(N(data!Q64), 0)</f>
        <v>1121283</v>
      </c>
      <c r="K16" s="208">
        <f>ROUND(N(data!Q65), 0)</f>
        <v>2150</v>
      </c>
      <c r="L16" s="208">
        <f>ROUND(N(data!Q66), 0)</f>
        <v>11508</v>
      </c>
      <c r="M16" s="208">
        <f>ROUND(N(data!Q67), 0)</f>
        <v>18959</v>
      </c>
      <c r="N16" s="208">
        <f>ROUND(N(data!Q68), 0)</f>
        <v>0</v>
      </c>
      <c r="O16" s="208">
        <f>ROUND(N(data!Q69), 0)</f>
        <v>2704188</v>
      </c>
      <c r="P16" s="208">
        <f>ROUND(N(data!Q70), 0)</f>
        <v>0</v>
      </c>
      <c r="Q16" s="208">
        <f>ROUND(N(data!Q71), 0)</f>
        <v>2625436</v>
      </c>
      <c r="R16" s="208">
        <f>ROUND(N(data!Q72), 0)</f>
        <v>0</v>
      </c>
      <c r="S16" s="208">
        <f>ROUND(N(data!Q73), 0)</f>
        <v>0</v>
      </c>
      <c r="T16" s="208">
        <f>ROUND(N(data!Q74), 0)</f>
        <v>32985</v>
      </c>
      <c r="U16" s="208">
        <f>ROUND(N(data!Q75), 0)</f>
        <v>0</v>
      </c>
      <c r="V16" s="208">
        <f>ROUND(N(data!Q76), 0)</f>
        <v>0</v>
      </c>
      <c r="W16" s="208">
        <f>ROUND(N(data!Q77), 0)</f>
        <v>26219</v>
      </c>
      <c r="X16" s="208">
        <f>ROUND(N(data!Q78), 0)</f>
        <v>0</v>
      </c>
      <c r="Y16" s="208">
        <f>ROUND(N(data!Q79), 0)</f>
        <v>0</v>
      </c>
      <c r="Z16" s="208">
        <f>ROUND(N(data!Q80), 0)</f>
        <v>8885</v>
      </c>
      <c r="AA16" s="208">
        <f>ROUND(N(data!Q81), 0)</f>
        <v>0</v>
      </c>
      <c r="AB16" s="208">
        <f>ROUND(N(data!Q82), 0)</f>
        <v>0</v>
      </c>
      <c r="AC16" s="208">
        <f>ROUND(N(data!Q83), 0)</f>
        <v>10661</v>
      </c>
      <c r="AD16" s="208">
        <f>ROUND(N(data!Q84), 0)</f>
        <v>898</v>
      </c>
      <c r="AE16" s="208">
        <f>ROUND(N(data!Q89), 0)</f>
        <v>77662424</v>
      </c>
      <c r="AF16" s="208">
        <f>ROUND(N(data!Q87), 0)</f>
        <v>25386224</v>
      </c>
      <c r="AG16" s="208">
        <f>ROUND(N(data!Q90), 0)</f>
        <v>0</v>
      </c>
      <c r="AH16" s="208">
        <f>ROUND(N(data!Q91), 0)</f>
        <v>0</v>
      </c>
      <c r="AI16" s="208">
        <f>ROUND(N(data!Q92), 0)</f>
        <v>0</v>
      </c>
      <c r="AJ16" s="208">
        <f>ROUND(N(data!Q93), 0)</f>
        <v>66699</v>
      </c>
      <c r="AK16" s="315">
        <f>ROUND(N(data!Q94), 2)</f>
        <v>49.06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25">
      <c r="A17" s="12" t="str">
        <f>RIGHT(data!$C$97,3)</f>
        <v>142</v>
      </c>
      <c r="B17" s="210" t="str">
        <f>RIGHT(data!$C$96,4)</f>
        <v>2023</v>
      </c>
      <c r="C17" s="12" t="str">
        <f>data!R$55</f>
        <v>7040</v>
      </c>
      <c r="D17" s="12" t="s">
        <v>1154</v>
      </c>
      <c r="E17" s="208">
        <f>ROUND(N(data!R59), 0)</f>
        <v>1338390</v>
      </c>
      <c r="F17" s="315">
        <f>ROUND(N(data!R60), 2)</f>
        <v>2.82</v>
      </c>
      <c r="G17" s="208">
        <f>ROUND(N(data!R61), 0)</f>
        <v>218400</v>
      </c>
      <c r="H17" s="208">
        <f>ROUND(N(data!R62), 0)</f>
        <v>47182</v>
      </c>
      <c r="I17" s="208">
        <f>ROUND(N(data!R63), 0)</f>
        <v>1686684</v>
      </c>
      <c r="J17" s="208">
        <f>ROUND(N(data!R64), 0)</f>
        <v>383378</v>
      </c>
      <c r="K17" s="208">
        <f>ROUND(N(data!R65), 0)</f>
        <v>0</v>
      </c>
      <c r="L17" s="208">
        <f>ROUND(N(data!R66), 0)</f>
        <v>1886</v>
      </c>
      <c r="M17" s="208">
        <f>ROUND(N(data!R67), 0)</f>
        <v>144254</v>
      </c>
      <c r="N17" s="208">
        <f>ROUND(N(data!R68), 0)</f>
        <v>247</v>
      </c>
      <c r="O17" s="208">
        <f>ROUND(N(data!R69), 0)</f>
        <v>138738</v>
      </c>
      <c r="P17" s="208">
        <f>ROUND(N(data!R70), 0)</f>
        <v>0</v>
      </c>
      <c r="Q17" s="208">
        <f>ROUND(N(data!R71), 0)</f>
        <v>131168</v>
      </c>
      <c r="R17" s="208">
        <f>ROUND(N(data!R72), 0)</f>
        <v>0</v>
      </c>
      <c r="S17" s="208">
        <f>ROUND(N(data!R73), 0)</f>
        <v>0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5880</v>
      </c>
      <c r="X17" s="208">
        <f>ROUND(N(data!R78), 0)</f>
        <v>0</v>
      </c>
      <c r="Y17" s="208">
        <f>ROUND(N(data!R79), 0)</f>
        <v>0</v>
      </c>
      <c r="Z17" s="208">
        <f>ROUND(N(data!R80), 0)</f>
        <v>0</v>
      </c>
      <c r="AA17" s="208">
        <f>ROUND(N(data!R81), 0)</f>
        <v>0</v>
      </c>
      <c r="AB17" s="208">
        <f>ROUND(N(data!R82), 0)</f>
        <v>0</v>
      </c>
      <c r="AC17" s="208">
        <f>ROUND(N(data!R83), 0)</f>
        <v>1689</v>
      </c>
      <c r="AD17" s="208">
        <f>ROUND(N(data!R84), 0)</f>
        <v>0</v>
      </c>
      <c r="AE17" s="208">
        <f>ROUND(N(data!R89), 0)</f>
        <v>62667586</v>
      </c>
      <c r="AF17" s="208">
        <f>ROUND(N(data!R87), 0)</f>
        <v>28282172</v>
      </c>
      <c r="AG17" s="208">
        <f>ROUND(N(data!R90), 0)</f>
        <v>0</v>
      </c>
      <c r="AH17" s="208">
        <f>ROUND(N(data!R91), 0)</f>
        <v>0</v>
      </c>
      <c r="AI17" s="208">
        <f>ROUND(N(data!R92), 0)</f>
        <v>0</v>
      </c>
      <c r="AJ17" s="208">
        <f>ROUND(N(data!R93), 0)</f>
        <v>0</v>
      </c>
      <c r="AK17" s="315">
        <f>ROUND(N(data!R94), 2)</f>
        <v>1.2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25">
      <c r="A18" s="12" t="str">
        <f>RIGHT(data!$C$97,3)</f>
        <v>142</v>
      </c>
      <c r="B18" s="210" t="str">
        <f>RIGHT(data!$C$96,4)</f>
        <v>2023</v>
      </c>
      <c r="C18" s="12" t="str">
        <f>data!S$55</f>
        <v>7050</v>
      </c>
      <c r="D18" s="12" t="s">
        <v>1154</v>
      </c>
      <c r="E18" s="208">
        <f>ROUND(N(data!S59), 0)</f>
        <v>0</v>
      </c>
      <c r="F18" s="315">
        <f>ROUND(N(data!S60), 2)</f>
        <v>24.3</v>
      </c>
      <c r="G18" s="208">
        <f>ROUND(N(data!S61), 0)</f>
        <v>1343724</v>
      </c>
      <c r="H18" s="208">
        <f>ROUND(N(data!S62), 0)</f>
        <v>290293</v>
      </c>
      <c r="I18" s="208">
        <f>ROUND(N(data!S63), 0)</f>
        <v>0</v>
      </c>
      <c r="J18" s="208">
        <f>ROUND(N(data!S64), 0)</f>
        <v>-88367</v>
      </c>
      <c r="K18" s="208">
        <f>ROUND(N(data!S65), 0)</f>
        <v>0</v>
      </c>
      <c r="L18" s="208">
        <f>ROUND(N(data!S66), 0)</f>
        <v>95176</v>
      </c>
      <c r="M18" s="208">
        <f>ROUND(N(data!S67), 0)</f>
        <v>681768</v>
      </c>
      <c r="N18" s="208">
        <f>ROUND(N(data!S68), 0)</f>
        <v>24097</v>
      </c>
      <c r="O18" s="208">
        <f>ROUND(N(data!S69), 0)</f>
        <v>155005</v>
      </c>
      <c r="P18" s="208">
        <f>ROUND(N(data!S70), 0)</f>
        <v>0</v>
      </c>
      <c r="Q18" s="208">
        <f>ROUND(N(data!S71), 0)</f>
        <v>89320</v>
      </c>
      <c r="R18" s="208">
        <f>ROUND(N(data!S72), 0)</f>
        <v>0</v>
      </c>
      <c r="S18" s="208">
        <f>ROUND(N(data!S73), 0)</f>
        <v>0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4469</v>
      </c>
      <c r="X18" s="208">
        <f>ROUND(N(data!S78), 0)</f>
        <v>0</v>
      </c>
      <c r="Y18" s="208">
        <f>ROUND(N(data!S79), 0)</f>
        <v>0</v>
      </c>
      <c r="Z18" s="208">
        <f>ROUND(N(data!S80), 0)</f>
        <v>60</v>
      </c>
      <c r="AA18" s="208">
        <f>ROUND(N(data!S81), 0)</f>
        <v>0</v>
      </c>
      <c r="AB18" s="208">
        <f>ROUND(N(data!S82), 0)</f>
        <v>0</v>
      </c>
      <c r="AC18" s="208">
        <f>ROUND(N(data!S83), 0)</f>
        <v>61156</v>
      </c>
      <c r="AD18" s="208">
        <f>ROUND(N(data!S84), 0)</f>
        <v>59518</v>
      </c>
      <c r="AE18" s="208">
        <f>ROUND(N(data!S89), 0)</f>
        <v>0</v>
      </c>
      <c r="AF18" s="208">
        <f>ROUND(N(data!S87), 0)</f>
        <v>0</v>
      </c>
      <c r="AG18" s="208">
        <f>ROUND(N(data!S90), 0)</f>
        <v>16747</v>
      </c>
      <c r="AH18" s="208">
        <f>ROUND(N(data!S91), 0)</f>
        <v>0</v>
      </c>
      <c r="AI18" s="208">
        <f>ROUND(N(data!S92), 0)</f>
        <v>4938</v>
      </c>
      <c r="AJ18" s="208">
        <f>ROUND(N(data!S93), 0)</f>
        <v>0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25">
      <c r="A19" s="12" t="str">
        <f>RIGHT(data!$C$97,3)</f>
        <v>142</v>
      </c>
      <c r="B19" s="210" t="str">
        <f>RIGHT(data!$C$96,4)</f>
        <v>2023</v>
      </c>
      <c r="C19" s="12" t="str">
        <f>data!T$55</f>
        <v>7060</v>
      </c>
      <c r="D19" s="12" t="s">
        <v>1154</v>
      </c>
      <c r="E19" s="208">
        <f>ROUND(N(data!T59), 0)</f>
        <v>0</v>
      </c>
      <c r="F19" s="315">
        <f>ROUND(N(data!T60), 2)</f>
        <v>0</v>
      </c>
      <c r="G19" s="208">
        <f>ROUND(N(data!T61), 0)</f>
        <v>0</v>
      </c>
      <c r="H19" s="208">
        <f>ROUND(N(data!T62), 0)</f>
        <v>0</v>
      </c>
      <c r="I19" s="208">
        <f>ROUND(N(data!T63), 0)</f>
        <v>0</v>
      </c>
      <c r="J19" s="208">
        <f>ROUND(N(data!T64), 0)</f>
        <v>0</v>
      </c>
      <c r="K19" s="208">
        <f>ROUND(N(data!T65), 0)</f>
        <v>0</v>
      </c>
      <c r="L19" s="208">
        <f>ROUND(N(data!T66), 0)</f>
        <v>0</v>
      </c>
      <c r="M19" s="208">
        <f>ROUND(N(data!T67), 0)</f>
        <v>0</v>
      </c>
      <c r="N19" s="208">
        <f>ROUND(N(data!T68), 0)</f>
        <v>0</v>
      </c>
      <c r="O19" s="208">
        <f>ROUND(N(data!T69), 0)</f>
        <v>0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0</v>
      </c>
      <c r="AC19" s="208">
        <f>ROUND(N(data!T83), 0)</f>
        <v>0</v>
      </c>
      <c r="AD19" s="208">
        <f>ROUND(N(data!T84), 0)</f>
        <v>0</v>
      </c>
      <c r="AE19" s="208">
        <f>ROUND(N(data!T89), 0)</f>
        <v>0</v>
      </c>
      <c r="AF19" s="208">
        <f>ROUND(N(data!T87), 0)</f>
        <v>0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15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25">
      <c r="A20" s="12" t="str">
        <f>RIGHT(data!$C$97,3)</f>
        <v>142</v>
      </c>
      <c r="B20" s="210" t="str">
        <f>RIGHT(data!$C$96,4)</f>
        <v>2023</v>
      </c>
      <c r="C20" s="12" t="str">
        <f>data!U$55</f>
        <v>7070</v>
      </c>
      <c r="D20" s="12" t="s">
        <v>1154</v>
      </c>
      <c r="E20" s="208">
        <f>ROUND(N(data!U59), 0)</f>
        <v>1477666</v>
      </c>
      <c r="F20" s="315">
        <f>ROUND(N(data!U60), 2)</f>
        <v>51.93</v>
      </c>
      <c r="G20" s="208">
        <f>ROUND(N(data!U61), 0)</f>
        <v>4328258</v>
      </c>
      <c r="H20" s="208">
        <f>ROUND(N(data!U62), 0)</f>
        <v>937697</v>
      </c>
      <c r="I20" s="208">
        <f>ROUND(N(data!U63), 0)</f>
        <v>92485</v>
      </c>
      <c r="J20" s="208">
        <f>ROUND(N(data!U64), 0)</f>
        <v>3955564</v>
      </c>
      <c r="K20" s="208">
        <f>ROUND(N(data!U65), 0)</f>
        <v>4547</v>
      </c>
      <c r="L20" s="208">
        <f>ROUND(N(data!U66), 0)</f>
        <v>851796</v>
      </c>
      <c r="M20" s="208">
        <f>ROUND(N(data!U67), 0)</f>
        <v>554161</v>
      </c>
      <c r="N20" s="208">
        <f>ROUND(N(data!U68), 0)</f>
        <v>64811</v>
      </c>
      <c r="O20" s="208">
        <f>ROUND(N(data!U69), 0)</f>
        <v>6994632</v>
      </c>
      <c r="P20" s="208">
        <f>ROUND(N(data!U70), 0)</f>
        <v>1955822</v>
      </c>
      <c r="Q20" s="208">
        <f>ROUND(N(data!U71), 0)</f>
        <v>1120560</v>
      </c>
      <c r="R20" s="208">
        <f>ROUND(N(data!U72), 0)</f>
        <v>0</v>
      </c>
      <c r="S20" s="208">
        <f>ROUND(N(data!U73), 0)</f>
        <v>0</v>
      </c>
      <c r="T20" s="208">
        <f>ROUND(N(data!U74), 0)</f>
        <v>27689</v>
      </c>
      <c r="U20" s="208">
        <f>ROUND(N(data!U75), 0)</f>
        <v>0</v>
      </c>
      <c r="V20" s="208">
        <f>ROUND(N(data!U76), 0)</f>
        <v>3699431</v>
      </c>
      <c r="W20" s="208">
        <f>ROUND(N(data!U77), 0)</f>
        <v>117455</v>
      </c>
      <c r="X20" s="208">
        <f>ROUND(N(data!U78), 0)</f>
        <v>0</v>
      </c>
      <c r="Y20" s="208">
        <f>ROUND(N(data!U79), 0)</f>
        <v>9000</v>
      </c>
      <c r="Z20" s="208">
        <f>ROUND(N(data!U80), 0)</f>
        <v>1706</v>
      </c>
      <c r="AA20" s="208">
        <f>ROUND(N(data!U81), 0)</f>
        <v>0</v>
      </c>
      <c r="AB20" s="208">
        <f>ROUND(N(data!U82), 0)</f>
        <v>0</v>
      </c>
      <c r="AC20" s="208">
        <f>ROUND(N(data!U83), 0)</f>
        <v>62970</v>
      </c>
      <c r="AD20" s="208">
        <f>ROUND(N(data!U84), 0)</f>
        <v>165377</v>
      </c>
      <c r="AE20" s="208">
        <f>ROUND(N(data!U89), 0)</f>
        <v>137759825</v>
      </c>
      <c r="AF20" s="208">
        <f>ROUND(N(data!U87), 0)</f>
        <v>94632120</v>
      </c>
      <c r="AG20" s="208">
        <f>ROUND(N(data!U90), 0)</f>
        <v>9388</v>
      </c>
      <c r="AH20" s="208">
        <f>ROUND(N(data!U91), 0)</f>
        <v>0</v>
      </c>
      <c r="AI20" s="208">
        <f>ROUND(N(data!U92), 0)</f>
        <v>2768</v>
      </c>
      <c r="AJ20" s="208">
        <f>ROUND(N(data!U93), 0)</f>
        <v>0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25">
      <c r="A21" s="12" t="str">
        <f>RIGHT(data!$C$97,3)</f>
        <v>142</v>
      </c>
      <c r="B21" s="210" t="str">
        <f>RIGHT(data!$C$96,4)</f>
        <v>2023</v>
      </c>
      <c r="C21" s="12" t="str">
        <f>data!V$55</f>
        <v>7110</v>
      </c>
      <c r="D21" s="12" t="s">
        <v>1154</v>
      </c>
      <c r="E21" s="208">
        <f>ROUND(N(data!V59), 0)</f>
        <v>15197</v>
      </c>
      <c r="F21" s="315">
        <f>ROUND(N(data!V60), 2)</f>
        <v>5.39</v>
      </c>
      <c r="G21" s="208">
        <f>ROUND(N(data!V61), 0)</f>
        <v>728914</v>
      </c>
      <c r="H21" s="208">
        <f>ROUND(N(data!V62), 0)</f>
        <v>157626</v>
      </c>
      <c r="I21" s="208">
        <f>ROUND(N(data!V63), 0)</f>
        <v>0</v>
      </c>
      <c r="J21" s="208">
        <f>ROUND(N(data!V64), 0)</f>
        <v>263680</v>
      </c>
      <c r="K21" s="208">
        <f>ROUND(N(data!V65), 0)</f>
        <v>18</v>
      </c>
      <c r="L21" s="208">
        <f>ROUND(N(data!V66), 0)</f>
        <v>62137</v>
      </c>
      <c r="M21" s="208">
        <f>ROUND(N(data!V67), 0)</f>
        <v>1755</v>
      </c>
      <c r="N21" s="208">
        <f>ROUND(N(data!V68), 0)</f>
        <v>0</v>
      </c>
      <c r="O21" s="208">
        <f>ROUND(N(data!V69), 0)</f>
        <v>131817</v>
      </c>
      <c r="P21" s="208">
        <f>ROUND(N(data!V70), 0)</f>
        <v>0</v>
      </c>
      <c r="Q21" s="208">
        <f>ROUND(N(data!V71), 0)</f>
        <v>124028</v>
      </c>
      <c r="R21" s="208">
        <f>ROUND(N(data!V72), 0)</f>
        <v>0</v>
      </c>
      <c r="S21" s="208">
        <f>ROUND(N(data!V73), 0)</f>
        <v>0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7696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94</v>
      </c>
      <c r="AD21" s="208">
        <f>ROUND(N(data!V84), 0)</f>
        <v>0</v>
      </c>
      <c r="AE21" s="208">
        <f>ROUND(N(data!V89), 0)</f>
        <v>36530882</v>
      </c>
      <c r="AF21" s="208">
        <f>ROUND(N(data!V87), 0)</f>
        <v>28692980</v>
      </c>
      <c r="AG21" s="208">
        <f>ROUND(N(data!V90), 0)</f>
        <v>0</v>
      </c>
      <c r="AH21" s="208">
        <f>ROUND(N(data!V91), 0)</f>
        <v>0</v>
      </c>
      <c r="AI21" s="208">
        <f>ROUND(N(data!V92), 0)</f>
        <v>0</v>
      </c>
      <c r="AJ21" s="208">
        <f>ROUND(N(data!V93), 0)</f>
        <v>0</v>
      </c>
      <c r="AK21" s="315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25">
      <c r="A22" s="12" t="str">
        <f>RIGHT(data!$C$97,3)</f>
        <v>142</v>
      </c>
      <c r="B22" s="210" t="str">
        <f>RIGHT(data!$C$96,4)</f>
        <v>2023</v>
      </c>
      <c r="C22" s="12" t="str">
        <f>data!W$55</f>
        <v>7120</v>
      </c>
      <c r="D22" s="12" t="s">
        <v>1154</v>
      </c>
      <c r="E22" s="208">
        <f>ROUND(N(data!W59), 0)</f>
        <v>7751</v>
      </c>
      <c r="F22" s="315">
        <f>ROUND(N(data!W60), 2)</f>
        <v>7.18</v>
      </c>
      <c r="G22" s="208">
        <f>ROUND(N(data!W61), 0)</f>
        <v>773402</v>
      </c>
      <c r="H22" s="208">
        <f>ROUND(N(data!W62), 0)</f>
        <v>167083</v>
      </c>
      <c r="I22" s="208">
        <f>ROUND(N(data!W63), 0)</f>
        <v>0</v>
      </c>
      <c r="J22" s="208">
        <f>ROUND(N(data!W64), 0)</f>
        <v>87163</v>
      </c>
      <c r="K22" s="208">
        <f>ROUND(N(data!W65), 0)</f>
        <v>0</v>
      </c>
      <c r="L22" s="208">
        <f>ROUND(N(data!W66), 0)</f>
        <v>254944</v>
      </c>
      <c r="M22" s="208">
        <f>ROUND(N(data!W67), 0)</f>
        <v>879654</v>
      </c>
      <c r="N22" s="208">
        <f>ROUND(N(data!W68), 0)</f>
        <v>234</v>
      </c>
      <c r="O22" s="208">
        <f>ROUND(N(data!W69), 0)</f>
        <v>4657</v>
      </c>
      <c r="P22" s="208">
        <f>ROUND(N(data!W70), 0)</f>
        <v>0</v>
      </c>
      <c r="Q22" s="208">
        <f>ROUND(N(data!W71), 0)</f>
        <v>0</v>
      </c>
      <c r="R22" s="208">
        <f>ROUND(N(data!W72), 0)</f>
        <v>0</v>
      </c>
      <c r="S22" s="208">
        <f>ROUND(N(data!W73), 0)</f>
        <v>0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968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3689</v>
      </c>
      <c r="AD22" s="208">
        <f>ROUND(N(data!W84), 0)</f>
        <v>0</v>
      </c>
      <c r="AE22" s="208">
        <f>ROUND(N(data!W89), 0)</f>
        <v>33678928</v>
      </c>
      <c r="AF22" s="208">
        <f>ROUND(N(data!W87), 0)</f>
        <v>11149506</v>
      </c>
      <c r="AG22" s="208">
        <f>ROUND(N(data!W90), 0)</f>
        <v>1920</v>
      </c>
      <c r="AH22" s="208">
        <f>ROUND(N(data!W91), 0)</f>
        <v>0</v>
      </c>
      <c r="AI22" s="208">
        <f>ROUND(N(data!W92), 0)</f>
        <v>566</v>
      </c>
      <c r="AJ22" s="208">
        <f>ROUND(N(data!W93), 0)</f>
        <v>0</v>
      </c>
      <c r="AK22" s="315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25">
      <c r="A23" s="12" t="str">
        <f>RIGHT(data!$C$97,3)</f>
        <v>142</v>
      </c>
      <c r="B23" s="210" t="str">
        <f>RIGHT(data!$C$96,4)</f>
        <v>2023</v>
      </c>
      <c r="C23" s="12" t="str">
        <f>data!X$55</f>
        <v>7130</v>
      </c>
      <c r="D23" s="12" t="s">
        <v>1154</v>
      </c>
      <c r="E23" s="208">
        <f>ROUND(N(data!X59), 0)</f>
        <v>0</v>
      </c>
      <c r="F23" s="315">
        <f>ROUND(N(data!X60), 2)</f>
        <v>0</v>
      </c>
      <c r="G23" s="208">
        <f>ROUND(N(data!X61), 0)</f>
        <v>0</v>
      </c>
      <c r="H23" s="208">
        <f>ROUND(N(data!X62), 0)</f>
        <v>0</v>
      </c>
      <c r="I23" s="208">
        <f>ROUND(N(data!X63), 0)</f>
        <v>0</v>
      </c>
      <c r="J23" s="208">
        <f>ROUND(N(data!X64), 0)</f>
        <v>0</v>
      </c>
      <c r="K23" s="208">
        <f>ROUND(N(data!X65), 0)</f>
        <v>0</v>
      </c>
      <c r="L23" s="208">
        <f>ROUND(N(data!X66), 0)</f>
        <v>0</v>
      </c>
      <c r="M23" s="208">
        <f>ROUND(N(data!X67), 0)</f>
        <v>0</v>
      </c>
      <c r="N23" s="208">
        <f>ROUND(N(data!X68), 0)</f>
        <v>0</v>
      </c>
      <c r="O23" s="208">
        <f>ROUND(N(data!X69), 0)</f>
        <v>0</v>
      </c>
      <c r="P23" s="208">
        <f>ROUND(N(data!X70), 0)</f>
        <v>0</v>
      </c>
      <c r="Q23" s="208">
        <f>ROUND(N(data!X71), 0)</f>
        <v>0</v>
      </c>
      <c r="R23" s="208">
        <f>ROUND(N(data!X72), 0)</f>
        <v>0</v>
      </c>
      <c r="S23" s="208">
        <f>ROUND(N(data!X73), 0)</f>
        <v>0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0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0</v>
      </c>
      <c r="AD23" s="208">
        <f>ROUND(N(data!X84), 0)</f>
        <v>0</v>
      </c>
      <c r="AE23" s="208">
        <f>ROUND(N(data!X89), 0)</f>
        <v>0</v>
      </c>
      <c r="AF23" s="208">
        <f>ROUND(N(data!X87), 0)</f>
        <v>0</v>
      </c>
      <c r="AG23" s="208">
        <f>ROUND(N(data!X90), 0)</f>
        <v>0</v>
      </c>
      <c r="AH23" s="208">
        <f>ROUND(N(data!X91), 0)</f>
        <v>0</v>
      </c>
      <c r="AI23" s="208">
        <f>ROUND(N(data!X92), 0)</f>
        <v>0</v>
      </c>
      <c r="AJ23" s="208">
        <f>ROUND(N(data!X93), 0)</f>
        <v>0</v>
      </c>
      <c r="AK23" s="315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25">
      <c r="A24" s="12" t="str">
        <f>RIGHT(data!$C$97,3)</f>
        <v>142</v>
      </c>
      <c r="B24" s="210" t="str">
        <f>RIGHT(data!$C$96,4)</f>
        <v>2023</v>
      </c>
      <c r="C24" s="12" t="str">
        <f>data!Y$55</f>
        <v>7140</v>
      </c>
      <c r="D24" s="12" t="s">
        <v>1154</v>
      </c>
      <c r="E24" s="208">
        <f>ROUND(N(data!Y59), 0)</f>
        <v>154036</v>
      </c>
      <c r="F24" s="315">
        <f>ROUND(N(data!Y60), 2)</f>
        <v>99.92</v>
      </c>
      <c r="G24" s="208">
        <f>ROUND(N(data!Y61), 0)</f>
        <v>9790395</v>
      </c>
      <c r="H24" s="208">
        <f>ROUND(N(data!Y62), 0)</f>
        <v>2119243</v>
      </c>
      <c r="I24" s="208">
        <f>ROUND(N(data!Y63), 0)</f>
        <v>14663</v>
      </c>
      <c r="J24" s="208">
        <f>ROUND(N(data!Y64), 0)</f>
        <v>1403396</v>
      </c>
      <c r="K24" s="208">
        <f>ROUND(N(data!Y65), 0)</f>
        <v>264734</v>
      </c>
      <c r="L24" s="208">
        <f>ROUND(N(data!Y66), 0)</f>
        <v>1411906</v>
      </c>
      <c r="M24" s="208">
        <f>ROUND(N(data!Y67), 0)</f>
        <v>4098376</v>
      </c>
      <c r="N24" s="208">
        <f>ROUND(N(data!Y68), 0)</f>
        <v>1099379</v>
      </c>
      <c r="O24" s="208">
        <f>ROUND(N(data!Y69), 0)</f>
        <v>1729314</v>
      </c>
      <c r="P24" s="208">
        <f>ROUND(N(data!Y70), 0)</f>
        <v>0</v>
      </c>
      <c r="Q24" s="208">
        <f>ROUND(N(data!Y71), 0)</f>
        <v>1233473</v>
      </c>
      <c r="R24" s="208">
        <f>ROUND(N(data!Y72), 0)</f>
        <v>0</v>
      </c>
      <c r="S24" s="208">
        <f>ROUND(N(data!Y73), 0)</f>
        <v>0</v>
      </c>
      <c r="T24" s="208">
        <f>ROUND(N(data!Y74), 0)</f>
        <v>215219</v>
      </c>
      <c r="U24" s="208">
        <f>ROUND(N(data!Y75), 0)</f>
        <v>0</v>
      </c>
      <c r="V24" s="208">
        <f>ROUND(N(data!Y76), 0)</f>
        <v>0</v>
      </c>
      <c r="W24" s="208">
        <f>ROUND(N(data!Y77), 0)</f>
        <v>218945</v>
      </c>
      <c r="X24" s="208">
        <f>ROUND(N(data!Y78), 0)</f>
        <v>0</v>
      </c>
      <c r="Y24" s="208">
        <f>ROUND(N(data!Y79), 0)</f>
        <v>0</v>
      </c>
      <c r="Z24" s="208">
        <f>ROUND(N(data!Y80), 0)</f>
        <v>353</v>
      </c>
      <c r="AA24" s="208">
        <f>ROUND(N(data!Y81), 0)</f>
        <v>0</v>
      </c>
      <c r="AB24" s="208">
        <f>ROUND(N(data!Y82), 0)</f>
        <v>0</v>
      </c>
      <c r="AC24" s="208">
        <f>ROUND(N(data!Y83), 0)</f>
        <v>61325</v>
      </c>
      <c r="AD24" s="208">
        <f>ROUND(N(data!Y84), 0)</f>
        <v>12956</v>
      </c>
      <c r="AE24" s="208">
        <f>ROUND(N(data!Y89), 0)</f>
        <v>317000448</v>
      </c>
      <c r="AF24" s="208">
        <f>ROUND(N(data!Y87), 0)</f>
        <v>102409136</v>
      </c>
      <c r="AG24" s="208">
        <f>ROUND(N(data!Y90), 0)</f>
        <v>26723</v>
      </c>
      <c r="AH24" s="208">
        <f>ROUND(N(data!Y91), 0)</f>
        <v>0</v>
      </c>
      <c r="AI24" s="208">
        <f>ROUND(N(data!Y92), 0)</f>
        <v>7880</v>
      </c>
      <c r="AJ24" s="208">
        <f>ROUND(N(data!Y93), 0)</f>
        <v>194187</v>
      </c>
      <c r="AK24" s="315">
        <f>ROUND(N(data!Y94), 2)</f>
        <v>3.61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25">
      <c r="A25" s="12" t="str">
        <f>RIGHT(data!$C$97,3)</f>
        <v>142</v>
      </c>
      <c r="B25" s="210" t="str">
        <f>RIGHT(data!$C$96,4)</f>
        <v>2023</v>
      </c>
      <c r="C25" s="12" t="str">
        <f>data!Z$55</f>
        <v>7150</v>
      </c>
      <c r="D25" s="12" t="s">
        <v>1154</v>
      </c>
      <c r="E25" s="208">
        <f>ROUND(N(data!Z59), 0)</f>
        <v>0</v>
      </c>
      <c r="F25" s="315">
        <f>ROUND(N(data!Z60), 2)</f>
        <v>22.28</v>
      </c>
      <c r="G25" s="208">
        <f>ROUND(N(data!Z61), 0)</f>
        <v>2444205</v>
      </c>
      <c r="H25" s="208">
        <f>ROUND(N(data!Z62), 0)</f>
        <v>530710</v>
      </c>
      <c r="I25" s="208">
        <f>ROUND(N(data!Z63), 0)</f>
        <v>63375</v>
      </c>
      <c r="J25" s="208">
        <f>ROUND(N(data!Z64), 0)</f>
        <v>89985</v>
      </c>
      <c r="K25" s="208">
        <f>ROUND(N(data!Z65), 0)</f>
        <v>0</v>
      </c>
      <c r="L25" s="208">
        <f>ROUND(N(data!Z66), 0)</f>
        <v>1296190</v>
      </c>
      <c r="M25" s="208">
        <f>ROUND(N(data!Z67), 0)</f>
        <v>702503</v>
      </c>
      <c r="N25" s="208">
        <f>ROUND(N(data!Z68), 0)</f>
        <v>6064</v>
      </c>
      <c r="O25" s="208">
        <f>ROUND(N(data!Z69), 0)</f>
        <v>195077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191851</v>
      </c>
      <c r="X25" s="208">
        <f>ROUND(N(data!Z78), 0)</f>
        <v>0</v>
      </c>
      <c r="Y25" s="208">
        <f>ROUND(N(data!Z79), 0)</f>
        <v>0</v>
      </c>
      <c r="Z25" s="208">
        <f>ROUND(N(data!Z80), 0)</f>
        <v>154</v>
      </c>
      <c r="AA25" s="208">
        <f>ROUND(N(data!Z81), 0)</f>
        <v>0</v>
      </c>
      <c r="AB25" s="208">
        <f>ROUND(N(data!Z82), 0)</f>
        <v>0</v>
      </c>
      <c r="AC25" s="208">
        <f>ROUND(N(data!Z83), 0)</f>
        <v>3071</v>
      </c>
      <c r="AD25" s="208">
        <f>ROUND(N(data!Z84), 0)</f>
        <v>0</v>
      </c>
      <c r="AE25" s="208">
        <f>ROUND(N(data!Z89), 0)</f>
        <v>59538201</v>
      </c>
      <c r="AF25" s="208">
        <f>ROUND(N(data!Z87), 0)</f>
        <v>2193658</v>
      </c>
      <c r="AG25" s="208">
        <f>ROUND(N(data!Z90), 0)</f>
        <v>15700</v>
      </c>
      <c r="AH25" s="208">
        <f>ROUND(N(data!Z91), 0)</f>
        <v>0</v>
      </c>
      <c r="AI25" s="208">
        <f>ROUND(N(data!Z92), 0)</f>
        <v>4629</v>
      </c>
      <c r="AJ25" s="208">
        <f>ROUND(N(data!Z93), 0)</f>
        <v>0</v>
      </c>
      <c r="AK25" s="315">
        <f>ROUND(N(data!Z94), 2)</f>
        <v>3.41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25">
      <c r="A26" s="12" t="str">
        <f>RIGHT(data!$C$97,3)</f>
        <v>142</v>
      </c>
      <c r="B26" s="210" t="str">
        <f>RIGHT(data!$C$96,4)</f>
        <v>2023</v>
      </c>
      <c r="C26" s="12" t="str">
        <f>data!AA$55</f>
        <v>7160</v>
      </c>
      <c r="D26" s="12" t="s">
        <v>1154</v>
      </c>
      <c r="E26" s="208">
        <f>ROUND(N(data!AA59), 0)</f>
        <v>12612</v>
      </c>
      <c r="F26" s="315">
        <f>ROUND(N(data!AA60), 2)</f>
        <v>5.32</v>
      </c>
      <c r="G26" s="208">
        <f>ROUND(N(data!AA61), 0)</f>
        <v>703789</v>
      </c>
      <c r="H26" s="208">
        <f>ROUND(N(data!AA62), 0)</f>
        <v>152044</v>
      </c>
      <c r="I26" s="208">
        <f>ROUND(N(data!AA63), 0)</f>
        <v>0</v>
      </c>
      <c r="J26" s="208">
        <f>ROUND(N(data!AA64), 0)</f>
        <v>818099</v>
      </c>
      <c r="K26" s="208">
        <f>ROUND(N(data!AA65), 0)</f>
        <v>0</v>
      </c>
      <c r="L26" s="208">
        <f>ROUND(N(data!AA66), 0)</f>
        <v>194692</v>
      </c>
      <c r="M26" s="208">
        <f>ROUND(N(data!AA67), 0)</f>
        <v>1133215</v>
      </c>
      <c r="N26" s="208">
        <f>ROUND(N(data!AA68), 0)</f>
        <v>0</v>
      </c>
      <c r="O26" s="208">
        <f>ROUND(N(data!AA69), 0)</f>
        <v>10109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0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9409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700</v>
      </c>
      <c r="AD26" s="208">
        <f>ROUND(N(data!AA84), 0)</f>
        <v>0</v>
      </c>
      <c r="AE26" s="208">
        <f>ROUND(N(data!AA89), 0)</f>
        <v>33773162</v>
      </c>
      <c r="AF26" s="208">
        <f>ROUND(N(data!AA87), 0)</f>
        <v>6970500</v>
      </c>
      <c r="AG26" s="208">
        <f>ROUND(N(data!AA90), 0)</f>
        <v>0</v>
      </c>
      <c r="AH26" s="208">
        <f>ROUND(N(data!AA91), 0)</f>
        <v>0</v>
      </c>
      <c r="AI26" s="208">
        <f>ROUND(N(data!AA92), 0)</f>
        <v>0</v>
      </c>
      <c r="AJ26" s="208">
        <f>ROUND(N(data!AA93), 0)</f>
        <v>0</v>
      </c>
      <c r="AK26" s="315">
        <f>ROUND(N(data!AA94), 2)</f>
        <v>0.06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25">
      <c r="A27" s="12" t="str">
        <f>RIGHT(data!$C$97,3)</f>
        <v>142</v>
      </c>
      <c r="B27" s="210" t="str">
        <f>RIGHT(data!$C$96,4)</f>
        <v>2023</v>
      </c>
      <c r="C27" s="12" t="str">
        <f>data!AB$55</f>
        <v>7170</v>
      </c>
      <c r="D27" s="12" t="s">
        <v>1154</v>
      </c>
      <c r="E27" s="208">
        <f>ROUND(N(data!AB59), 0)</f>
        <v>0</v>
      </c>
      <c r="F27" s="315">
        <f>ROUND(N(data!AB60), 2)</f>
        <v>55.27</v>
      </c>
      <c r="G27" s="208">
        <f>ROUND(N(data!AB61), 0)</f>
        <v>6724735</v>
      </c>
      <c r="H27" s="208">
        <f>ROUND(N(data!AB62), 0)</f>
        <v>1453718</v>
      </c>
      <c r="I27" s="208">
        <f>ROUND(N(data!AB63), 0)</f>
        <v>0</v>
      </c>
      <c r="J27" s="208">
        <f>ROUND(N(data!AB64), 0)</f>
        <v>15366096</v>
      </c>
      <c r="K27" s="208">
        <f>ROUND(N(data!AB65), 0)</f>
        <v>2251</v>
      </c>
      <c r="L27" s="208">
        <f>ROUND(N(data!AB66), 0)</f>
        <v>633544</v>
      </c>
      <c r="M27" s="208">
        <f>ROUND(N(data!AB67), 0)</f>
        <v>528275</v>
      </c>
      <c r="N27" s="208">
        <f>ROUND(N(data!AB68), 0)</f>
        <v>36459</v>
      </c>
      <c r="O27" s="208">
        <f>ROUND(N(data!AB69), 0)</f>
        <v>2122725</v>
      </c>
      <c r="P27" s="208">
        <f>ROUND(N(data!AB70), 0)</f>
        <v>0</v>
      </c>
      <c r="Q27" s="208">
        <f>ROUND(N(data!AB71), 0)</f>
        <v>0</v>
      </c>
      <c r="R27" s="208">
        <f>ROUND(N(data!AB72), 0)</f>
        <v>0</v>
      </c>
      <c r="S27" s="208">
        <f>ROUND(N(data!AB73), 0)</f>
        <v>0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129942</v>
      </c>
      <c r="X27" s="208">
        <f>ROUND(N(data!AB78), 0)</f>
        <v>0</v>
      </c>
      <c r="Y27" s="208">
        <f>ROUND(N(data!AB79), 0)</f>
        <v>0</v>
      </c>
      <c r="Z27" s="208">
        <f>ROUND(N(data!AB80), 0)</f>
        <v>4470</v>
      </c>
      <c r="AA27" s="208">
        <f>ROUND(N(data!AB81), 0)</f>
        <v>0</v>
      </c>
      <c r="AB27" s="208">
        <f>ROUND(N(data!AB82), 0)</f>
        <v>0</v>
      </c>
      <c r="AC27" s="208">
        <f>ROUND(N(data!AB83), 0)</f>
        <v>1988312</v>
      </c>
      <c r="AD27" s="208">
        <f>ROUND(N(data!AB84), 0)</f>
        <v>3101228</v>
      </c>
      <c r="AE27" s="208">
        <f>ROUND(N(data!AB89), 0)</f>
        <v>326060334</v>
      </c>
      <c r="AF27" s="208">
        <f>ROUND(N(data!AB87), 0)</f>
        <v>185950811</v>
      </c>
      <c r="AG27" s="208">
        <f>ROUND(N(data!AB90), 0)</f>
        <v>6182</v>
      </c>
      <c r="AH27" s="208">
        <f>ROUND(N(data!AB91), 0)</f>
        <v>0</v>
      </c>
      <c r="AI27" s="208">
        <f>ROUND(N(data!AB92), 0)</f>
        <v>1823</v>
      </c>
      <c r="AJ27" s="208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25">
      <c r="A28" s="12" t="str">
        <f>RIGHT(data!$C$97,3)</f>
        <v>142</v>
      </c>
      <c r="B28" s="210" t="str">
        <f>RIGHT(data!$C$96,4)</f>
        <v>2023</v>
      </c>
      <c r="C28" s="12" t="str">
        <f>data!AC$55</f>
        <v>7180</v>
      </c>
      <c r="D28" s="12" t="s">
        <v>1154</v>
      </c>
      <c r="E28" s="208">
        <f>ROUND(N(data!AC59), 0)</f>
        <v>174405</v>
      </c>
      <c r="F28" s="315">
        <f>ROUND(N(data!AC60), 2)</f>
        <v>41.25</v>
      </c>
      <c r="G28" s="208">
        <f>ROUND(N(data!AC61), 0)</f>
        <v>4536008</v>
      </c>
      <c r="H28" s="208">
        <f>ROUND(N(data!AC62), 0)</f>
        <v>980763</v>
      </c>
      <c r="I28" s="208">
        <f>ROUND(N(data!AC63), 0)</f>
        <v>37999</v>
      </c>
      <c r="J28" s="208">
        <f>ROUND(N(data!AC64), 0)</f>
        <v>724812</v>
      </c>
      <c r="K28" s="208">
        <f>ROUND(N(data!AC65), 0)</f>
        <v>4515</v>
      </c>
      <c r="L28" s="208">
        <f>ROUND(N(data!AC66), 0)</f>
        <v>68979</v>
      </c>
      <c r="M28" s="208">
        <f>ROUND(N(data!AC67), 0)</f>
        <v>239223</v>
      </c>
      <c r="N28" s="208">
        <f>ROUND(N(data!AC68), 0)</f>
        <v>74627</v>
      </c>
      <c r="O28" s="208">
        <f>ROUND(N(data!AC69), 0)</f>
        <v>642379</v>
      </c>
      <c r="P28" s="208">
        <f>ROUND(N(data!AC70), 0)</f>
        <v>0</v>
      </c>
      <c r="Q28" s="208">
        <f>ROUND(N(data!AC71), 0)</f>
        <v>577842</v>
      </c>
      <c r="R28" s="208">
        <f>ROUND(N(data!AC72), 0)</f>
        <v>0</v>
      </c>
      <c r="S28" s="208">
        <f>ROUND(N(data!AC73), 0)</f>
        <v>0</v>
      </c>
      <c r="T28" s="208">
        <f>ROUND(N(data!AC74), 0)</f>
        <v>4617</v>
      </c>
      <c r="U28" s="208">
        <f>ROUND(N(data!AC75), 0)</f>
        <v>0</v>
      </c>
      <c r="V28" s="208">
        <f>ROUND(N(data!AC76), 0)</f>
        <v>0</v>
      </c>
      <c r="W28" s="208">
        <f>ROUND(N(data!AC77), 0)</f>
        <v>26888</v>
      </c>
      <c r="X28" s="208">
        <f>ROUND(N(data!AC78), 0)</f>
        <v>0</v>
      </c>
      <c r="Y28" s="208">
        <f>ROUND(N(data!AC79), 0)</f>
        <v>0</v>
      </c>
      <c r="Z28" s="208">
        <f>ROUND(N(data!AC80), 0)</f>
        <v>4432</v>
      </c>
      <c r="AA28" s="208">
        <f>ROUND(N(data!AC81), 0)</f>
        <v>0</v>
      </c>
      <c r="AB28" s="208">
        <f>ROUND(N(data!AC82), 0)</f>
        <v>0</v>
      </c>
      <c r="AC28" s="208">
        <f>ROUND(N(data!AC83), 0)</f>
        <v>28599</v>
      </c>
      <c r="AD28" s="208">
        <f>ROUND(N(data!AC84), 0)</f>
        <v>0</v>
      </c>
      <c r="AE28" s="208">
        <f>ROUND(N(data!AC89), 0)</f>
        <v>83334885</v>
      </c>
      <c r="AF28" s="208">
        <f>ROUND(N(data!AC87), 0)</f>
        <v>60674999</v>
      </c>
      <c r="AG28" s="208">
        <f>ROUND(N(data!AC90), 0)</f>
        <v>4586</v>
      </c>
      <c r="AH28" s="208">
        <f>ROUND(N(data!AC91), 0)</f>
        <v>0</v>
      </c>
      <c r="AI28" s="208">
        <f>ROUND(N(data!AC92), 0)</f>
        <v>1352</v>
      </c>
      <c r="AJ28" s="208">
        <f>ROUND(N(data!AC93), 0)</f>
        <v>0</v>
      </c>
      <c r="AK28" s="315">
        <f>ROUND(N(data!AC94), 2)</f>
        <v>2.13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25">
      <c r="A29" s="12" t="str">
        <f>RIGHT(data!$C$97,3)</f>
        <v>142</v>
      </c>
      <c r="B29" s="210" t="str">
        <f>RIGHT(data!$C$96,4)</f>
        <v>2023</v>
      </c>
      <c r="C29" s="12" t="str">
        <f>data!AD$55</f>
        <v>7190</v>
      </c>
      <c r="D29" s="12" t="s">
        <v>1154</v>
      </c>
      <c r="E29" s="208">
        <f>ROUND(N(data!AD59), 0)</f>
        <v>0</v>
      </c>
      <c r="F29" s="315">
        <f>ROUND(N(data!AD60), 2)</f>
        <v>0</v>
      </c>
      <c r="G29" s="208">
        <f>ROUND(N(data!AD61), 0)</f>
        <v>0</v>
      </c>
      <c r="H29" s="208">
        <f>ROUND(N(data!AD62), 0)</f>
        <v>0</v>
      </c>
      <c r="I29" s="208">
        <f>ROUND(N(data!AD63), 0)</f>
        <v>0</v>
      </c>
      <c r="J29" s="208">
        <f>ROUND(N(data!AD64), 0)</f>
        <v>23960</v>
      </c>
      <c r="K29" s="208">
        <f>ROUND(N(data!AD65), 0)</f>
        <v>0</v>
      </c>
      <c r="L29" s="208">
        <f>ROUND(N(data!AD66), 0)</f>
        <v>1466753</v>
      </c>
      <c r="M29" s="208">
        <f>ROUND(N(data!AD67), 0)</f>
        <v>44504</v>
      </c>
      <c r="N29" s="208">
        <f>ROUND(N(data!AD68), 0)</f>
        <v>0</v>
      </c>
      <c r="O29" s="208">
        <f>ROUND(N(data!AD69), 0)</f>
        <v>0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6623128</v>
      </c>
      <c r="AF29" s="208">
        <f>ROUND(N(data!AD87), 0)</f>
        <v>6443737</v>
      </c>
      <c r="AG29" s="208">
        <f>ROUND(N(data!AD90), 0)</f>
        <v>0</v>
      </c>
      <c r="AH29" s="208">
        <f>ROUND(N(data!AD91), 0)</f>
        <v>0</v>
      </c>
      <c r="AI29" s="208">
        <f>ROUND(N(data!AD92), 0)</f>
        <v>0</v>
      </c>
      <c r="AJ29" s="208">
        <f>ROUND(N(data!AD93), 0)</f>
        <v>0</v>
      </c>
      <c r="AK29" s="315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25">
      <c r="A30" s="12" t="str">
        <f>RIGHT(data!$C$97,3)</f>
        <v>142</v>
      </c>
      <c r="B30" s="210" t="str">
        <f>RIGHT(data!$C$96,4)</f>
        <v>2023</v>
      </c>
      <c r="C30" s="12" t="str">
        <f>data!AE$55</f>
        <v>7200</v>
      </c>
      <c r="D30" s="12" t="s">
        <v>1154</v>
      </c>
      <c r="E30" s="208">
        <f>ROUND(N(data!AE59), 0)</f>
        <v>92837</v>
      </c>
      <c r="F30" s="315">
        <f>ROUND(N(data!AE60), 2)</f>
        <v>22.74</v>
      </c>
      <c r="G30" s="208">
        <f>ROUND(N(data!AE61), 0)</f>
        <v>2227961</v>
      </c>
      <c r="H30" s="208">
        <f>ROUND(N(data!AE62), 0)</f>
        <v>481359</v>
      </c>
      <c r="I30" s="208">
        <f>ROUND(N(data!AE63), 0)</f>
        <v>0</v>
      </c>
      <c r="J30" s="208">
        <f>ROUND(N(data!AE64), 0)</f>
        <v>13501</v>
      </c>
      <c r="K30" s="208">
        <f>ROUND(N(data!AE65), 0)</f>
        <v>6356</v>
      </c>
      <c r="L30" s="208">
        <f>ROUND(N(data!AE66), 0)</f>
        <v>399690</v>
      </c>
      <c r="M30" s="208">
        <f>ROUND(N(data!AE67), 0)</f>
        <v>389967</v>
      </c>
      <c r="N30" s="208">
        <f>ROUND(N(data!AE68), 0)</f>
        <v>275874</v>
      </c>
      <c r="O30" s="208">
        <f>ROUND(N(data!AE69), 0)</f>
        <v>34645</v>
      </c>
      <c r="P30" s="208">
        <f>ROUND(N(data!AE70), 0)</f>
        <v>0</v>
      </c>
      <c r="Q30" s="208">
        <f>ROUND(N(data!AE71), 0)</f>
        <v>-4078</v>
      </c>
      <c r="R30" s="208">
        <f>ROUND(N(data!AE72), 0)</f>
        <v>0</v>
      </c>
      <c r="S30" s="208">
        <f>ROUND(N(data!AE73), 0)</f>
        <v>0</v>
      </c>
      <c r="T30" s="208">
        <f>ROUND(N(data!AE74), 0)</f>
        <v>10220</v>
      </c>
      <c r="U30" s="208">
        <f>ROUND(N(data!AE75), 0)</f>
        <v>0</v>
      </c>
      <c r="V30" s="208">
        <f>ROUND(N(data!AE76), 0)</f>
        <v>0</v>
      </c>
      <c r="W30" s="208">
        <f>ROUND(N(data!AE77), 0)</f>
        <v>25953</v>
      </c>
      <c r="X30" s="208">
        <f>ROUND(N(data!AE78), 0)</f>
        <v>0</v>
      </c>
      <c r="Y30" s="208">
        <f>ROUND(N(data!AE79), 0)</f>
        <v>0</v>
      </c>
      <c r="Z30" s="208">
        <f>ROUND(N(data!AE80), 0)</f>
        <v>500</v>
      </c>
      <c r="AA30" s="208">
        <f>ROUND(N(data!AE81), 0)</f>
        <v>0</v>
      </c>
      <c r="AB30" s="208">
        <f>ROUND(N(data!AE82), 0)</f>
        <v>0</v>
      </c>
      <c r="AC30" s="208">
        <f>ROUND(N(data!AE83), 0)</f>
        <v>2050</v>
      </c>
      <c r="AD30" s="208">
        <f>ROUND(N(data!AE84), 0)</f>
        <v>2703</v>
      </c>
      <c r="AE30" s="208">
        <f>ROUND(N(data!AE89), 0)</f>
        <v>15730196</v>
      </c>
      <c r="AF30" s="208">
        <f>ROUND(N(data!AE87), 0)</f>
        <v>6729298</v>
      </c>
      <c r="AG30" s="208">
        <f>ROUND(N(data!AE90), 0)</f>
        <v>9720</v>
      </c>
      <c r="AH30" s="208">
        <f>ROUND(N(data!AE91), 0)</f>
        <v>0</v>
      </c>
      <c r="AI30" s="208">
        <f>ROUND(N(data!AE92), 0)</f>
        <v>2866</v>
      </c>
      <c r="AJ30" s="208">
        <f>ROUND(N(data!AE93), 0)</f>
        <v>0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25">
      <c r="A31" s="12" t="str">
        <f>RIGHT(data!$C$97,3)</f>
        <v>142</v>
      </c>
      <c r="B31" s="210" t="str">
        <f>RIGHT(data!$C$96,4)</f>
        <v>2023</v>
      </c>
      <c r="C31" s="12" t="str">
        <f>data!AF$55</f>
        <v>7220</v>
      </c>
      <c r="D31" s="12" t="s">
        <v>1154</v>
      </c>
      <c r="E31" s="208">
        <f>ROUND(N(data!AF59), 0)</f>
        <v>0</v>
      </c>
      <c r="F31" s="315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25">
      <c r="A32" s="12" t="str">
        <f>RIGHT(data!$C$97,3)</f>
        <v>142</v>
      </c>
      <c r="B32" s="210" t="str">
        <f>RIGHT(data!$C$96,4)</f>
        <v>2023</v>
      </c>
      <c r="C32" s="12" t="str">
        <f>data!AG$55</f>
        <v>7230</v>
      </c>
      <c r="D32" s="12" t="s">
        <v>1154</v>
      </c>
      <c r="E32" s="208">
        <f>ROUND(N(data!AG59), 0)</f>
        <v>66897</v>
      </c>
      <c r="F32" s="315">
        <f>ROUND(N(data!AG60), 2)</f>
        <v>54.07</v>
      </c>
      <c r="G32" s="208">
        <f>ROUND(N(data!AG61), 0)</f>
        <v>6932321</v>
      </c>
      <c r="H32" s="208">
        <f>ROUND(N(data!AG62), 0)</f>
        <v>1522770</v>
      </c>
      <c r="I32" s="208">
        <f>ROUND(N(data!AG63), 0)</f>
        <v>5666579</v>
      </c>
      <c r="J32" s="208">
        <f>ROUND(N(data!AG64), 0)</f>
        <v>2243986</v>
      </c>
      <c r="K32" s="208">
        <f>ROUND(N(data!AG65), 0)</f>
        <v>23219</v>
      </c>
      <c r="L32" s="208">
        <f>ROUND(N(data!AG66), 0)</f>
        <v>96950</v>
      </c>
      <c r="M32" s="208">
        <f>ROUND(N(data!AG67), 0)</f>
        <v>2953437</v>
      </c>
      <c r="N32" s="208">
        <f>ROUND(N(data!AG68), 0)</f>
        <v>2165</v>
      </c>
      <c r="O32" s="208">
        <f>ROUND(N(data!AG69), 0)</f>
        <v>10360901</v>
      </c>
      <c r="P32" s="208">
        <f>ROUND(N(data!AG70), 0)</f>
        <v>0</v>
      </c>
      <c r="Q32" s="208">
        <f>ROUND(N(data!AG71), 0)</f>
        <v>9854853</v>
      </c>
      <c r="R32" s="208">
        <f>ROUND(N(data!AG72), 0)</f>
        <v>0</v>
      </c>
      <c r="S32" s="208">
        <f>ROUND(N(data!AG73), 0)</f>
        <v>0</v>
      </c>
      <c r="T32" s="208">
        <f>ROUND(N(data!AG74), 0)</f>
        <v>328975</v>
      </c>
      <c r="U32" s="208">
        <f>ROUND(N(data!AG75), 0)</f>
        <v>0</v>
      </c>
      <c r="V32" s="208">
        <f>ROUND(N(data!AG76), 0)</f>
        <v>0</v>
      </c>
      <c r="W32" s="208">
        <f>ROUND(N(data!AG77), 0)</f>
        <v>21264</v>
      </c>
      <c r="X32" s="208">
        <f>ROUND(N(data!AG78), 0)</f>
        <v>0</v>
      </c>
      <c r="Y32" s="208">
        <f>ROUND(N(data!AG79), 0)</f>
        <v>0</v>
      </c>
      <c r="Z32" s="208">
        <f>ROUND(N(data!AG80), 0)</f>
        <v>23377</v>
      </c>
      <c r="AA32" s="208">
        <f>ROUND(N(data!AG81), 0)</f>
        <v>0</v>
      </c>
      <c r="AB32" s="208">
        <f>ROUND(N(data!AG82), 0)</f>
        <v>0</v>
      </c>
      <c r="AC32" s="208">
        <f>ROUND(N(data!AG83), 0)</f>
        <v>132432</v>
      </c>
      <c r="AD32" s="208">
        <f>ROUND(N(data!AG84), 0)</f>
        <v>0</v>
      </c>
      <c r="AE32" s="208">
        <f>ROUND(N(data!AG89), 0)</f>
        <v>273364990</v>
      </c>
      <c r="AF32" s="208">
        <f>ROUND(N(data!AG87), 0)</f>
        <v>66454835</v>
      </c>
      <c r="AG32" s="208">
        <f>ROUND(N(data!AG90), 0)</f>
        <v>60759</v>
      </c>
      <c r="AH32" s="208">
        <f>ROUND(N(data!AG91), 0)</f>
        <v>21502</v>
      </c>
      <c r="AI32" s="208">
        <f>ROUND(N(data!AG92), 0)</f>
        <v>17916</v>
      </c>
      <c r="AJ32" s="208">
        <f>ROUND(N(data!AG93), 0)</f>
        <v>664491</v>
      </c>
      <c r="AK32" s="315">
        <f>ROUND(N(data!AG94), 2)</f>
        <v>29.62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25">
      <c r="A33" s="12" t="str">
        <f>RIGHT(data!$C$97,3)</f>
        <v>142</v>
      </c>
      <c r="B33" s="210" t="str">
        <f>RIGHT(data!$C$96,4)</f>
        <v>2023</v>
      </c>
      <c r="C33" s="12" t="str">
        <f>data!AH$55</f>
        <v>7240</v>
      </c>
      <c r="D33" s="12" t="s">
        <v>1154</v>
      </c>
      <c r="E33" s="208">
        <f>ROUND(N(data!AH59), 0)</f>
        <v>0</v>
      </c>
      <c r="F33" s="315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25">
      <c r="A34" s="12" t="str">
        <f>RIGHT(data!$C$97,3)</f>
        <v>142</v>
      </c>
      <c r="B34" s="210" t="str">
        <f>RIGHT(data!$C$96,4)</f>
        <v>2023</v>
      </c>
      <c r="C34" s="12" t="str">
        <f>data!AI$55</f>
        <v>7250</v>
      </c>
      <c r="D34" s="12" t="s">
        <v>1154</v>
      </c>
      <c r="E34" s="208">
        <f>ROUND(N(data!AI59), 0)</f>
        <v>0</v>
      </c>
      <c r="F34" s="315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315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25">
      <c r="A35" s="12" t="str">
        <f>RIGHT(data!$C$97,3)</f>
        <v>142</v>
      </c>
      <c r="B35" s="210" t="str">
        <f>RIGHT(data!$C$96,4)</f>
        <v>2023</v>
      </c>
      <c r="C35" s="12" t="str">
        <f>data!AJ$55</f>
        <v>7260</v>
      </c>
      <c r="D35" s="12" t="s">
        <v>1154</v>
      </c>
      <c r="E35" s="208">
        <f>ROUND(N(data!AJ59), 0)</f>
        <v>474989</v>
      </c>
      <c r="F35" s="315">
        <f>ROUND(N(data!AJ60), 2)</f>
        <v>555.38</v>
      </c>
      <c r="G35" s="208">
        <f>ROUND(N(data!AJ61), 0)</f>
        <v>72904039</v>
      </c>
      <c r="H35" s="208">
        <f>ROUND(N(data!AJ62), 0)</f>
        <v>15749982</v>
      </c>
      <c r="I35" s="208">
        <f>ROUND(N(data!AJ63), 0)</f>
        <v>25661471</v>
      </c>
      <c r="J35" s="208">
        <f>ROUND(N(data!AJ64), 0)</f>
        <v>3844608</v>
      </c>
      <c r="K35" s="208">
        <f>ROUND(N(data!AJ65), 0)</f>
        <v>720687</v>
      </c>
      <c r="L35" s="208">
        <f>ROUND(N(data!AJ66), 0)</f>
        <v>46157021</v>
      </c>
      <c r="M35" s="208">
        <f>ROUND(N(data!AJ67), 0)</f>
        <v>6338556</v>
      </c>
      <c r="N35" s="208">
        <f>ROUND(N(data!AJ68), 0)</f>
        <v>9870134</v>
      </c>
      <c r="O35" s="208">
        <f>ROUND(N(data!AJ69), 0)</f>
        <v>5027482</v>
      </c>
      <c r="P35" s="208">
        <f>ROUND(N(data!AJ70), 0)</f>
        <v>0</v>
      </c>
      <c r="Q35" s="208">
        <f>ROUND(N(data!AJ71), 0)</f>
        <v>43934</v>
      </c>
      <c r="R35" s="208">
        <f>ROUND(N(data!AJ72), 0)</f>
        <v>0</v>
      </c>
      <c r="S35" s="208">
        <f>ROUND(N(data!AJ73), 0)</f>
        <v>973972</v>
      </c>
      <c r="T35" s="208">
        <f>ROUND(N(data!AJ74), 0)</f>
        <v>95438</v>
      </c>
      <c r="U35" s="208">
        <f>ROUND(N(data!AJ75), 0)</f>
        <v>108574</v>
      </c>
      <c r="V35" s="208">
        <f>ROUND(N(data!AJ76), 0)</f>
        <v>89</v>
      </c>
      <c r="W35" s="208">
        <f>ROUND(N(data!AJ77), 0)</f>
        <v>185853</v>
      </c>
      <c r="X35" s="208">
        <f>ROUND(N(data!AJ78), 0)</f>
        <v>3205051</v>
      </c>
      <c r="Y35" s="208">
        <f>ROUND(N(data!AJ79), 0)</f>
        <v>718</v>
      </c>
      <c r="Z35" s="208">
        <f>ROUND(N(data!AJ80), 0)</f>
        <v>120758</v>
      </c>
      <c r="AA35" s="208">
        <f>ROUND(N(data!AJ81), 0)</f>
        <v>1252027</v>
      </c>
      <c r="AB35" s="208">
        <f>ROUND(N(data!AJ82), 0)</f>
        <v>0</v>
      </c>
      <c r="AC35" s="208">
        <f>ROUND(N(data!AJ83), 0)</f>
        <v>-958932</v>
      </c>
      <c r="AD35" s="208">
        <f>ROUND(N(data!AJ84), 0)</f>
        <v>3863655</v>
      </c>
      <c r="AE35" s="208">
        <f>ROUND(N(data!AJ89), 0)</f>
        <v>308955479</v>
      </c>
      <c r="AF35" s="208">
        <f>ROUND(N(data!AJ87), 0)</f>
        <v>706047</v>
      </c>
      <c r="AG35" s="208">
        <f>ROUND(N(data!AJ90), 0)</f>
        <v>47084</v>
      </c>
      <c r="AH35" s="208">
        <f>ROUND(N(data!AJ91), 0)</f>
        <v>0</v>
      </c>
      <c r="AI35" s="208">
        <f>ROUND(N(data!AJ92), 0)</f>
        <v>13884</v>
      </c>
      <c r="AJ35" s="208">
        <f>ROUND(N(data!AJ93), 0)</f>
        <v>17400</v>
      </c>
      <c r="AK35" s="315">
        <f>ROUND(N(data!AJ94), 2)</f>
        <v>70.680000000000007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25">
      <c r="A36" s="12" t="str">
        <f>RIGHT(data!$C$97,3)</f>
        <v>142</v>
      </c>
      <c r="B36" s="210" t="str">
        <f>RIGHT(data!$C$96,4)</f>
        <v>2023</v>
      </c>
      <c r="C36" s="12" t="str">
        <f>data!AK$55</f>
        <v>7310</v>
      </c>
      <c r="D36" s="12" t="s">
        <v>1154</v>
      </c>
      <c r="E36" s="208">
        <f>ROUND(N(data!AK59), 0)</f>
        <v>22466</v>
      </c>
      <c r="F36" s="315">
        <f>ROUND(N(data!AK60), 2)</f>
        <v>5.94</v>
      </c>
      <c r="G36" s="208">
        <f>ROUND(N(data!AK61), 0)</f>
        <v>632823</v>
      </c>
      <c r="H36" s="208">
        <f>ROUND(N(data!AK62), 0)</f>
        <v>136743</v>
      </c>
      <c r="I36" s="208">
        <f>ROUND(N(data!AK63), 0)</f>
        <v>0</v>
      </c>
      <c r="J36" s="208">
        <f>ROUND(N(data!AK64), 0)</f>
        <v>-491</v>
      </c>
      <c r="K36" s="208">
        <f>ROUND(N(data!AK65), 0)</f>
        <v>613</v>
      </c>
      <c r="L36" s="208">
        <f>ROUND(N(data!AK66), 0)</f>
        <v>147420</v>
      </c>
      <c r="M36" s="208">
        <f>ROUND(N(data!AK67), 0)</f>
        <v>186144</v>
      </c>
      <c r="N36" s="208">
        <f>ROUND(N(data!AK68), 0)</f>
        <v>174829</v>
      </c>
      <c r="O36" s="208">
        <f>ROUND(N(data!AK69), 0)</f>
        <v>111785</v>
      </c>
      <c r="P36" s="208">
        <f>ROUND(N(data!AK70), 0)</f>
        <v>0</v>
      </c>
      <c r="Q36" s="208">
        <f>ROUND(N(data!AK71), 0)</f>
        <v>106162</v>
      </c>
      <c r="R36" s="208">
        <f>ROUND(N(data!AK72), 0)</f>
        <v>0</v>
      </c>
      <c r="S36" s="208">
        <f>ROUND(N(data!AK73), 0)</f>
        <v>0</v>
      </c>
      <c r="T36" s="208">
        <f>ROUND(N(data!AK74), 0)</f>
        <v>306</v>
      </c>
      <c r="U36" s="208">
        <f>ROUND(N(data!AK75), 0)</f>
        <v>0</v>
      </c>
      <c r="V36" s="208">
        <f>ROUND(N(data!AK76), 0)</f>
        <v>0</v>
      </c>
      <c r="W36" s="208">
        <f>ROUND(N(data!AK77), 0)</f>
        <v>5277</v>
      </c>
      <c r="X36" s="208">
        <f>ROUND(N(data!AK78), 0)</f>
        <v>0</v>
      </c>
      <c r="Y36" s="208">
        <f>ROUND(N(data!AK79), 0)</f>
        <v>0</v>
      </c>
      <c r="Z36" s="208">
        <f>ROUND(N(data!AK80), 0)</f>
        <v>0</v>
      </c>
      <c r="AA36" s="208">
        <f>ROUND(N(data!AK81), 0)</f>
        <v>0</v>
      </c>
      <c r="AB36" s="208">
        <f>ROUND(N(data!AK82), 0)</f>
        <v>0</v>
      </c>
      <c r="AC36" s="208">
        <f>ROUND(N(data!AK83), 0)</f>
        <v>39</v>
      </c>
      <c r="AD36" s="208">
        <f>ROUND(N(data!AK84), 0)</f>
        <v>0</v>
      </c>
      <c r="AE36" s="208">
        <f>ROUND(N(data!AK89), 0)</f>
        <v>6199387</v>
      </c>
      <c r="AF36" s="208">
        <f>ROUND(N(data!AK87), 0)</f>
        <v>4575074</v>
      </c>
      <c r="AG36" s="208">
        <f>ROUND(N(data!AK90), 0)</f>
        <v>4680</v>
      </c>
      <c r="AH36" s="208">
        <f>ROUND(N(data!AK91), 0)</f>
        <v>0</v>
      </c>
      <c r="AI36" s="208">
        <f>ROUND(N(data!AK92), 0)</f>
        <v>1380</v>
      </c>
      <c r="AJ36" s="208">
        <f>ROUND(N(data!AK93), 0)</f>
        <v>0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25">
      <c r="A37" s="12" t="str">
        <f>RIGHT(data!$C$97,3)</f>
        <v>142</v>
      </c>
      <c r="B37" s="210" t="str">
        <f>RIGHT(data!$C$96,4)</f>
        <v>2023</v>
      </c>
      <c r="C37" s="12" t="str">
        <f>data!AL$55</f>
        <v>7320</v>
      </c>
      <c r="D37" s="12" t="s">
        <v>1154</v>
      </c>
      <c r="E37" s="208">
        <f>ROUND(N(data!AL59), 0)</f>
        <v>8138</v>
      </c>
      <c r="F37" s="315">
        <f>ROUND(N(data!AL60), 2)</f>
        <v>4.1500000000000004</v>
      </c>
      <c r="G37" s="208">
        <f>ROUND(N(data!AL61), 0)</f>
        <v>466140</v>
      </c>
      <c r="H37" s="208">
        <f>ROUND(N(data!AL62), 0)</f>
        <v>100711</v>
      </c>
      <c r="I37" s="208">
        <f>ROUND(N(data!AL63), 0)</f>
        <v>0</v>
      </c>
      <c r="J37" s="208">
        <f>ROUND(N(data!AL64), 0)</f>
        <v>1984</v>
      </c>
      <c r="K37" s="208">
        <f>ROUND(N(data!AL65), 0)</f>
        <v>0</v>
      </c>
      <c r="L37" s="208">
        <f>ROUND(N(data!AL66), 0)</f>
        <v>104779</v>
      </c>
      <c r="M37" s="208">
        <f>ROUND(N(data!AL67), 0)</f>
        <v>61252</v>
      </c>
      <c r="N37" s="208">
        <f>ROUND(N(data!AL68), 0)</f>
        <v>179653</v>
      </c>
      <c r="O37" s="208">
        <f>ROUND(N(data!AL69), 0)</f>
        <v>7145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7139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6</v>
      </c>
      <c r="AD37" s="208">
        <f>ROUND(N(data!AL84), 0)</f>
        <v>0</v>
      </c>
      <c r="AE37" s="208">
        <f>ROUND(N(data!AL89), 0)</f>
        <v>4208152</v>
      </c>
      <c r="AF37" s="208">
        <f>ROUND(N(data!AL87), 0)</f>
        <v>2263655</v>
      </c>
      <c r="AG37" s="208">
        <f>ROUND(N(data!AL90), 0)</f>
        <v>1540</v>
      </c>
      <c r="AH37" s="208">
        <f>ROUND(N(data!AL91), 0)</f>
        <v>0</v>
      </c>
      <c r="AI37" s="208">
        <f>ROUND(N(data!AL92), 0)</f>
        <v>454</v>
      </c>
      <c r="AJ37" s="208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25">
      <c r="A38" s="12" t="str">
        <f>RIGHT(data!$C$97,3)</f>
        <v>142</v>
      </c>
      <c r="B38" s="210" t="str">
        <f>RIGHT(data!$C$96,4)</f>
        <v>2023</v>
      </c>
      <c r="C38" s="12" t="str">
        <f>data!AM$55</f>
        <v>7330</v>
      </c>
      <c r="D38" s="12" t="s">
        <v>1154</v>
      </c>
      <c r="E38" s="208">
        <f>ROUND(N(data!AM59), 0)</f>
        <v>0</v>
      </c>
      <c r="F38" s="315">
        <f>ROUND(N(data!AM60), 2)</f>
        <v>0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25">
      <c r="A39" s="12" t="str">
        <f>RIGHT(data!$C$97,3)</f>
        <v>142</v>
      </c>
      <c r="B39" s="210" t="str">
        <f>RIGHT(data!$C$96,4)</f>
        <v>2023</v>
      </c>
      <c r="C39" s="12" t="str">
        <f>data!AN$55</f>
        <v>7340</v>
      </c>
      <c r="D39" s="12" t="s">
        <v>1154</v>
      </c>
      <c r="E39" s="208">
        <f>ROUND(N(data!AN59), 0)</f>
        <v>0</v>
      </c>
      <c r="F39" s="315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25">
      <c r="A40" s="12" t="str">
        <f>RIGHT(data!$C$97,3)</f>
        <v>142</v>
      </c>
      <c r="B40" s="210" t="str">
        <f>RIGHT(data!$C$96,4)</f>
        <v>2023</v>
      </c>
      <c r="C40" s="12" t="str">
        <f>data!AO$55</f>
        <v>7350</v>
      </c>
      <c r="D40" s="12" t="s">
        <v>1154</v>
      </c>
      <c r="E40" s="208">
        <f>ROUND(N(data!AO59), 0)</f>
        <v>0</v>
      </c>
      <c r="F40" s="315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15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25">
      <c r="A41" s="12" t="str">
        <f>RIGHT(data!$C$97,3)</f>
        <v>142</v>
      </c>
      <c r="B41" s="210" t="str">
        <f>RIGHT(data!$C$96,4)</f>
        <v>2023</v>
      </c>
      <c r="C41" s="12" t="str">
        <f>data!AP$55</f>
        <v>7380</v>
      </c>
      <c r="D41" s="12" t="s">
        <v>1154</v>
      </c>
      <c r="E41" s="208">
        <f>ROUND(N(data!AP59), 0)</f>
        <v>637976</v>
      </c>
      <c r="F41" s="315">
        <f>ROUND(N(data!AP60), 2)</f>
        <v>92.89</v>
      </c>
      <c r="G41" s="208">
        <f>ROUND(N(data!AP61), 0)</f>
        <v>8156813</v>
      </c>
      <c r="H41" s="208">
        <f>ROUND(N(data!AP62), 0)</f>
        <v>1769770</v>
      </c>
      <c r="I41" s="208">
        <f>ROUND(N(data!AP63), 0)</f>
        <v>1500</v>
      </c>
      <c r="J41" s="208">
        <f>ROUND(N(data!AP64), 0)</f>
        <v>39756119</v>
      </c>
      <c r="K41" s="208">
        <f>ROUND(N(data!AP65), 0)</f>
        <v>20210</v>
      </c>
      <c r="L41" s="208">
        <f>ROUND(N(data!AP66), 0)</f>
        <v>2329899</v>
      </c>
      <c r="M41" s="208">
        <f>ROUND(N(data!AP67), 0)</f>
        <v>3455349</v>
      </c>
      <c r="N41" s="208">
        <f>ROUND(N(data!AP68), 0)</f>
        <v>410440</v>
      </c>
      <c r="O41" s="208">
        <f>ROUND(N(data!AP69), 0)</f>
        <v>64175</v>
      </c>
      <c r="P41" s="208">
        <f>ROUND(N(data!AP70), 0)</f>
        <v>0</v>
      </c>
      <c r="Q41" s="208">
        <f>ROUND(N(data!AP71), 0)</f>
        <v>3990</v>
      </c>
      <c r="R41" s="208">
        <f>ROUND(N(data!AP72), 0)</f>
        <v>0</v>
      </c>
      <c r="S41" s="208">
        <f>ROUND(N(data!AP73), 0)</f>
        <v>0</v>
      </c>
      <c r="T41" s="208">
        <f>ROUND(N(data!AP74), 0)</f>
        <v>27634</v>
      </c>
      <c r="U41" s="208">
        <f>ROUND(N(data!AP75), 0)</f>
        <v>0</v>
      </c>
      <c r="V41" s="208">
        <f>ROUND(N(data!AP76), 0)</f>
        <v>7792</v>
      </c>
      <c r="W41" s="208">
        <f>ROUND(N(data!AP77), 0)</f>
        <v>8605</v>
      </c>
      <c r="X41" s="208">
        <f>ROUND(N(data!AP78), 0)</f>
        <v>0</v>
      </c>
      <c r="Y41" s="208">
        <f>ROUND(N(data!AP79), 0)</f>
        <v>0</v>
      </c>
      <c r="Z41" s="208">
        <f>ROUND(N(data!AP80), 0)</f>
        <v>1532</v>
      </c>
      <c r="AA41" s="208">
        <f>ROUND(N(data!AP81), 0)</f>
        <v>0</v>
      </c>
      <c r="AB41" s="208">
        <f>ROUND(N(data!AP82), 0)</f>
        <v>0</v>
      </c>
      <c r="AC41" s="208">
        <f>ROUND(N(data!AP83), 0)</f>
        <v>14621</v>
      </c>
      <c r="AD41" s="208">
        <f>ROUND(N(data!AP84), 0)</f>
        <v>350000</v>
      </c>
      <c r="AE41" s="208">
        <f>ROUND(N(data!AP89), 0)</f>
        <v>453364554</v>
      </c>
      <c r="AF41" s="208">
        <f>ROUND(N(data!AP87), 0)</f>
        <v>2108357</v>
      </c>
      <c r="AG41" s="208">
        <f>ROUND(N(data!AP90), 0)</f>
        <v>80386</v>
      </c>
      <c r="AH41" s="208">
        <f>ROUND(N(data!AP91), 0)</f>
        <v>0</v>
      </c>
      <c r="AI41" s="208">
        <f>ROUND(N(data!AP92), 0)</f>
        <v>23704</v>
      </c>
      <c r="AJ41" s="208">
        <f>ROUND(N(data!AP93), 0)</f>
        <v>55069</v>
      </c>
      <c r="AK41" s="315">
        <f>ROUND(N(data!AP94), 2)</f>
        <v>35.979999999999997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25">
      <c r="A42" s="12" t="str">
        <f>RIGHT(data!$C$97,3)</f>
        <v>142</v>
      </c>
      <c r="B42" s="210" t="str">
        <f>RIGHT(data!$C$96,4)</f>
        <v>2023</v>
      </c>
      <c r="C42" s="12" t="str">
        <f>data!AQ$55</f>
        <v>7390</v>
      </c>
      <c r="D42" s="12" t="s">
        <v>1154</v>
      </c>
      <c r="E42" s="208">
        <f>ROUND(N(data!AQ59), 0)</f>
        <v>0</v>
      </c>
      <c r="F42" s="315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25">
      <c r="A43" s="12" t="str">
        <f>RIGHT(data!$C$97,3)</f>
        <v>142</v>
      </c>
      <c r="B43" s="210" t="str">
        <f>RIGHT(data!$C$96,4)</f>
        <v>2023</v>
      </c>
      <c r="C43" s="12" t="str">
        <f>data!AR$55</f>
        <v>7400</v>
      </c>
      <c r="D43" s="12" t="s">
        <v>1154</v>
      </c>
      <c r="E43" s="208">
        <f>ROUND(N(data!AR59), 0)</f>
        <v>0</v>
      </c>
      <c r="F43" s="315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25">
      <c r="A44" s="12" t="str">
        <f>RIGHT(data!$C$97,3)</f>
        <v>142</v>
      </c>
      <c r="B44" s="210" t="str">
        <f>RIGHT(data!$C$96,4)</f>
        <v>2023</v>
      </c>
      <c r="C44" s="12" t="str">
        <f>data!AS$55</f>
        <v>7410</v>
      </c>
      <c r="D44" s="12" t="s">
        <v>1154</v>
      </c>
      <c r="E44" s="208">
        <f>ROUND(N(data!AS59), 0)</f>
        <v>0</v>
      </c>
      <c r="F44" s="315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25">
      <c r="A45" s="12" t="str">
        <f>RIGHT(data!$C$97,3)</f>
        <v>142</v>
      </c>
      <c r="B45" s="210" t="str">
        <f>RIGHT(data!$C$96,4)</f>
        <v>2023</v>
      </c>
      <c r="C45" s="12" t="str">
        <f>data!AT$55</f>
        <v>7420</v>
      </c>
      <c r="D45" s="12" t="s">
        <v>1154</v>
      </c>
      <c r="E45" s="208">
        <f>ROUND(N(data!AT59), 0)</f>
        <v>0</v>
      </c>
      <c r="F45" s="315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25">
      <c r="A46" s="12" t="str">
        <f>RIGHT(data!$C$97,3)</f>
        <v>142</v>
      </c>
      <c r="B46" s="210" t="str">
        <f>RIGHT(data!$C$96,4)</f>
        <v>2023</v>
      </c>
      <c r="C46" s="12" t="str">
        <f>data!AU$55</f>
        <v>7430</v>
      </c>
      <c r="D46" s="12" t="s">
        <v>1154</v>
      </c>
      <c r="E46" s="208">
        <f>ROUND(N(data!AU59), 0)</f>
        <v>0</v>
      </c>
      <c r="F46" s="315">
        <f>ROUND(N(data!AU60), 2)</f>
        <v>0</v>
      </c>
      <c r="G46" s="208">
        <f>ROUND(N(data!AU61), 0)</f>
        <v>0</v>
      </c>
      <c r="H46" s="208">
        <f>ROUND(N(data!AU62), 0)</f>
        <v>0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25">
      <c r="A47" s="12" t="str">
        <f>RIGHT(data!$C$97,3)</f>
        <v>142</v>
      </c>
      <c r="B47" s="210" t="str">
        <f>RIGHT(data!$C$96,4)</f>
        <v>2023</v>
      </c>
      <c r="C47" s="12" t="str">
        <f>data!AV$55</f>
        <v>7490</v>
      </c>
      <c r="D47" s="12" t="s">
        <v>1154</v>
      </c>
      <c r="E47" s="208">
        <f>ROUND(N(data!AV59), 0)</f>
        <v>0</v>
      </c>
      <c r="F47" s="315">
        <f>ROUND(N(data!AV60), 2)</f>
        <v>19.420000000000002</v>
      </c>
      <c r="G47" s="208">
        <f>ROUND(N(data!AV61), 0)</f>
        <v>2338824</v>
      </c>
      <c r="H47" s="208">
        <f>ROUND(N(data!AV62), 0)</f>
        <v>505682</v>
      </c>
      <c r="I47" s="208">
        <f>ROUND(N(data!AV63), 0)</f>
        <v>-30999</v>
      </c>
      <c r="J47" s="208">
        <f>ROUND(N(data!AV64), 0)</f>
        <v>111809</v>
      </c>
      <c r="K47" s="208">
        <f>ROUND(N(data!AV65), 0)</f>
        <v>219</v>
      </c>
      <c r="L47" s="208">
        <f>ROUND(N(data!AV66), 0)</f>
        <v>4307263</v>
      </c>
      <c r="M47" s="208">
        <f>ROUND(N(data!AV67), 0)</f>
        <v>110059</v>
      </c>
      <c r="N47" s="208">
        <f>ROUND(N(data!AV68), 0)</f>
        <v>1029</v>
      </c>
      <c r="O47" s="208">
        <f>ROUND(N(data!AV69), 0)</f>
        <v>701082</v>
      </c>
      <c r="P47" s="208">
        <f>ROUND(N(data!AV70), 0)</f>
        <v>0</v>
      </c>
      <c r="Q47" s="208">
        <f>ROUND(N(data!AV71), 0)</f>
        <v>693706</v>
      </c>
      <c r="R47" s="208">
        <f>ROUND(N(data!AV72), 0)</f>
        <v>0</v>
      </c>
      <c r="S47" s="208">
        <f>ROUND(N(data!AV73), 0)</f>
        <v>0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6333</v>
      </c>
      <c r="X47" s="208">
        <f>ROUND(N(data!AV78), 0)</f>
        <v>0</v>
      </c>
      <c r="Y47" s="208">
        <f>ROUND(N(data!AV79), 0)</f>
        <v>0</v>
      </c>
      <c r="Z47" s="208">
        <f>ROUND(N(data!AV80), 0)</f>
        <v>244</v>
      </c>
      <c r="AA47" s="208">
        <f>ROUND(N(data!AV81), 0)</f>
        <v>0</v>
      </c>
      <c r="AB47" s="208">
        <f>ROUND(N(data!AV82), 0)</f>
        <v>0</v>
      </c>
      <c r="AC47" s="208">
        <f>ROUND(N(data!AV83), 0)</f>
        <v>799</v>
      </c>
      <c r="AD47" s="208">
        <f>ROUND(N(data!AV84), 0)</f>
        <v>5234289</v>
      </c>
      <c r="AE47" s="208">
        <f>ROUND(N(data!AV89), 0)</f>
        <v>1152346</v>
      </c>
      <c r="AF47" s="208">
        <f>ROUND(N(data!AV87), 0)</f>
        <v>1111727</v>
      </c>
      <c r="AG47" s="208">
        <f>ROUND(N(data!AV90), 0)</f>
        <v>493</v>
      </c>
      <c r="AH47" s="208">
        <f>ROUND(N(data!AV91), 0)</f>
        <v>8019</v>
      </c>
      <c r="AI47" s="208">
        <f>ROUND(N(data!AV92), 0)</f>
        <v>145</v>
      </c>
      <c r="AJ47" s="208">
        <f>ROUND(N(data!AV93), 0)</f>
        <v>0</v>
      </c>
      <c r="AK47" s="315">
        <f>ROUND(N(data!AV94), 2)</f>
        <v>51.03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25">
      <c r="A48" s="12" t="str">
        <f>RIGHT(data!$C$97,3)</f>
        <v>142</v>
      </c>
      <c r="B48" s="210" t="str">
        <f>RIGHT(data!$C$96,4)</f>
        <v>2023</v>
      </c>
      <c r="C48" s="12" t="str">
        <f>data!AW$55</f>
        <v>8200</v>
      </c>
      <c r="D48" s="12" t="s">
        <v>1154</v>
      </c>
      <c r="E48" s="208">
        <f>ROUND(N(data!AW59), 0)</f>
        <v>0</v>
      </c>
      <c r="F48" s="315">
        <f>ROUND(N(data!AW60), 2)</f>
        <v>0</v>
      </c>
      <c r="G48" s="208">
        <f>ROUND(N(data!AW61), 0)</f>
        <v>0</v>
      </c>
      <c r="H48" s="208">
        <f>ROUND(N(data!AW62), 0)</f>
        <v>0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0</v>
      </c>
      <c r="M48" s="208">
        <f>ROUND(N(data!AW67), 0)</f>
        <v>0</v>
      </c>
      <c r="N48" s="208">
        <f>ROUND(N(data!AW68), 0)</f>
        <v>0</v>
      </c>
      <c r="O48" s="208">
        <f>ROUND(N(data!AW69), 0)</f>
        <v>0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0</v>
      </c>
      <c r="AA48" s="208">
        <f>ROUND(N(data!AW81), 0)</f>
        <v>0</v>
      </c>
      <c r="AB48" s="208">
        <f>ROUND(N(data!AW82), 0)</f>
        <v>0</v>
      </c>
      <c r="AC48" s="208">
        <f>ROUND(N(data!AW83), 0)</f>
        <v>0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25">
      <c r="A49" s="12" t="str">
        <f>RIGHT(data!$C$97,3)</f>
        <v>142</v>
      </c>
      <c r="B49" s="210" t="str">
        <f>RIGHT(data!$C$96,4)</f>
        <v>2023</v>
      </c>
      <c r="C49" s="12" t="str">
        <f>data!AX$55</f>
        <v>8310</v>
      </c>
      <c r="D49" s="12" t="s">
        <v>1154</v>
      </c>
      <c r="E49" s="208">
        <f>ROUND(N(data!AX59), 0)</f>
        <v>0</v>
      </c>
      <c r="F49" s="315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138224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25">
      <c r="A50" s="12" t="str">
        <f>RIGHT(data!$C$97,3)</f>
        <v>142</v>
      </c>
      <c r="B50" s="210" t="str">
        <f>RIGHT(data!$C$96,4)</f>
        <v>2023</v>
      </c>
      <c r="C50" s="12" t="str">
        <f>data!AY$55</f>
        <v>8320</v>
      </c>
      <c r="D50" s="12" t="s">
        <v>1154</v>
      </c>
      <c r="E50" s="208">
        <f>ROUND(N(data!AY59), 0)</f>
        <v>247845</v>
      </c>
      <c r="F50" s="315">
        <f>ROUND(N(data!AY60), 2)</f>
        <v>52.21</v>
      </c>
      <c r="G50" s="208">
        <f>ROUND(N(data!AY61), 0)</f>
        <v>2822658</v>
      </c>
      <c r="H50" s="208">
        <f>ROUND(N(data!AY62), 0)</f>
        <v>611693</v>
      </c>
      <c r="I50" s="208">
        <f>ROUND(N(data!AY63), 0)</f>
        <v>0</v>
      </c>
      <c r="J50" s="208">
        <f>ROUND(N(data!AY64), 0)</f>
        <v>1607166</v>
      </c>
      <c r="K50" s="208">
        <f>ROUND(N(data!AY65), 0)</f>
        <v>204</v>
      </c>
      <c r="L50" s="208">
        <f>ROUND(N(data!AY66), 0)</f>
        <v>142018</v>
      </c>
      <c r="M50" s="208">
        <f>ROUND(N(data!AY67), 0)</f>
        <v>756529</v>
      </c>
      <c r="N50" s="208">
        <f>ROUND(N(data!AY68), 0)</f>
        <v>36421</v>
      </c>
      <c r="O50" s="208">
        <f>ROUND(N(data!AY69), 0)</f>
        <v>117590</v>
      </c>
      <c r="P50" s="208">
        <f>ROUND(N(data!AY70), 0)</f>
        <v>0</v>
      </c>
      <c r="Q50" s="208">
        <f>ROUND(N(data!AY71), 0)</f>
        <v>-2302</v>
      </c>
      <c r="R50" s="208">
        <f>ROUND(N(data!AY72), 0)</f>
        <v>0</v>
      </c>
      <c r="S50" s="208">
        <f>ROUND(N(data!AY73), 0)</f>
        <v>0</v>
      </c>
      <c r="T50" s="208">
        <f>ROUND(N(data!AY74), 0)</f>
        <v>0</v>
      </c>
      <c r="U50" s="208">
        <f>ROUND(N(data!AY75), 0)</f>
        <v>0</v>
      </c>
      <c r="V50" s="208">
        <f>ROUND(N(data!AY76), 0)</f>
        <v>0</v>
      </c>
      <c r="W50" s="208">
        <f>ROUND(N(data!AY77), 0)</f>
        <v>21651</v>
      </c>
      <c r="X50" s="208">
        <f>ROUND(N(data!AY78), 0)</f>
        <v>0</v>
      </c>
      <c r="Y50" s="208">
        <f>ROUND(N(data!AY79), 0)</f>
        <v>0</v>
      </c>
      <c r="Z50" s="208">
        <f>ROUND(N(data!AY80), 0)</f>
        <v>183</v>
      </c>
      <c r="AA50" s="208">
        <f>ROUND(N(data!AY81), 0)</f>
        <v>0</v>
      </c>
      <c r="AB50" s="208">
        <f>ROUND(N(data!AY82), 0)</f>
        <v>0</v>
      </c>
      <c r="AC50" s="208">
        <f>ROUND(N(data!AY83), 0)</f>
        <v>98058</v>
      </c>
      <c r="AD50" s="208">
        <f>ROUND(N(data!AY84), 0)</f>
        <v>1342618</v>
      </c>
      <c r="AE50" s="208">
        <f>ROUND(N(data!AY89), 0)</f>
        <v>0</v>
      </c>
      <c r="AF50" s="208">
        <f>ROUND(N(data!AY87), 0)</f>
        <v>0</v>
      </c>
      <c r="AG50" s="208">
        <f>ROUND(N(data!AY90), 0)</f>
        <v>17311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25">
      <c r="A51" s="12" t="str">
        <f>RIGHT(data!$C$97,3)</f>
        <v>142</v>
      </c>
      <c r="B51" s="210" t="str">
        <f>RIGHT(data!$C$96,4)</f>
        <v>2023</v>
      </c>
      <c r="C51" s="12" t="str">
        <f>data!AZ$55</f>
        <v>8330</v>
      </c>
      <c r="D51" s="12" t="s">
        <v>1154</v>
      </c>
      <c r="E51" s="208">
        <f>ROUND(N(data!AZ59), 0)</f>
        <v>72927</v>
      </c>
      <c r="F51" s="315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0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0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25">
      <c r="A52" s="12" t="str">
        <f>RIGHT(data!$C$97,3)</f>
        <v>142</v>
      </c>
      <c r="B52" s="210" t="str">
        <f>RIGHT(data!$C$96,4)</f>
        <v>2023</v>
      </c>
      <c r="C52" s="12" t="str">
        <f>data!BA$55</f>
        <v>8350</v>
      </c>
      <c r="D52" s="12" t="s">
        <v>1154</v>
      </c>
      <c r="E52" s="208">
        <f>ROUND(N(data!BA59), 0)</f>
        <v>0</v>
      </c>
      <c r="F52" s="315">
        <f>ROUND(N(data!BA60), 2)</f>
        <v>1.8</v>
      </c>
      <c r="G52" s="208">
        <f>ROUND(N(data!BA61), 0)</f>
        <v>99648</v>
      </c>
      <c r="H52" s="208">
        <f>ROUND(N(data!BA62), 0)</f>
        <v>21527</v>
      </c>
      <c r="I52" s="208">
        <f>ROUND(N(data!BA63), 0)</f>
        <v>0</v>
      </c>
      <c r="J52" s="208">
        <f>ROUND(N(data!BA64), 0)</f>
        <v>0</v>
      </c>
      <c r="K52" s="208">
        <f>ROUND(N(data!BA65), 0)</f>
        <v>0</v>
      </c>
      <c r="L52" s="208">
        <f>ROUND(N(data!BA66), 0)</f>
        <v>122618</v>
      </c>
      <c r="M52" s="208">
        <f>ROUND(N(data!BA67), 0)</f>
        <v>0</v>
      </c>
      <c r="N52" s="208">
        <f>ROUND(N(data!BA68), 0)</f>
        <v>0</v>
      </c>
      <c r="O52" s="208">
        <f>ROUND(N(data!BA69), 0)</f>
        <v>126267</v>
      </c>
      <c r="P52" s="208">
        <f>ROUND(N(data!BA70), 0)</f>
        <v>0</v>
      </c>
      <c r="Q52" s="208">
        <f>ROUND(N(data!BA71), 0)</f>
        <v>42874</v>
      </c>
      <c r="R52" s="208">
        <f>ROUND(N(data!BA72), 0)</f>
        <v>0</v>
      </c>
      <c r="S52" s="208">
        <f>ROUND(N(data!BA73), 0)</f>
        <v>0</v>
      </c>
      <c r="T52" s="208">
        <f>ROUND(N(data!BA74), 0)</f>
        <v>0</v>
      </c>
      <c r="U52" s="208">
        <f>ROUND(N(data!BA75), 0)</f>
        <v>0</v>
      </c>
      <c r="V52" s="208">
        <f>ROUND(N(data!BA76), 0)</f>
        <v>0</v>
      </c>
      <c r="W52" s="208">
        <f>ROUND(N(data!BA77), 0)</f>
        <v>83394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0</v>
      </c>
      <c r="AH52" s="208">
        <f>ROUND(N(data!BA91), 0)</f>
        <v>0</v>
      </c>
      <c r="AI52" s="208">
        <f>ROUND(N(data!BA92), 0)</f>
        <v>0</v>
      </c>
      <c r="AJ52" s="208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25">
      <c r="A53" s="12" t="str">
        <f>RIGHT(data!$C$97,3)</f>
        <v>142</v>
      </c>
      <c r="B53" s="210" t="str">
        <f>RIGHT(data!$C$96,4)</f>
        <v>2023</v>
      </c>
      <c r="C53" s="12" t="str">
        <f>data!BB$55</f>
        <v>8360</v>
      </c>
      <c r="D53" s="12" t="s">
        <v>1154</v>
      </c>
      <c r="E53" s="208">
        <f>ROUND(N(data!BB59), 0)</f>
        <v>0</v>
      </c>
      <c r="F53" s="315">
        <f>ROUND(N(data!BB60), 2)</f>
        <v>0</v>
      </c>
      <c r="G53" s="208">
        <f>ROUND(N(data!BB61), 0)</f>
        <v>0</v>
      </c>
      <c r="H53" s="208">
        <f>ROUND(N(data!BB62), 0)</f>
        <v>0</v>
      </c>
      <c r="I53" s="208">
        <f>ROUND(N(data!BB63), 0)</f>
        <v>0</v>
      </c>
      <c r="J53" s="208">
        <f>ROUND(N(data!BB64), 0)</f>
        <v>0</v>
      </c>
      <c r="K53" s="208">
        <f>ROUND(N(data!BB65), 0)</f>
        <v>0</v>
      </c>
      <c r="L53" s="208">
        <f>ROUND(N(data!BB66), 0)</f>
        <v>0</v>
      </c>
      <c r="M53" s="208">
        <f>ROUND(N(data!BB67), 0)</f>
        <v>0</v>
      </c>
      <c r="N53" s="208">
        <f>ROUND(N(data!BB68), 0)</f>
        <v>0</v>
      </c>
      <c r="O53" s="208">
        <f>ROUND(N(data!BB69), 0)</f>
        <v>0</v>
      </c>
      <c r="P53" s="208">
        <f>ROUND(N(data!BB70), 0)</f>
        <v>0</v>
      </c>
      <c r="Q53" s="208">
        <f>ROUND(N(data!BB71), 0)</f>
        <v>0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0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0</v>
      </c>
      <c r="AJ53" s="208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25">
      <c r="A54" s="12" t="str">
        <f>RIGHT(data!$C$97,3)</f>
        <v>142</v>
      </c>
      <c r="B54" s="210" t="str">
        <f>RIGHT(data!$C$96,4)</f>
        <v>2023</v>
      </c>
      <c r="C54" s="12" t="str">
        <f>data!BC$55</f>
        <v>8370</v>
      </c>
      <c r="D54" s="12" t="s">
        <v>1154</v>
      </c>
      <c r="E54" s="208">
        <f>ROUND(N(data!BC59), 0)</f>
        <v>0</v>
      </c>
      <c r="F54" s="315">
        <f>ROUND(N(data!BC60), 2)</f>
        <v>10.64</v>
      </c>
      <c r="G54" s="208">
        <f>ROUND(N(data!BC61), 0)</f>
        <v>468802</v>
      </c>
      <c r="H54" s="208">
        <f>ROUND(N(data!BC62), 0)</f>
        <v>101278</v>
      </c>
      <c r="I54" s="208">
        <f>ROUND(N(data!BC63), 0)</f>
        <v>0</v>
      </c>
      <c r="J54" s="208">
        <f>ROUND(N(data!BC64), 0)</f>
        <v>97270</v>
      </c>
      <c r="K54" s="208">
        <f>ROUND(N(data!BC65), 0)</f>
        <v>3102</v>
      </c>
      <c r="L54" s="208">
        <f>ROUND(N(data!BC66), 0)</f>
        <v>104398</v>
      </c>
      <c r="M54" s="208">
        <f>ROUND(N(data!BC67), 0)</f>
        <v>0</v>
      </c>
      <c r="N54" s="208">
        <f>ROUND(N(data!BC68), 0)</f>
        <v>771</v>
      </c>
      <c r="O54" s="208">
        <f>ROUND(N(data!BC69), 0)</f>
        <v>18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18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25">
      <c r="A55" s="12" t="str">
        <f>RIGHT(data!$C$97,3)</f>
        <v>142</v>
      </c>
      <c r="B55" s="210" t="str">
        <f>RIGHT(data!$C$96,4)</f>
        <v>2023</v>
      </c>
      <c r="C55" s="12" t="str">
        <f>data!BD$55</f>
        <v>8420</v>
      </c>
      <c r="D55" s="12" t="s">
        <v>1154</v>
      </c>
      <c r="E55" s="208">
        <f>ROUND(N(data!BD59), 0)</f>
        <v>0</v>
      </c>
      <c r="F55" s="315">
        <f>ROUND(N(data!BD60), 2)</f>
        <v>0</v>
      </c>
      <c r="G55" s="208">
        <f>ROUND(N(data!BD61), 0)</f>
        <v>0</v>
      </c>
      <c r="H55" s="208">
        <f>ROUND(N(data!BD62), 0)</f>
        <v>0</v>
      </c>
      <c r="I55" s="208">
        <f>ROUND(N(data!BD63), 0)</f>
        <v>0</v>
      </c>
      <c r="J55" s="208">
        <f>ROUND(N(data!BD64), 0)</f>
        <v>2143</v>
      </c>
      <c r="K55" s="208">
        <f>ROUND(N(data!BD65), 0)</f>
        <v>0</v>
      </c>
      <c r="L55" s="208">
        <f>ROUND(N(data!BD66), 0)</f>
        <v>20831</v>
      </c>
      <c r="M55" s="208">
        <f>ROUND(N(data!BD67), 0)</f>
        <v>4046517</v>
      </c>
      <c r="N55" s="208">
        <f>ROUND(N(data!BD68), 0)</f>
        <v>455505</v>
      </c>
      <c r="O55" s="208">
        <f>ROUND(N(data!BD69), 0)</f>
        <v>0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0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0</v>
      </c>
      <c r="AC55" s="208">
        <f>ROUND(N(data!BD83), 0)</f>
        <v>0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101737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25">
      <c r="A56" s="12" t="str">
        <f>RIGHT(data!$C$97,3)</f>
        <v>142</v>
      </c>
      <c r="B56" s="210" t="str">
        <f>RIGHT(data!$C$96,4)</f>
        <v>2023</v>
      </c>
      <c r="C56" s="12" t="str">
        <f>data!BE$55</f>
        <v>8430</v>
      </c>
      <c r="D56" s="12" t="s">
        <v>1154</v>
      </c>
      <c r="E56" s="208">
        <f>ROUND(N(data!BE59), 0)</f>
        <v>622530</v>
      </c>
      <c r="F56" s="315">
        <f>ROUND(N(data!BE60), 2)</f>
        <v>18.760000000000002</v>
      </c>
      <c r="G56" s="208">
        <f>ROUND(N(data!BE61), 0)</f>
        <v>1431952</v>
      </c>
      <c r="H56" s="208">
        <f>ROUND(N(data!BE62), 0)</f>
        <v>314885</v>
      </c>
      <c r="I56" s="208">
        <f>ROUND(N(data!BE63), 0)</f>
        <v>0</v>
      </c>
      <c r="J56" s="208">
        <f>ROUND(N(data!BE64), 0)</f>
        <v>393766</v>
      </c>
      <c r="K56" s="208">
        <f>ROUND(N(data!BE65), 0)</f>
        <v>4420988</v>
      </c>
      <c r="L56" s="208">
        <f>ROUND(N(data!BE66), 0)</f>
        <v>10778626</v>
      </c>
      <c r="M56" s="208">
        <f>ROUND(N(data!BE67), 0)</f>
        <v>414882</v>
      </c>
      <c r="N56" s="208">
        <f>ROUND(N(data!BE68), 0)</f>
        <v>731658</v>
      </c>
      <c r="O56" s="208">
        <f>ROUND(N(data!BE69), 0)</f>
        <v>2069827</v>
      </c>
      <c r="P56" s="208">
        <f>ROUND(N(data!BE70), 0)</f>
        <v>0</v>
      </c>
      <c r="Q56" s="208">
        <f>ROUND(N(data!BE71), 0)</f>
        <v>0</v>
      </c>
      <c r="R56" s="208">
        <f>ROUND(N(data!BE72), 0)</f>
        <v>0</v>
      </c>
      <c r="S56" s="208">
        <f>ROUND(N(data!BE73), 0)</f>
        <v>0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1614574</v>
      </c>
      <c r="X56" s="208">
        <f>ROUND(N(data!BE78), 0)</f>
        <v>0</v>
      </c>
      <c r="Y56" s="208">
        <f>ROUND(N(data!BE79), 0)</f>
        <v>0</v>
      </c>
      <c r="Z56" s="208">
        <f>ROUND(N(data!BE80), 0)</f>
        <v>415</v>
      </c>
      <c r="AA56" s="208">
        <f>ROUND(N(data!BE81), 0)</f>
        <v>155463</v>
      </c>
      <c r="AB56" s="208">
        <f>ROUND(N(data!BE82), 0)</f>
        <v>0</v>
      </c>
      <c r="AC56" s="208">
        <f>ROUND(N(data!BE83), 0)</f>
        <v>299376</v>
      </c>
      <c r="AD56" s="208">
        <f>ROUND(N(data!BE84), 0)</f>
        <v>2413203</v>
      </c>
      <c r="AE56" s="208">
        <f>ROUND(N(data!BE89), 0)</f>
        <v>0</v>
      </c>
      <c r="AF56" s="208">
        <f>ROUND(N(data!BE87), 0)</f>
        <v>0</v>
      </c>
      <c r="AG56" s="208">
        <f>ROUND(N(data!BE90), 0)</f>
        <v>1108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25">
      <c r="A57" s="12" t="str">
        <f>RIGHT(data!$C$97,3)</f>
        <v>142</v>
      </c>
      <c r="B57" s="210" t="str">
        <f>RIGHT(data!$C$96,4)</f>
        <v>2023</v>
      </c>
      <c r="C57" s="12" t="str">
        <f>data!BF$55</f>
        <v>8460</v>
      </c>
      <c r="D57" s="12" t="s">
        <v>1154</v>
      </c>
      <c r="E57" s="208">
        <f>ROUND(N(data!BF59), 0)</f>
        <v>0</v>
      </c>
      <c r="F57" s="315">
        <f>ROUND(N(data!BF60), 2)</f>
        <v>67.319999999999993</v>
      </c>
      <c r="G57" s="208">
        <f>ROUND(N(data!BF61), 0)</f>
        <v>3475720</v>
      </c>
      <c r="H57" s="208">
        <f>ROUND(N(data!BF62), 0)</f>
        <v>751637</v>
      </c>
      <c r="I57" s="208">
        <f>ROUND(N(data!BF63), 0)</f>
        <v>0</v>
      </c>
      <c r="J57" s="208">
        <f>ROUND(N(data!BF64), 0)</f>
        <v>178537</v>
      </c>
      <c r="K57" s="208">
        <f>ROUND(N(data!BF65), 0)</f>
        <v>7364</v>
      </c>
      <c r="L57" s="208">
        <f>ROUND(N(data!BF66), 0)</f>
        <v>471949</v>
      </c>
      <c r="M57" s="208">
        <f>ROUND(N(data!BF67), 0)</f>
        <v>230787</v>
      </c>
      <c r="N57" s="208">
        <f>ROUND(N(data!BF68), 0)</f>
        <v>397</v>
      </c>
      <c r="O57" s="208">
        <f>ROUND(N(data!BF69), 0)</f>
        <v>314028</v>
      </c>
      <c r="P57" s="208">
        <f>ROUND(N(data!BF70), 0)</f>
        <v>0</v>
      </c>
      <c r="Q57" s="208">
        <f>ROUND(N(data!BF71), 0)</f>
        <v>306789</v>
      </c>
      <c r="R57" s="208">
        <f>ROUND(N(data!BF72), 0)</f>
        <v>0</v>
      </c>
      <c r="S57" s="208">
        <f>ROUND(N(data!BF73), 0)</f>
        <v>0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4052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0</v>
      </c>
      <c r="AC57" s="208">
        <f>ROUND(N(data!BF83), 0)</f>
        <v>3187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4860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25">
      <c r="A58" s="12" t="str">
        <f>RIGHT(data!$C$97,3)</f>
        <v>142</v>
      </c>
      <c r="B58" s="210" t="str">
        <f>RIGHT(data!$C$96,4)</f>
        <v>2023</v>
      </c>
      <c r="C58" s="12" t="str">
        <f>data!BG$55</f>
        <v>8470</v>
      </c>
      <c r="D58" s="12" t="s">
        <v>1154</v>
      </c>
      <c r="E58" s="208">
        <f>ROUND(N(data!BG59), 0)</f>
        <v>0</v>
      </c>
      <c r="F58" s="315">
        <f>ROUND(N(data!BG60), 2)</f>
        <v>0</v>
      </c>
      <c r="G58" s="208">
        <f>ROUND(N(data!BG61), 0)</f>
        <v>0</v>
      </c>
      <c r="H58" s="208">
        <f>ROUND(N(data!BG62), 0)</f>
        <v>0</v>
      </c>
      <c r="I58" s="208">
        <f>ROUND(N(data!BG63), 0)</f>
        <v>0</v>
      </c>
      <c r="J58" s="208">
        <f>ROUND(N(data!BG64), 0)</f>
        <v>0</v>
      </c>
      <c r="K58" s="208">
        <f>ROUND(N(data!BG65), 0)</f>
        <v>259</v>
      </c>
      <c r="L58" s="208">
        <f>ROUND(N(data!BG66), 0)</f>
        <v>1068495</v>
      </c>
      <c r="M58" s="208">
        <f>ROUND(N(data!BG67), 0)</f>
        <v>183099</v>
      </c>
      <c r="N58" s="208">
        <f>ROUND(N(data!BG68), 0)</f>
        <v>0</v>
      </c>
      <c r="O58" s="208">
        <f>ROUND(N(data!BG69), 0)</f>
        <v>0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0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25">
      <c r="A59" s="12" t="str">
        <f>RIGHT(data!$C$97,3)</f>
        <v>142</v>
      </c>
      <c r="B59" s="210" t="str">
        <f>RIGHT(data!$C$96,4)</f>
        <v>2023</v>
      </c>
      <c r="C59" s="12" t="str">
        <f>data!BH$55</f>
        <v>8480</v>
      </c>
      <c r="D59" s="12" t="s">
        <v>1154</v>
      </c>
      <c r="E59" s="208">
        <f>ROUND(N(data!BH59), 0)</f>
        <v>0</v>
      </c>
      <c r="F59" s="315">
        <f>ROUND(N(data!BH60), 2)</f>
        <v>0</v>
      </c>
      <c r="G59" s="208">
        <f>ROUND(N(data!BH61), 0)</f>
        <v>0</v>
      </c>
      <c r="H59" s="208">
        <f>ROUND(N(data!BH62), 0)</f>
        <v>0</v>
      </c>
      <c r="I59" s="208">
        <f>ROUND(N(data!BH63), 0)</f>
        <v>0</v>
      </c>
      <c r="J59" s="208">
        <f>ROUND(N(data!BH64), 0)</f>
        <v>0</v>
      </c>
      <c r="K59" s="208">
        <f>ROUND(N(data!BH65), 0)</f>
        <v>0</v>
      </c>
      <c r="L59" s="208">
        <f>ROUND(N(data!BH66), 0)</f>
        <v>706422</v>
      </c>
      <c r="M59" s="208">
        <f>ROUND(N(data!BH67), 0)</f>
        <v>0</v>
      </c>
      <c r="N59" s="208">
        <f>ROUND(N(data!BH68), 0)</f>
        <v>0</v>
      </c>
      <c r="O59" s="208">
        <f>ROUND(N(data!BH69), 0)</f>
        <v>0</v>
      </c>
      <c r="P59" s="208">
        <f>ROUND(N(data!BH70), 0)</f>
        <v>0</v>
      </c>
      <c r="Q59" s="208">
        <f>ROUND(N(data!BH71), 0)</f>
        <v>0</v>
      </c>
      <c r="R59" s="208">
        <f>ROUND(N(data!BH72), 0)</f>
        <v>0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0</v>
      </c>
      <c r="X59" s="208">
        <f>ROUND(N(data!BH78), 0)</f>
        <v>0</v>
      </c>
      <c r="Y59" s="208">
        <f>ROUND(N(data!BH79), 0)</f>
        <v>0</v>
      </c>
      <c r="Z59" s="208">
        <f>ROUND(N(data!BH80), 0)</f>
        <v>0</v>
      </c>
      <c r="AA59" s="208">
        <f>ROUND(N(data!BH81), 0)</f>
        <v>0</v>
      </c>
      <c r="AB59" s="208">
        <f>ROUND(N(data!BH82), 0)</f>
        <v>0</v>
      </c>
      <c r="AC59" s="208">
        <f>ROUND(N(data!BH83), 0)</f>
        <v>0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0</v>
      </c>
      <c r="AH59" s="208">
        <f>ROUND(N(data!BH91), 0)</f>
        <v>0</v>
      </c>
      <c r="AI59" s="208">
        <f>ROUND(N(data!BH92), 0)</f>
        <v>0</v>
      </c>
      <c r="AJ59" s="208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25">
      <c r="A60" s="12" t="str">
        <f>RIGHT(data!$C$97,3)</f>
        <v>142</v>
      </c>
      <c r="B60" s="210" t="str">
        <f>RIGHT(data!$C$96,4)</f>
        <v>2023</v>
      </c>
      <c r="C60" s="12" t="str">
        <f>data!BI$55</f>
        <v>8490</v>
      </c>
      <c r="D60" s="12" t="s">
        <v>1154</v>
      </c>
      <c r="E60" s="208">
        <f>ROUND(N(data!BI59), 0)</f>
        <v>0</v>
      </c>
      <c r="F60" s="315">
        <f>ROUND(N(data!BI60), 2)</f>
        <v>0</v>
      </c>
      <c r="G60" s="208">
        <f>ROUND(N(data!BI61), 0)</f>
        <v>0</v>
      </c>
      <c r="H60" s="208">
        <f>ROUND(N(data!BI62), 0)</f>
        <v>0</v>
      </c>
      <c r="I60" s="208">
        <f>ROUND(N(data!BI63), 0)</f>
        <v>0</v>
      </c>
      <c r="J60" s="208">
        <f>ROUND(N(data!BI64), 0)</f>
        <v>35305</v>
      </c>
      <c r="K60" s="208">
        <f>ROUND(N(data!BI65), 0)</f>
        <v>0</v>
      </c>
      <c r="L60" s="208">
        <f>ROUND(N(data!BI66), 0)</f>
        <v>0</v>
      </c>
      <c r="M60" s="208">
        <f>ROUND(N(data!BI67), 0)</f>
        <v>0</v>
      </c>
      <c r="N60" s="208">
        <f>ROUND(N(data!BI68), 0)</f>
        <v>0</v>
      </c>
      <c r="O60" s="208">
        <f>ROUND(N(data!BI69), 0)</f>
        <v>310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310</v>
      </c>
      <c r="AD60" s="208">
        <f>ROUND(N(data!BI84), 0)</f>
        <v>82339</v>
      </c>
      <c r="AE60" s="208">
        <f>ROUND(N(data!BI89), 0)</f>
        <v>0</v>
      </c>
      <c r="AF60" s="208">
        <f>ROUND(N(data!BI87), 0)</f>
        <v>0</v>
      </c>
      <c r="AG60" s="208">
        <f>ROUND(N(data!BI90), 0)</f>
        <v>0</v>
      </c>
      <c r="AH60" s="208">
        <f>ROUND(N(data!BI91), 0)</f>
        <v>0</v>
      </c>
      <c r="AI60" s="208">
        <f>ROUND(N(data!BI92), 0)</f>
        <v>0</v>
      </c>
      <c r="AJ60" s="208">
        <f>ROUND(N(data!BI93), 0)</f>
        <v>4738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25">
      <c r="A61" s="12" t="str">
        <f>RIGHT(data!$C$97,3)</f>
        <v>142</v>
      </c>
      <c r="B61" s="210" t="str">
        <f>RIGHT(data!$C$96,4)</f>
        <v>2023</v>
      </c>
      <c r="C61" s="12" t="str">
        <f>data!BJ$55</f>
        <v>8510</v>
      </c>
      <c r="D61" s="12" t="s">
        <v>1154</v>
      </c>
      <c r="E61" s="208">
        <f>ROUND(N(data!BJ59), 0)</f>
        <v>0</v>
      </c>
      <c r="F61" s="315">
        <f>ROUND(N(data!BJ60), 2)</f>
        <v>0</v>
      </c>
      <c r="G61" s="208">
        <f>ROUND(N(data!BJ61), 0)</f>
        <v>0</v>
      </c>
      <c r="H61" s="208">
        <f>ROUND(N(data!BJ62), 0)</f>
        <v>0</v>
      </c>
      <c r="I61" s="208">
        <f>ROUND(N(data!BJ63), 0)</f>
        <v>0</v>
      </c>
      <c r="J61" s="208">
        <f>ROUND(N(data!BJ64), 0)</f>
        <v>0</v>
      </c>
      <c r="K61" s="208">
        <f>ROUND(N(data!BJ65), 0)</f>
        <v>0</v>
      </c>
      <c r="L61" s="208">
        <f>ROUND(N(data!BJ66), 0)</f>
        <v>750636</v>
      </c>
      <c r="M61" s="208">
        <f>ROUND(N(data!BJ67), 0)</f>
        <v>0</v>
      </c>
      <c r="N61" s="208">
        <f>ROUND(N(data!BJ68), 0)</f>
        <v>0</v>
      </c>
      <c r="O61" s="208">
        <f>ROUND(N(data!BJ69), 0)</f>
        <v>0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0</v>
      </c>
      <c r="AA61" s="208">
        <f>ROUND(N(data!BJ81), 0)</f>
        <v>0</v>
      </c>
      <c r="AB61" s="208">
        <f>ROUND(N(data!BJ82), 0)</f>
        <v>0</v>
      </c>
      <c r="AC61" s="208">
        <f>ROUND(N(data!BJ83), 0)</f>
        <v>0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0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25">
      <c r="A62" s="12" t="str">
        <f>RIGHT(data!$C$97,3)</f>
        <v>142</v>
      </c>
      <c r="B62" s="210" t="str">
        <f>RIGHT(data!$C$96,4)</f>
        <v>2023</v>
      </c>
      <c r="C62" s="12" t="str">
        <f>data!BK$55</f>
        <v>8530</v>
      </c>
      <c r="D62" s="12" t="s">
        <v>1154</v>
      </c>
      <c r="E62" s="208">
        <f>ROUND(N(data!BK59), 0)</f>
        <v>0</v>
      </c>
      <c r="F62" s="315">
        <f>ROUND(N(data!BK60), 2)</f>
        <v>0</v>
      </c>
      <c r="G62" s="208">
        <f>ROUND(N(data!BK61), 0)</f>
        <v>0</v>
      </c>
      <c r="H62" s="208">
        <f>ROUND(N(data!BK62), 0)</f>
        <v>0</v>
      </c>
      <c r="I62" s="208">
        <f>ROUND(N(data!BK63), 0)</f>
        <v>0</v>
      </c>
      <c r="J62" s="208">
        <f>ROUND(N(data!BK64), 0)</f>
        <v>571</v>
      </c>
      <c r="K62" s="208">
        <f>ROUND(N(data!BK65), 0)</f>
        <v>0</v>
      </c>
      <c r="L62" s="208">
        <f>ROUND(N(data!BK66), 0)</f>
        <v>18886736</v>
      </c>
      <c r="M62" s="208">
        <f>ROUND(N(data!BK67), 0)</f>
        <v>0</v>
      </c>
      <c r="N62" s="208">
        <f>ROUND(N(data!BK68), 0)</f>
        <v>5311</v>
      </c>
      <c r="O62" s="208">
        <f>ROUND(N(data!BK69), 0)</f>
        <v>5247</v>
      </c>
      <c r="P62" s="208">
        <f>ROUND(N(data!BK70), 0)</f>
        <v>0</v>
      </c>
      <c r="Q62" s="208">
        <f>ROUND(N(data!BK71), 0)</f>
        <v>5247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0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0</v>
      </c>
      <c r="AH62" s="208">
        <f>ROUND(N(data!BK91), 0)</f>
        <v>0</v>
      </c>
      <c r="AI62" s="208">
        <f>ROUND(N(data!BK92), 0)</f>
        <v>0</v>
      </c>
      <c r="AJ62" s="208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25">
      <c r="A63" s="12" t="str">
        <f>RIGHT(data!$C$97,3)</f>
        <v>142</v>
      </c>
      <c r="B63" s="210" t="str">
        <f>RIGHT(data!$C$96,4)</f>
        <v>2023</v>
      </c>
      <c r="C63" s="12" t="str">
        <f>data!BL$55</f>
        <v>8560</v>
      </c>
      <c r="D63" s="12" t="s">
        <v>1154</v>
      </c>
      <c r="E63" s="208">
        <f>ROUND(N(data!BL59), 0)</f>
        <v>0</v>
      </c>
      <c r="F63" s="315">
        <f>ROUND(N(data!BL60), 2)</f>
        <v>0</v>
      </c>
      <c r="G63" s="208">
        <f>ROUND(N(data!BL61), 0)</f>
        <v>0</v>
      </c>
      <c r="H63" s="208">
        <f>ROUND(N(data!BL62), 0)</f>
        <v>0</v>
      </c>
      <c r="I63" s="208">
        <f>ROUND(N(data!BL63), 0)</f>
        <v>0</v>
      </c>
      <c r="J63" s="208">
        <f>ROUND(N(data!BL64), 0)</f>
        <v>3378</v>
      </c>
      <c r="K63" s="208">
        <f>ROUND(N(data!BL65), 0)</f>
        <v>119</v>
      </c>
      <c r="L63" s="208">
        <f>ROUND(N(data!BL66), 0)</f>
        <v>5460061</v>
      </c>
      <c r="M63" s="208">
        <f>ROUND(N(data!BL67), 0)</f>
        <v>939</v>
      </c>
      <c r="N63" s="208">
        <f>ROUND(N(data!BL68), 0)</f>
        <v>3659</v>
      </c>
      <c r="O63" s="208">
        <f>ROUND(N(data!BL69), 0)</f>
        <v>79</v>
      </c>
      <c r="P63" s="208">
        <f>ROUND(N(data!BL70), 0)</f>
        <v>0</v>
      </c>
      <c r="Q63" s="208">
        <f>ROUND(N(data!BL71), 0)</f>
        <v>0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79</v>
      </c>
      <c r="X63" s="208">
        <f>ROUND(N(data!BL78), 0)</f>
        <v>0</v>
      </c>
      <c r="Y63" s="208">
        <f>ROUND(N(data!BL79), 0)</f>
        <v>0</v>
      </c>
      <c r="Z63" s="208">
        <f>ROUND(N(data!BL80), 0)</f>
        <v>0</v>
      </c>
      <c r="AA63" s="208">
        <f>ROUND(N(data!BL81), 0)</f>
        <v>0</v>
      </c>
      <c r="AB63" s="208">
        <f>ROUND(N(data!BL82), 0)</f>
        <v>0</v>
      </c>
      <c r="AC63" s="208">
        <f>ROUND(N(data!BL83), 0)</f>
        <v>0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0</v>
      </c>
      <c r="AH63" s="208">
        <f>ROUND(N(data!BL91), 0)</f>
        <v>0</v>
      </c>
      <c r="AI63" s="208">
        <f>ROUND(N(data!BL92), 0)</f>
        <v>0</v>
      </c>
      <c r="AJ63" s="208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25">
      <c r="A64" s="12" t="str">
        <f>RIGHT(data!$C$97,3)</f>
        <v>142</v>
      </c>
      <c r="B64" s="210" t="str">
        <f>RIGHT(data!$C$96,4)</f>
        <v>2023</v>
      </c>
      <c r="C64" s="12" t="str">
        <f>data!BM$55</f>
        <v>8590</v>
      </c>
      <c r="D64" s="12" t="s">
        <v>1154</v>
      </c>
      <c r="E64" s="208">
        <f>ROUND(N(data!BM59), 0)</f>
        <v>0</v>
      </c>
      <c r="F64" s="315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0</v>
      </c>
      <c r="M64" s="208">
        <f>ROUND(N(data!BM67), 0)</f>
        <v>0</v>
      </c>
      <c r="N64" s="208">
        <f>ROUND(N(data!BM68), 0)</f>
        <v>0</v>
      </c>
      <c r="O64" s="208">
        <f>ROUND(N(data!BM69), 0)</f>
        <v>0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25">
      <c r="A65" s="12" t="str">
        <f>RIGHT(data!$C$97,3)</f>
        <v>142</v>
      </c>
      <c r="B65" s="210" t="str">
        <f>RIGHT(data!$C$96,4)</f>
        <v>2023</v>
      </c>
      <c r="C65" s="12" t="str">
        <f>data!BN$55</f>
        <v>8610</v>
      </c>
      <c r="D65" s="12" t="s">
        <v>1154</v>
      </c>
      <c r="E65" s="208">
        <f>ROUND(N(data!BN59), 0)</f>
        <v>0</v>
      </c>
      <c r="F65" s="315">
        <f>ROUND(N(data!BN60), 2)</f>
        <v>47.56</v>
      </c>
      <c r="G65" s="208">
        <f>ROUND(N(data!BN61), 0)</f>
        <v>5046741</v>
      </c>
      <c r="H65" s="208">
        <f>ROUND(N(data!BN62), 0)</f>
        <v>1270271</v>
      </c>
      <c r="I65" s="208">
        <f>ROUND(N(data!BN63), 0)</f>
        <v>4186986</v>
      </c>
      <c r="J65" s="208">
        <f>ROUND(N(data!BN64), 0)</f>
        <v>208151</v>
      </c>
      <c r="K65" s="208">
        <f>ROUND(N(data!BN65), 0)</f>
        <v>67892</v>
      </c>
      <c r="L65" s="208">
        <f>ROUND(N(data!BN66), 0)</f>
        <v>6777878</v>
      </c>
      <c r="M65" s="208">
        <f>ROUND(N(data!BN67), 0)</f>
        <v>6784360</v>
      </c>
      <c r="N65" s="208">
        <f>ROUND(N(data!BN68), 0)</f>
        <v>696978</v>
      </c>
      <c r="O65" s="208">
        <f>ROUND(N(data!BN69), 0)</f>
        <v>1050641</v>
      </c>
      <c r="P65" s="208">
        <f>ROUND(N(data!BN70), 0)</f>
        <v>0</v>
      </c>
      <c r="Q65" s="208">
        <f>ROUND(N(data!BN71), 0)</f>
        <v>0</v>
      </c>
      <c r="R65" s="208">
        <f>ROUND(N(data!BN72), 0)</f>
        <v>0</v>
      </c>
      <c r="S65" s="208">
        <f>ROUND(N(data!BN73), 0)</f>
        <v>0</v>
      </c>
      <c r="T65" s="208">
        <f>ROUND(N(data!BN74), 0)</f>
        <v>3589</v>
      </c>
      <c r="U65" s="208">
        <f>ROUND(N(data!BN75), 0)</f>
        <v>1364</v>
      </c>
      <c r="V65" s="208">
        <f>ROUND(N(data!BN76), 0)</f>
        <v>0</v>
      </c>
      <c r="W65" s="208">
        <f>ROUND(N(data!BN77), 0)</f>
        <v>90844</v>
      </c>
      <c r="X65" s="208">
        <f>ROUND(N(data!BN78), 0)</f>
        <v>0</v>
      </c>
      <c r="Y65" s="208">
        <f>ROUND(N(data!BN79), 0)</f>
        <v>0</v>
      </c>
      <c r="Z65" s="208">
        <f>ROUND(N(data!BN80), 0)</f>
        <v>160739</v>
      </c>
      <c r="AA65" s="208">
        <f>ROUND(N(data!BN81), 0)</f>
        <v>56254</v>
      </c>
      <c r="AB65" s="208">
        <f>ROUND(N(data!BN82), 0)</f>
        <v>0</v>
      </c>
      <c r="AC65" s="208">
        <f>ROUND(N(data!BN83), 0)</f>
        <v>737850</v>
      </c>
      <c r="AD65" s="208">
        <f>ROUND(N(data!BN84), 0)</f>
        <v>497027</v>
      </c>
      <c r="AE65" s="208">
        <f>ROUND(N(data!BN89), 0)</f>
        <v>0</v>
      </c>
      <c r="AF65" s="208">
        <f>ROUND(N(data!BN87), 0)</f>
        <v>0</v>
      </c>
      <c r="AG65" s="208">
        <f>ROUND(N(data!BN90), 0)</f>
        <v>22618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25">
      <c r="A66" s="12" t="str">
        <f>RIGHT(data!$C$97,3)</f>
        <v>142</v>
      </c>
      <c r="B66" s="210" t="str">
        <f>RIGHT(data!$C$96,4)</f>
        <v>2023</v>
      </c>
      <c r="C66" s="12" t="str">
        <f>data!BO$55</f>
        <v>8620</v>
      </c>
      <c r="D66" s="12" t="s">
        <v>1154</v>
      </c>
      <c r="E66" s="208">
        <f>ROUND(N(data!BO59), 0)</f>
        <v>0</v>
      </c>
      <c r="F66" s="315">
        <f>ROUND(N(data!BO60), 2)</f>
        <v>0</v>
      </c>
      <c r="G66" s="208">
        <f>ROUND(N(data!BO61), 0)</f>
        <v>0</v>
      </c>
      <c r="H66" s="208">
        <f>ROUND(N(data!BO62), 0)</f>
        <v>0</v>
      </c>
      <c r="I66" s="208">
        <f>ROUND(N(data!BO63), 0)</f>
        <v>0</v>
      </c>
      <c r="J66" s="208">
        <f>ROUND(N(data!BO64), 0)</f>
        <v>0</v>
      </c>
      <c r="K66" s="208">
        <f>ROUND(N(data!BO65), 0)</f>
        <v>0</v>
      </c>
      <c r="L66" s="208">
        <f>ROUND(N(data!BO66), 0)</f>
        <v>776398</v>
      </c>
      <c r="M66" s="208">
        <f>ROUND(N(data!BO67), 0)</f>
        <v>0</v>
      </c>
      <c r="N66" s="208">
        <f>ROUND(N(data!BO68), 0)</f>
        <v>0</v>
      </c>
      <c r="O66" s="208">
        <f>ROUND(N(data!BO69), 0)</f>
        <v>0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25">
      <c r="A67" s="12" t="str">
        <f>RIGHT(data!$C$97,3)</f>
        <v>142</v>
      </c>
      <c r="B67" s="210" t="str">
        <f>RIGHT(data!$C$96,4)</f>
        <v>2023</v>
      </c>
      <c r="C67" s="12" t="str">
        <f>data!BP$55</f>
        <v>8630</v>
      </c>
      <c r="D67" s="12" t="s">
        <v>1154</v>
      </c>
      <c r="E67" s="208">
        <f>ROUND(N(data!BP59), 0)</f>
        <v>0</v>
      </c>
      <c r="F67" s="315">
        <f>ROUND(N(data!BP60), 2)</f>
        <v>0</v>
      </c>
      <c r="G67" s="208">
        <f>ROUND(N(data!BP61), 0)</f>
        <v>0</v>
      </c>
      <c r="H67" s="208">
        <f>ROUND(N(data!BP62), 0)</f>
        <v>0</v>
      </c>
      <c r="I67" s="208">
        <f>ROUND(N(data!BP63), 0)</f>
        <v>0</v>
      </c>
      <c r="J67" s="208">
        <f>ROUND(N(data!BP64), 0)</f>
        <v>0</v>
      </c>
      <c r="K67" s="208">
        <f>ROUND(N(data!BP65), 0)</f>
        <v>0</v>
      </c>
      <c r="L67" s="208">
        <f>ROUND(N(data!BP66), 0)</f>
        <v>4594149</v>
      </c>
      <c r="M67" s="208">
        <f>ROUND(N(data!BP67), 0)</f>
        <v>0</v>
      </c>
      <c r="N67" s="208">
        <f>ROUND(N(data!BP68), 0)</f>
        <v>0</v>
      </c>
      <c r="O67" s="208">
        <f>ROUND(N(data!BP69), 0)</f>
        <v>0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0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25">
      <c r="A68" s="12" t="str">
        <f>RIGHT(data!$C$97,3)</f>
        <v>142</v>
      </c>
      <c r="B68" s="210" t="str">
        <f>RIGHT(data!$C$96,4)</f>
        <v>2023</v>
      </c>
      <c r="C68" s="12" t="str">
        <f>data!BQ$55</f>
        <v>8640</v>
      </c>
      <c r="D68" s="12" t="s">
        <v>1154</v>
      </c>
      <c r="E68" s="208">
        <f>ROUND(N(data!BQ59), 0)</f>
        <v>0</v>
      </c>
      <c r="F68" s="315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25">
      <c r="A69" s="12" t="str">
        <f>RIGHT(data!$C$97,3)</f>
        <v>142</v>
      </c>
      <c r="B69" s="210" t="str">
        <f>RIGHT(data!$C$96,4)</f>
        <v>2023</v>
      </c>
      <c r="C69" s="12" t="str">
        <f>data!BR$55</f>
        <v>8650</v>
      </c>
      <c r="D69" s="12" t="s">
        <v>1154</v>
      </c>
      <c r="E69" s="208">
        <f>ROUND(N(data!BR59), 0)</f>
        <v>0</v>
      </c>
      <c r="F69" s="315">
        <f>ROUND(N(data!BR60), 2)</f>
        <v>0</v>
      </c>
      <c r="G69" s="208">
        <f>ROUND(N(data!BR61), 0)</f>
        <v>0</v>
      </c>
      <c r="H69" s="208">
        <f>ROUND(N(data!BR62), 0)</f>
        <v>868424</v>
      </c>
      <c r="I69" s="208">
        <f>ROUND(N(data!BR63), 0)</f>
        <v>0</v>
      </c>
      <c r="J69" s="208">
        <f>ROUND(N(data!BR64), 0)</f>
        <v>28063</v>
      </c>
      <c r="K69" s="208">
        <f>ROUND(N(data!BR65), 0)</f>
        <v>0</v>
      </c>
      <c r="L69" s="208">
        <f>ROUND(N(data!BR66), 0)</f>
        <v>7498239</v>
      </c>
      <c r="M69" s="208">
        <f>ROUND(N(data!BR67), 0)</f>
        <v>0</v>
      </c>
      <c r="N69" s="208">
        <f>ROUND(N(data!BR68), 0)</f>
        <v>0</v>
      </c>
      <c r="O69" s="208">
        <f>ROUND(N(data!BR69), 0)</f>
        <v>1154485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621134</v>
      </c>
      <c r="Z69" s="208">
        <f>ROUND(N(data!BR80), 0)</f>
        <v>0</v>
      </c>
      <c r="AA69" s="208">
        <f>ROUND(N(data!BR81), 0)</f>
        <v>0</v>
      </c>
      <c r="AB69" s="208">
        <f>ROUND(N(data!BR82), 0)</f>
        <v>0</v>
      </c>
      <c r="AC69" s="208">
        <f>ROUND(N(data!BR83), 0)</f>
        <v>533351</v>
      </c>
      <c r="AD69" s="208">
        <f>ROUND(N(data!BR84), 0)</f>
        <v>11287</v>
      </c>
      <c r="AE69" s="208">
        <f>ROUND(N(data!BR89), 0)</f>
        <v>0</v>
      </c>
      <c r="AF69" s="208">
        <f>ROUND(N(data!BR87), 0)</f>
        <v>0</v>
      </c>
      <c r="AG69" s="208">
        <f>ROUND(N(data!BR90), 0)</f>
        <v>0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25">
      <c r="A70" s="12" t="str">
        <f>RIGHT(data!$C$97,3)</f>
        <v>142</v>
      </c>
      <c r="B70" s="210" t="str">
        <f>RIGHT(data!$C$96,4)</f>
        <v>2023</v>
      </c>
      <c r="C70" s="12" t="str">
        <f>data!BS$55</f>
        <v>8660</v>
      </c>
      <c r="D70" s="12" t="s">
        <v>1154</v>
      </c>
      <c r="E70" s="208">
        <f>ROUND(N(data!BS59), 0)</f>
        <v>0</v>
      </c>
      <c r="F70" s="315">
        <f>ROUND(N(data!BS60), 2)</f>
        <v>0</v>
      </c>
      <c r="G70" s="208">
        <f>ROUND(N(data!BS61), 0)</f>
        <v>0</v>
      </c>
      <c r="H70" s="208">
        <f>ROUND(N(data!BS62), 0)</f>
        <v>0</v>
      </c>
      <c r="I70" s="208">
        <f>ROUND(N(data!BS63), 0)</f>
        <v>0</v>
      </c>
      <c r="J70" s="208">
        <f>ROUND(N(data!BS64), 0)</f>
        <v>0</v>
      </c>
      <c r="K70" s="208">
        <f>ROUND(N(data!BS65), 0)</f>
        <v>0</v>
      </c>
      <c r="L70" s="208">
        <f>ROUND(N(data!BS66), 0)</f>
        <v>133581</v>
      </c>
      <c r="M70" s="208">
        <f>ROUND(N(data!BS67), 0)</f>
        <v>144977</v>
      </c>
      <c r="N70" s="208">
        <f>ROUND(N(data!BS68), 0)</f>
        <v>0</v>
      </c>
      <c r="O70" s="208">
        <f>ROUND(N(data!BS69), 0)</f>
        <v>0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0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3645</v>
      </c>
      <c r="AH70" s="208">
        <f>ROUND(N(data!BS91), 0)</f>
        <v>0</v>
      </c>
      <c r="AI70" s="208">
        <f>ROUND(N(data!BS92), 0)</f>
        <v>1075</v>
      </c>
      <c r="AJ70" s="208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25">
      <c r="A71" s="12" t="str">
        <f>RIGHT(data!$C$97,3)</f>
        <v>142</v>
      </c>
      <c r="B71" s="210" t="str">
        <f>RIGHT(data!$C$96,4)</f>
        <v>2023</v>
      </c>
      <c r="C71" s="12" t="str">
        <f>data!BT$55</f>
        <v>8670</v>
      </c>
      <c r="D71" s="12" t="s">
        <v>1154</v>
      </c>
      <c r="E71" s="208">
        <f>ROUND(N(data!BT59), 0)</f>
        <v>0</v>
      </c>
      <c r="F71" s="315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273022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25">
      <c r="A72" s="12" t="str">
        <f>RIGHT(data!$C$97,3)</f>
        <v>142</v>
      </c>
      <c r="B72" s="210" t="str">
        <f>RIGHT(data!$C$96,4)</f>
        <v>2023</v>
      </c>
      <c r="C72" s="12" t="str">
        <f>data!BU$55</f>
        <v>8680</v>
      </c>
      <c r="D72" s="12" t="s">
        <v>1154</v>
      </c>
      <c r="E72" s="208">
        <f>ROUND(N(data!BU59), 0)</f>
        <v>0</v>
      </c>
      <c r="F72" s="315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64593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25">
      <c r="A73" s="12" t="str">
        <f>RIGHT(data!$C$97,3)</f>
        <v>142</v>
      </c>
      <c r="B73" s="210" t="str">
        <f>RIGHT(data!$C$96,4)</f>
        <v>2023</v>
      </c>
      <c r="C73" s="12" t="str">
        <f>data!BV$55</f>
        <v>8690</v>
      </c>
      <c r="D73" s="12" t="s">
        <v>1154</v>
      </c>
      <c r="E73" s="208">
        <f>ROUND(N(data!BV59), 0)</f>
        <v>0</v>
      </c>
      <c r="F73" s="315">
        <f>ROUND(N(data!BV60), 2)</f>
        <v>0</v>
      </c>
      <c r="G73" s="208">
        <f>ROUND(N(data!BV61), 0)</f>
        <v>0</v>
      </c>
      <c r="H73" s="208">
        <f>ROUND(N(data!BV62), 0)</f>
        <v>0</v>
      </c>
      <c r="I73" s="208">
        <f>ROUND(N(data!BV63), 0)</f>
        <v>0</v>
      </c>
      <c r="J73" s="208">
        <f>ROUND(N(data!BV64), 0)</f>
        <v>1734</v>
      </c>
      <c r="K73" s="208">
        <f>ROUND(N(data!BV65), 0)</f>
        <v>0</v>
      </c>
      <c r="L73" s="208">
        <f>ROUND(N(data!BV66), 0)</f>
        <v>9096826</v>
      </c>
      <c r="M73" s="208">
        <f>ROUND(N(data!BV67), 0)</f>
        <v>0</v>
      </c>
      <c r="N73" s="208">
        <f>ROUND(N(data!BV68), 0)</f>
        <v>3212</v>
      </c>
      <c r="O73" s="208">
        <f>ROUND(N(data!BV69), 0)</f>
        <v>300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300</v>
      </c>
      <c r="X73" s="208">
        <f>ROUND(N(data!BV78), 0)</f>
        <v>0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0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0</v>
      </c>
      <c r="AH73" s="208">
        <f>ROUND(N(data!BV91), 0)</f>
        <v>0</v>
      </c>
      <c r="AI73" s="208">
        <f>ROUND(N(data!BV92), 0)</f>
        <v>0</v>
      </c>
      <c r="AJ73" s="208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25">
      <c r="A74" s="12" t="str">
        <f>RIGHT(data!$C$97,3)</f>
        <v>142</v>
      </c>
      <c r="B74" s="210" t="str">
        <f>RIGHT(data!$C$96,4)</f>
        <v>2023</v>
      </c>
      <c r="C74" s="12" t="str">
        <f>data!BW$55</f>
        <v>8700</v>
      </c>
      <c r="D74" s="12" t="s">
        <v>1154</v>
      </c>
      <c r="E74" s="208">
        <f>ROUND(N(data!BW59), 0)</f>
        <v>0</v>
      </c>
      <c r="F74" s="315">
        <f>ROUND(N(data!BW60), 2)</f>
        <v>0</v>
      </c>
      <c r="G74" s="208">
        <f>ROUND(N(data!BW61), 0)</f>
        <v>0</v>
      </c>
      <c r="H74" s="208">
        <f>ROUND(N(data!BW62), 0)</f>
        <v>0</v>
      </c>
      <c r="I74" s="208">
        <f>ROUND(N(data!BW63), 0)</f>
        <v>116493</v>
      </c>
      <c r="J74" s="208">
        <f>ROUND(N(data!BW64), 0)</f>
        <v>556</v>
      </c>
      <c r="K74" s="208">
        <f>ROUND(N(data!BW65), 0)</f>
        <v>0</v>
      </c>
      <c r="L74" s="208">
        <f>ROUND(N(data!BW66), 0)</f>
        <v>1361522</v>
      </c>
      <c r="M74" s="208">
        <f>ROUND(N(data!BW67), 0)</f>
        <v>0</v>
      </c>
      <c r="N74" s="208">
        <f>ROUND(N(data!BW68), 0)</f>
        <v>0</v>
      </c>
      <c r="O74" s="208">
        <f>ROUND(N(data!BW69), 0)</f>
        <v>0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0</v>
      </c>
      <c r="AA74" s="208">
        <f>ROUND(N(data!BW81), 0)</f>
        <v>0</v>
      </c>
      <c r="AB74" s="208">
        <f>ROUND(N(data!BW82), 0)</f>
        <v>0</v>
      </c>
      <c r="AC74" s="208">
        <f>ROUND(N(data!BW83), 0)</f>
        <v>0</v>
      </c>
      <c r="AD74" s="208">
        <f>ROUND(N(data!BW84), 0)</f>
        <v>108930</v>
      </c>
      <c r="AE74" s="208">
        <f>ROUND(N(data!BW89), 0)</f>
        <v>0</v>
      </c>
      <c r="AF74" s="208">
        <f>ROUND(N(data!BW87), 0)</f>
        <v>0</v>
      </c>
      <c r="AG74" s="208">
        <f>ROUND(N(data!BW90), 0)</f>
        <v>0</v>
      </c>
      <c r="AH74" s="208">
        <f>ROUND(N(data!BW91), 0)</f>
        <v>0</v>
      </c>
      <c r="AI74" s="208">
        <f>ROUND(N(data!BW92), 0)</f>
        <v>0</v>
      </c>
      <c r="AJ74" s="208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25">
      <c r="A75" s="12" t="str">
        <f>RIGHT(data!$C$97,3)</f>
        <v>142</v>
      </c>
      <c r="B75" s="210" t="str">
        <f>RIGHT(data!$C$96,4)</f>
        <v>2023</v>
      </c>
      <c r="C75" s="12" t="str">
        <f>data!BX$55</f>
        <v>8710</v>
      </c>
      <c r="D75" s="12" t="s">
        <v>1154</v>
      </c>
      <c r="E75" s="208">
        <f>ROUND(N(data!BX59), 0)</f>
        <v>0</v>
      </c>
      <c r="F75" s="315">
        <f>ROUND(N(data!BX60), 2)</f>
        <v>12.49</v>
      </c>
      <c r="G75" s="208">
        <f>ROUND(N(data!BX61), 0)</f>
        <v>1500868</v>
      </c>
      <c r="H75" s="208">
        <f>ROUND(N(data!BX62), 0)</f>
        <v>324241</v>
      </c>
      <c r="I75" s="208">
        <f>ROUND(N(data!BX63), 0)</f>
        <v>0</v>
      </c>
      <c r="J75" s="208">
        <f>ROUND(N(data!BX64), 0)</f>
        <v>0</v>
      </c>
      <c r="K75" s="208">
        <f>ROUND(N(data!BX65), 0)</f>
        <v>0</v>
      </c>
      <c r="L75" s="208">
        <f>ROUND(N(data!BX66), 0)</f>
        <v>2316524</v>
      </c>
      <c r="M75" s="208">
        <f>ROUND(N(data!BX67), 0)</f>
        <v>0</v>
      </c>
      <c r="N75" s="208">
        <f>ROUND(N(data!BX68), 0)</f>
        <v>0</v>
      </c>
      <c r="O75" s="208">
        <f>ROUND(N(data!BX69), 0)</f>
        <v>68609</v>
      </c>
      <c r="P75" s="208">
        <f>ROUND(N(data!BX70), 0)</f>
        <v>0</v>
      </c>
      <c r="Q75" s="208">
        <f>ROUND(N(data!BX71), 0)</f>
        <v>68609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0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0</v>
      </c>
      <c r="AH75" s="208">
        <f>ROUND(N(data!BX91), 0)</f>
        <v>0</v>
      </c>
      <c r="AI75" s="208">
        <f>ROUND(N(data!BX92), 0)</f>
        <v>0</v>
      </c>
      <c r="AJ75" s="208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25">
      <c r="A76" s="12" t="str">
        <f>RIGHT(data!$C$97,3)</f>
        <v>142</v>
      </c>
      <c r="B76" s="210" t="str">
        <f>RIGHT(data!$C$96,4)</f>
        <v>2023</v>
      </c>
      <c r="C76" s="12" t="str">
        <f>data!BY$55</f>
        <v>8720</v>
      </c>
      <c r="D76" s="12" t="s">
        <v>1154</v>
      </c>
      <c r="E76" s="208">
        <f>ROUND(N(data!BY59), 0)</f>
        <v>0</v>
      </c>
      <c r="F76" s="315">
        <f>ROUND(N(data!BY60), 2)</f>
        <v>27.24</v>
      </c>
      <c r="G76" s="208">
        <f>ROUND(N(data!BY61), 0)</f>
        <v>3268736</v>
      </c>
      <c r="H76" s="208">
        <f>ROUND(N(data!BY62), 0)</f>
        <v>725014</v>
      </c>
      <c r="I76" s="208">
        <f>ROUND(N(data!BY63), 0)</f>
        <v>0</v>
      </c>
      <c r="J76" s="208">
        <f>ROUND(N(data!BY64), 0)</f>
        <v>74949</v>
      </c>
      <c r="K76" s="208">
        <f>ROUND(N(data!BY65), 0)</f>
        <v>1645</v>
      </c>
      <c r="L76" s="208">
        <f>ROUND(N(data!BY66), 0)</f>
        <v>897757</v>
      </c>
      <c r="M76" s="208">
        <f>ROUND(N(data!BY67), 0)</f>
        <v>1060234</v>
      </c>
      <c r="N76" s="208">
        <f>ROUND(N(data!BY68), 0)</f>
        <v>9582</v>
      </c>
      <c r="O76" s="208">
        <f>ROUND(N(data!BY69), 0)</f>
        <v>530482</v>
      </c>
      <c r="P76" s="208">
        <f>ROUND(N(data!BY70), 0)</f>
        <v>0</v>
      </c>
      <c r="Q76" s="208">
        <f>ROUND(N(data!BY71), 0)</f>
        <v>469091</v>
      </c>
      <c r="R76" s="208">
        <f>ROUND(N(data!BY72), 0)</f>
        <v>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44298</v>
      </c>
      <c r="X76" s="208">
        <f>ROUND(N(data!BY78), 0)</f>
        <v>0</v>
      </c>
      <c r="Y76" s="208">
        <f>ROUND(N(data!BY79), 0)</f>
        <v>0</v>
      </c>
      <c r="Z76" s="208">
        <f>ROUND(N(data!BY80), 0)</f>
        <v>2247</v>
      </c>
      <c r="AA76" s="208">
        <f>ROUND(N(data!BY81), 0)</f>
        <v>0</v>
      </c>
      <c r="AB76" s="208">
        <f>ROUND(N(data!BY82), 0)</f>
        <v>0</v>
      </c>
      <c r="AC76" s="208">
        <f>ROUND(N(data!BY83), 0)</f>
        <v>14846</v>
      </c>
      <c r="AD76" s="208">
        <f>ROUND(N(data!BY84), 0)</f>
        <v>22745</v>
      </c>
      <c r="AE76" s="208">
        <f>ROUND(N(data!BY89), 0)</f>
        <v>0</v>
      </c>
      <c r="AF76" s="208">
        <f>ROUND(N(data!BY87), 0)</f>
        <v>0</v>
      </c>
      <c r="AG76" s="208">
        <f>ROUND(N(data!BY90), 0)</f>
        <v>0</v>
      </c>
      <c r="AH76" s="208">
        <f>ROUND(N(data!BY91), 0)</f>
        <v>0</v>
      </c>
      <c r="AI76" s="208">
        <f>ROUND(N(data!BY92), 0)</f>
        <v>0</v>
      </c>
      <c r="AJ76" s="208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25">
      <c r="A77" s="12" t="str">
        <f>RIGHT(data!$C$97,3)</f>
        <v>142</v>
      </c>
      <c r="B77" s="210" t="str">
        <f>RIGHT(data!$C$96,4)</f>
        <v>2023</v>
      </c>
      <c r="C77" s="12" t="str">
        <f>data!BZ$55</f>
        <v>8730</v>
      </c>
      <c r="D77" s="12" t="s">
        <v>1154</v>
      </c>
      <c r="E77" s="208">
        <f>ROUND(N(data!BZ59), 0)</f>
        <v>0</v>
      </c>
      <c r="F77" s="315">
        <f>ROUND(N(data!BZ60), 2)</f>
        <v>10.17</v>
      </c>
      <c r="G77" s="208">
        <f>ROUND(N(data!BZ61), 0)</f>
        <v>1443649</v>
      </c>
      <c r="H77" s="208">
        <f>ROUND(N(data!BZ62), 0)</f>
        <v>311962</v>
      </c>
      <c r="I77" s="208">
        <f>ROUND(N(data!BZ63), 0)</f>
        <v>0</v>
      </c>
      <c r="J77" s="208">
        <f>ROUND(N(data!BZ64), 0)</f>
        <v>290</v>
      </c>
      <c r="K77" s="208">
        <f>ROUND(N(data!BZ65), 0)</f>
        <v>1177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-45038</v>
      </c>
      <c r="P77" s="208">
        <f>ROUND(N(data!BZ70), 0)</f>
        <v>0</v>
      </c>
      <c r="Q77" s="208">
        <f>ROUND(N(data!BZ71), 0)</f>
        <v>-48190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1780</v>
      </c>
      <c r="AA77" s="208">
        <f>ROUND(N(data!BZ81), 0)</f>
        <v>0</v>
      </c>
      <c r="AB77" s="208">
        <f>ROUND(N(data!BZ82), 0)</f>
        <v>0</v>
      </c>
      <c r="AC77" s="208">
        <f>ROUND(N(data!BZ83), 0)</f>
        <v>1372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25">
      <c r="A78" s="12" t="str">
        <f>RIGHT(data!$C$97,3)</f>
        <v>142</v>
      </c>
      <c r="B78" s="210" t="str">
        <f>RIGHT(data!$C$96,4)</f>
        <v>2023</v>
      </c>
      <c r="C78" s="12" t="str">
        <f>data!CA$55</f>
        <v>8740</v>
      </c>
      <c r="D78" s="12" t="s">
        <v>1154</v>
      </c>
      <c r="E78" s="208">
        <f>ROUND(N(data!CA59), 0)</f>
        <v>0</v>
      </c>
      <c r="F78" s="315">
        <f>ROUND(N(data!CA60), 2)</f>
        <v>6.46</v>
      </c>
      <c r="G78" s="208">
        <f>ROUND(N(data!CA61), 0)</f>
        <v>894855</v>
      </c>
      <c r="H78" s="208">
        <f>ROUND(N(data!CA62), 0)</f>
        <v>194439</v>
      </c>
      <c r="I78" s="208">
        <f>ROUND(N(data!CA63), 0)</f>
        <v>0</v>
      </c>
      <c r="J78" s="208">
        <f>ROUND(N(data!CA64), 0)</f>
        <v>2160</v>
      </c>
      <c r="K78" s="208">
        <f>ROUND(N(data!CA65), 0)</f>
        <v>0</v>
      </c>
      <c r="L78" s="208">
        <f>ROUND(N(data!CA66), 0)</f>
        <v>610252</v>
      </c>
      <c r="M78" s="208">
        <f>ROUND(N(data!CA67), 0)</f>
        <v>494</v>
      </c>
      <c r="N78" s="208">
        <f>ROUND(N(data!CA68), 0)</f>
        <v>-3391</v>
      </c>
      <c r="O78" s="208">
        <f>ROUND(N(data!CA69), 0)</f>
        <v>5611</v>
      </c>
      <c r="P78" s="208">
        <f>ROUND(N(data!CA70), 0)</f>
        <v>0</v>
      </c>
      <c r="Q78" s="208">
        <f>ROUND(N(data!CA71), 0)</f>
        <v>0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1817</v>
      </c>
      <c r="AA78" s="208">
        <f>ROUND(N(data!CA81), 0)</f>
        <v>0</v>
      </c>
      <c r="AB78" s="208">
        <f>ROUND(N(data!CA82), 0)</f>
        <v>0</v>
      </c>
      <c r="AC78" s="208">
        <f>ROUND(N(data!CA83), 0)</f>
        <v>3794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0</v>
      </c>
      <c r="AH78" s="208">
        <f>ROUND(N(data!CA91), 0)</f>
        <v>0</v>
      </c>
      <c r="AI78" s="208">
        <f>ROUND(N(data!CA92), 0)</f>
        <v>0</v>
      </c>
      <c r="AJ78" s="208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25">
      <c r="A79" s="12" t="str">
        <f>RIGHT(data!$C$97,3)</f>
        <v>142</v>
      </c>
      <c r="B79" s="210" t="str">
        <f>RIGHT(data!$C$96,4)</f>
        <v>2023</v>
      </c>
      <c r="C79" s="12" t="str">
        <f>data!CB$55</f>
        <v>8770</v>
      </c>
      <c r="D79" s="12" t="s">
        <v>1154</v>
      </c>
      <c r="E79" s="208">
        <f>ROUND(N(data!CB59), 0)</f>
        <v>0</v>
      </c>
      <c r="F79" s="315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277528</v>
      </c>
      <c r="M79" s="208">
        <f>ROUND(N(data!CB67), 0)</f>
        <v>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25">
      <c r="A80" s="12" t="str">
        <f>RIGHT(data!$C$97,3)</f>
        <v>142</v>
      </c>
      <c r="B80" s="210" t="str">
        <f>RIGHT(data!$C$96,4)</f>
        <v>2023</v>
      </c>
      <c r="C80" s="12" t="str">
        <f>data!CC$55</f>
        <v>8790</v>
      </c>
      <c r="D80" s="12" t="s">
        <v>1154</v>
      </c>
      <c r="E80" s="208">
        <f>ROUND(N(data!CC59), 0)</f>
        <v>0</v>
      </c>
      <c r="F80" s="315">
        <f>ROUND(N(data!CC60), 2)</f>
        <v>0</v>
      </c>
      <c r="G80" s="208">
        <f>ROUND(N(data!CC61), 0)</f>
        <v>3176116</v>
      </c>
      <c r="H80" s="208">
        <f>ROUND(N(data!CC62), 0)</f>
        <v>686155</v>
      </c>
      <c r="I80" s="208">
        <f>ROUND(N(data!CC63), 0)</f>
        <v>1659319</v>
      </c>
      <c r="J80" s="208">
        <f>ROUND(N(data!CC64), 0)</f>
        <v>174982</v>
      </c>
      <c r="K80" s="208">
        <f>ROUND(N(data!CC65), 0)</f>
        <v>8286</v>
      </c>
      <c r="L80" s="208">
        <f>ROUND(N(data!CC66), 0)</f>
        <v>28473901</v>
      </c>
      <c r="M80" s="208">
        <f>ROUND(N(data!CC67), 0)</f>
        <v>532152</v>
      </c>
      <c r="N80" s="208">
        <f>ROUND(N(data!CC68), 0)</f>
        <v>-221366</v>
      </c>
      <c r="O80" s="208">
        <f>ROUND(N(data!CC69), 0)</f>
        <v>11115</v>
      </c>
      <c r="P80" s="208">
        <f>ROUND(N(data!CC70), 0)</f>
        <v>0</v>
      </c>
      <c r="Q80" s="208">
        <f>ROUND(N(data!CC71), 0)</f>
        <v>0</v>
      </c>
      <c r="R80" s="208">
        <f>ROUND(N(data!CC72), 0)</f>
        <v>0</v>
      </c>
      <c r="S80" s="208">
        <f>ROUND(N(data!CC73), 0)</f>
        <v>0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0</v>
      </c>
      <c r="X80" s="208">
        <f>ROUND(N(data!CC78), 0)</f>
        <v>0</v>
      </c>
      <c r="Y80" s="208">
        <f>ROUND(N(data!CC79), 0)</f>
        <v>0</v>
      </c>
      <c r="Z80" s="208">
        <f>ROUND(N(data!CC80), 0)</f>
        <v>0</v>
      </c>
      <c r="AA80" s="208">
        <f>ROUND(N(data!CC81), 0)</f>
        <v>0</v>
      </c>
      <c r="AB80" s="208">
        <f>ROUND(N(data!CC82), 0)</f>
        <v>0</v>
      </c>
      <c r="AC80" s="208">
        <f>ROUND(N(data!CC83), 0)</f>
        <v>11115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0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topLeftCell="A19" workbookViewId="0">
      <selection activeCell="B28" sqref="B2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4" width="10.77734375" style="11" customWidth="1"/>
    <col min="15" max="16384" width="10.77734375" style="11"/>
  </cols>
  <sheetData>
    <row r="1" spans="2:10" x14ac:dyDescent="0.25">
      <c r="J1" s="103" t="s">
        <v>699</v>
      </c>
    </row>
    <row r="2" spans="2:10" x14ac:dyDescent="0.2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25">
      <c r="B3" s="107"/>
      <c r="F3" s="10" t="s">
        <v>700</v>
      </c>
      <c r="G3" s="10"/>
      <c r="J3" s="108"/>
    </row>
    <row r="4" spans="2:10" x14ac:dyDescent="0.25">
      <c r="B4" s="107"/>
      <c r="F4" s="10" t="s">
        <v>701</v>
      </c>
      <c r="G4" s="10"/>
      <c r="J4" s="108"/>
    </row>
    <row r="5" spans="2:10" x14ac:dyDescent="0.25">
      <c r="B5" s="107"/>
      <c r="J5" s="108"/>
    </row>
    <row r="6" spans="2:10" x14ac:dyDescent="0.2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25">
      <c r="B7" s="107"/>
      <c r="J7" s="108"/>
    </row>
    <row r="8" spans="2:10" x14ac:dyDescent="0.25">
      <c r="B8" s="107"/>
      <c r="F8" s="10" t="s">
        <v>702</v>
      </c>
      <c r="G8" s="10"/>
      <c r="J8" s="108"/>
    </row>
    <row r="9" spans="2:10" x14ac:dyDescent="0.25">
      <c r="B9" s="104"/>
      <c r="C9" s="105"/>
      <c r="D9" s="105"/>
      <c r="E9" s="105"/>
      <c r="F9" s="112" t="s">
        <v>703</v>
      </c>
      <c r="G9" s="112"/>
      <c r="H9" s="105"/>
      <c r="I9" s="105"/>
      <c r="J9" s="106"/>
    </row>
    <row r="10" spans="2:10" x14ac:dyDescent="0.25">
      <c r="B10" s="107"/>
      <c r="F10" s="10" t="s">
        <v>704</v>
      </c>
      <c r="G10" s="10"/>
      <c r="J10" s="108"/>
    </row>
    <row r="11" spans="2:10" x14ac:dyDescent="0.25">
      <c r="B11" s="107"/>
      <c r="F11" s="10"/>
      <c r="G11" s="10"/>
      <c r="J11" s="108"/>
    </row>
    <row r="12" spans="2:10" x14ac:dyDescent="0.25">
      <c r="B12" s="107"/>
      <c r="F12" s="10" t="s">
        <v>705</v>
      </c>
      <c r="G12" s="10"/>
      <c r="J12" s="108"/>
    </row>
    <row r="13" spans="2:10" x14ac:dyDescent="0.25">
      <c r="B13" s="107"/>
      <c r="F13" s="10" t="s">
        <v>706</v>
      </c>
      <c r="G13" s="10"/>
      <c r="J13" s="108"/>
    </row>
    <row r="14" spans="2:10" x14ac:dyDescent="0.2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25">
      <c r="B15" s="107"/>
      <c r="J15" s="108"/>
    </row>
    <row r="16" spans="2:10" x14ac:dyDescent="0.25">
      <c r="B16" s="107"/>
      <c r="F16" s="11" t="s">
        <v>707</v>
      </c>
      <c r="J16" s="108"/>
    </row>
    <row r="17" spans="2:10" x14ac:dyDescent="0.25">
      <c r="B17" s="104"/>
      <c r="C17" s="113" t="s">
        <v>708</v>
      </c>
      <c r="D17" s="113"/>
      <c r="E17" s="105" t="str">
        <f>+data!C98</f>
        <v>St Michael Medical Center</v>
      </c>
      <c r="F17" s="112"/>
      <c r="G17" s="112"/>
      <c r="H17" s="105"/>
      <c r="I17" s="105"/>
      <c r="J17" s="106"/>
    </row>
    <row r="18" spans="2:10" x14ac:dyDescent="0.25">
      <c r="B18" s="107"/>
      <c r="C18" s="62" t="s">
        <v>709</v>
      </c>
      <c r="D18" s="62"/>
      <c r="E18" s="11" t="str">
        <f>+"H-"&amp;data!C97</f>
        <v>H-142</v>
      </c>
      <c r="F18" s="10"/>
      <c r="G18" s="10"/>
      <c r="J18" s="108"/>
    </row>
    <row r="19" spans="2:10" x14ac:dyDescent="0.25">
      <c r="B19" s="107"/>
      <c r="C19" s="62" t="s">
        <v>710</v>
      </c>
      <c r="D19" s="62"/>
      <c r="E19" s="11" t="str">
        <f>+data!C99</f>
        <v>1800 Northwest Myhre Road</v>
      </c>
      <c r="F19" s="10"/>
      <c r="G19" s="10"/>
      <c r="J19" s="108"/>
    </row>
    <row r="20" spans="2:10" x14ac:dyDescent="0.25">
      <c r="B20" s="107"/>
      <c r="C20" s="62" t="s">
        <v>711</v>
      </c>
      <c r="D20" s="62"/>
      <c r="E20" s="11" t="str">
        <f>+data!C100</f>
        <v>Silverdale</v>
      </c>
      <c r="F20" s="10"/>
      <c r="G20" s="10"/>
      <c r="J20" s="108"/>
    </row>
    <row r="21" spans="2:10" x14ac:dyDescent="0.25">
      <c r="B21" s="107"/>
      <c r="C21" s="62" t="s">
        <v>712</v>
      </c>
      <c r="D21" s="62"/>
      <c r="E21" s="11" t="str">
        <f>+data!C101</f>
        <v>WA</v>
      </c>
      <c r="F21" s="10"/>
      <c r="G21" s="10"/>
      <c r="J21" s="108"/>
    </row>
    <row r="22" spans="2:10" x14ac:dyDescent="0.2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25">
      <c r="B23" s="107"/>
      <c r="J23" s="108"/>
    </row>
    <row r="24" spans="2:10" x14ac:dyDescent="0.25">
      <c r="B24" s="107"/>
      <c r="J24" s="108"/>
    </row>
    <row r="25" spans="2:10" x14ac:dyDescent="0.25">
      <c r="B25" s="107"/>
      <c r="J25" s="108"/>
    </row>
    <row r="26" spans="2:10" x14ac:dyDescent="0.25">
      <c r="B26" s="114"/>
      <c r="C26" s="115"/>
      <c r="D26" s="115"/>
      <c r="E26" s="115"/>
      <c r="F26" s="116" t="s">
        <v>713</v>
      </c>
      <c r="G26" s="115"/>
      <c r="H26" s="115"/>
      <c r="I26" s="115"/>
      <c r="J26" s="117"/>
    </row>
    <row r="27" spans="2:10" x14ac:dyDescent="0.25">
      <c r="B27" s="118" t="s">
        <v>714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25">
      <c r="B28" s="107" t="str">
        <f>+"by the Department of Health for the fiscal year ended "&amp;data!C96&amp;"."</f>
        <v>by the Department of Health for the fiscal year ended 06/30/2023.</v>
      </c>
      <c r="J28" s="108"/>
    </row>
    <row r="29" spans="2:10" x14ac:dyDescent="0.25">
      <c r="B29" s="107" t="s">
        <v>715</v>
      </c>
      <c r="J29" s="108"/>
    </row>
    <row r="30" spans="2:10" x14ac:dyDescent="0.25">
      <c r="B30" s="121" t="s">
        <v>716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2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25">
      <c r="B32" s="107"/>
      <c r="J32" s="108"/>
    </row>
    <row r="33" spans="2:10" x14ac:dyDescent="0.2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25">
      <c r="B34" s="114" t="s">
        <v>717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25">
      <c r="B35" s="114" t="s">
        <v>718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25">
      <c r="B36" s="114" t="s">
        <v>719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2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25">
      <c r="B38" s="107"/>
      <c r="J38" s="108"/>
    </row>
    <row r="39" spans="2:10" x14ac:dyDescent="0.2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25">
      <c r="B40" s="114" t="s">
        <v>720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25">
      <c r="B41" s="114" t="s">
        <v>718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25">
      <c r="B42" s="125" t="s">
        <v>719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topLeftCell="A58" zoomScaleNormal="100" workbookViewId="0">
      <selection activeCell="D51" sqref="D51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3" width="8.6640625" style="1" customWidth="1"/>
    <col min="14" max="16384" width="8.6640625" style="1"/>
  </cols>
  <sheetData>
    <row r="2" spans="1:13" x14ac:dyDescent="0.25">
      <c r="A2" s="63" t="s">
        <v>721</v>
      </c>
    </row>
    <row r="3" spans="1:13" x14ac:dyDescent="0.25">
      <c r="A3" s="63"/>
    </row>
    <row r="4" spans="1:13" x14ac:dyDescent="0.25">
      <c r="A4" s="158" t="s">
        <v>722</v>
      </c>
    </row>
    <row r="5" spans="1:13" x14ac:dyDescent="0.25">
      <c r="A5" s="158" t="s">
        <v>723</v>
      </c>
    </row>
    <row r="6" spans="1:13" x14ac:dyDescent="0.25">
      <c r="A6" s="158" t="s">
        <v>724</v>
      </c>
    </row>
    <row r="7" spans="1:13" x14ac:dyDescent="0.25">
      <c r="A7" s="158"/>
    </row>
    <row r="8" spans="1:13" x14ac:dyDescent="0.25">
      <c r="A8" s="2" t="s">
        <v>725</v>
      </c>
    </row>
    <row r="9" spans="1:13" x14ac:dyDescent="0.25">
      <c r="A9" s="158" t="s">
        <v>27</v>
      </c>
    </row>
    <row r="12" spans="1:13" x14ac:dyDescent="0.25">
      <c r="A12" s="1" t="str">
        <f>data!C97</f>
        <v>142</v>
      </c>
      <c r="B12" s="347" t="str">
        <f>RIGHT('Prior Year'!C96,4)</f>
        <v>2022</v>
      </c>
      <c r="C12" s="347" t="str">
        <f>RIGHT(data!C96,4)</f>
        <v>2023</v>
      </c>
      <c r="D12" s="4" t="str">
        <f>RIGHT('Prior Year'!C96,4)</f>
        <v>2022</v>
      </c>
      <c r="E12" s="347" t="str">
        <f>RIGHT(data!C96,4)</f>
        <v>2023</v>
      </c>
      <c r="F12" s="4" t="str">
        <f>RIGHT('Prior Year'!C96,4)</f>
        <v>2022</v>
      </c>
      <c r="G12" s="347" t="str">
        <f>RIGHT(data!C96,4)</f>
        <v>2023</v>
      </c>
      <c r="H12" s="3"/>
    </row>
    <row r="13" spans="1:13" x14ac:dyDescent="0.25">
      <c r="A13" s="2"/>
      <c r="B13" s="242" t="s">
        <v>726</v>
      </c>
      <c r="C13" s="242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25">
      <c r="A14" s="1" t="s">
        <v>730</v>
      </c>
      <c r="B14" s="242" t="s">
        <v>365</v>
      </c>
      <c r="C14" s="242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4" t="s">
        <v>735</v>
      </c>
    </row>
    <row r="15" spans="1:13" x14ac:dyDescent="0.25">
      <c r="A15" s="1" t="s">
        <v>736</v>
      </c>
      <c r="B15" s="242">
        <f>ROUND(N('Prior Year'!C85), 0)</f>
        <v>34495848</v>
      </c>
      <c r="C15" s="242">
        <f>data!C85</f>
        <v>32039859.599999998</v>
      </c>
      <c r="D15" s="242">
        <f>ROUND(N('Prior Year'!C59), 0)</f>
        <v>7780</v>
      </c>
      <c r="E15" s="1">
        <f>data!C59</f>
        <v>7719</v>
      </c>
      <c r="F15" s="217">
        <f t="shared" ref="F15:F59" si="0">IF(B15=0,"",IF(D15=0,"",B15/D15))</f>
        <v>4433.9136246786629</v>
      </c>
      <c r="G15" s="217">
        <f t="shared" ref="G15:G29" si="1">IF(C15=0,"",IF(E15=0,"",C15/E15))</f>
        <v>4150.7785464438393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2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737</v>
      </c>
      <c r="B16" s="242">
        <f>ROUND(N('Prior Year'!D85), 0)</f>
        <v>0</v>
      </c>
      <c r="C16" s="242">
        <f>data!D85</f>
        <v>0</v>
      </c>
      <c r="D16" s="242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2" t="str">
        <f t="shared" si="3"/>
        <v/>
      </c>
      <c r="M16" s="7"/>
    </row>
    <row r="17" spans="1:13" x14ac:dyDescent="0.25">
      <c r="A17" s="1" t="s">
        <v>738</v>
      </c>
      <c r="B17" s="242">
        <f>ROUND(N('Prior Year'!E85), 0)</f>
        <v>69379548</v>
      </c>
      <c r="C17" s="242">
        <f>data!E85</f>
        <v>75399392.25</v>
      </c>
      <c r="D17" s="242">
        <f>ROUND(N('Prior Year'!E59), 0)</f>
        <v>66015</v>
      </c>
      <c r="E17" s="1">
        <f>data!E59</f>
        <v>68207</v>
      </c>
      <c r="F17" s="217">
        <f t="shared" si="0"/>
        <v>1050.9664167234719</v>
      </c>
      <c r="G17" s="217">
        <f t="shared" si="1"/>
        <v>1105.4494736610611</v>
      </c>
      <c r="H17" s="6" t="str">
        <f t="shared" si="2"/>
        <v/>
      </c>
      <c r="I17" s="242" t="str">
        <f t="shared" si="3"/>
        <v/>
      </c>
      <c r="M17" s="7"/>
    </row>
    <row r="18" spans="1:13" x14ac:dyDescent="0.25">
      <c r="A18" s="1" t="s">
        <v>739</v>
      </c>
      <c r="B18" s="242">
        <f>ROUND(N('Prior Year'!F85), 0)</f>
        <v>0</v>
      </c>
      <c r="C18" s="242">
        <f>data!F85</f>
        <v>0</v>
      </c>
      <c r="D18" s="242">
        <f>ROUND(N('Prior Year'!F59), 0)</f>
        <v>0</v>
      </c>
      <c r="E18" s="1">
        <f>data!F59</f>
        <v>0</v>
      </c>
      <c r="F18" s="217" t="str">
        <f t="shared" si="0"/>
        <v/>
      </c>
      <c r="G18" s="217" t="str">
        <f t="shared" si="1"/>
        <v/>
      </c>
      <c r="H18" s="6" t="str">
        <f t="shared" si="2"/>
        <v/>
      </c>
      <c r="I18" s="242" t="str">
        <f t="shared" si="3"/>
        <v/>
      </c>
      <c r="M18" s="7"/>
    </row>
    <row r="19" spans="1:13" x14ac:dyDescent="0.25">
      <c r="A19" s="1" t="s">
        <v>740</v>
      </c>
      <c r="B19" s="242">
        <f>ROUND(N('Prior Year'!G85), 0)</f>
        <v>0</v>
      </c>
      <c r="C19" s="242">
        <f>data!G85</f>
        <v>0</v>
      </c>
      <c r="D19" s="242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2" t="str">
        <f t="shared" si="3"/>
        <v/>
      </c>
      <c r="M19" s="7"/>
    </row>
    <row r="20" spans="1:13" x14ac:dyDescent="0.25">
      <c r="A20" s="1" t="s">
        <v>741</v>
      </c>
      <c r="B20" s="242">
        <f>ROUND(N('Prior Year'!H85), 0)</f>
        <v>686</v>
      </c>
      <c r="C20" s="242">
        <f>data!H85</f>
        <v>401.98</v>
      </c>
      <c r="D20" s="242">
        <f>ROUND(N('Prior Year'!H59), 0)</f>
        <v>0</v>
      </c>
      <c r="E20" s="1">
        <f>data!H59</f>
        <v>0</v>
      </c>
      <c r="F20" s="217" t="str">
        <f t="shared" si="0"/>
        <v/>
      </c>
      <c r="G20" s="217" t="str">
        <f t="shared" si="1"/>
        <v/>
      </c>
      <c r="H20" s="6" t="str">
        <f t="shared" si="2"/>
        <v/>
      </c>
      <c r="I20" s="242" t="str">
        <f t="shared" si="3"/>
        <v/>
      </c>
      <c r="M20" s="7"/>
    </row>
    <row r="21" spans="1:13" x14ac:dyDescent="0.25">
      <c r="A21" s="1" t="s">
        <v>742</v>
      </c>
      <c r="B21" s="242">
        <f>ROUND(N('Prior Year'!I85), 0)</f>
        <v>0</v>
      </c>
      <c r="C21" s="242">
        <f>data!I85</f>
        <v>0</v>
      </c>
      <c r="D21" s="242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2" t="str">
        <f t="shared" si="3"/>
        <v/>
      </c>
      <c r="M21" s="7"/>
    </row>
    <row r="22" spans="1:13" x14ac:dyDescent="0.25">
      <c r="A22" s="1" t="s">
        <v>743</v>
      </c>
      <c r="B22" s="242">
        <f>ROUND(N('Prior Year'!J85), 0)</f>
        <v>0</v>
      </c>
      <c r="C22" s="242">
        <f>data!J85</f>
        <v>0</v>
      </c>
      <c r="D22" s="242">
        <f>ROUND(N('Prior Year'!J59), 0)</f>
        <v>0</v>
      </c>
      <c r="E22" s="1">
        <f>data!J59</f>
        <v>0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2" t="str">
        <f t="shared" si="3"/>
        <v/>
      </c>
      <c r="M22" s="7"/>
    </row>
    <row r="23" spans="1:13" x14ac:dyDescent="0.25">
      <c r="A23" s="1" t="s">
        <v>744</v>
      </c>
      <c r="B23" s="242">
        <f>ROUND(N('Prior Year'!K85), 0)</f>
        <v>0</v>
      </c>
      <c r="C23" s="242">
        <f>data!K85</f>
        <v>0</v>
      </c>
      <c r="D23" s="242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2" t="str">
        <f t="shared" si="3"/>
        <v/>
      </c>
      <c r="M23" s="7"/>
    </row>
    <row r="24" spans="1:13" x14ac:dyDescent="0.25">
      <c r="A24" s="1" t="s">
        <v>745</v>
      </c>
      <c r="B24" s="242">
        <f>ROUND(N('Prior Year'!L85), 0)</f>
        <v>0</v>
      </c>
      <c r="C24" s="242">
        <f>data!L85</f>
        <v>0</v>
      </c>
      <c r="D24" s="242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2" t="str">
        <f t="shared" si="3"/>
        <v/>
      </c>
      <c r="M24" s="7"/>
    </row>
    <row r="25" spans="1:13" x14ac:dyDescent="0.25">
      <c r="A25" s="1" t="s">
        <v>746</v>
      </c>
      <c r="B25" s="242">
        <f>ROUND(N('Prior Year'!M85), 0)</f>
        <v>0</v>
      </c>
      <c r="C25" s="242">
        <f>data!M85</f>
        <v>0</v>
      </c>
      <c r="D25" s="242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2" t="str">
        <f t="shared" si="3"/>
        <v/>
      </c>
      <c r="M25" s="7"/>
    </row>
    <row r="26" spans="1:13" x14ac:dyDescent="0.25">
      <c r="A26" s="1" t="s">
        <v>747</v>
      </c>
      <c r="B26" s="1">
        <f>ROUND(N('Prior Year'!N85), 0)</f>
        <v>0</v>
      </c>
      <c r="C26" s="242">
        <f>data!N85</f>
        <v>0</v>
      </c>
      <c r="D26" s="242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2" t="str">
        <f t="shared" si="3"/>
        <v/>
      </c>
      <c r="M26" s="7"/>
    </row>
    <row r="27" spans="1:13" x14ac:dyDescent="0.25">
      <c r="A27" s="1" t="s">
        <v>748</v>
      </c>
      <c r="B27" s="242">
        <f>ROUND(N('Prior Year'!O85), 0)</f>
        <v>16359362</v>
      </c>
      <c r="C27" s="242">
        <f>data!O85</f>
        <v>20562133.239999995</v>
      </c>
      <c r="D27" s="242">
        <f>ROUND(N('Prior Year'!O59), 0)</f>
        <v>7639</v>
      </c>
      <c r="E27" s="1">
        <f>data!O59</f>
        <v>6032</v>
      </c>
      <c r="F27" s="217">
        <f t="shared" si="0"/>
        <v>2141.5580573373477</v>
      </c>
      <c r="G27" s="217">
        <f t="shared" si="1"/>
        <v>3408.8417175066306</v>
      </c>
      <c r="H27" s="6">
        <f t="shared" si="2"/>
        <v>0.59175778860038397</v>
      </c>
      <c r="I27" s="242" t="s">
        <v>1376</v>
      </c>
      <c r="M27" s="7"/>
    </row>
    <row r="28" spans="1:13" x14ac:dyDescent="0.25">
      <c r="A28" s="1" t="s">
        <v>749</v>
      </c>
      <c r="B28" s="242">
        <f>ROUND(N('Prior Year'!P85), 0)</f>
        <v>82496119</v>
      </c>
      <c r="C28" s="242">
        <f>data!P85</f>
        <v>91787600.200000003</v>
      </c>
      <c r="D28" s="242">
        <f>ROUND(N('Prior Year'!P59), 0)</f>
        <v>1069692</v>
      </c>
      <c r="E28" s="1">
        <f>data!P59</f>
        <v>1128331.6000000001</v>
      </c>
      <c r="F28" s="217">
        <f t="shared" si="0"/>
        <v>77.121376059650814</v>
      </c>
      <c r="G28" s="217">
        <f t="shared" si="1"/>
        <v>81.348071967496082</v>
      </c>
      <c r="H28" s="6" t="str">
        <f t="shared" si="2"/>
        <v/>
      </c>
      <c r="I28" s="242" t="str">
        <f t="shared" si="3"/>
        <v/>
      </c>
      <c r="M28" s="7"/>
    </row>
    <row r="29" spans="1:13" ht="30" x14ac:dyDescent="0.25">
      <c r="A29" s="1" t="s">
        <v>750</v>
      </c>
      <c r="B29" s="242">
        <f>ROUND(N('Prior Year'!Q85), 0)</f>
        <v>11411115</v>
      </c>
      <c r="C29" s="242">
        <f>data!Q85</f>
        <v>14965891.650000002</v>
      </c>
      <c r="D29" s="242">
        <f>ROUND(N('Prior Year'!Q59), 0)</f>
        <v>798795</v>
      </c>
      <c r="E29" s="1">
        <f>data!Q59</f>
        <v>37703.65</v>
      </c>
      <c r="F29" s="217">
        <f t="shared" si="0"/>
        <v>14.285411150545508</v>
      </c>
      <c r="G29" s="217">
        <f t="shared" si="1"/>
        <v>396.93482328633968</v>
      </c>
      <c r="H29" s="6">
        <f t="shared" si="2"/>
        <v>26.786027234587657</v>
      </c>
      <c r="I29" s="345"/>
      <c r="J29" s="348" t="s">
        <v>1377</v>
      </c>
      <c r="M29" s="7"/>
    </row>
    <row r="30" spans="1:13" x14ac:dyDescent="0.25">
      <c r="A30" s="1" t="s">
        <v>751</v>
      </c>
      <c r="B30" s="242">
        <f>ROUND(N('Prior Year'!R85), 0)</f>
        <v>2654342</v>
      </c>
      <c r="C30" s="242">
        <f>data!R85</f>
        <v>2620768.1200000006</v>
      </c>
      <c r="D30" s="242">
        <f>ROUND(N('Prior Year'!R59), 0)</f>
        <v>1181670</v>
      </c>
      <c r="E30" s="1">
        <f>data!R59</f>
        <v>1338390</v>
      </c>
      <c r="F30" s="217">
        <f t="shared" si="0"/>
        <v>2.2462633391725269</v>
      </c>
      <c r="G30" s="217">
        <f>IFERROR(IF(C30=0,"",IF(E30=0,"",C30/E30)),"")</f>
        <v>1.9581498068574934</v>
      </c>
      <c r="H30" s="6" t="str">
        <f t="shared" si="2"/>
        <v/>
      </c>
      <c r="I30" s="242" t="str">
        <f t="shared" si="3"/>
        <v/>
      </c>
      <c r="M30" s="7"/>
    </row>
    <row r="31" spans="1:13" x14ac:dyDescent="0.25">
      <c r="A31" s="1" t="s">
        <v>752</v>
      </c>
      <c r="B31" s="242">
        <f>ROUND(N('Prior Year'!S85), 0)</f>
        <v>2330390</v>
      </c>
      <c r="C31" s="242">
        <f>data!S85</f>
        <v>2442177.0700000003</v>
      </c>
      <c r="D31" s="242" t="s">
        <v>753</v>
      </c>
      <c r="E31" s="4" t="s">
        <v>753</v>
      </c>
      <c r="F31" s="217" t="s">
        <v>5</v>
      </c>
      <c r="G31" s="217" t="str">
        <f t="shared" ref="G31:G32" si="4">IFERROR(IF(C31=0,"",IF(E31=0,"",C31/E31)),"")</f>
        <v/>
      </c>
      <c r="H31" s="6" t="s">
        <v>5</v>
      </c>
      <c r="I31" s="242" t="str">
        <f t="shared" si="3"/>
        <v/>
      </c>
      <c r="M31" s="7"/>
    </row>
    <row r="32" spans="1:13" x14ac:dyDescent="0.25">
      <c r="A32" s="1" t="s">
        <v>754</v>
      </c>
      <c r="B32" s="242">
        <f>ROUND(N('Prior Year'!T85), 0)</f>
        <v>0</v>
      </c>
      <c r="C32" s="242">
        <f>data!T85</f>
        <v>0</v>
      </c>
      <c r="D32" s="242" t="s">
        <v>753</v>
      </c>
      <c r="E32" s="4" t="s">
        <v>753</v>
      </c>
      <c r="F32" s="217" t="s">
        <v>5</v>
      </c>
      <c r="G32" s="217" t="str">
        <f t="shared" si="4"/>
        <v/>
      </c>
      <c r="H32" s="6" t="s">
        <v>5</v>
      </c>
      <c r="I32" s="242" t="str">
        <f t="shared" si="3"/>
        <v/>
      </c>
      <c r="M32" s="7"/>
    </row>
    <row r="33" spans="1:13" x14ac:dyDescent="0.25">
      <c r="A33" s="1" t="s">
        <v>755</v>
      </c>
      <c r="B33" s="242">
        <f>ROUND(N('Prior Year'!U85), 0)</f>
        <v>16901696</v>
      </c>
      <c r="C33" s="242">
        <f>data!U85</f>
        <v>17618573.73</v>
      </c>
      <c r="D33" s="242">
        <f>ROUND(N('Prior Year'!U59), 0)</f>
        <v>1496104</v>
      </c>
      <c r="E33" s="1">
        <f>data!U59</f>
        <v>1477666</v>
      </c>
      <c r="F33" s="217">
        <f t="shared" si="0"/>
        <v>11.29713977103196</v>
      </c>
      <c r="G33" s="217">
        <f t="shared" ref="G33:G69" si="5">IF(C33=0,"",IF(E33=0,"",C33/E33))</f>
        <v>11.923244989057068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2" t="str">
        <f t="shared" si="3"/>
        <v/>
      </c>
      <c r="M33" s="7"/>
    </row>
    <row r="34" spans="1:13" x14ac:dyDescent="0.25">
      <c r="A34" s="1" t="s">
        <v>756</v>
      </c>
      <c r="B34" s="242">
        <f>ROUND(N('Prior Year'!V85), 0)</f>
        <v>1256469</v>
      </c>
      <c r="C34" s="242">
        <f>data!V85</f>
        <v>1345946.5700000003</v>
      </c>
      <c r="D34" s="242">
        <f>ROUND(N('Prior Year'!V59), 0)</f>
        <v>44891</v>
      </c>
      <c r="E34" s="1">
        <f>data!V59</f>
        <v>15197.09</v>
      </c>
      <c r="F34" s="217">
        <f t="shared" si="0"/>
        <v>27.989329709741373</v>
      </c>
      <c r="G34" s="217">
        <f t="shared" si="5"/>
        <v>88.566072188820385</v>
      </c>
      <c r="H34" s="6">
        <f t="shared" si="6"/>
        <v>2.1642798561909098</v>
      </c>
      <c r="I34" s="242" t="s">
        <v>1366</v>
      </c>
      <c r="M34" s="7"/>
    </row>
    <row r="35" spans="1:13" x14ac:dyDescent="0.25">
      <c r="A35" s="1" t="s">
        <v>757</v>
      </c>
      <c r="B35" s="242">
        <f>ROUND(N('Prior Year'!W85), 0)</f>
        <v>1899341</v>
      </c>
      <c r="C35" s="242">
        <f>data!W85</f>
        <v>2167137.61</v>
      </c>
      <c r="D35" s="242">
        <f>ROUND(N('Prior Year'!W59), 0)</f>
        <v>29714</v>
      </c>
      <c r="E35" s="1">
        <f>data!W59</f>
        <v>7751.29</v>
      </c>
      <c r="F35" s="217">
        <f t="shared" si="0"/>
        <v>63.920744430234905</v>
      </c>
      <c r="G35" s="217">
        <f t="shared" si="5"/>
        <v>279.58412212676853</v>
      </c>
      <c r="H35" s="6">
        <f t="shared" si="6"/>
        <v>3.3739184300632692</v>
      </c>
      <c r="I35" s="242" t="s">
        <v>1366</v>
      </c>
      <c r="M35" s="7"/>
    </row>
    <row r="36" spans="1:13" x14ac:dyDescent="0.25">
      <c r="A36" s="1" t="s">
        <v>758</v>
      </c>
      <c r="B36" s="242">
        <f>ROUND(N('Prior Year'!X85), 0)</f>
        <v>0</v>
      </c>
      <c r="C36" s="242">
        <f>data!X85</f>
        <v>0</v>
      </c>
      <c r="D36" s="242">
        <f>ROUND(N('Prior Year'!X59), 0)</f>
        <v>0</v>
      </c>
      <c r="E36" s="1">
        <f>data!X59</f>
        <v>0</v>
      </c>
      <c r="F36" s="217" t="str">
        <f t="shared" si="0"/>
        <v/>
      </c>
      <c r="G36" s="217" t="str">
        <f t="shared" si="5"/>
        <v/>
      </c>
      <c r="H36" s="6" t="str">
        <f t="shared" si="6"/>
        <v/>
      </c>
      <c r="I36" s="242" t="s">
        <v>5</v>
      </c>
      <c r="M36" s="7"/>
    </row>
    <row r="37" spans="1:13" x14ac:dyDescent="0.25">
      <c r="A37" s="1" t="s">
        <v>759</v>
      </c>
      <c r="B37" s="242">
        <f>ROUND(N('Prior Year'!Y85), 0)</f>
        <v>21299023</v>
      </c>
      <c r="C37" s="242">
        <f>data!Y85</f>
        <v>21918449.52</v>
      </c>
      <c r="D37" s="242">
        <f>ROUND(N('Prior Year'!Y59), 0)</f>
        <v>369773</v>
      </c>
      <c r="E37" s="1">
        <f>data!Y59</f>
        <v>154036.32079999999</v>
      </c>
      <c r="F37" s="217">
        <f t="shared" si="0"/>
        <v>57.600265568335168</v>
      </c>
      <c r="G37" s="217">
        <f t="shared" si="5"/>
        <v>142.29403433011626</v>
      </c>
      <c r="H37" s="6">
        <f t="shared" si="6"/>
        <v>1.4703711506555996</v>
      </c>
      <c r="I37" s="242" t="s">
        <v>1366</v>
      </c>
      <c r="M37" s="7"/>
    </row>
    <row r="38" spans="1:13" x14ac:dyDescent="0.25">
      <c r="A38" s="1" t="s">
        <v>760</v>
      </c>
      <c r="B38" s="242">
        <f>ROUND(N('Prior Year'!Z85), 0)</f>
        <v>4675064</v>
      </c>
      <c r="C38" s="242">
        <f>data!Z85</f>
        <v>5328107.1700000009</v>
      </c>
      <c r="D38" s="242">
        <f>ROUND(N('Prior Year'!Z59), 0)</f>
        <v>0</v>
      </c>
      <c r="E38" s="1">
        <f>data!Z59</f>
        <v>0</v>
      </c>
      <c r="F38" s="217" t="str">
        <f t="shared" si="0"/>
        <v/>
      </c>
      <c r="G38" s="217" t="str">
        <f t="shared" si="5"/>
        <v/>
      </c>
      <c r="H38" s="6" t="str">
        <f t="shared" si="6"/>
        <v/>
      </c>
      <c r="I38" s="242" t="s">
        <v>5</v>
      </c>
      <c r="M38" s="7"/>
    </row>
    <row r="39" spans="1:13" x14ac:dyDescent="0.25">
      <c r="A39" s="1" t="s">
        <v>761</v>
      </c>
      <c r="B39" s="242">
        <f>ROUND(N('Prior Year'!AA85), 0)</f>
        <v>2870298</v>
      </c>
      <c r="C39" s="242">
        <f>data!AA85</f>
        <v>3011948.91</v>
      </c>
      <c r="D39" s="242">
        <f>ROUND(N('Prior Year'!AA59), 0)</f>
        <v>46832</v>
      </c>
      <c r="E39" s="1">
        <f>data!AA59</f>
        <v>12612</v>
      </c>
      <c r="F39" s="217">
        <f t="shared" si="0"/>
        <v>61.289246668944308</v>
      </c>
      <c r="G39" s="217">
        <f t="shared" si="5"/>
        <v>238.81612036156042</v>
      </c>
      <c r="H39" s="6">
        <f t="shared" si="6"/>
        <v>2.896541943997661</v>
      </c>
      <c r="I39" s="242" t="s">
        <v>1366</v>
      </c>
      <c r="M39" s="7"/>
    </row>
    <row r="40" spans="1:13" x14ac:dyDescent="0.25">
      <c r="A40" s="1" t="s">
        <v>762</v>
      </c>
      <c r="B40" s="242">
        <f>ROUND(N('Prior Year'!AB85), 0)</f>
        <v>26888323</v>
      </c>
      <c r="C40" s="242">
        <f>data!AB85</f>
        <v>23766575.289999992</v>
      </c>
      <c r="D40" s="242" t="s">
        <v>753</v>
      </c>
      <c r="E40" s="4" t="s">
        <v>753</v>
      </c>
      <c r="F40" s="217" t="s">
        <v>5</v>
      </c>
      <c r="G40" s="217" t="str">
        <f>IFERROR(IF(C40=0,"",IF(E40=0,"",C40/E40)),"")</f>
        <v/>
      </c>
      <c r="H40" s="6" t="s">
        <v>5</v>
      </c>
      <c r="I40" s="242" t="str">
        <f t="shared" si="3"/>
        <v/>
      </c>
      <c r="M40" s="7"/>
    </row>
    <row r="41" spans="1:13" x14ac:dyDescent="0.25">
      <c r="A41" s="1" t="s">
        <v>763</v>
      </c>
      <c r="B41" s="242">
        <f>ROUND(N('Prior Year'!AC85), 0)</f>
        <v>8082532</v>
      </c>
      <c r="C41" s="242">
        <f>data!AC85</f>
        <v>7309304.6500000004</v>
      </c>
      <c r="D41" s="242">
        <f>ROUND(N('Prior Year'!AC59), 0)</f>
        <v>171877</v>
      </c>
      <c r="E41" s="1">
        <f>data!AC59</f>
        <v>174404.83000000002</v>
      </c>
      <c r="F41" s="217">
        <f t="shared" si="0"/>
        <v>47.025093526184421</v>
      </c>
      <c r="G41" s="217">
        <f t="shared" si="5"/>
        <v>41.909989820809436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2" t="str">
        <f t="shared" si="3"/>
        <v/>
      </c>
      <c r="M41" s="7"/>
    </row>
    <row r="42" spans="1:13" x14ac:dyDescent="0.25">
      <c r="A42" s="1" t="s">
        <v>764</v>
      </c>
      <c r="B42" s="242">
        <f>ROUND(N('Prior Year'!AD85), 0)</f>
        <v>1321766</v>
      </c>
      <c r="C42" s="242">
        <f>data!AD85</f>
        <v>1535217.45</v>
      </c>
      <c r="D42" s="242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5"/>
        <v/>
      </c>
      <c r="H42" s="6" t="str">
        <f t="shared" si="7"/>
        <v/>
      </c>
      <c r="I42" s="242" t="str">
        <f t="shared" si="3"/>
        <v/>
      </c>
      <c r="M42" s="7"/>
    </row>
    <row r="43" spans="1:13" x14ac:dyDescent="0.25">
      <c r="A43" s="1" t="s">
        <v>765</v>
      </c>
      <c r="B43" s="242">
        <f>ROUND(N('Prior Year'!AE85), 0)</f>
        <v>3753310</v>
      </c>
      <c r="C43" s="242">
        <f>data!AE85</f>
        <v>3826650.7700000005</v>
      </c>
      <c r="D43" s="242">
        <f>ROUND(N('Prior Year'!AE59), 0)</f>
        <v>108726</v>
      </c>
      <c r="E43" s="1">
        <f>data!AE59</f>
        <v>92837.272100000002</v>
      </c>
      <c r="F43" s="217">
        <f t="shared" si="0"/>
        <v>34.520813788790171</v>
      </c>
      <c r="G43" s="217">
        <f t="shared" si="5"/>
        <v>41.218905763173545</v>
      </c>
      <c r="H43" s="6" t="str">
        <f t="shared" si="7"/>
        <v/>
      </c>
      <c r="I43" s="242" t="str">
        <f t="shared" si="3"/>
        <v/>
      </c>
      <c r="M43" s="7"/>
    </row>
    <row r="44" spans="1:13" x14ac:dyDescent="0.25">
      <c r="A44" s="1" t="s">
        <v>766</v>
      </c>
      <c r="B44" s="242">
        <f>ROUND(N('Prior Year'!AF85), 0)</f>
        <v>0</v>
      </c>
      <c r="C44" s="242">
        <f>data!AF85</f>
        <v>0</v>
      </c>
      <c r="D44" s="242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5"/>
        <v/>
      </c>
      <c r="H44" s="6" t="str">
        <f t="shared" si="7"/>
        <v/>
      </c>
      <c r="I44" s="242" t="str">
        <f t="shared" si="3"/>
        <v/>
      </c>
      <c r="M44" s="7"/>
    </row>
    <row r="45" spans="1:13" x14ac:dyDescent="0.25">
      <c r="A45" s="1" t="s">
        <v>767</v>
      </c>
      <c r="B45" s="242">
        <f>ROUND(N('Prior Year'!AG85), 0)</f>
        <v>29710775</v>
      </c>
      <c r="C45" s="242">
        <f>data!AG85</f>
        <v>29802327.700000003</v>
      </c>
      <c r="D45" s="242">
        <f>ROUND(N('Prior Year'!AG59), 0)</f>
        <v>70124</v>
      </c>
      <c r="E45" s="1">
        <f>data!AG59</f>
        <v>66897</v>
      </c>
      <c r="F45" s="217">
        <f t="shared" si="0"/>
        <v>423.68910786606585</v>
      </c>
      <c r="G45" s="217">
        <f t="shared" si="5"/>
        <v>445.49572776058722</v>
      </c>
      <c r="H45" s="6" t="str">
        <f t="shared" si="7"/>
        <v/>
      </c>
      <c r="I45" s="242" t="str">
        <f t="shared" si="3"/>
        <v/>
      </c>
      <c r="M45" s="7"/>
    </row>
    <row r="46" spans="1:13" x14ac:dyDescent="0.25">
      <c r="A46" s="1" t="s">
        <v>768</v>
      </c>
      <c r="B46" s="242">
        <f>ROUND(N('Prior Year'!AH85), 0)</f>
        <v>0</v>
      </c>
      <c r="C46" s="242">
        <f>data!AH85</f>
        <v>0</v>
      </c>
      <c r="D46" s="242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5"/>
        <v/>
      </c>
      <c r="H46" s="6" t="str">
        <f t="shared" si="7"/>
        <v/>
      </c>
      <c r="I46" s="242" t="str">
        <f t="shared" si="3"/>
        <v/>
      </c>
      <c r="M46" s="7"/>
    </row>
    <row r="47" spans="1:13" x14ac:dyDescent="0.25">
      <c r="A47" s="1" t="s">
        <v>769</v>
      </c>
      <c r="B47" s="242">
        <f>ROUND(N('Prior Year'!AI85), 0)</f>
        <v>0</v>
      </c>
      <c r="C47" s="242">
        <f>data!AI85</f>
        <v>0</v>
      </c>
      <c r="D47" s="242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5"/>
        <v/>
      </c>
      <c r="H47" s="6" t="str">
        <f t="shared" si="7"/>
        <v/>
      </c>
      <c r="I47" s="242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770</v>
      </c>
      <c r="B48" s="242">
        <f>ROUND(N('Prior Year'!AJ85), 0)</f>
        <v>166699377</v>
      </c>
      <c r="C48" s="242">
        <f>data!AJ85</f>
        <v>182410326.19000006</v>
      </c>
      <c r="D48" s="242">
        <f>ROUND(N('Prior Year'!AJ59), 0)</f>
        <v>495886</v>
      </c>
      <c r="E48" s="1">
        <f>data!AJ59</f>
        <v>474988.86</v>
      </c>
      <c r="F48" s="217">
        <f t="shared" si="0"/>
        <v>336.16471729389417</v>
      </c>
      <c r="G48" s="217">
        <f t="shared" si="5"/>
        <v>384.03074587896663</v>
      </c>
      <c r="H48" s="6" t="str">
        <f t="shared" si="7"/>
        <v/>
      </c>
      <c r="I48" s="242" t="str">
        <f t="shared" si="8"/>
        <v/>
      </c>
      <c r="M48" s="7"/>
    </row>
    <row r="49" spans="1:13" ht="45" x14ac:dyDescent="0.25">
      <c r="A49" s="1" t="s">
        <v>771</v>
      </c>
      <c r="B49" s="242">
        <f>ROUND(N('Prior Year'!AK85), 0)</f>
        <v>1278557</v>
      </c>
      <c r="C49" s="242">
        <f>data!AK85</f>
        <v>1389864.8699999996</v>
      </c>
      <c r="D49" s="242">
        <f>ROUND(N('Prior Year'!AK59), 0)</f>
        <v>33178</v>
      </c>
      <c r="E49" s="1">
        <f>data!AK59</f>
        <v>22466</v>
      </c>
      <c r="F49" s="217">
        <f t="shared" si="0"/>
        <v>38.536289107239739</v>
      </c>
      <c r="G49" s="217">
        <f t="shared" si="5"/>
        <v>61.865257277664007</v>
      </c>
      <c r="H49" s="6">
        <f t="shared" si="7"/>
        <v>0.60537661282081001</v>
      </c>
      <c r="I49" s="349" t="s">
        <v>1378</v>
      </c>
      <c r="M49" s="7"/>
    </row>
    <row r="50" spans="1:13" x14ac:dyDescent="0.25">
      <c r="A50" s="1" t="s">
        <v>772</v>
      </c>
      <c r="B50" s="242">
        <f>ROUND(N('Prior Year'!AL85), 0)</f>
        <v>873346</v>
      </c>
      <c r="C50" s="242">
        <f>data!AL85</f>
        <v>921662.72999999986</v>
      </c>
      <c r="D50" s="242">
        <f>ROUND(N('Prior Year'!AL59), 0)</f>
        <v>7896</v>
      </c>
      <c r="E50" s="1">
        <f>data!AL59</f>
        <v>8138</v>
      </c>
      <c r="F50" s="217">
        <f t="shared" si="0"/>
        <v>110.60612968591693</v>
      </c>
      <c r="G50" s="217">
        <f t="shared" si="5"/>
        <v>113.25420619316783</v>
      </c>
      <c r="H50" s="6" t="str">
        <f t="shared" si="7"/>
        <v/>
      </c>
      <c r="I50" s="242" t="str">
        <f t="shared" si="8"/>
        <v/>
      </c>
      <c r="J50" s="346"/>
      <c r="M50" s="7"/>
    </row>
    <row r="51" spans="1:13" x14ac:dyDescent="0.25">
      <c r="A51" s="1" t="s">
        <v>773</v>
      </c>
      <c r="B51" s="242">
        <f>ROUND(N('Prior Year'!AM85), 0)</f>
        <v>0</v>
      </c>
      <c r="C51" s="242">
        <f>data!AM85</f>
        <v>0</v>
      </c>
      <c r="D51" s="242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5"/>
        <v/>
      </c>
      <c r="H51" s="6" t="str">
        <f t="shared" si="7"/>
        <v/>
      </c>
      <c r="I51" s="242" t="str">
        <f t="shared" si="8"/>
        <v/>
      </c>
      <c r="M51" s="7"/>
    </row>
    <row r="52" spans="1:13" x14ac:dyDescent="0.25">
      <c r="A52" s="1" t="s">
        <v>774</v>
      </c>
      <c r="B52" s="242">
        <f>ROUND(N('Prior Year'!AN85), 0)</f>
        <v>0</v>
      </c>
      <c r="C52" s="242">
        <f>data!AN85</f>
        <v>0</v>
      </c>
      <c r="D52" s="242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5"/>
        <v/>
      </c>
      <c r="H52" s="6" t="str">
        <f t="shared" si="7"/>
        <v/>
      </c>
      <c r="I52" s="242" t="str">
        <f t="shared" si="8"/>
        <v/>
      </c>
      <c r="J52" s="346"/>
      <c r="M52" s="7"/>
    </row>
    <row r="53" spans="1:13" x14ac:dyDescent="0.25">
      <c r="A53" s="1" t="s">
        <v>775</v>
      </c>
      <c r="B53" s="242">
        <f>ROUND(N('Prior Year'!AO85), 0)</f>
        <v>0</v>
      </c>
      <c r="C53" s="242">
        <f>data!AO85</f>
        <v>0</v>
      </c>
      <c r="D53" s="242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5"/>
        <v/>
      </c>
      <c r="H53" s="6" t="str">
        <f t="shared" si="7"/>
        <v/>
      </c>
      <c r="I53" s="242" t="str">
        <f t="shared" si="8"/>
        <v/>
      </c>
      <c r="M53" s="7"/>
    </row>
    <row r="54" spans="1:13" ht="60" x14ac:dyDescent="0.25">
      <c r="A54" s="1" t="s">
        <v>776</v>
      </c>
      <c r="B54" s="242">
        <f>ROUND(N('Prior Year'!AP85), 0)</f>
        <v>48151633</v>
      </c>
      <c r="C54" s="242">
        <f>data!AP85</f>
        <v>55614275.660000011</v>
      </c>
      <c r="D54" s="242">
        <f>ROUND(N('Prior Year'!AP59), 0)</f>
        <v>703518</v>
      </c>
      <c r="E54" s="1">
        <f>data!AP59</f>
        <v>637976.25</v>
      </c>
      <c r="F54" s="217">
        <f t="shared" si="0"/>
        <v>68.44406681847515</v>
      </c>
      <c r="G54" s="217">
        <f t="shared" si="5"/>
        <v>87.172956140608704</v>
      </c>
      <c r="H54" s="6">
        <f t="shared" si="7"/>
        <v>0.2736378796982597</v>
      </c>
      <c r="I54" s="349" t="s">
        <v>1379</v>
      </c>
      <c r="M54" s="7"/>
    </row>
    <row r="55" spans="1:13" x14ac:dyDescent="0.25">
      <c r="A55" s="1" t="s">
        <v>777</v>
      </c>
      <c r="B55" s="242">
        <f>ROUND(N('Prior Year'!AQ85), 0)</f>
        <v>0</v>
      </c>
      <c r="C55" s="242">
        <f>data!AQ85</f>
        <v>0</v>
      </c>
      <c r="D55" s="242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5"/>
        <v/>
      </c>
      <c r="H55" s="6" t="str">
        <f t="shared" si="7"/>
        <v/>
      </c>
      <c r="I55" s="242" t="str">
        <f t="shared" si="8"/>
        <v/>
      </c>
      <c r="M55" s="7"/>
    </row>
    <row r="56" spans="1:13" x14ac:dyDescent="0.25">
      <c r="A56" s="1" t="s">
        <v>778</v>
      </c>
      <c r="B56" s="242">
        <f>ROUND(N('Prior Year'!AR85), 0)</f>
        <v>0</v>
      </c>
      <c r="C56" s="242">
        <f>data!AR85</f>
        <v>0</v>
      </c>
      <c r="D56" s="242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5"/>
        <v/>
      </c>
      <c r="H56" s="6" t="str">
        <f t="shared" si="7"/>
        <v/>
      </c>
      <c r="I56" s="242" t="str">
        <f t="shared" si="8"/>
        <v/>
      </c>
      <c r="M56" s="7"/>
    </row>
    <row r="57" spans="1:13" x14ac:dyDescent="0.25">
      <c r="A57" s="1" t="s">
        <v>779</v>
      </c>
      <c r="B57" s="242">
        <f>ROUND(N('Prior Year'!AS85), 0)</f>
        <v>0</v>
      </c>
      <c r="C57" s="242">
        <f>data!AS85</f>
        <v>0</v>
      </c>
      <c r="D57" s="242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5"/>
        <v/>
      </c>
      <c r="H57" s="6" t="str">
        <f t="shared" si="7"/>
        <v/>
      </c>
      <c r="I57" s="242" t="str">
        <f t="shared" si="8"/>
        <v/>
      </c>
      <c r="M57" s="7"/>
    </row>
    <row r="58" spans="1:13" x14ac:dyDescent="0.25">
      <c r="A58" s="1" t="s">
        <v>780</v>
      </c>
      <c r="B58" s="242">
        <f>ROUND(N('Prior Year'!AT85), 0)</f>
        <v>0</v>
      </c>
      <c r="C58" s="242">
        <f>data!AT85</f>
        <v>0</v>
      </c>
      <c r="D58" s="242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5"/>
        <v/>
      </c>
      <c r="H58" s="6" t="str">
        <f t="shared" si="7"/>
        <v/>
      </c>
      <c r="I58" s="242" t="str">
        <f t="shared" si="8"/>
        <v/>
      </c>
      <c r="M58" s="7"/>
    </row>
    <row r="59" spans="1:13" x14ac:dyDescent="0.25">
      <c r="A59" s="1" t="s">
        <v>781</v>
      </c>
      <c r="B59" s="242">
        <f>ROUND(N('Prior Year'!AU85), 0)</f>
        <v>0</v>
      </c>
      <c r="C59" s="242">
        <f>data!AU85</f>
        <v>0</v>
      </c>
      <c r="D59" s="242">
        <f>ROUND(N('Prior Year'!AU59), 0)</f>
        <v>0</v>
      </c>
      <c r="E59" s="1">
        <f>data!AU59</f>
        <v>0</v>
      </c>
      <c r="F59" s="217" t="str">
        <f t="shared" si="0"/>
        <v/>
      </c>
      <c r="G59" s="217" t="str">
        <f t="shared" si="5"/>
        <v/>
      </c>
      <c r="H59" s="6" t="str">
        <f t="shared" si="7"/>
        <v/>
      </c>
      <c r="I59" s="242" t="str">
        <f t="shared" si="8"/>
        <v/>
      </c>
      <c r="M59" s="7"/>
    </row>
    <row r="60" spans="1:13" x14ac:dyDescent="0.25">
      <c r="A60" s="1" t="s">
        <v>782</v>
      </c>
      <c r="B60" s="242">
        <f>ROUND(N('Prior Year'!AV85), 0)</f>
        <v>3086795</v>
      </c>
      <c r="C60" s="242">
        <f>data!AV85</f>
        <v>2810678.2</v>
      </c>
      <c r="D60" s="242" t="s">
        <v>753</v>
      </c>
      <c r="E60" s="4" t="s">
        <v>753</v>
      </c>
      <c r="F60" s="217" t="s">
        <v>5</v>
      </c>
      <c r="G60" s="217"/>
      <c r="H60" s="6" t="s">
        <v>5</v>
      </c>
      <c r="I60" s="242" t="str">
        <f t="shared" si="8"/>
        <v/>
      </c>
      <c r="M60" s="7"/>
    </row>
    <row r="61" spans="1:13" x14ac:dyDescent="0.25">
      <c r="A61" s="1" t="s">
        <v>783</v>
      </c>
      <c r="B61" s="242">
        <f>ROUND(N('Prior Year'!AW85), 0)</f>
        <v>0</v>
      </c>
      <c r="C61" s="242">
        <f>data!AW85</f>
        <v>0</v>
      </c>
      <c r="D61" s="242" t="s">
        <v>753</v>
      </c>
      <c r="E61" s="4" t="s">
        <v>753</v>
      </c>
      <c r="F61" s="217" t="s">
        <v>5</v>
      </c>
      <c r="G61" s="217"/>
      <c r="H61" s="6" t="s">
        <v>5</v>
      </c>
      <c r="I61" s="242" t="str">
        <f t="shared" si="8"/>
        <v/>
      </c>
      <c r="M61" s="7"/>
    </row>
    <row r="62" spans="1:13" x14ac:dyDescent="0.25">
      <c r="A62" s="1" t="s">
        <v>784</v>
      </c>
      <c r="B62" s="242">
        <f>ROUND(N('Prior Year'!AX85), 0)</f>
        <v>0</v>
      </c>
      <c r="C62" s="242">
        <f>data!AX85</f>
        <v>138223.67999999999</v>
      </c>
      <c r="D62" s="242" t="s">
        <v>753</v>
      </c>
      <c r="E62" s="4" t="s">
        <v>753</v>
      </c>
      <c r="F62" s="217" t="s">
        <v>5</v>
      </c>
      <c r="G62" s="217"/>
      <c r="H62" s="6" t="s">
        <v>5</v>
      </c>
      <c r="I62" s="242" t="str">
        <f t="shared" si="8"/>
        <v/>
      </c>
      <c r="M62" s="7"/>
    </row>
    <row r="63" spans="1:13" x14ac:dyDescent="0.25">
      <c r="A63" s="1" t="s">
        <v>785</v>
      </c>
      <c r="B63" s="242">
        <f>ROUND(N('Prior Year'!AY85), 0)</f>
        <v>5119096</v>
      </c>
      <c r="C63" s="242">
        <f>data!AY85</f>
        <v>4751660.3599999994</v>
      </c>
      <c r="D63" s="242">
        <f>ROUND(N('Prior Year'!AY59), 0)</f>
        <v>256436</v>
      </c>
      <c r="E63" s="1">
        <f>data!AY59</f>
        <v>247845</v>
      </c>
      <c r="F63" s="217">
        <f>IF(B63=0,"",IF(D63=0,"",B63/D63))</f>
        <v>19.962470167995132</v>
      </c>
      <c r="G63" s="217">
        <f t="shared" si="5"/>
        <v>19.171903245980349</v>
      </c>
      <c r="H63" s="6" t="str">
        <f>IF(B63 = 0, "", IF(C63 = 0, "", IF(D63 = 0, "", IF(E63 = 0, "", IF(G63 / F63 - 1 &lt; -0.25, G63 / F63 - 1, IF(G63 / F63 - 1 &gt; 0.25, G63 / F63 - 1, ""))))))</f>
        <v/>
      </c>
      <c r="I63" s="242" t="str">
        <f t="shared" si="8"/>
        <v/>
      </c>
      <c r="M63" s="7"/>
    </row>
    <row r="64" spans="1:13" x14ac:dyDescent="0.25">
      <c r="A64" s="1" t="s">
        <v>786</v>
      </c>
      <c r="B64" s="242">
        <f>ROUND(N('Prior Year'!AZ85), 0)</f>
        <v>0</v>
      </c>
      <c r="C64" s="242">
        <f>data!AZ85</f>
        <v>0</v>
      </c>
      <c r="D64" s="242">
        <f>ROUND(N('Prior Year'!AZ59), 0)</f>
        <v>81597</v>
      </c>
      <c r="E64" s="1">
        <f>data!AZ59</f>
        <v>72927</v>
      </c>
      <c r="F64" s="217" t="str">
        <f>IF(B64=0,"",IF(D64=0,"",B64/D64))</f>
        <v/>
      </c>
      <c r="G64" s="217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2" t="str">
        <f t="shared" si="8"/>
        <v/>
      </c>
      <c r="M64" s="7"/>
    </row>
    <row r="65" spans="1:13" x14ac:dyDescent="0.25">
      <c r="A65" s="1" t="s">
        <v>787</v>
      </c>
      <c r="B65" s="242">
        <f>ROUND(N('Prior Year'!BA85), 0)</f>
        <v>111947</v>
      </c>
      <c r="C65" s="242">
        <f>data!BA85</f>
        <v>370060.13</v>
      </c>
      <c r="D65" s="242">
        <f>ROUND(N('Prior Year'!BA59), 0)</f>
        <v>0</v>
      </c>
      <c r="E65" s="1">
        <f>data!BA59</f>
        <v>0</v>
      </c>
      <c r="F65" s="217" t="str">
        <f>IF(B65=0,"",IF(D65=0,"",B65/D65))</f>
        <v/>
      </c>
      <c r="G65" s="217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2" t="str">
        <f t="shared" si="8"/>
        <v/>
      </c>
      <c r="M65" s="7"/>
    </row>
    <row r="66" spans="1:13" x14ac:dyDescent="0.25">
      <c r="A66" s="1" t="s">
        <v>788</v>
      </c>
      <c r="B66" s="242">
        <f>ROUND(N('Prior Year'!BB85), 0)</f>
        <v>0</v>
      </c>
      <c r="C66" s="242">
        <f>data!BB85</f>
        <v>0</v>
      </c>
      <c r="D66" s="242" t="s">
        <v>753</v>
      </c>
      <c r="E66" s="4" t="s">
        <v>753</v>
      </c>
      <c r="F66" s="217" t="s">
        <v>5</v>
      </c>
      <c r="G66" s="217" t="str">
        <f t="shared" ref="G66:G68" si="9">IFERROR(IF(C66=0,"",IF(E66=0,"",C66/E66)),"")</f>
        <v/>
      </c>
      <c r="H66" s="6" t="s">
        <v>5</v>
      </c>
      <c r="I66" s="242" t="str">
        <f t="shared" si="8"/>
        <v/>
      </c>
      <c r="M66" s="7"/>
    </row>
    <row r="67" spans="1:13" x14ac:dyDescent="0.25">
      <c r="A67" s="1" t="s">
        <v>789</v>
      </c>
      <c r="B67" s="242">
        <f>ROUND(N('Prior Year'!BC85), 0)</f>
        <v>967414</v>
      </c>
      <c r="C67" s="242">
        <f>data!BC85</f>
        <v>775638.04999999993</v>
      </c>
      <c r="D67" s="242" t="s">
        <v>753</v>
      </c>
      <c r="E67" s="4" t="s">
        <v>753</v>
      </c>
      <c r="F67" s="217" t="s">
        <v>5</v>
      </c>
      <c r="G67" s="217" t="str">
        <f t="shared" si="9"/>
        <v/>
      </c>
      <c r="H67" s="6" t="s">
        <v>5</v>
      </c>
      <c r="I67" s="242" t="str">
        <f t="shared" si="8"/>
        <v/>
      </c>
      <c r="M67" s="7"/>
    </row>
    <row r="68" spans="1:13" x14ac:dyDescent="0.25">
      <c r="A68" s="1" t="s">
        <v>790</v>
      </c>
      <c r="B68" s="242">
        <f>ROUND(N('Prior Year'!BD85), 0)</f>
        <v>-1898661</v>
      </c>
      <c r="C68" s="242">
        <f>data!BD85</f>
        <v>4524996.08</v>
      </c>
      <c r="D68" s="242" t="s">
        <v>753</v>
      </c>
      <c r="E68" s="4" t="s">
        <v>753</v>
      </c>
      <c r="F68" s="217" t="s">
        <v>5</v>
      </c>
      <c r="G68" s="217" t="str">
        <f t="shared" si="9"/>
        <v/>
      </c>
      <c r="H68" s="6" t="s">
        <v>5</v>
      </c>
      <c r="I68" s="242" t="str">
        <f t="shared" si="8"/>
        <v/>
      </c>
      <c r="M68" s="7"/>
    </row>
    <row r="69" spans="1:13" x14ac:dyDescent="0.25">
      <c r="A69" s="1" t="s">
        <v>791</v>
      </c>
      <c r="B69" s="242">
        <f>ROUND(N('Prior Year'!BE85), 0)</f>
        <v>17275014</v>
      </c>
      <c r="C69" s="242">
        <f>data!BE85</f>
        <v>18143382.120000001</v>
      </c>
      <c r="D69" s="242">
        <f>ROUND(N('Prior Year'!BE59), 0)</f>
        <v>622530</v>
      </c>
      <c r="E69" s="1">
        <f>data!BE59</f>
        <v>622529.54116863827</v>
      </c>
      <c r="F69" s="217">
        <f>IF(B69=0,"",IF(D69=0,"",B69/D69))</f>
        <v>27.749689171606189</v>
      </c>
      <c r="G69" s="217">
        <f t="shared" si="5"/>
        <v>29.14461229573217</v>
      </c>
      <c r="H69" s="6" t="str">
        <f>IF(B69 = 0, "", IF(C69 = 0, "", IF(D69 = 0, "", IF(E69 = 0, "", IF(G69 / F69 - 1 &lt; -0.25, G69 / F69 - 1, IF(G69 / F69 - 1 &gt; 0.25, G69 / F69 - 1, ""))))))</f>
        <v/>
      </c>
      <c r="I69" s="242" t="str">
        <f t="shared" si="8"/>
        <v/>
      </c>
      <c r="M69" s="7"/>
    </row>
    <row r="70" spans="1:13" x14ac:dyDescent="0.25">
      <c r="A70" s="1" t="s">
        <v>792</v>
      </c>
      <c r="B70" s="242">
        <f>ROUND(N('Prior Year'!BF85), 0)</f>
        <v>4350305</v>
      </c>
      <c r="C70" s="242">
        <f>data!BF85</f>
        <v>5430418.5399999982</v>
      </c>
      <c r="D70" s="242" t="s">
        <v>753</v>
      </c>
      <c r="E70" s="4" t="s">
        <v>753</v>
      </c>
      <c r="F70" s="217" t="s">
        <v>5</v>
      </c>
      <c r="G70" s="217" t="str">
        <f t="shared" ref="G70:G94" si="10">IFERROR(IF(C70=0,"",IF(E70=0,"",C70/E70)),"")</f>
        <v/>
      </c>
      <c r="H70" s="6" t="s">
        <v>5</v>
      </c>
      <c r="I70" s="242" t="str">
        <f t="shared" si="8"/>
        <v/>
      </c>
      <c r="M70" s="7"/>
    </row>
    <row r="71" spans="1:13" x14ac:dyDescent="0.25">
      <c r="A71" s="1" t="s">
        <v>793</v>
      </c>
      <c r="B71" s="242">
        <f>ROUND(N('Prior Year'!BG85), 0)</f>
        <v>483676</v>
      </c>
      <c r="C71" s="242">
        <f>data!BG85</f>
        <v>1251852.51</v>
      </c>
      <c r="D71" s="242" t="s">
        <v>753</v>
      </c>
      <c r="E71" s="4" t="s">
        <v>753</v>
      </c>
      <c r="F71" s="217" t="s">
        <v>5</v>
      </c>
      <c r="G71" s="217" t="str">
        <f t="shared" si="10"/>
        <v/>
      </c>
      <c r="H71" s="6" t="s">
        <v>5</v>
      </c>
      <c r="I71" s="242" t="str">
        <f t="shared" si="8"/>
        <v/>
      </c>
      <c r="M71" s="7"/>
    </row>
    <row r="72" spans="1:13" x14ac:dyDescent="0.25">
      <c r="A72" s="1" t="s">
        <v>794</v>
      </c>
      <c r="B72" s="242">
        <f>ROUND(N('Prior Year'!BH85), 0)</f>
        <v>0</v>
      </c>
      <c r="C72" s="242">
        <f>data!BH85</f>
        <v>706421.83</v>
      </c>
      <c r="D72" s="242" t="s">
        <v>753</v>
      </c>
      <c r="E72" s="4" t="s">
        <v>753</v>
      </c>
      <c r="F72" s="217" t="s">
        <v>5</v>
      </c>
      <c r="G72" s="217" t="str">
        <f t="shared" si="10"/>
        <v/>
      </c>
      <c r="H72" s="6" t="s">
        <v>5</v>
      </c>
      <c r="I72" s="242" t="str">
        <f t="shared" si="8"/>
        <v/>
      </c>
      <c r="M72" s="7"/>
    </row>
    <row r="73" spans="1:13" x14ac:dyDescent="0.25">
      <c r="A73" s="1" t="s">
        <v>795</v>
      </c>
      <c r="B73" s="242">
        <f>ROUND(N('Prior Year'!BI85), 0)</f>
        <v>-34839</v>
      </c>
      <c r="C73" s="242">
        <f>data!BI85</f>
        <v>-46724.94000000001</v>
      </c>
      <c r="D73" s="242" t="s">
        <v>753</v>
      </c>
      <c r="E73" s="4" t="s">
        <v>753</v>
      </c>
      <c r="F73" s="217" t="s">
        <v>5</v>
      </c>
      <c r="G73" s="217" t="str">
        <f t="shared" si="10"/>
        <v/>
      </c>
      <c r="H73" s="6" t="s">
        <v>5</v>
      </c>
      <c r="I73" s="242" t="str">
        <f t="shared" si="8"/>
        <v/>
      </c>
      <c r="M73" s="7"/>
    </row>
    <row r="74" spans="1:13" x14ac:dyDescent="0.25">
      <c r="A74" s="1" t="s">
        <v>796</v>
      </c>
      <c r="B74" s="242">
        <f>ROUND(N('Prior Year'!BJ85), 0)</f>
        <v>0</v>
      </c>
      <c r="C74" s="242">
        <f>data!BJ85</f>
        <v>750636.29999999993</v>
      </c>
      <c r="D74" s="242" t="s">
        <v>753</v>
      </c>
      <c r="E74" s="4" t="s">
        <v>753</v>
      </c>
      <c r="F74" s="217" t="s">
        <v>5</v>
      </c>
      <c r="G74" s="217" t="str">
        <f t="shared" si="10"/>
        <v/>
      </c>
      <c r="H74" s="6" t="s">
        <v>5</v>
      </c>
      <c r="I74" s="242" t="str">
        <f t="shared" si="8"/>
        <v/>
      </c>
      <c r="M74" s="7"/>
    </row>
    <row r="75" spans="1:13" x14ac:dyDescent="0.25">
      <c r="A75" s="1" t="s">
        <v>797</v>
      </c>
      <c r="B75" s="242">
        <f>ROUND(N('Prior Year'!BK85), 0)</f>
        <v>16136302</v>
      </c>
      <c r="C75" s="242">
        <f>data!BK85</f>
        <v>18897866.09</v>
      </c>
      <c r="D75" s="242" t="s">
        <v>753</v>
      </c>
      <c r="E75" s="4" t="s">
        <v>753</v>
      </c>
      <c r="F75" s="217" t="s">
        <v>5</v>
      </c>
      <c r="G75" s="217" t="str">
        <f t="shared" si="10"/>
        <v/>
      </c>
      <c r="H75" s="6" t="s">
        <v>5</v>
      </c>
      <c r="I75" s="242" t="str">
        <f t="shared" si="8"/>
        <v/>
      </c>
      <c r="M75" s="7"/>
    </row>
    <row r="76" spans="1:13" x14ac:dyDescent="0.25">
      <c r="A76" s="1" t="s">
        <v>798</v>
      </c>
      <c r="B76" s="242">
        <f>ROUND(N('Prior Year'!BL85), 0)</f>
        <v>5254498</v>
      </c>
      <c r="C76" s="242">
        <f>data!BL85</f>
        <v>5468235.0499999998</v>
      </c>
      <c r="D76" s="242" t="s">
        <v>753</v>
      </c>
      <c r="E76" s="4" t="s">
        <v>753</v>
      </c>
      <c r="F76" s="217" t="s">
        <v>5</v>
      </c>
      <c r="G76" s="217" t="str">
        <f t="shared" si="10"/>
        <v/>
      </c>
      <c r="H76" s="6" t="s">
        <v>5</v>
      </c>
      <c r="I76" s="242" t="str">
        <f t="shared" si="8"/>
        <v/>
      </c>
      <c r="M76" s="7"/>
    </row>
    <row r="77" spans="1:13" x14ac:dyDescent="0.25">
      <c r="A77" s="1" t="s">
        <v>799</v>
      </c>
      <c r="B77" s="242">
        <f>ROUND(N('Prior Year'!BM85), 0)</f>
        <v>0</v>
      </c>
      <c r="C77" s="242">
        <f>data!BM85</f>
        <v>0</v>
      </c>
      <c r="D77" s="242" t="s">
        <v>753</v>
      </c>
      <c r="E77" s="4" t="s">
        <v>753</v>
      </c>
      <c r="F77" s="217" t="s">
        <v>5</v>
      </c>
      <c r="G77" s="217" t="str">
        <f t="shared" si="10"/>
        <v/>
      </c>
      <c r="H77" s="6" t="s">
        <v>5</v>
      </c>
      <c r="I77" s="242" t="str">
        <f t="shared" si="8"/>
        <v/>
      </c>
      <c r="M77" s="7"/>
    </row>
    <row r="78" spans="1:13" x14ac:dyDescent="0.25">
      <c r="A78" s="1" t="s">
        <v>800</v>
      </c>
      <c r="B78" s="242">
        <f>ROUND(N('Prior Year'!BN85), 0)</f>
        <v>16692227</v>
      </c>
      <c r="C78" s="242">
        <f>data!BN85</f>
        <v>25592872.339999996</v>
      </c>
      <c r="D78" s="242" t="s">
        <v>753</v>
      </c>
      <c r="E78" s="4" t="s">
        <v>753</v>
      </c>
      <c r="F78" s="217" t="s">
        <v>5</v>
      </c>
      <c r="G78" s="217" t="str">
        <f t="shared" si="10"/>
        <v/>
      </c>
      <c r="H78" s="6" t="s">
        <v>5</v>
      </c>
      <c r="I78" s="242" t="str">
        <f t="shared" si="8"/>
        <v/>
      </c>
      <c r="M78" s="7"/>
    </row>
    <row r="79" spans="1:13" x14ac:dyDescent="0.25">
      <c r="A79" s="1" t="s">
        <v>801</v>
      </c>
      <c r="B79" s="242">
        <f>ROUND(N('Prior Year'!BO85), 0)</f>
        <v>0</v>
      </c>
      <c r="C79" s="242">
        <f>data!BO85</f>
        <v>776398.00000000012</v>
      </c>
      <c r="D79" s="242" t="s">
        <v>753</v>
      </c>
      <c r="E79" s="4" t="s">
        <v>753</v>
      </c>
      <c r="F79" s="217" t="s">
        <v>5</v>
      </c>
      <c r="G79" s="217" t="str">
        <f t="shared" si="10"/>
        <v/>
      </c>
      <c r="H79" s="6" t="s">
        <v>5</v>
      </c>
      <c r="I79" s="242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802</v>
      </c>
      <c r="B80" s="242">
        <f>ROUND(N('Prior Year'!BP85), 0)</f>
        <v>0</v>
      </c>
      <c r="C80" s="242">
        <f>data!BP85</f>
        <v>4594148.55</v>
      </c>
      <c r="D80" s="242" t="s">
        <v>753</v>
      </c>
      <c r="E80" s="4" t="s">
        <v>753</v>
      </c>
      <c r="F80" s="217" t="s">
        <v>5</v>
      </c>
      <c r="G80" s="217" t="str">
        <f t="shared" si="10"/>
        <v/>
      </c>
      <c r="H80" s="6" t="s">
        <v>5</v>
      </c>
      <c r="I80" s="242" t="str">
        <f t="shared" si="11"/>
        <v/>
      </c>
      <c r="M80" s="7"/>
    </row>
    <row r="81" spans="1:13" x14ac:dyDescent="0.25">
      <c r="A81" s="1" t="s">
        <v>803</v>
      </c>
      <c r="B81" s="242">
        <f>ROUND(N('Prior Year'!BQ85), 0)</f>
        <v>0</v>
      </c>
      <c r="C81" s="242">
        <f>data!BQ85</f>
        <v>0</v>
      </c>
      <c r="D81" s="242" t="s">
        <v>753</v>
      </c>
      <c r="E81" s="4" t="s">
        <v>753</v>
      </c>
      <c r="F81" s="217" t="s">
        <v>5</v>
      </c>
      <c r="G81" s="217" t="str">
        <f t="shared" si="10"/>
        <v/>
      </c>
      <c r="H81" s="6" t="s">
        <v>5</v>
      </c>
      <c r="I81" s="242" t="str">
        <f t="shared" si="11"/>
        <v/>
      </c>
      <c r="M81" s="7"/>
    </row>
    <row r="82" spans="1:13" x14ac:dyDescent="0.25">
      <c r="A82" s="1" t="s">
        <v>804</v>
      </c>
      <c r="B82" s="242">
        <f>ROUND(N('Prior Year'!BR85), 0)</f>
        <v>275478</v>
      </c>
      <c r="C82" s="242">
        <f>data!BR85</f>
        <v>9537923.9700000007</v>
      </c>
      <c r="D82" s="242" t="s">
        <v>753</v>
      </c>
      <c r="E82" s="4" t="s">
        <v>753</v>
      </c>
      <c r="F82" s="217" t="s">
        <v>5</v>
      </c>
      <c r="G82" s="217" t="str">
        <f t="shared" si="10"/>
        <v/>
      </c>
      <c r="H82" s="6" t="s">
        <v>5</v>
      </c>
      <c r="I82" s="242" t="str">
        <f t="shared" si="11"/>
        <v/>
      </c>
      <c r="M82" s="7"/>
    </row>
    <row r="83" spans="1:13" x14ac:dyDescent="0.25">
      <c r="A83" s="1" t="s">
        <v>805</v>
      </c>
      <c r="B83" s="242">
        <f>ROUND(N('Prior Year'!BS85), 0)</f>
        <v>-89734</v>
      </c>
      <c r="C83" s="242">
        <f>data!BS85</f>
        <v>278558.37</v>
      </c>
      <c r="D83" s="242" t="s">
        <v>753</v>
      </c>
      <c r="E83" s="4" t="s">
        <v>753</v>
      </c>
      <c r="F83" s="217" t="s">
        <v>5</v>
      </c>
      <c r="G83" s="217" t="str">
        <f t="shared" si="10"/>
        <v/>
      </c>
      <c r="H83" s="6" t="s">
        <v>5</v>
      </c>
      <c r="I83" s="242" t="str">
        <f t="shared" si="11"/>
        <v/>
      </c>
      <c r="M83" s="7"/>
    </row>
    <row r="84" spans="1:13" x14ac:dyDescent="0.25">
      <c r="A84" s="1" t="s">
        <v>806</v>
      </c>
      <c r="B84" s="242">
        <f>ROUND(N('Prior Year'!BT85), 0)</f>
        <v>0</v>
      </c>
      <c r="C84" s="242">
        <f>data!BT85</f>
        <v>273021.67</v>
      </c>
      <c r="D84" s="242" t="s">
        <v>753</v>
      </c>
      <c r="E84" s="4" t="s">
        <v>753</v>
      </c>
      <c r="F84" s="217" t="s">
        <v>5</v>
      </c>
      <c r="G84" s="217" t="str">
        <f t="shared" si="10"/>
        <v/>
      </c>
      <c r="H84" s="6" t="s">
        <v>5</v>
      </c>
      <c r="I84" s="242" t="str">
        <f t="shared" si="11"/>
        <v/>
      </c>
      <c r="M84" s="7"/>
    </row>
    <row r="85" spans="1:13" x14ac:dyDescent="0.25">
      <c r="A85" s="1" t="s">
        <v>807</v>
      </c>
      <c r="B85" s="242">
        <f>ROUND(N('Prior Year'!BU85), 0)</f>
        <v>0</v>
      </c>
      <c r="C85" s="242">
        <f>data!BU85</f>
        <v>64592.79</v>
      </c>
      <c r="D85" s="242" t="s">
        <v>753</v>
      </c>
      <c r="E85" s="4" t="s">
        <v>753</v>
      </c>
      <c r="F85" s="217" t="s">
        <v>5</v>
      </c>
      <c r="G85" s="217" t="str">
        <f t="shared" si="10"/>
        <v/>
      </c>
      <c r="H85" s="6" t="s">
        <v>5</v>
      </c>
      <c r="I85" s="242" t="str">
        <f t="shared" si="11"/>
        <v/>
      </c>
      <c r="M85" s="7"/>
    </row>
    <row r="86" spans="1:13" x14ac:dyDescent="0.25">
      <c r="A86" s="1" t="s">
        <v>808</v>
      </c>
      <c r="B86" s="242">
        <f>ROUND(N('Prior Year'!BV85), 0)</f>
        <v>8371955</v>
      </c>
      <c r="C86" s="242">
        <f>data!BV85</f>
        <v>9102071.6899999995</v>
      </c>
      <c r="D86" s="242" t="s">
        <v>753</v>
      </c>
      <c r="E86" s="4" t="s">
        <v>753</v>
      </c>
      <c r="F86" s="217" t="s">
        <v>5</v>
      </c>
      <c r="G86" s="217" t="str">
        <f t="shared" si="10"/>
        <v/>
      </c>
      <c r="H86" s="6" t="s">
        <v>5</v>
      </c>
      <c r="I86" s="242" t="str">
        <f t="shared" si="11"/>
        <v/>
      </c>
      <c r="M86" s="7"/>
    </row>
    <row r="87" spans="1:13" x14ac:dyDescent="0.25">
      <c r="A87" s="1" t="s">
        <v>809</v>
      </c>
      <c r="B87" s="242">
        <f>ROUND(N('Prior Year'!BW85), 0)</f>
        <v>-27241</v>
      </c>
      <c r="C87" s="242">
        <f>data!BW85</f>
        <v>1369641.6700000002</v>
      </c>
      <c r="D87" s="242" t="s">
        <v>753</v>
      </c>
      <c r="E87" s="4" t="s">
        <v>753</v>
      </c>
      <c r="F87" s="217" t="s">
        <v>5</v>
      </c>
      <c r="G87" s="217" t="str">
        <f t="shared" si="10"/>
        <v/>
      </c>
      <c r="H87" s="6" t="s">
        <v>5</v>
      </c>
      <c r="I87" s="242" t="str">
        <f t="shared" si="11"/>
        <v/>
      </c>
      <c r="M87" s="7"/>
    </row>
    <row r="88" spans="1:13" x14ac:dyDescent="0.25">
      <c r="A88" s="1" t="s">
        <v>810</v>
      </c>
      <c r="B88" s="242">
        <f>ROUND(N('Prior Year'!BX85), 0)</f>
        <v>0</v>
      </c>
      <c r="C88" s="242">
        <f>data!BX85</f>
        <v>4210242.26</v>
      </c>
      <c r="D88" s="242" t="s">
        <v>753</v>
      </c>
      <c r="E88" s="4" t="s">
        <v>753</v>
      </c>
      <c r="F88" s="217" t="s">
        <v>5</v>
      </c>
      <c r="G88" s="217" t="str">
        <f t="shared" si="10"/>
        <v/>
      </c>
      <c r="H88" s="6" t="s">
        <v>5</v>
      </c>
      <c r="I88" s="242" t="str">
        <f t="shared" si="11"/>
        <v/>
      </c>
      <c r="M88" s="7"/>
    </row>
    <row r="89" spans="1:13" x14ac:dyDescent="0.25">
      <c r="A89" s="1" t="s">
        <v>811</v>
      </c>
      <c r="B89" s="242">
        <f>ROUND(N('Prior Year'!BY85), 0)</f>
        <v>5743868</v>
      </c>
      <c r="C89" s="242">
        <f>data!BY85</f>
        <v>6545654.2700000005</v>
      </c>
      <c r="D89" s="242" t="s">
        <v>753</v>
      </c>
      <c r="E89" s="4" t="s">
        <v>753</v>
      </c>
      <c r="F89" s="217" t="s">
        <v>5</v>
      </c>
      <c r="G89" s="217" t="str">
        <f t="shared" si="10"/>
        <v/>
      </c>
      <c r="H89" s="6" t="s">
        <v>5</v>
      </c>
      <c r="I89" s="242" t="str">
        <f t="shared" si="11"/>
        <v/>
      </c>
      <c r="M89" s="7"/>
    </row>
    <row r="90" spans="1:13" x14ac:dyDescent="0.25">
      <c r="A90" s="1" t="s">
        <v>812</v>
      </c>
      <c r="B90" s="242">
        <f>ROUND(N('Prior Year'!BZ85), 0)</f>
        <v>3213052</v>
      </c>
      <c r="C90" s="242">
        <f>data!BZ85</f>
        <v>1712040.3199999998</v>
      </c>
      <c r="D90" s="242" t="s">
        <v>753</v>
      </c>
      <c r="E90" s="4" t="s">
        <v>753</v>
      </c>
      <c r="F90" s="217" t="s">
        <v>5</v>
      </c>
      <c r="G90" s="217" t="str">
        <f t="shared" si="10"/>
        <v/>
      </c>
      <c r="H90" s="6" t="s">
        <v>5</v>
      </c>
      <c r="I90" s="242" t="str">
        <f t="shared" si="11"/>
        <v/>
      </c>
      <c r="M90" s="7"/>
    </row>
    <row r="91" spans="1:13" x14ac:dyDescent="0.25">
      <c r="A91" s="1" t="s">
        <v>813</v>
      </c>
      <c r="B91" s="242">
        <f>ROUND(N('Prior Year'!CA85), 0)</f>
        <v>1005925</v>
      </c>
      <c r="C91" s="242">
        <f>data!CA85</f>
        <v>1704419.18</v>
      </c>
      <c r="D91" s="242" t="s">
        <v>753</v>
      </c>
      <c r="E91" s="4" t="s">
        <v>753</v>
      </c>
      <c r="F91" s="217" t="s">
        <v>5</v>
      </c>
      <c r="G91" s="217" t="str">
        <f t="shared" si="10"/>
        <v/>
      </c>
      <c r="H91" s="6" t="s">
        <v>5</v>
      </c>
      <c r="I91" s="242" t="str">
        <f t="shared" si="11"/>
        <v/>
      </c>
      <c r="M91" s="7"/>
    </row>
    <row r="92" spans="1:13" x14ac:dyDescent="0.25">
      <c r="A92" s="1" t="s">
        <v>814</v>
      </c>
      <c r="B92" s="242">
        <f>ROUND(N('Prior Year'!CB85), 0)</f>
        <v>112299</v>
      </c>
      <c r="C92" s="242">
        <f>data!CB85</f>
        <v>277528.48</v>
      </c>
      <c r="D92" s="242" t="s">
        <v>753</v>
      </c>
      <c r="E92" s="4" t="s">
        <v>753</v>
      </c>
      <c r="F92" s="217" t="s">
        <v>5</v>
      </c>
      <c r="G92" s="217" t="str">
        <f t="shared" si="10"/>
        <v/>
      </c>
      <c r="H92" s="6" t="s">
        <v>5</v>
      </c>
      <c r="I92" s="242" t="str">
        <f t="shared" si="11"/>
        <v/>
      </c>
      <c r="M92" s="7"/>
    </row>
    <row r="93" spans="1:13" x14ac:dyDescent="0.25">
      <c r="A93" s="1" t="s">
        <v>815</v>
      </c>
      <c r="B93" s="242">
        <f>ROUND(N('Prior Year'!CC85), 0)</f>
        <v>79027522</v>
      </c>
      <c r="C93" s="242">
        <f>data!CC85</f>
        <v>34500659.550000012</v>
      </c>
      <c r="D93" s="242" t="s">
        <v>753</v>
      </c>
      <c r="E93" s="4" t="s">
        <v>753</v>
      </c>
      <c r="F93" s="217" t="s">
        <v>5</v>
      </c>
      <c r="G93" s="217" t="str">
        <f t="shared" si="10"/>
        <v/>
      </c>
      <c r="H93" s="6" t="s">
        <v>5</v>
      </c>
      <c r="I93" s="242" t="str">
        <f t="shared" si="11"/>
        <v/>
      </c>
      <c r="M93" s="7"/>
    </row>
    <row r="94" spans="1:13" x14ac:dyDescent="0.25">
      <c r="A94" s="1" t="s">
        <v>816</v>
      </c>
      <c r="B94" s="242">
        <f>ROUND(N('Prior Year'!CD85), 0)</f>
        <v>20218613</v>
      </c>
      <c r="C94" s="242">
        <f>data!CD85</f>
        <v>7448386.7899999991</v>
      </c>
      <c r="D94" s="242" t="s">
        <v>753</v>
      </c>
      <c r="E94" s="4" t="s">
        <v>753</v>
      </c>
      <c r="F94" s="217" t="s">
        <v>5</v>
      </c>
      <c r="G94" s="217" t="str">
        <f t="shared" si="10"/>
        <v/>
      </c>
      <c r="H94" s="6" t="s">
        <v>5</v>
      </c>
      <c r="I94" s="242" t="str">
        <f t="shared" si="11"/>
        <v/>
      </c>
      <c r="M94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38"/>
  <sheetViews>
    <sheetView topLeftCell="A11" workbookViewId="0">
      <selection activeCell="D22" sqref="D22"/>
    </sheetView>
  </sheetViews>
  <sheetFormatPr defaultRowHeight="15" x14ac:dyDescent="0.2"/>
  <sheetData>
    <row r="1" spans="1:5" ht="15.75" x14ac:dyDescent="0.25">
      <c r="A1" s="296" t="s">
        <v>817</v>
      </c>
      <c r="B1" s="295"/>
      <c r="C1" s="295"/>
      <c r="D1" s="295"/>
    </row>
    <row r="2" spans="1:5" ht="15.75" x14ac:dyDescent="0.25">
      <c r="A2" s="295"/>
      <c r="B2" s="295"/>
      <c r="C2" s="295"/>
      <c r="D2" s="295"/>
    </row>
    <row r="3" spans="1:5" ht="15.75" x14ac:dyDescent="0.25">
      <c r="A3" s="298" t="s">
        <v>818</v>
      </c>
      <c r="B3" s="295"/>
      <c r="C3" s="295"/>
      <c r="D3" s="295"/>
    </row>
    <row r="4" spans="1:5" ht="15.75" x14ac:dyDescent="0.25">
      <c r="A4" s="295" t="s">
        <v>819</v>
      </c>
      <c r="B4" s="295"/>
      <c r="C4" s="295"/>
      <c r="D4" s="295"/>
    </row>
    <row r="5" spans="1:5" ht="15.75" x14ac:dyDescent="0.25">
      <c r="A5" s="295" t="s">
        <v>820</v>
      </c>
      <c r="B5" s="295"/>
      <c r="C5" s="295"/>
      <c r="D5" s="295"/>
    </row>
    <row r="6" spans="1:5" ht="15.75" x14ac:dyDescent="0.25">
      <c r="A6" s="295"/>
      <c r="B6" s="295"/>
      <c r="C6" s="295"/>
      <c r="D6" s="295"/>
    </row>
    <row r="7" spans="1:5" ht="15.75" x14ac:dyDescent="0.25">
      <c r="A7" s="295" t="s">
        <v>821</v>
      </c>
      <c r="B7" s="295"/>
      <c r="C7" s="295"/>
      <c r="D7" s="295"/>
    </row>
    <row r="8" spans="1:5" ht="15.75" x14ac:dyDescent="0.25">
      <c r="A8" s="295" t="s">
        <v>822</v>
      </c>
      <c r="B8" s="295"/>
      <c r="C8" s="295"/>
      <c r="D8" s="295"/>
    </row>
    <row r="9" spans="1:5" ht="15.75" x14ac:dyDescent="0.25">
      <c r="A9" s="295"/>
      <c r="B9" s="295"/>
      <c r="C9" s="295"/>
      <c r="D9" s="295"/>
    </row>
    <row r="10" spans="1:5" ht="15.75" x14ac:dyDescent="0.25">
      <c r="A10" s="295"/>
      <c r="B10" s="295"/>
      <c r="C10" s="295"/>
      <c r="D10" s="295"/>
    </row>
    <row r="11" spans="1:5" ht="15.75" x14ac:dyDescent="0.25">
      <c r="A11" s="297" t="s">
        <v>823</v>
      </c>
      <c r="B11" s="295"/>
      <c r="C11" s="295"/>
      <c r="D11" s="295">
        <f>N(data!C380)</f>
        <v>3194885</v>
      </c>
    </row>
    <row r="12" spans="1:5" ht="15.75" x14ac:dyDescent="0.25">
      <c r="A12" s="297" t="s">
        <v>824</v>
      </c>
      <c r="B12" s="295"/>
      <c r="C12" s="295"/>
      <c r="D12" s="295" t="str">
        <f>IF(OR(N(data!C380) &gt; 1000000, N(data!C380) / (N(data!D360) + N(data!D383)) &gt; 0.01), "Yes", "No")</f>
        <v>Yes</v>
      </c>
    </row>
    <row r="13" spans="1:5" ht="15.75" x14ac:dyDescent="0.25">
      <c r="A13" s="295"/>
      <c r="B13" s="295"/>
      <c r="C13" s="295"/>
      <c r="D13" s="295"/>
    </row>
    <row r="14" spans="1:5" ht="15.75" x14ac:dyDescent="0.25">
      <c r="A14" s="297" t="s">
        <v>825</v>
      </c>
      <c r="B14" s="295"/>
      <c r="C14" s="295"/>
      <c r="D14" s="297" t="s">
        <v>826</v>
      </c>
    </row>
    <row r="15" spans="1:5" ht="15.75" x14ac:dyDescent="0.25">
      <c r="A15" s="1" t="s">
        <v>1370</v>
      </c>
      <c r="B15" s="1"/>
      <c r="C15" s="1"/>
      <c r="D15" s="1">
        <v>1518818</v>
      </c>
      <c r="E15" s="1" t="s">
        <v>1371</v>
      </c>
    </row>
    <row r="16" spans="1:5" ht="15.75" x14ac:dyDescent="0.25">
      <c r="A16" s="1" t="s">
        <v>1367</v>
      </c>
      <c r="B16" s="1"/>
      <c r="C16" s="1"/>
      <c r="D16" s="1">
        <v>165705</v>
      </c>
      <c r="E16" s="295"/>
    </row>
    <row r="17" spans="1:4" ht="15.75" x14ac:dyDescent="0.25">
      <c r="A17" s="1" t="s">
        <v>1368</v>
      </c>
      <c r="B17" s="1"/>
      <c r="C17" s="1"/>
      <c r="D17" s="1">
        <v>861315.55</v>
      </c>
    </row>
    <row r="18" spans="1:4" ht="15.75" x14ac:dyDescent="0.25">
      <c r="A18" s="1" t="s">
        <v>1369</v>
      </c>
      <c r="B18" s="1"/>
      <c r="C18" s="1"/>
      <c r="D18" s="1">
        <v>263409.39</v>
      </c>
    </row>
    <row r="19" spans="1:4" ht="15.75" x14ac:dyDescent="0.25">
      <c r="A19" s="1" t="s">
        <v>1372</v>
      </c>
      <c r="B19" s="1"/>
      <c r="C19" s="1"/>
      <c r="D19" s="1">
        <v>81844</v>
      </c>
    </row>
    <row r="20" spans="1:4" ht="15.75" x14ac:dyDescent="0.25">
      <c r="A20" s="1" t="s">
        <v>1380</v>
      </c>
      <c r="B20" s="1"/>
      <c r="C20" s="1"/>
      <c r="D20" s="1">
        <v>82339</v>
      </c>
    </row>
    <row r="21" spans="1:4" ht="15.75" x14ac:dyDescent="0.25">
      <c r="A21" s="1" t="s">
        <v>1381</v>
      </c>
      <c r="B21" s="1"/>
      <c r="C21" s="1"/>
      <c r="D21" s="344">
        <v>221454</v>
      </c>
    </row>
    <row r="22" spans="1:4" ht="15.75" x14ac:dyDescent="0.25">
      <c r="A22" s="1"/>
      <c r="B22" s="1"/>
      <c r="C22" s="1"/>
      <c r="D22" s="1">
        <f>SUM(D15:D21)</f>
        <v>3194884.94</v>
      </c>
    </row>
    <row r="23" spans="1:4" ht="15.75" x14ac:dyDescent="0.25">
      <c r="A23" s="295"/>
      <c r="B23" s="295"/>
      <c r="C23" s="295"/>
      <c r="D23" s="295"/>
    </row>
    <row r="24" spans="1:4" ht="15.75" x14ac:dyDescent="0.25">
      <c r="A24" s="295"/>
      <c r="B24" s="295"/>
      <c r="C24" s="295"/>
      <c r="D24" s="295"/>
    </row>
    <row r="25" spans="1:4" ht="15.75" x14ac:dyDescent="0.25">
      <c r="A25" s="295"/>
      <c r="B25" s="295"/>
      <c r="C25" s="295"/>
      <c r="D25" s="295"/>
    </row>
    <row r="26" spans="1:4" ht="15.75" x14ac:dyDescent="0.25">
      <c r="A26" s="297" t="s">
        <v>827</v>
      </c>
      <c r="B26" s="295"/>
      <c r="C26" s="295"/>
      <c r="D26" s="295">
        <f>N(data!C414)</f>
        <v>3143632.2800000906</v>
      </c>
    </row>
    <row r="27" spans="1:4" ht="15.75" x14ac:dyDescent="0.25">
      <c r="A27" s="297" t="s">
        <v>824</v>
      </c>
      <c r="B27" s="295"/>
      <c r="C27" s="295"/>
      <c r="D27" s="295" t="str">
        <f>IF(OR(N(data!C414)&gt;1000000,N(data!C414)/(N(data!D416))&gt;0.01),"Yes","No")</f>
        <v>Yes</v>
      </c>
    </row>
    <row r="28" spans="1:4" ht="15.75" x14ac:dyDescent="0.25">
      <c r="A28" s="295"/>
      <c r="B28" s="295"/>
      <c r="C28" s="295"/>
      <c r="D28" s="295"/>
    </row>
    <row r="29" spans="1:4" ht="15.75" x14ac:dyDescent="0.25">
      <c r="A29" s="297" t="s">
        <v>825</v>
      </c>
      <c r="B29" s="295"/>
      <c r="C29" s="295"/>
      <c r="D29" s="297" t="s">
        <v>826</v>
      </c>
    </row>
    <row r="30" spans="1:4" ht="15.75" x14ac:dyDescent="0.25">
      <c r="A30" s="1" t="s">
        <v>1373</v>
      </c>
      <c r="B30" s="1"/>
      <c r="C30" s="1"/>
    </row>
    <row r="31" spans="1:4" ht="15.75" x14ac:dyDescent="0.25">
      <c r="A31" s="1" t="s">
        <v>1374</v>
      </c>
      <c r="B31" s="1"/>
      <c r="C31" s="1"/>
      <c r="D31" s="1">
        <v>1948857</v>
      </c>
    </row>
    <row r="32" spans="1:4" ht="15.75" x14ac:dyDescent="0.25">
      <c r="A32" s="1" t="s">
        <v>1365</v>
      </c>
      <c r="B32" s="1"/>
      <c r="C32" s="1"/>
      <c r="D32" s="1">
        <v>538599.57999999996</v>
      </c>
    </row>
    <row r="33" spans="1:4" ht="15.75" x14ac:dyDescent="0.25">
      <c r="A33" s="1" t="s">
        <v>1364</v>
      </c>
      <c r="B33" s="1"/>
      <c r="C33" s="1"/>
      <c r="D33" s="1">
        <v>355535.16</v>
      </c>
    </row>
    <row r="34" spans="1:4" ht="15.75" x14ac:dyDescent="0.25">
      <c r="A34" s="1" t="s">
        <v>1375</v>
      </c>
      <c r="B34" s="1"/>
      <c r="C34" s="1"/>
      <c r="D34" s="344">
        <v>352621</v>
      </c>
    </row>
    <row r="35" spans="1:4" ht="15.75" x14ac:dyDescent="0.25">
      <c r="A35" s="1"/>
      <c r="B35" s="1"/>
      <c r="C35" s="1"/>
      <c r="D35" s="1">
        <f>SUM(D31:D34)</f>
        <v>3195612.74</v>
      </c>
    </row>
    <row r="36" spans="1:4" ht="15.75" x14ac:dyDescent="0.25">
      <c r="A36" s="295"/>
      <c r="B36" s="295"/>
      <c r="C36" s="295"/>
      <c r="D36" s="295"/>
    </row>
    <row r="37" spans="1:4" ht="15.75" x14ac:dyDescent="0.25">
      <c r="A37" s="295"/>
      <c r="B37" s="295"/>
      <c r="C37" s="295"/>
      <c r="D37" s="295"/>
    </row>
    <row r="38" spans="1:4" ht="15.75" x14ac:dyDescent="0.25">
      <c r="A38" s="295"/>
      <c r="B38" s="295"/>
      <c r="C38" s="295"/>
      <c r="D38" s="29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topLeftCell="A19"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G1" s="70" t="s">
        <v>828</v>
      </c>
    </row>
    <row r="2" spans="1:7" ht="20.100000000000001" customHeight="1" x14ac:dyDescent="0.25">
      <c r="A2" s="71" t="s">
        <v>829</v>
      </c>
      <c r="B2" s="71"/>
      <c r="C2" s="71"/>
      <c r="D2" s="71"/>
      <c r="E2" s="71"/>
      <c r="F2" s="71"/>
    </row>
    <row r="3" spans="1:7" ht="20.100000000000001" customHeight="1" x14ac:dyDescent="0.25">
      <c r="B3" s="71"/>
      <c r="C3" s="71"/>
      <c r="D3" s="71"/>
      <c r="E3" s="71"/>
      <c r="F3" s="71"/>
      <c r="G3" s="71"/>
    </row>
    <row r="4" spans="1:7" ht="20.100000000000001" customHeight="1" x14ac:dyDescent="0.25">
      <c r="A4" s="72">
        <v>1</v>
      </c>
      <c r="B4" s="74" t="str">
        <f>"Fiscal Year Ended:  "&amp;data!C96</f>
        <v>Fiscal Year Ended:  06/30/2023</v>
      </c>
      <c r="C4" s="73"/>
      <c r="D4" s="74"/>
      <c r="E4" s="75"/>
      <c r="F4" s="73" t="str">
        <f>"License Number:  "&amp;"H-"&amp;FIXED(data!C97,0)</f>
        <v>License Number:  H-142</v>
      </c>
      <c r="G4" s="76"/>
    </row>
    <row r="5" spans="1:7" ht="20.100000000000001" customHeight="1" x14ac:dyDescent="0.25">
      <c r="A5" s="72">
        <v>2</v>
      </c>
      <c r="B5" s="73" t="s">
        <v>301</v>
      </c>
      <c r="C5" s="76"/>
      <c r="D5" s="73" t="str">
        <f>"  "&amp;data!C98</f>
        <v xml:space="preserve">  St Michael Medical Center</v>
      </c>
      <c r="E5" s="75"/>
      <c r="F5" s="75"/>
      <c r="G5" s="76"/>
    </row>
    <row r="6" spans="1:7" ht="20.100000000000001" customHeight="1" x14ac:dyDescent="0.25">
      <c r="A6" s="72">
        <v>3</v>
      </c>
      <c r="B6" s="73" t="s">
        <v>310</v>
      </c>
      <c r="C6" s="76"/>
      <c r="D6" s="73" t="str">
        <f>"  "&amp;data!C102</f>
        <v xml:space="preserve">  98383</v>
      </c>
      <c r="E6" s="75"/>
      <c r="F6" s="75"/>
      <c r="G6" s="76"/>
    </row>
    <row r="7" spans="1:7" ht="20.100000000000001" customHeight="1" x14ac:dyDescent="0.25">
      <c r="A7" s="72">
        <v>4</v>
      </c>
      <c r="B7" s="73" t="s">
        <v>830</v>
      </c>
      <c r="C7" s="76"/>
      <c r="D7" s="73" t="str">
        <f>"  "&amp;data!C103</f>
        <v xml:space="preserve">  Kitsap</v>
      </c>
      <c r="E7" s="75"/>
      <c r="F7" s="75"/>
      <c r="G7" s="76"/>
    </row>
    <row r="8" spans="1:7" ht="20.100000000000001" customHeight="1" x14ac:dyDescent="0.25">
      <c r="A8" s="72">
        <v>5</v>
      </c>
      <c r="B8" s="73" t="s">
        <v>831</v>
      </c>
      <c r="C8" s="76"/>
      <c r="D8" s="73" t="str">
        <f>"  "&amp;data!C104</f>
        <v xml:space="preserve">  Ketul Patel</v>
      </c>
      <c r="E8" s="75"/>
      <c r="F8" s="75"/>
      <c r="G8" s="76"/>
    </row>
    <row r="9" spans="1:7" ht="20.100000000000001" customHeight="1" x14ac:dyDescent="0.25">
      <c r="A9" s="72">
        <v>6</v>
      </c>
      <c r="B9" s="73" t="s">
        <v>832</v>
      </c>
      <c r="C9" s="76"/>
      <c r="D9" s="73" t="str">
        <f>"  "&amp;data!C105</f>
        <v xml:space="preserve">  David Nosacka</v>
      </c>
      <c r="E9" s="75"/>
      <c r="F9" s="75"/>
      <c r="G9" s="76"/>
    </row>
    <row r="10" spans="1:7" ht="20.100000000000001" customHeight="1" x14ac:dyDescent="0.25">
      <c r="A10" s="72">
        <v>7</v>
      </c>
      <c r="B10" s="73" t="s">
        <v>833</v>
      </c>
      <c r="C10" s="76"/>
      <c r="D10" s="73" t="str">
        <f>"  "&amp;data!C107</f>
        <v xml:space="preserve">  564-240-1000</v>
      </c>
      <c r="E10" s="75"/>
      <c r="F10" s="75"/>
      <c r="G10" s="76"/>
    </row>
    <row r="11" spans="1:7" ht="20.100000000000001" customHeight="1" x14ac:dyDescent="0.25">
      <c r="A11" s="72">
        <v>8</v>
      </c>
      <c r="B11" s="73" t="s">
        <v>834</v>
      </c>
      <c r="C11" s="76"/>
      <c r="D11" s="73" t="str">
        <f>"  "&amp;data!C108</f>
        <v xml:space="preserve">  </v>
      </c>
      <c r="E11" s="75"/>
      <c r="F11" s="75"/>
      <c r="G11" s="76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80"/>
      <c r="G13" s="81"/>
    </row>
    <row r="14" spans="1:7" ht="20.100000000000001" customHeight="1" x14ac:dyDescent="0.25">
      <c r="A14" s="72">
        <v>9</v>
      </c>
      <c r="B14" s="73" t="s">
        <v>835</v>
      </c>
      <c r="C14" s="73"/>
      <c r="D14" s="73"/>
      <c r="E14" s="73"/>
      <c r="F14" s="73"/>
      <c r="G14" s="79"/>
    </row>
    <row r="15" spans="1:7" ht="20.100000000000001" customHeight="1" x14ac:dyDescent="0.25">
      <c r="A15" s="82" t="s">
        <v>327</v>
      </c>
      <c r="B15" s="83"/>
      <c r="C15" s="84" t="s">
        <v>329</v>
      </c>
      <c r="D15" s="83"/>
      <c r="E15" s="84" t="s">
        <v>331</v>
      </c>
      <c r="F15" s="85"/>
      <c r="G15" s="86"/>
    </row>
    <row r="16" spans="1:7" ht="20.100000000000001" customHeight="1" x14ac:dyDescent="0.25">
      <c r="A16" s="87" t="str">
        <f>IF(data!C113&gt;0," X","")</f>
        <v xml:space="preserve"> X</v>
      </c>
      <c r="B16" s="76" t="s">
        <v>307</v>
      </c>
      <c r="C16" s="88" t="str">
        <f>IF(data!C117&gt;0," X","")</f>
        <v xml:space="preserve"> X</v>
      </c>
      <c r="D16" s="89" t="s">
        <v>836</v>
      </c>
      <c r="E16" s="243" t="str">
        <f>IF(data!C120&gt;0," X","")</f>
        <v/>
      </c>
      <c r="F16" s="90" t="s">
        <v>332</v>
      </c>
      <c r="G16" s="76"/>
    </row>
    <row r="17" spans="1:7" ht="20.100000000000001" customHeight="1" x14ac:dyDescent="0.25">
      <c r="A17" s="87" t="str">
        <f>IF(data!C114&gt;0," X","")</f>
        <v xml:space="preserve"> X</v>
      </c>
      <c r="B17" s="76" t="s">
        <v>310</v>
      </c>
      <c r="C17" s="88" t="str">
        <f>IF(data!C118&gt;0," X","")</f>
        <v/>
      </c>
      <c r="D17" s="89" t="s">
        <v>412</v>
      </c>
      <c r="E17" s="243" t="str">
        <f>IF(data!C121&gt;0," X","")</f>
        <v/>
      </c>
      <c r="F17" s="90" t="s">
        <v>333</v>
      </c>
      <c r="G17" s="76"/>
    </row>
    <row r="18" spans="1:7" ht="20.100000000000001" customHeight="1" x14ac:dyDescent="0.25">
      <c r="A18" s="72"/>
      <c r="B18" s="76" t="s">
        <v>837</v>
      </c>
      <c r="C18" s="76"/>
      <c r="D18" s="76"/>
      <c r="E18" s="243" t="str">
        <f>IF(data!C122&gt;0," X","")</f>
        <v/>
      </c>
      <c r="F18" s="90" t="s">
        <v>334</v>
      </c>
      <c r="G18" s="76"/>
    </row>
    <row r="19" spans="1:7" ht="20.100000000000001" customHeight="1" x14ac:dyDescent="0.25">
      <c r="A19" s="87" t="str">
        <f>IF(data!C115&gt;0," X","")</f>
        <v/>
      </c>
      <c r="B19" s="89" t="s">
        <v>838</v>
      </c>
      <c r="C19" s="76"/>
      <c r="D19" s="76"/>
      <c r="E19" s="76"/>
      <c r="F19" s="90"/>
      <c r="G19" s="76"/>
    </row>
    <row r="20" spans="1:7" ht="20.100000000000001" customHeight="1" x14ac:dyDescent="0.25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25">
      <c r="A21" s="80"/>
      <c r="G21" s="91"/>
    </row>
    <row r="22" spans="1:7" ht="20.100000000000001" customHeight="1" x14ac:dyDescent="0.25">
      <c r="A22" s="72">
        <v>10</v>
      </c>
      <c r="B22" s="73" t="s">
        <v>839</v>
      </c>
      <c r="C22" s="73"/>
      <c r="D22" s="73"/>
      <c r="E22" s="73"/>
      <c r="F22" s="87" t="s">
        <v>337</v>
      </c>
      <c r="G22" s="88" t="s">
        <v>242</v>
      </c>
    </row>
    <row r="23" spans="1:7" ht="20.100000000000001" customHeight="1" x14ac:dyDescent="0.25">
      <c r="A23" s="72"/>
      <c r="B23" s="73" t="s">
        <v>840</v>
      </c>
      <c r="C23" s="73"/>
      <c r="D23" s="73"/>
      <c r="E23" s="73"/>
      <c r="F23" s="72">
        <f>data!C127</f>
        <v>13026</v>
      </c>
      <c r="G23" s="76">
        <f>data!D127</f>
        <v>75926</v>
      </c>
    </row>
    <row r="24" spans="1:7" ht="20.100000000000001" customHeight="1" x14ac:dyDescent="0.25">
      <c r="A24" s="72"/>
      <c r="B24" s="73" t="s">
        <v>841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00000000000001" customHeight="1" x14ac:dyDescent="0.25">
      <c r="A25" s="72"/>
      <c r="B25" s="73" t="s">
        <v>842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00000000000001" customHeight="1" x14ac:dyDescent="0.25">
      <c r="A26" s="72">
        <v>11</v>
      </c>
      <c r="B26" s="73" t="s">
        <v>341</v>
      </c>
      <c r="C26" s="73"/>
      <c r="D26" s="73"/>
      <c r="E26" s="73"/>
      <c r="F26" s="72">
        <f>data!C130</f>
        <v>1742</v>
      </c>
      <c r="G26" s="76">
        <f>data!D130</f>
        <v>2630</v>
      </c>
    </row>
    <row r="27" spans="1:7" ht="20.100000000000001" customHeight="1" x14ac:dyDescent="0.25">
      <c r="A27" s="77"/>
      <c r="B27" s="78"/>
      <c r="C27" s="78"/>
      <c r="D27" s="78"/>
      <c r="E27" s="78"/>
      <c r="F27" s="78"/>
      <c r="G27" s="79"/>
    </row>
    <row r="28" spans="1:7" ht="20.100000000000001" customHeight="1" x14ac:dyDescent="0.25">
      <c r="A28" s="80"/>
      <c r="G28" s="91"/>
    </row>
    <row r="29" spans="1:7" ht="20.100000000000001" customHeight="1" x14ac:dyDescent="0.25">
      <c r="A29" s="72">
        <v>12</v>
      </c>
      <c r="B29" s="92" t="s">
        <v>843</v>
      </c>
      <c r="C29" s="76"/>
      <c r="D29" s="88" t="s">
        <v>194</v>
      </c>
      <c r="E29" s="92" t="s">
        <v>843</v>
      </c>
      <c r="F29" s="76"/>
      <c r="G29" s="88" t="s">
        <v>194</v>
      </c>
    </row>
    <row r="30" spans="1:7" ht="20.100000000000001" customHeight="1" x14ac:dyDescent="0.25">
      <c r="A30" s="72"/>
      <c r="B30" s="73" t="s">
        <v>343</v>
      </c>
      <c r="C30" s="76"/>
      <c r="D30" s="76">
        <f>data!C132</f>
        <v>24</v>
      </c>
      <c r="E30" s="73" t="s">
        <v>349</v>
      </c>
      <c r="F30" s="76"/>
      <c r="G30" s="76">
        <f>data!C139</f>
        <v>0</v>
      </c>
    </row>
    <row r="31" spans="1:7" ht="20.100000000000001" customHeight="1" x14ac:dyDescent="0.25">
      <c r="A31" s="72"/>
      <c r="B31" s="92" t="s">
        <v>844</v>
      </c>
      <c r="C31" s="76"/>
      <c r="D31" s="76">
        <f>data!C133</f>
        <v>56</v>
      </c>
      <c r="E31" s="73" t="s">
        <v>350</v>
      </c>
      <c r="F31" s="76"/>
      <c r="G31" s="76">
        <f>data!C140</f>
        <v>0</v>
      </c>
    </row>
    <row r="32" spans="1:7" ht="20.100000000000001" customHeight="1" x14ac:dyDescent="0.25">
      <c r="A32" s="72"/>
      <c r="B32" s="92" t="s">
        <v>845</v>
      </c>
      <c r="C32" s="76"/>
      <c r="D32" s="76">
        <f>data!C134</f>
        <v>138</v>
      </c>
      <c r="E32" s="73" t="s">
        <v>846</v>
      </c>
      <c r="F32" s="76"/>
      <c r="G32" s="76">
        <f>data!C141</f>
        <v>0</v>
      </c>
    </row>
    <row r="33" spans="1:7" ht="20.100000000000001" customHeight="1" x14ac:dyDescent="0.25">
      <c r="A33" s="72"/>
      <c r="B33" s="92" t="s">
        <v>847</v>
      </c>
      <c r="C33" s="76"/>
      <c r="D33" s="76">
        <f>data!C135</f>
        <v>0</v>
      </c>
      <c r="E33" s="73" t="s">
        <v>848</v>
      </c>
      <c r="F33" s="76"/>
      <c r="G33" s="76">
        <f>data!C142</f>
        <v>10</v>
      </c>
    </row>
    <row r="34" spans="1:7" ht="20.100000000000001" customHeight="1" x14ac:dyDescent="0.25">
      <c r="A34" s="72"/>
      <c r="B34" s="92" t="s">
        <v>849</v>
      </c>
      <c r="C34" s="76"/>
      <c r="D34" s="76">
        <f>data!C136</f>
        <v>20</v>
      </c>
      <c r="E34" s="73" t="s">
        <v>352</v>
      </c>
      <c r="F34" s="76"/>
      <c r="G34" s="76">
        <f>data!E143</f>
        <v>248</v>
      </c>
    </row>
    <row r="35" spans="1:7" ht="20.100000000000001" customHeight="1" x14ac:dyDescent="0.25">
      <c r="A35" s="72"/>
      <c r="B35" s="92" t="s">
        <v>850</v>
      </c>
      <c r="C35" s="76"/>
      <c r="D35" s="76">
        <f>data!C137</f>
        <v>0</v>
      </c>
      <c r="E35" s="73" t="s">
        <v>851</v>
      </c>
      <c r="F35" s="93"/>
      <c r="G35" s="76"/>
    </row>
    <row r="36" spans="1:7" ht="20.100000000000001" customHeight="1" x14ac:dyDescent="0.25">
      <c r="A36" s="72"/>
      <c r="B36" s="73" t="s">
        <v>123</v>
      </c>
      <c r="C36" s="76"/>
      <c r="D36" s="76">
        <f>data!C138</f>
        <v>0</v>
      </c>
      <c r="E36" s="73" t="s">
        <v>353</v>
      </c>
      <c r="F36" s="76"/>
      <c r="G36" s="76">
        <f>data!C144</f>
        <v>336</v>
      </c>
    </row>
    <row r="37" spans="1:7" ht="20.100000000000001" customHeight="1" x14ac:dyDescent="0.25">
      <c r="A37" s="72"/>
      <c r="E37" s="73" t="s">
        <v>354</v>
      </c>
      <c r="F37" s="76"/>
      <c r="G37" s="76">
        <f>data!C145</f>
        <v>22</v>
      </c>
    </row>
    <row r="38" spans="1:7" ht="20.100000000000001" customHeight="1" x14ac:dyDescent="0.25">
      <c r="A38" s="72"/>
      <c r="B38" s="73"/>
      <c r="C38" s="73"/>
      <c r="D38" s="73"/>
      <c r="E38" s="73"/>
      <c r="F38" s="73"/>
      <c r="G38" s="76"/>
    </row>
    <row r="39" spans="1:7" ht="20.100000000000001" customHeight="1" x14ac:dyDescent="0.25">
      <c r="A39" s="94">
        <v>13</v>
      </c>
      <c r="B39" s="95" t="s">
        <v>349</v>
      </c>
      <c r="C39" s="91"/>
      <c r="D39" s="91"/>
      <c r="E39" s="96"/>
      <c r="F39" s="96"/>
      <c r="G39" s="97"/>
    </row>
    <row r="40" spans="1:7" ht="20.100000000000001" customHeight="1" x14ac:dyDescent="0.25">
      <c r="A40" s="98"/>
      <c r="B40" s="99" t="s">
        <v>852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zoomScaleNormal="100" workbookViewId="0">
      <selection activeCell="G41" sqref="G41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A1" s="129" t="s">
        <v>853</v>
      </c>
      <c r="G1" s="70" t="s">
        <v>854</v>
      </c>
    </row>
    <row r="2" spans="1:7" ht="20.100000000000001" customHeight="1" x14ac:dyDescent="0.25">
      <c r="A2" s="1" t="str">
        <f>"Hospital: "&amp;data!C98</f>
        <v>Hospital: St Michael Medical Center</v>
      </c>
      <c r="G2" s="4" t="s">
        <v>855</v>
      </c>
    </row>
    <row r="3" spans="1:7" ht="20.100000000000001" customHeight="1" x14ac:dyDescent="0.25">
      <c r="G3" s="4" t="str">
        <f>"FYE: "&amp;data!C96</f>
        <v>FYE: 06/30/2023</v>
      </c>
    </row>
    <row r="4" spans="1:7" ht="20.100000000000001" customHeight="1" x14ac:dyDescent="0.25">
      <c r="A4" s="130" t="s">
        <v>856</v>
      </c>
      <c r="B4" s="131"/>
      <c r="C4" s="131"/>
      <c r="D4" s="131"/>
      <c r="E4" s="131"/>
      <c r="F4" s="131"/>
      <c r="G4" s="132"/>
    </row>
    <row r="5" spans="1:7" ht="20.100000000000001" customHeight="1" x14ac:dyDescent="0.25">
      <c r="A5" s="133"/>
      <c r="B5" s="83" t="s">
        <v>857</v>
      </c>
      <c r="C5" s="83"/>
      <c r="D5" s="83"/>
      <c r="E5" s="134" t="s">
        <v>364</v>
      </c>
      <c r="F5" s="83"/>
      <c r="G5" s="83"/>
    </row>
    <row r="6" spans="1:7" ht="20.100000000000001" customHeight="1" x14ac:dyDescent="0.25">
      <c r="A6" s="135" t="s">
        <v>858</v>
      </c>
      <c r="B6" s="88" t="s">
        <v>337</v>
      </c>
      <c r="C6" s="88" t="s">
        <v>859</v>
      </c>
      <c r="D6" s="88" t="s">
        <v>360</v>
      </c>
      <c r="E6" s="88" t="s">
        <v>195</v>
      </c>
      <c r="F6" s="88" t="s">
        <v>158</v>
      </c>
      <c r="G6" s="88" t="s">
        <v>230</v>
      </c>
    </row>
    <row r="7" spans="1:7" ht="20.100000000000001" customHeight="1" x14ac:dyDescent="0.25">
      <c r="A7" s="72" t="s">
        <v>358</v>
      </c>
      <c r="B7" s="136">
        <f>data!B154</f>
        <v>7053</v>
      </c>
      <c r="C7" s="136">
        <f>data!B155</f>
        <v>48757</v>
      </c>
      <c r="D7" s="136">
        <f>data!B156</f>
        <v>0</v>
      </c>
      <c r="E7" s="136">
        <f>data!B157</f>
        <v>929256848.69000006</v>
      </c>
      <c r="F7" s="136">
        <f>data!B158</f>
        <v>1050478213.74</v>
      </c>
      <c r="G7" s="136">
        <f>data!B157+data!B158</f>
        <v>1979735062.4300001</v>
      </c>
    </row>
    <row r="8" spans="1:7" ht="20.100000000000001" customHeight="1" x14ac:dyDescent="0.25">
      <c r="A8" s="72" t="s">
        <v>359</v>
      </c>
      <c r="B8" s="136">
        <f>data!C154</f>
        <v>2331</v>
      </c>
      <c r="C8" s="136">
        <f>data!C155</f>
        <v>12084</v>
      </c>
      <c r="D8" s="136">
        <f>data!C156</f>
        <v>0</v>
      </c>
      <c r="E8" s="136">
        <f>data!C157</f>
        <v>210734215.24000001</v>
      </c>
      <c r="F8" s="136">
        <f>data!C158</f>
        <v>284216610.81999999</v>
      </c>
      <c r="G8" s="136">
        <f>data!C157+data!C158</f>
        <v>494950826.06</v>
      </c>
    </row>
    <row r="9" spans="1:7" ht="20.100000000000001" customHeight="1" x14ac:dyDescent="0.25">
      <c r="A9" s="72" t="s">
        <v>860</v>
      </c>
      <c r="B9" s="136">
        <f>data!D154</f>
        <v>3642</v>
      </c>
      <c r="C9" s="136">
        <f>data!D155</f>
        <v>15085</v>
      </c>
      <c r="D9" s="136">
        <f>data!D156</f>
        <v>0</v>
      </c>
      <c r="E9" s="136">
        <f>data!D157</f>
        <v>325373543.42999983</v>
      </c>
      <c r="F9" s="136">
        <f>data!D158</f>
        <v>774220354.45000029</v>
      </c>
      <c r="G9" s="136">
        <f>data!D157+data!D158</f>
        <v>1099593897.8800001</v>
      </c>
    </row>
    <row r="10" spans="1:7" ht="20.100000000000001" customHeight="1" x14ac:dyDescent="0.25">
      <c r="A10" s="87" t="s">
        <v>230</v>
      </c>
      <c r="B10" s="136">
        <f>data!E154</f>
        <v>13026</v>
      </c>
      <c r="C10" s="136">
        <f>data!E155</f>
        <v>75926</v>
      </c>
      <c r="D10" s="136">
        <f>data!E156</f>
        <v>0</v>
      </c>
      <c r="E10" s="136">
        <f>data!E157</f>
        <v>1465364607.3599999</v>
      </c>
      <c r="F10" s="136">
        <f>data!E158</f>
        <v>2108915179.0100002</v>
      </c>
      <c r="G10" s="136">
        <f>E10+F10</f>
        <v>3574279786.3699999</v>
      </c>
    </row>
    <row r="11" spans="1:7" ht="20.100000000000001" customHeight="1" x14ac:dyDescent="0.25">
      <c r="A11" s="137"/>
      <c r="B11" s="138"/>
      <c r="C11" s="138"/>
      <c r="D11" s="138"/>
      <c r="E11" s="138"/>
      <c r="F11" s="138"/>
      <c r="G11" s="139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140" t="s">
        <v>861</v>
      </c>
      <c r="B13" s="71"/>
      <c r="C13" s="71"/>
      <c r="D13" s="71"/>
      <c r="E13" s="71"/>
      <c r="F13" s="71"/>
      <c r="G13" s="141"/>
    </row>
    <row r="14" spans="1:7" ht="20.100000000000001" customHeight="1" x14ac:dyDescent="0.25">
      <c r="A14" s="133"/>
      <c r="B14" s="142" t="s">
        <v>857</v>
      </c>
      <c r="C14" s="142"/>
      <c r="D14" s="142"/>
      <c r="E14" s="142" t="s">
        <v>364</v>
      </c>
      <c r="F14" s="142"/>
      <c r="G14" s="142"/>
    </row>
    <row r="15" spans="1:7" ht="20.100000000000001" customHeight="1" x14ac:dyDescent="0.25">
      <c r="A15" s="135" t="s">
        <v>858</v>
      </c>
      <c r="B15" s="88" t="s">
        <v>337</v>
      </c>
      <c r="C15" s="88" t="s">
        <v>859</v>
      </c>
      <c r="D15" s="88" t="s">
        <v>360</v>
      </c>
      <c r="E15" s="88" t="s">
        <v>195</v>
      </c>
      <c r="F15" s="88" t="s">
        <v>158</v>
      </c>
      <c r="G15" s="88" t="s">
        <v>230</v>
      </c>
    </row>
    <row r="16" spans="1:7" ht="20.100000000000001" customHeight="1" x14ac:dyDescent="0.25">
      <c r="A16" s="72" t="s">
        <v>358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00000000000001" customHeight="1" x14ac:dyDescent="0.25">
      <c r="A17" s="72" t="s">
        <v>359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00000000000001" customHeight="1" x14ac:dyDescent="0.25">
      <c r="A18" s="72" t="s">
        <v>860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00000000000001" customHeight="1" x14ac:dyDescent="0.2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00000000000001" customHeight="1" x14ac:dyDescent="0.25">
      <c r="A20" s="137"/>
      <c r="B20" s="138"/>
      <c r="C20" s="138"/>
      <c r="D20" s="138"/>
      <c r="E20" s="138"/>
      <c r="F20" s="138"/>
      <c r="G20" s="139"/>
    </row>
    <row r="21" spans="1:7" ht="20.100000000000001" customHeight="1" x14ac:dyDescent="0.25">
      <c r="A21" s="77"/>
      <c r="B21" s="78"/>
      <c r="C21" s="78"/>
      <c r="D21" s="78"/>
      <c r="E21" s="78"/>
      <c r="F21" s="78"/>
      <c r="G21" s="79"/>
    </row>
    <row r="22" spans="1:7" ht="20.100000000000001" customHeight="1" x14ac:dyDescent="0.25">
      <c r="A22" s="140" t="s">
        <v>862</v>
      </c>
      <c r="B22" s="71"/>
      <c r="C22" s="71"/>
      <c r="D22" s="71"/>
      <c r="E22" s="71"/>
      <c r="F22" s="71"/>
      <c r="G22" s="141"/>
    </row>
    <row r="23" spans="1:7" ht="20.100000000000001" customHeight="1" x14ac:dyDescent="0.25">
      <c r="A23" s="133"/>
      <c r="B23" s="83" t="s">
        <v>857</v>
      </c>
      <c r="C23" s="83"/>
      <c r="D23" s="83"/>
      <c r="E23" s="83" t="s">
        <v>364</v>
      </c>
      <c r="F23" s="83"/>
      <c r="G23" s="83"/>
    </row>
    <row r="24" spans="1:7" ht="20.100000000000001" customHeight="1" x14ac:dyDescent="0.25">
      <c r="A24" s="135" t="s">
        <v>858</v>
      </c>
      <c r="B24" s="88" t="s">
        <v>337</v>
      </c>
      <c r="C24" s="88" t="s">
        <v>859</v>
      </c>
      <c r="D24" s="88" t="s">
        <v>360</v>
      </c>
      <c r="E24" s="88" t="s">
        <v>195</v>
      </c>
      <c r="F24" s="88" t="s">
        <v>158</v>
      </c>
      <c r="G24" s="88" t="s">
        <v>230</v>
      </c>
    </row>
    <row r="25" spans="1:7" ht="20.100000000000001" customHeight="1" x14ac:dyDescent="0.25">
      <c r="A25" s="72" t="s">
        <v>358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00000000000001" customHeight="1" x14ac:dyDescent="0.25">
      <c r="A26" s="72" t="s">
        <v>359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00000000000001" customHeight="1" x14ac:dyDescent="0.25">
      <c r="A27" s="72" t="s">
        <v>860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00000000000001" customHeight="1" x14ac:dyDescent="0.2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00000000000001" customHeight="1" x14ac:dyDescent="0.25">
      <c r="A29" s="137"/>
      <c r="B29" s="138"/>
      <c r="C29" s="138"/>
      <c r="D29" s="138"/>
      <c r="E29" s="138"/>
      <c r="F29" s="138"/>
      <c r="G29" s="139"/>
    </row>
    <row r="30" spans="1:7" ht="20.100000000000001" customHeight="1" x14ac:dyDescent="0.25">
      <c r="A30" s="77"/>
      <c r="B30" s="90"/>
      <c r="C30" s="78"/>
      <c r="D30" s="78"/>
      <c r="E30" s="78"/>
      <c r="F30" s="78"/>
      <c r="G30" s="79"/>
    </row>
    <row r="31" spans="1:7" ht="20.100000000000001" customHeight="1" x14ac:dyDescent="0.25">
      <c r="A31" s="143" t="s">
        <v>863</v>
      </c>
      <c r="B31" s="144"/>
      <c r="C31" s="75"/>
      <c r="D31" s="74"/>
      <c r="E31" s="74"/>
      <c r="F31" s="74"/>
      <c r="G31" s="145"/>
    </row>
    <row r="32" spans="1:7" ht="20.100000000000001" customHeight="1" x14ac:dyDescent="0.25">
      <c r="A32" s="146"/>
      <c r="B32" s="147" t="s">
        <v>864</v>
      </c>
      <c r="C32" s="148">
        <f>data!B173</f>
        <v>0</v>
      </c>
      <c r="D32" s="75"/>
      <c r="E32" s="75"/>
      <c r="F32" s="75"/>
      <c r="G32" s="93"/>
    </row>
    <row r="33" spans="1:7" ht="20.100000000000001" customHeight="1" x14ac:dyDescent="0.25">
      <c r="A33" s="146"/>
      <c r="B33" s="149" t="s">
        <v>865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topLeftCell="A13"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6" width="8.77734375" style="1" customWidth="1"/>
    <col min="7" max="16384" width="8.77734375" style="1"/>
  </cols>
  <sheetData>
    <row r="1" spans="1:3" ht="20.100000000000001" customHeight="1" x14ac:dyDescent="0.25">
      <c r="A1" s="150" t="s">
        <v>367</v>
      </c>
      <c r="B1" s="71"/>
      <c r="C1" s="70" t="s">
        <v>866</v>
      </c>
    </row>
    <row r="2" spans="1:3" ht="20.100000000000001" customHeight="1" x14ac:dyDescent="0.25">
      <c r="A2" s="95"/>
    </row>
    <row r="3" spans="1:3" ht="20.100000000000001" customHeight="1" x14ac:dyDescent="0.25">
      <c r="A3" s="129" t="str">
        <f>"Hospital: "&amp;data!C98</f>
        <v>Hospital: St Michael Medical Center</v>
      </c>
      <c r="B3" s="78"/>
      <c r="C3" s="151" t="str">
        <f>"FYE: "&amp;data!C96</f>
        <v>FYE: 06/30/2023</v>
      </c>
    </row>
    <row r="4" spans="1:3" ht="20.100000000000001" customHeight="1" x14ac:dyDescent="0.25">
      <c r="A4" s="78"/>
    </row>
    <row r="5" spans="1:3" ht="20.100000000000001" customHeight="1" x14ac:dyDescent="0.25">
      <c r="A5" s="72">
        <v>1</v>
      </c>
      <c r="B5" s="84" t="s">
        <v>368</v>
      </c>
      <c r="C5" s="132"/>
    </row>
    <row r="6" spans="1:3" ht="20.100000000000001" customHeight="1" x14ac:dyDescent="0.25">
      <c r="A6" s="152">
        <v>2</v>
      </c>
      <c r="B6" s="73" t="s">
        <v>867</v>
      </c>
      <c r="C6" s="72">
        <f>data!C181</f>
        <v>15646802.1</v>
      </c>
    </row>
    <row r="7" spans="1:3" ht="20.100000000000001" customHeight="1" x14ac:dyDescent="0.25">
      <c r="A7" s="153">
        <v>3</v>
      </c>
      <c r="B7" s="92" t="s">
        <v>370</v>
      </c>
      <c r="C7" s="72">
        <f>data!C182</f>
        <v>207038.21686848343</v>
      </c>
    </row>
    <row r="8" spans="1:3" ht="20.100000000000001" customHeight="1" x14ac:dyDescent="0.25">
      <c r="A8" s="153">
        <v>4</v>
      </c>
      <c r="B8" s="73" t="s">
        <v>371</v>
      </c>
      <c r="C8" s="72">
        <f>data!C183</f>
        <v>2002789.3863181085</v>
      </c>
    </row>
    <row r="9" spans="1:3" ht="20.100000000000001" customHeight="1" x14ac:dyDescent="0.25">
      <c r="A9" s="153">
        <v>5</v>
      </c>
      <c r="B9" s="73" t="s">
        <v>372</v>
      </c>
      <c r="C9" s="72">
        <f>data!C184</f>
        <v>19972512.896071173</v>
      </c>
    </row>
    <row r="10" spans="1:3" ht="20.100000000000001" customHeight="1" x14ac:dyDescent="0.25">
      <c r="A10" s="153">
        <v>6</v>
      </c>
      <c r="B10" s="73" t="s">
        <v>373</v>
      </c>
      <c r="C10" s="72">
        <f>data!C185</f>
        <v>303659.88199853821</v>
      </c>
    </row>
    <row r="11" spans="1:3" ht="20.100000000000001" customHeight="1" x14ac:dyDescent="0.25">
      <c r="A11" s="153">
        <v>7</v>
      </c>
      <c r="B11" s="73" t="s">
        <v>374</v>
      </c>
      <c r="C11" s="72">
        <f>data!C186</f>
        <v>11489352.489755103</v>
      </c>
    </row>
    <row r="12" spans="1:3" ht="20.100000000000001" customHeight="1" x14ac:dyDescent="0.25">
      <c r="A12" s="153">
        <v>8</v>
      </c>
      <c r="B12" s="73" t="s">
        <v>375</v>
      </c>
      <c r="C12" s="72">
        <f>data!C187</f>
        <v>0</v>
      </c>
    </row>
    <row r="13" spans="1:3" ht="20.100000000000001" customHeight="1" x14ac:dyDescent="0.25">
      <c r="A13" s="153">
        <v>9</v>
      </c>
      <c r="B13" s="73" t="s">
        <v>375</v>
      </c>
      <c r="C13" s="72">
        <f>data!C188</f>
        <v>3403487.1089885905</v>
      </c>
    </row>
    <row r="14" spans="1:3" ht="20.100000000000001" customHeight="1" x14ac:dyDescent="0.25">
      <c r="A14" s="153">
        <v>10</v>
      </c>
      <c r="B14" s="73" t="s">
        <v>868</v>
      </c>
      <c r="C14" s="72">
        <f>data!D189</f>
        <v>53025642.079999998</v>
      </c>
    </row>
    <row r="15" spans="1:3" ht="20.100000000000001" customHeight="1" x14ac:dyDescent="0.25">
      <c r="A15" s="77"/>
      <c r="B15" s="78"/>
      <c r="C15" s="79"/>
    </row>
    <row r="16" spans="1:3" ht="20.100000000000001" customHeight="1" x14ac:dyDescent="0.25">
      <c r="A16" s="77"/>
      <c r="B16" s="78"/>
      <c r="C16" s="79"/>
    </row>
    <row r="17" spans="1:3" ht="20.100000000000001" customHeight="1" x14ac:dyDescent="0.25">
      <c r="A17" s="154">
        <v>11</v>
      </c>
      <c r="B17" s="85" t="s">
        <v>376</v>
      </c>
      <c r="C17" s="86"/>
    </row>
    <row r="18" spans="1:3" ht="20.100000000000001" customHeight="1" x14ac:dyDescent="0.25">
      <c r="A18" s="72">
        <v>12</v>
      </c>
      <c r="B18" s="73" t="s">
        <v>869</v>
      </c>
      <c r="C18" s="72">
        <f>data!C191</f>
        <v>13215545.970000001</v>
      </c>
    </row>
    <row r="19" spans="1:3" ht="20.100000000000001" customHeight="1" x14ac:dyDescent="0.25">
      <c r="A19" s="72">
        <v>13</v>
      </c>
      <c r="B19" s="73" t="s">
        <v>870</v>
      </c>
      <c r="C19" s="72">
        <f>data!C192</f>
        <v>2894465.42</v>
      </c>
    </row>
    <row r="20" spans="1:3" ht="20.100000000000001" customHeight="1" x14ac:dyDescent="0.25">
      <c r="A20" s="72">
        <v>14</v>
      </c>
      <c r="B20" s="73" t="s">
        <v>871</v>
      </c>
      <c r="C20" s="72">
        <f>data!D193</f>
        <v>16110011.390000001</v>
      </c>
    </row>
    <row r="21" spans="1:3" ht="20.100000000000001" customHeight="1" x14ac:dyDescent="0.25">
      <c r="A21" s="77"/>
      <c r="B21" s="78"/>
      <c r="C21" s="79"/>
    </row>
    <row r="22" spans="1:3" ht="20.100000000000001" customHeight="1" x14ac:dyDescent="0.25">
      <c r="A22" s="77"/>
      <c r="C22" s="155"/>
    </row>
    <row r="23" spans="1:3" ht="20.100000000000001" customHeight="1" x14ac:dyDescent="0.25">
      <c r="A23" s="133">
        <v>15</v>
      </c>
      <c r="B23" s="156" t="s">
        <v>379</v>
      </c>
      <c r="C23" s="132"/>
    </row>
    <row r="24" spans="1:3" ht="20.100000000000001" customHeight="1" x14ac:dyDescent="0.25">
      <c r="A24" s="72">
        <v>16</v>
      </c>
      <c r="B24" s="84" t="s">
        <v>872</v>
      </c>
      <c r="C24" s="157"/>
    </row>
    <row r="25" spans="1:3" ht="20.100000000000001" customHeight="1" x14ac:dyDescent="0.25">
      <c r="A25" s="72">
        <v>17</v>
      </c>
      <c r="B25" s="73" t="s">
        <v>873</v>
      </c>
      <c r="C25" s="72">
        <f>data!C195</f>
        <v>4984621.34</v>
      </c>
    </row>
    <row r="26" spans="1:3" ht="20.100000000000001" customHeight="1" x14ac:dyDescent="0.25">
      <c r="A26" s="72">
        <v>18</v>
      </c>
      <c r="B26" s="73" t="s">
        <v>381</v>
      </c>
      <c r="C26" s="72">
        <f>data!C196</f>
        <v>43.950000000186265</v>
      </c>
    </row>
    <row r="27" spans="1:3" ht="20.100000000000001" customHeight="1" x14ac:dyDescent="0.25">
      <c r="A27" s="72">
        <v>19</v>
      </c>
      <c r="B27" s="73" t="s">
        <v>874</v>
      </c>
      <c r="C27" s="72">
        <f>data!D197</f>
        <v>4984665.29</v>
      </c>
    </row>
    <row r="28" spans="1:3" ht="20.100000000000001" customHeight="1" x14ac:dyDescent="0.25">
      <c r="A28" s="77"/>
      <c r="B28" s="78"/>
      <c r="C28" s="79"/>
    </row>
    <row r="29" spans="1:3" ht="20.100000000000001" customHeight="1" x14ac:dyDescent="0.25">
      <c r="A29" s="77"/>
      <c r="B29" s="78"/>
      <c r="C29" s="79"/>
    </row>
    <row r="30" spans="1:3" ht="20.100000000000001" customHeight="1" x14ac:dyDescent="0.25">
      <c r="A30" s="133">
        <v>20</v>
      </c>
      <c r="B30" s="156" t="s">
        <v>875</v>
      </c>
      <c r="C30" s="142"/>
    </row>
    <row r="31" spans="1:3" ht="20.100000000000001" customHeight="1" x14ac:dyDescent="0.25">
      <c r="A31" s="72">
        <v>21</v>
      </c>
      <c r="B31" s="73" t="s">
        <v>383</v>
      </c>
      <c r="C31" s="72">
        <f>data!C199</f>
        <v>273242.15999999997</v>
      </c>
    </row>
    <row r="32" spans="1:3" ht="20.100000000000001" customHeight="1" x14ac:dyDescent="0.25">
      <c r="A32" s="72">
        <v>22</v>
      </c>
      <c r="B32" s="73" t="s">
        <v>876</v>
      </c>
      <c r="C32" s="72">
        <f>data!C200</f>
        <v>0</v>
      </c>
    </row>
    <row r="33" spans="1:3" ht="20.100000000000001" customHeight="1" x14ac:dyDescent="0.25">
      <c r="A33" s="72">
        <v>23</v>
      </c>
      <c r="B33" s="73" t="s">
        <v>159</v>
      </c>
      <c r="C33" s="72">
        <f>data!C201</f>
        <v>-273242.15999999997</v>
      </c>
    </row>
    <row r="34" spans="1:3" ht="20.100000000000001" customHeight="1" x14ac:dyDescent="0.25">
      <c r="A34" s="72">
        <v>24</v>
      </c>
      <c r="B34" s="73" t="s">
        <v>877</v>
      </c>
      <c r="C34" s="72">
        <f>data!D202</f>
        <v>0</v>
      </c>
    </row>
    <row r="35" spans="1:3" ht="20.100000000000001" customHeight="1" x14ac:dyDescent="0.25">
      <c r="A35" s="77"/>
      <c r="B35" s="78"/>
      <c r="C35" s="79"/>
    </row>
    <row r="36" spans="1:3" ht="20.100000000000001" customHeight="1" x14ac:dyDescent="0.25">
      <c r="A36" s="77"/>
      <c r="B36" s="78"/>
      <c r="C36" s="79"/>
    </row>
    <row r="37" spans="1:3" ht="20.100000000000001" customHeight="1" x14ac:dyDescent="0.25">
      <c r="A37" s="133">
        <v>25</v>
      </c>
      <c r="B37" s="156" t="s">
        <v>385</v>
      </c>
      <c r="C37" s="132"/>
    </row>
    <row r="38" spans="1:3" ht="20.100000000000001" customHeight="1" x14ac:dyDescent="0.25">
      <c r="A38" s="72">
        <v>26</v>
      </c>
      <c r="B38" s="73" t="s">
        <v>878</v>
      </c>
      <c r="C38" s="72">
        <f>data!C204</f>
        <v>0</v>
      </c>
    </row>
    <row r="39" spans="1:3" ht="20.100000000000001" customHeight="1" x14ac:dyDescent="0.25">
      <c r="A39" s="72">
        <v>27</v>
      </c>
      <c r="B39" s="73" t="s">
        <v>387</v>
      </c>
      <c r="C39" s="72">
        <f>data!C205</f>
        <v>3336152.49</v>
      </c>
    </row>
    <row r="40" spans="1:3" ht="20.100000000000001" customHeight="1" x14ac:dyDescent="0.25">
      <c r="A40" s="72">
        <v>28</v>
      </c>
      <c r="B40" s="73" t="s">
        <v>879</v>
      </c>
      <c r="C40" s="72">
        <f>data!D206</f>
        <v>3336152.49</v>
      </c>
    </row>
    <row r="41" spans="1:3" x14ac:dyDescent="0.2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9" width="8.77734375" style="1" customWidth="1"/>
    <col min="10" max="16384" width="8.77734375" style="1"/>
  </cols>
  <sheetData>
    <row r="1" spans="1:6" ht="20.100000000000001" customHeight="1" x14ac:dyDescent="0.25">
      <c r="A1" s="150" t="s">
        <v>388</v>
      </c>
      <c r="B1" s="71"/>
      <c r="C1" s="71"/>
      <c r="D1" s="71"/>
      <c r="E1" s="71"/>
      <c r="F1" s="70" t="s">
        <v>880</v>
      </c>
    </row>
    <row r="3" spans="1:6" ht="20.100000000000001" customHeight="1" x14ac:dyDescent="0.25">
      <c r="A3" s="129" t="str">
        <f>"Hospital: "&amp;data!C98</f>
        <v>Hospital: St Michael Medical Center</v>
      </c>
      <c r="F3" s="151" t="str">
        <f>"FYE: "&amp;data!C96</f>
        <v>FYE: 06/30/2023</v>
      </c>
    </row>
    <row r="4" spans="1:6" ht="20.100000000000001" customHeight="1" x14ac:dyDescent="0.25">
      <c r="A4" s="157" t="s">
        <v>389</v>
      </c>
      <c r="B4" s="83"/>
      <c r="C4" s="83"/>
      <c r="D4" s="84"/>
      <c r="E4" s="84"/>
      <c r="F4" s="83"/>
    </row>
    <row r="5" spans="1:6" ht="20.100000000000001" customHeight="1" x14ac:dyDescent="0.25">
      <c r="A5" s="133"/>
      <c r="B5" s="159"/>
      <c r="C5" s="160" t="s">
        <v>881</v>
      </c>
      <c r="D5" s="160"/>
      <c r="E5" s="160"/>
      <c r="F5" s="160" t="s">
        <v>882</v>
      </c>
    </row>
    <row r="6" spans="1:6" ht="20.100000000000001" customHeight="1" x14ac:dyDescent="0.25">
      <c r="A6" s="161"/>
      <c r="B6" s="79"/>
      <c r="C6" s="162" t="s">
        <v>883</v>
      </c>
      <c r="D6" s="162" t="s">
        <v>391</v>
      </c>
      <c r="E6" s="162" t="s">
        <v>884</v>
      </c>
      <c r="F6" s="162" t="s">
        <v>883</v>
      </c>
    </row>
    <row r="7" spans="1:6" ht="20.100000000000001" customHeight="1" x14ac:dyDescent="0.25">
      <c r="A7" s="72">
        <v>1</v>
      </c>
      <c r="B7" s="76" t="s">
        <v>394</v>
      </c>
      <c r="C7" s="76">
        <f>data!B211</f>
        <v>33785517.859999999</v>
      </c>
      <c r="D7" s="76">
        <f>data!C211</f>
        <v>1800000</v>
      </c>
      <c r="E7" s="76">
        <f>data!D211</f>
        <v>1896413.02</v>
      </c>
      <c r="F7" s="76">
        <f>data!E211</f>
        <v>33689104.839999996</v>
      </c>
    </row>
    <row r="8" spans="1:6" ht="20.100000000000001" customHeight="1" x14ac:dyDescent="0.25">
      <c r="A8" s="72">
        <v>2</v>
      </c>
      <c r="B8" s="76" t="s">
        <v>395</v>
      </c>
      <c r="C8" s="76">
        <f>data!B212</f>
        <v>2153149</v>
      </c>
      <c r="D8" s="76">
        <f>data!C212</f>
        <v>0</v>
      </c>
      <c r="E8" s="76">
        <f>data!D212</f>
        <v>0</v>
      </c>
      <c r="F8" s="76">
        <f>data!E212</f>
        <v>2153149</v>
      </c>
    </row>
    <row r="9" spans="1:6" ht="20.100000000000001" customHeight="1" x14ac:dyDescent="0.25">
      <c r="A9" s="72">
        <v>3</v>
      </c>
      <c r="B9" s="76" t="s">
        <v>396</v>
      </c>
      <c r="C9" s="76">
        <f>data!B213</f>
        <v>588347864.90999997</v>
      </c>
      <c r="D9" s="76">
        <f>data!C213</f>
        <v>4138006.89</v>
      </c>
      <c r="E9" s="76">
        <f>data!D213</f>
        <v>0</v>
      </c>
      <c r="F9" s="76">
        <f>data!E213</f>
        <v>592485871.79999995</v>
      </c>
    </row>
    <row r="10" spans="1:6" ht="20.100000000000001" customHeight="1" x14ac:dyDescent="0.25">
      <c r="A10" s="72">
        <v>4</v>
      </c>
      <c r="B10" s="76" t="s">
        <v>885</v>
      </c>
      <c r="C10" s="76">
        <f>data!B214</f>
        <v>8812566.6099999994</v>
      </c>
      <c r="D10" s="76">
        <f>data!C214</f>
        <v>-33259.219999999972</v>
      </c>
      <c r="E10" s="76">
        <f>data!D214</f>
        <v>0</v>
      </c>
      <c r="F10" s="76">
        <f>data!E214</f>
        <v>8779307.3899999987</v>
      </c>
    </row>
    <row r="11" spans="1:6" ht="20.100000000000001" customHeight="1" x14ac:dyDescent="0.25">
      <c r="A11" s="72">
        <v>5</v>
      </c>
      <c r="B11" s="76" t="s">
        <v>886</v>
      </c>
      <c r="C11" s="76">
        <f>data!B215</f>
        <v>8247813</v>
      </c>
      <c r="D11" s="76">
        <f>data!C215</f>
        <v>72763.13</v>
      </c>
      <c r="E11" s="76">
        <f>data!D215</f>
        <v>0</v>
      </c>
      <c r="F11" s="76">
        <f>data!E215</f>
        <v>8320576.1299999999</v>
      </c>
    </row>
    <row r="12" spans="1:6" ht="20.100000000000001" customHeight="1" x14ac:dyDescent="0.25">
      <c r="A12" s="72">
        <v>6</v>
      </c>
      <c r="B12" s="76" t="s">
        <v>887</v>
      </c>
      <c r="C12" s="76">
        <f>data!B216</f>
        <v>234011092.06</v>
      </c>
      <c r="D12" s="76">
        <f>data!C216</f>
        <v>654468.50999999943</v>
      </c>
      <c r="E12" s="76">
        <f>data!D216</f>
        <v>87434.400000000009</v>
      </c>
      <c r="F12" s="76">
        <f>data!E216</f>
        <v>234578126.16999999</v>
      </c>
    </row>
    <row r="13" spans="1:6" ht="20.100000000000001" customHeight="1" x14ac:dyDescent="0.25">
      <c r="A13" s="72">
        <v>7</v>
      </c>
      <c r="B13" s="76" t="s">
        <v>888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00000000000001" customHeight="1" x14ac:dyDescent="0.25">
      <c r="A14" s="72">
        <v>8</v>
      </c>
      <c r="B14" s="76" t="s">
        <v>401</v>
      </c>
      <c r="C14" s="76">
        <f>data!B218</f>
        <v>33248239.100000001</v>
      </c>
      <c r="D14" s="76">
        <f>data!C218</f>
        <v>-512054.72000000044</v>
      </c>
      <c r="E14" s="76">
        <f>data!D218</f>
        <v>0</v>
      </c>
      <c r="F14" s="76">
        <f>data!E218</f>
        <v>32736184.380000003</v>
      </c>
    </row>
    <row r="15" spans="1:6" ht="20.100000000000001" customHeight="1" x14ac:dyDescent="0.25">
      <c r="A15" s="72">
        <v>9</v>
      </c>
      <c r="B15" s="76" t="s">
        <v>889</v>
      </c>
      <c r="C15" s="76">
        <f>data!B219</f>
        <v>2383748.1800000002</v>
      </c>
      <c r="D15" s="76">
        <f>data!C219</f>
        <v>-1905137.4500000002</v>
      </c>
      <c r="E15" s="76">
        <f>data!D219</f>
        <v>0</v>
      </c>
      <c r="F15" s="76">
        <f>data!E219</f>
        <v>478610.73</v>
      </c>
    </row>
    <row r="16" spans="1:6" ht="20.100000000000001" customHeight="1" x14ac:dyDescent="0.25">
      <c r="A16" s="72">
        <v>10</v>
      </c>
      <c r="B16" s="76" t="s">
        <v>615</v>
      </c>
      <c r="C16" s="76">
        <f>data!B220</f>
        <v>910989990.72000003</v>
      </c>
      <c r="D16" s="76">
        <f>data!C220</f>
        <v>4214787.1399999997</v>
      </c>
      <c r="E16" s="76">
        <f>data!D220</f>
        <v>1983847.42</v>
      </c>
      <c r="F16" s="76">
        <f>data!E220</f>
        <v>913220930.43999994</v>
      </c>
    </row>
    <row r="17" spans="1:6" ht="20.100000000000001" customHeight="1" x14ac:dyDescent="0.25">
      <c r="A17" s="77"/>
      <c r="B17" s="78"/>
      <c r="C17" s="78"/>
      <c r="D17" s="78"/>
      <c r="E17" s="78"/>
      <c r="F17" s="79"/>
    </row>
    <row r="18" spans="1:6" ht="20.100000000000001" customHeight="1" x14ac:dyDescent="0.25">
      <c r="A18" s="80"/>
      <c r="F18" s="91"/>
    </row>
    <row r="19" spans="1:6" ht="20.100000000000001" customHeight="1" x14ac:dyDescent="0.25">
      <c r="A19" s="80"/>
      <c r="F19" s="91"/>
    </row>
    <row r="20" spans="1:6" ht="20.100000000000001" customHeight="1" x14ac:dyDescent="0.25">
      <c r="A20" s="157" t="s">
        <v>403</v>
      </c>
      <c r="B20" s="83"/>
      <c r="C20" s="83"/>
      <c r="D20" s="83"/>
      <c r="E20" s="83"/>
      <c r="F20" s="83"/>
    </row>
    <row r="21" spans="1:6" ht="20.100000000000001" customHeight="1" x14ac:dyDescent="0.25">
      <c r="A21" s="163"/>
      <c r="B21" s="155"/>
      <c r="C21" s="162" t="s">
        <v>881</v>
      </c>
      <c r="D21" s="4" t="s">
        <v>230</v>
      </c>
      <c r="E21" s="162"/>
      <c r="F21" s="162" t="s">
        <v>882</v>
      </c>
    </row>
    <row r="22" spans="1:6" ht="20.100000000000001" customHeight="1" x14ac:dyDescent="0.25">
      <c r="A22" s="163"/>
      <c r="B22" s="155"/>
      <c r="C22" s="162" t="s">
        <v>883</v>
      </c>
      <c r="D22" s="162" t="s">
        <v>890</v>
      </c>
      <c r="E22" s="162" t="s">
        <v>884</v>
      </c>
      <c r="F22" s="162" t="s">
        <v>883</v>
      </c>
    </row>
    <row r="23" spans="1:6" ht="20.100000000000001" customHeight="1" x14ac:dyDescent="0.25">
      <c r="A23" s="72">
        <v>11</v>
      </c>
      <c r="B23" s="164" t="s">
        <v>394</v>
      </c>
      <c r="C23" s="164"/>
      <c r="D23" s="164"/>
      <c r="E23" s="164"/>
      <c r="F23" s="164"/>
    </row>
    <row r="24" spans="1:6" ht="20.100000000000001" customHeight="1" x14ac:dyDescent="0.25">
      <c r="A24" s="72">
        <v>12</v>
      </c>
      <c r="B24" s="76" t="s">
        <v>395</v>
      </c>
      <c r="C24" s="76">
        <f>data!B225</f>
        <v>1227272.51</v>
      </c>
      <c r="D24" s="76">
        <f>data!C225</f>
        <v>45722.300000000047</v>
      </c>
      <c r="E24" s="76">
        <f>data!D225</f>
        <v>0</v>
      </c>
      <c r="F24" s="76">
        <f>data!E225</f>
        <v>1272994.81</v>
      </c>
    </row>
    <row r="25" spans="1:6" ht="20.100000000000001" customHeight="1" x14ac:dyDescent="0.25">
      <c r="A25" s="72">
        <v>13</v>
      </c>
      <c r="B25" s="76" t="s">
        <v>396</v>
      </c>
      <c r="C25" s="76">
        <f>data!B226</f>
        <v>87350330.909999996</v>
      </c>
      <c r="D25" s="76">
        <f>data!C226</f>
        <v>15366121.810000002</v>
      </c>
      <c r="E25" s="76">
        <f>data!D226</f>
        <v>0</v>
      </c>
      <c r="F25" s="76">
        <f>data!E226</f>
        <v>102716452.72</v>
      </c>
    </row>
    <row r="26" spans="1:6" ht="20.100000000000001" customHeight="1" x14ac:dyDescent="0.25">
      <c r="A26" s="72">
        <v>14</v>
      </c>
      <c r="B26" s="76" t="s">
        <v>885</v>
      </c>
      <c r="C26" s="76">
        <f>data!B227</f>
        <v>6894666.6399999997</v>
      </c>
      <c r="D26" s="76">
        <f>data!C227</f>
        <v>955528.94</v>
      </c>
      <c r="E26" s="76">
        <f>data!D227</f>
        <v>13972.969999999972</v>
      </c>
      <c r="F26" s="76">
        <f>data!E227</f>
        <v>7836222.6100000003</v>
      </c>
    </row>
    <row r="27" spans="1:6" ht="20.100000000000001" customHeight="1" x14ac:dyDescent="0.25">
      <c r="A27" s="72">
        <v>15</v>
      </c>
      <c r="B27" s="76" t="s">
        <v>886</v>
      </c>
      <c r="C27" s="76">
        <f>data!B228</f>
        <v>4642030.83</v>
      </c>
      <c r="D27" s="76">
        <f>data!C228</f>
        <v>526117.11999999988</v>
      </c>
      <c r="E27" s="76">
        <f>data!D228</f>
        <v>16818.839999999967</v>
      </c>
      <c r="F27" s="76">
        <f>data!E228</f>
        <v>5151329.1100000003</v>
      </c>
    </row>
    <row r="28" spans="1:6" ht="20.100000000000001" customHeight="1" x14ac:dyDescent="0.25">
      <c r="A28" s="72">
        <v>16</v>
      </c>
      <c r="B28" s="76" t="s">
        <v>887</v>
      </c>
      <c r="C28" s="76">
        <f>data!B229</f>
        <v>147701291.15000001</v>
      </c>
      <c r="D28" s="76">
        <f>data!C229</f>
        <v>28626686.730000023</v>
      </c>
      <c r="E28" s="76">
        <f>data!D229</f>
        <v>8619757.9800000191</v>
      </c>
      <c r="F28" s="76">
        <f>data!E229</f>
        <v>167708219.90000001</v>
      </c>
    </row>
    <row r="29" spans="1:6" ht="20.100000000000001" customHeight="1" x14ac:dyDescent="0.25">
      <c r="A29" s="72">
        <v>17</v>
      </c>
      <c r="B29" s="76" t="s">
        <v>888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00000000000001" customHeight="1" x14ac:dyDescent="0.25">
      <c r="A30" s="72">
        <v>18</v>
      </c>
      <c r="B30" s="76" t="s">
        <v>401</v>
      </c>
      <c r="C30" s="76">
        <f>data!B231</f>
        <v>23900256.769999996</v>
      </c>
      <c r="D30" s="76">
        <f>data!C231</f>
        <v>1860800.12</v>
      </c>
      <c r="E30" s="76">
        <f>data!D231</f>
        <v>478470.37999999896</v>
      </c>
      <c r="F30" s="76">
        <f>data!E231</f>
        <v>25282586.509999998</v>
      </c>
    </row>
    <row r="31" spans="1:6" ht="20.100000000000001" customHeight="1" x14ac:dyDescent="0.25">
      <c r="A31" s="72">
        <v>19</v>
      </c>
      <c r="B31" s="76" t="s">
        <v>889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00000000000001" customHeight="1" x14ac:dyDescent="0.25">
      <c r="A32" s="72">
        <v>20</v>
      </c>
      <c r="B32" s="76" t="s">
        <v>615</v>
      </c>
      <c r="C32" s="76">
        <f>data!B233</f>
        <v>271715848.81</v>
      </c>
      <c r="D32" s="76">
        <f>data!C233</f>
        <v>47380977.020000018</v>
      </c>
      <c r="E32" s="76">
        <f>data!D233</f>
        <v>9129020.1700000186</v>
      </c>
      <c r="F32" s="76">
        <f>data!E233</f>
        <v>309967805.65999997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7" width="8.77734375" style="1" customWidth="1"/>
    <col min="8" max="16384" width="8.77734375" style="1"/>
  </cols>
  <sheetData>
    <row r="1" spans="1:4" ht="20.100000000000001" customHeight="1" x14ac:dyDescent="0.25">
      <c r="A1" s="71" t="s">
        <v>891</v>
      </c>
      <c r="B1" s="71"/>
      <c r="C1" s="71"/>
      <c r="D1" s="70" t="s">
        <v>892</v>
      </c>
    </row>
    <row r="2" spans="1:4" ht="20.100000000000001" customHeight="1" x14ac:dyDescent="0.25">
      <c r="A2" s="129" t="str">
        <f>"Hospital: "&amp;data!C98</f>
        <v>Hospital: St Michael Medical Center</v>
      </c>
      <c r="B2" s="78"/>
      <c r="C2" s="78"/>
      <c r="D2" s="151" t="str">
        <f>"FYE: "&amp;data!C96</f>
        <v>FYE: 06/30/2023</v>
      </c>
    </row>
    <row r="3" spans="1:4" ht="20.100000000000001" customHeight="1" x14ac:dyDescent="0.25">
      <c r="A3" s="133"/>
      <c r="B3" s="159"/>
      <c r="C3" s="159"/>
      <c r="D3" s="159"/>
    </row>
    <row r="4" spans="1:4" ht="20.100000000000001" customHeight="1" x14ac:dyDescent="0.25">
      <c r="A4" s="153"/>
      <c r="B4" s="165" t="s">
        <v>893</v>
      </c>
      <c r="C4" s="165" t="s">
        <v>894</v>
      </c>
      <c r="D4" s="166"/>
    </row>
    <row r="5" spans="1:4" ht="20.100000000000001" customHeight="1" x14ac:dyDescent="0.25">
      <c r="A5" s="133">
        <v>1</v>
      </c>
      <c r="B5" s="167"/>
      <c r="C5" s="89" t="s">
        <v>405</v>
      </c>
      <c r="D5" s="76">
        <f>data!D237</f>
        <v>25585999.969999999</v>
      </c>
    </row>
    <row r="6" spans="1:4" ht="20.100000000000001" customHeight="1" x14ac:dyDescent="0.25">
      <c r="A6" s="72">
        <v>2</v>
      </c>
      <c r="B6" s="78"/>
      <c r="C6" s="151" t="s">
        <v>501</v>
      </c>
      <c r="D6" s="162"/>
    </row>
    <row r="7" spans="1:4" ht="20.100000000000001" customHeight="1" x14ac:dyDescent="0.25">
      <c r="A7" s="72">
        <v>3</v>
      </c>
      <c r="B7" s="167">
        <v>5810</v>
      </c>
      <c r="C7" s="76" t="s">
        <v>358</v>
      </c>
      <c r="D7" s="76">
        <f>data!C239</f>
        <v>1662049595.8699999</v>
      </c>
    </row>
    <row r="8" spans="1:4" ht="20.100000000000001" customHeight="1" x14ac:dyDescent="0.25">
      <c r="A8" s="72">
        <v>4</v>
      </c>
      <c r="B8" s="167">
        <v>5820</v>
      </c>
      <c r="C8" s="76" t="s">
        <v>359</v>
      </c>
      <c r="D8" s="76">
        <f>data!C240</f>
        <v>429595318.26999998</v>
      </c>
    </row>
    <row r="9" spans="1:4" ht="20.100000000000001" customHeight="1" x14ac:dyDescent="0.25">
      <c r="A9" s="72">
        <v>5</v>
      </c>
      <c r="B9" s="167">
        <v>5830</v>
      </c>
      <c r="C9" s="76" t="s">
        <v>371</v>
      </c>
      <c r="D9" s="76">
        <f>data!C241</f>
        <v>0</v>
      </c>
    </row>
    <row r="10" spans="1:4" ht="20.100000000000001" customHeight="1" x14ac:dyDescent="0.25">
      <c r="A10" s="72">
        <v>6</v>
      </c>
      <c r="B10" s="167">
        <v>5840</v>
      </c>
      <c r="C10" s="76" t="s">
        <v>410</v>
      </c>
      <c r="D10" s="76">
        <f>data!C242</f>
        <v>241347025.91</v>
      </c>
    </row>
    <row r="11" spans="1:4" ht="20.100000000000001" customHeight="1" x14ac:dyDescent="0.25">
      <c r="A11" s="72">
        <v>7</v>
      </c>
      <c r="B11" s="167">
        <v>5850</v>
      </c>
      <c r="C11" s="76" t="s">
        <v>895</v>
      </c>
      <c r="D11" s="76">
        <f>data!C243</f>
        <v>394054210.06000006</v>
      </c>
    </row>
    <row r="12" spans="1:4" ht="20.100000000000001" customHeight="1" x14ac:dyDescent="0.25">
      <c r="A12" s="72">
        <v>8</v>
      </c>
      <c r="B12" s="167">
        <v>5860</v>
      </c>
      <c r="C12" s="76" t="s">
        <v>159</v>
      </c>
      <c r="D12" s="76">
        <f>data!C244</f>
        <v>31496068.950000003</v>
      </c>
    </row>
    <row r="13" spans="1:4" ht="20.100000000000001" customHeight="1" x14ac:dyDescent="0.25">
      <c r="A13" s="72">
        <v>9</v>
      </c>
      <c r="B13" s="76"/>
      <c r="C13" s="76" t="s">
        <v>896</v>
      </c>
      <c r="D13" s="76">
        <f>data!D245</f>
        <v>2758542219.0599995</v>
      </c>
    </row>
    <row r="14" spans="1:4" ht="20.100000000000001" customHeight="1" x14ac:dyDescent="0.25">
      <c r="A14" s="161">
        <v>10</v>
      </c>
      <c r="B14" s="88"/>
      <c r="C14" s="88"/>
      <c r="D14" s="88"/>
    </row>
    <row r="15" spans="1:4" ht="20.100000000000001" customHeight="1" x14ac:dyDescent="0.25">
      <c r="A15" s="72">
        <v>11</v>
      </c>
      <c r="B15" s="168"/>
      <c r="C15" s="168" t="s">
        <v>414</v>
      </c>
      <c r="D15" s="162"/>
    </row>
    <row r="16" spans="1:4" ht="20.100000000000001" customHeight="1" x14ac:dyDescent="0.25">
      <c r="A16" s="161">
        <v>12</v>
      </c>
      <c r="B16" s="88"/>
      <c r="C16" s="73" t="s">
        <v>897</v>
      </c>
      <c r="D16" s="72">
        <f>data!C247</f>
        <v>9975</v>
      </c>
    </row>
    <row r="17" spans="1:4" ht="20.100000000000001" customHeight="1" x14ac:dyDescent="0.25">
      <c r="A17" s="72">
        <v>13</v>
      </c>
      <c r="B17" s="168"/>
      <c r="C17" s="78"/>
      <c r="D17" s="79"/>
    </row>
    <row r="18" spans="1:4" ht="20.100000000000001" customHeight="1" x14ac:dyDescent="0.25">
      <c r="A18" s="72">
        <v>14</v>
      </c>
      <c r="B18" s="169">
        <v>5900</v>
      </c>
      <c r="C18" s="76" t="s">
        <v>416</v>
      </c>
      <c r="D18" s="76">
        <f>data!C249</f>
        <v>4590841.8899999997</v>
      </c>
    </row>
    <row r="19" spans="1:4" ht="20.100000000000001" customHeight="1" x14ac:dyDescent="0.25">
      <c r="A19" s="170">
        <v>15</v>
      </c>
      <c r="B19" s="167">
        <v>5910</v>
      </c>
      <c r="C19" s="89" t="s">
        <v>898</v>
      </c>
      <c r="D19" s="76">
        <f>data!C250</f>
        <v>9913138.5099999998</v>
      </c>
    </row>
    <row r="20" spans="1:4" ht="20.100000000000001" customHeight="1" x14ac:dyDescent="0.25">
      <c r="A20" s="72">
        <v>16</v>
      </c>
      <c r="B20" s="76"/>
      <c r="C20" s="76"/>
      <c r="D20" s="88"/>
    </row>
    <row r="21" spans="1:4" ht="20.100000000000001" customHeight="1" x14ac:dyDescent="0.25">
      <c r="A21" s="72">
        <v>17</v>
      </c>
      <c r="B21" s="88"/>
      <c r="C21" s="88"/>
      <c r="D21" s="88"/>
    </row>
    <row r="22" spans="1:4" ht="20.100000000000001" customHeight="1" x14ac:dyDescent="0.25">
      <c r="A22" s="161">
        <v>18</v>
      </c>
      <c r="B22" s="88"/>
      <c r="C22" s="88" t="s">
        <v>899</v>
      </c>
      <c r="D22" s="76">
        <f>data!D252</f>
        <v>14503980.399999999</v>
      </c>
    </row>
    <row r="23" spans="1:4" ht="20.100000000000001" customHeight="1" x14ac:dyDescent="0.25">
      <c r="A23" s="170">
        <v>19</v>
      </c>
      <c r="B23" s="168"/>
      <c r="C23" s="168"/>
      <c r="D23" s="162"/>
    </row>
    <row r="24" spans="1:4" ht="20.100000000000001" customHeight="1" x14ac:dyDescent="0.25">
      <c r="A24" s="171">
        <v>20</v>
      </c>
      <c r="B24" s="167">
        <v>5970</v>
      </c>
      <c r="C24" s="76" t="s">
        <v>420</v>
      </c>
      <c r="D24" s="76">
        <f>data!C254</f>
        <v>16812249.5</v>
      </c>
    </row>
    <row r="25" spans="1:4" ht="20.100000000000001" customHeight="1" x14ac:dyDescent="0.25">
      <c r="A25" s="170">
        <v>21</v>
      </c>
      <c r="B25" s="78"/>
      <c r="C25" s="78"/>
      <c r="D25" s="162"/>
    </row>
    <row r="26" spans="1:4" ht="20.100000000000001" customHeight="1" x14ac:dyDescent="0.25">
      <c r="A26" s="72">
        <v>22</v>
      </c>
      <c r="B26" s="167">
        <v>5980</v>
      </c>
      <c r="C26" s="76" t="s">
        <v>900</v>
      </c>
      <c r="D26" s="76">
        <f>data!C255</f>
        <v>0</v>
      </c>
    </row>
    <row r="27" spans="1:4" ht="20.100000000000001" customHeight="1" x14ac:dyDescent="0.25">
      <c r="A27" s="153">
        <v>23</v>
      </c>
      <c r="B27" s="172" t="s">
        <v>901</v>
      </c>
      <c r="C27" s="88"/>
      <c r="D27" s="76">
        <f>data!D256</f>
        <v>16812249.5</v>
      </c>
    </row>
    <row r="28" spans="1:4" ht="20.100000000000001" customHeight="1" x14ac:dyDescent="0.25">
      <c r="A28" s="81">
        <v>24</v>
      </c>
      <c r="B28" s="147" t="s">
        <v>902</v>
      </c>
      <c r="C28" s="90"/>
      <c r="D28" s="166"/>
    </row>
    <row r="29" spans="1:4" ht="20.100000000000001" customHeight="1" x14ac:dyDescent="0.25">
      <c r="A29" s="173"/>
      <c r="B29" s="174"/>
      <c r="C29" s="174"/>
      <c r="D29" s="88"/>
    </row>
    <row r="30" spans="1:4" ht="20.100000000000001" customHeight="1" x14ac:dyDescent="0.25">
      <c r="A30" s="175"/>
      <c r="B30" s="73"/>
      <c r="C30" s="73"/>
      <c r="D30" s="88"/>
    </row>
    <row r="31" spans="1:4" ht="20.100000000000001" customHeight="1" x14ac:dyDescent="0.25">
      <c r="A31" s="175"/>
      <c r="B31" s="73"/>
      <c r="C31" s="73"/>
      <c r="D31" s="88"/>
    </row>
    <row r="32" spans="1:4" ht="20.100000000000001" customHeight="1" x14ac:dyDescent="0.25">
      <c r="A32" s="175"/>
      <c r="B32" s="73"/>
      <c r="C32" s="73"/>
      <c r="D32" s="88"/>
    </row>
    <row r="33" spans="1:4" ht="20.100000000000001" customHeight="1" x14ac:dyDescent="0.25">
      <c r="A33" s="175"/>
      <c r="B33" s="73"/>
      <c r="C33" s="73"/>
      <c r="D33" s="76"/>
    </row>
    <row r="34" spans="1:4" ht="20.100000000000001" customHeight="1" x14ac:dyDescent="0.2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2023-12-28T20:52:26Z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