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9BE0DAC6-0EF4-49BC-98C7-0DF93138A4B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3" l="1"/>
  <c r="D42" i="33" s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D420" i="34"/>
  <c r="F420" i="34" s="1"/>
  <c r="D415" i="34"/>
  <c r="D416" i="34" s="1"/>
  <c r="E414" i="34" s="1"/>
  <c r="D381" i="34"/>
  <c r="D383" i="34" s="1"/>
  <c r="D366" i="34"/>
  <c r="D360" i="34"/>
  <c r="E380" i="34" s="1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G612" i="34" s="1"/>
  <c r="CE90" i="34"/>
  <c r="CF90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AZ62" i="34"/>
  <c r="U62" i="34"/>
  <c r="I62" i="34"/>
  <c r="CE61" i="34"/>
  <c r="CE60" i="34"/>
  <c r="H612" i="34" s="1"/>
  <c r="B53" i="34"/>
  <c r="BY52" i="34"/>
  <c r="BY67" i="34" s="1"/>
  <c r="BW52" i="34"/>
  <c r="BW67" i="34" s="1"/>
  <c r="BO52" i="34"/>
  <c r="BO67" i="34" s="1"/>
  <c r="BL52" i="34"/>
  <c r="BL67" i="34" s="1"/>
  <c r="BD52" i="34"/>
  <c r="BD67" i="34" s="1"/>
  <c r="BA52" i="34"/>
  <c r="BA67" i="34" s="1"/>
  <c r="AS52" i="34"/>
  <c r="AS67" i="34" s="1"/>
  <c r="AQ52" i="34"/>
  <c r="AQ67" i="34" s="1"/>
  <c r="AI52" i="34"/>
  <c r="AI67" i="34" s="1"/>
  <c r="AF52" i="34"/>
  <c r="AF67" i="34" s="1"/>
  <c r="Z52" i="34"/>
  <c r="Z67" i="34" s="1"/>
  <c r="X52" i="34"/>
  <c r="X67" i="34" s="1"/>
  <c r="R52" i="34"/>
  <c r="R67" i="34" s="1"/>
  <c r="P52" i="34"/>
  <c r="P67" i="34" s="1"/>
  <c r="J52" i="34"/>
  <c r="J67" i="34" s="1"/>
  <c r="H52" i="34"/>
  <c r="H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D85" i="34" s="1"/>
  <c r="BC48" i="34"/>
  <c r="BC62" i="34" s="1"/>
  <c r="BB48" i="34"/>
  <c r="BB62" i="34" s="1"/>
  <c r="BA48" i="34"/>
  <c r="BA62" i="34" s="1"/>
  <c r="AZ48" i="34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Z85" i="34" s="1"/>
  <c r="Y48" i="34"/>
  <c r="Y62" i="34" s="1"/>
  <c r="X48" i="34"/>
  <c r="X62" i="34" s="1"/>
  <c r="W48" i="34"/>
  <c r="W62" i="34" s="1"/>
  <c r="V48" i="34"/>
  <c r="V62" i="34" s="1"/>
  <c r="U48" i="34"/>
  <c r="T48" i="34"/>
  <c r="T62" i="34" s="1"/>
  <c r="S48" i="34"/>
  <c r="S62" i="34" s="1"/>
  <c r="R48" i="34"/>
  <c r="R62" i="34" s="1"/>
  <c r="R85" i="34" s="1"/>
  <c r="C683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J85" i="34" s="1"/>
  <c r="I48" i="34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9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O8" i="31" s="1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BP48" i="24"/>
  <c r="BP62" i="24" s="1"/>
  <c r="BK48" i="24"/>
  <c r="BK62" i="24" s="1"/>
  <c r="BG48" i="24"/>
  <c r="BG62" i="24" s="1"/>
  <c r="BF48" i="24"/>
  <c r="BF62" i="24" s="1"/>
  <c r="AX48" i="24"/>
  <c r="AX62" i="24" s="1"/>
  <c r="AU48" i="24"/>
  <c r="AU62" i="24" s="1"/>
  <c r="AT48" i="24"/>
  <c r="AT62" i="24" s="1"/>
  <c r="AQ48" i="24"/>
  <c r="AQ62" i="24" s="1"/>
  <c r="AP48" i="24"/>
  <c r="AP62" i="24" s="1"/>
  <c r="AH48" i="24"/>
  <c r="AH62" i="24" s="1"/>
  <c r="AE48" i="24"/>
  <c r="AE62" i="24" s="1"/>
  <c r="AD48" i="24"/>
  <c r="AD62" i="24" s="1"/>
  <c r="AA48" i="24"/>
  <c r="AA62" i="24" s="1"/>
  <c r="Z48" i="24"/>
  <c r="Z62" i="24" s="1"/>
  <c r="R48" i="24"/>
  <c r="R62" i="24" s="1"/>
  <c r="O48" i="24"/>
  <c r="O62" i="24" s="1"/>
  <c r="N48" i="24"/>
  <c r="N62" i="24" s="1"/>
  <c r="K48" i="24"/>
  <c r="K62" i="24" s="1"/>
  <c r="J48" i="24"/>
  <c r="J62" i="24" s="1"/>
  <c r="G48" i="24"/>
  <c r="G62" i="24" s="1"/>
  <c r="CE47" i="24"/>
  <c r="BU85" i="34" l="1"/>
  <c r="C641" i="34" s="1"/>
  <c r="C675" i="34"/>
  <c r="B22" i="15"/>
  <c r="F22" i="15" s="1"/>
  <c r="C48" i="24"/>
  <c r="S48" i="24"/>
  <c r="S62" i="24" s="1"/>
  <c r="AI48" i="24"/>
  <c r="AI62" i="24" s="1"/>
  <c r="AY48" i="24"/>
  <c r="AY62" i="24" s="1"/>
  <c r="BY48" i="24"/>
  <c r="BY62" i="24" s="1"/>
  <c r="K85" i="34"/>
  <c r="AI85" i="34"/>
  <c r="AQ85" i="34"/>
  <c r="BO85" i="34"/>
  <c r="BW85" i="34"/>
  <c r="I52" i="34"/>
  <c r="I67" i="34" s="1"/>
  <c r="I85" i="34" s="1"/>
  <c r="Q52" i="34"/>
  <c r="Q67" i="34" s="1"/>
  <c r="Q85" i="34" s="1"/>
  <c r="Y52" i="34"/>
  <c r="Y67" i="34" s="1"/>
  <c r="Y85" i="34" s="1"/>
  <c r="AG52" i="34"/>
  <c r="AG67" i="34" s="1"/>
  <c r="AG85" i="34" s="1"/>
  <c r="AR52" i="34"/>
  <c r="AR67" i="34" s="1"/>
  <c r="BB52" i="34"/>
  <c r="BB67" i="34" s="1"/>
  <c r="BM52" i="34"/>
  <c r="BM67" i="34" s="1"/>
  <c r="BX52" i="34"/>
  <c r="BX67" i="34" s="1"/>
  <c r="D308" i="34"/>
  <c r="F309" i="34" s="1"/>
  <c r="F48" i="24"/>
  <c r="F62" i="24" s="1"/>
  <c r="H5" i="31" s="1"/>
  <c r="V48" i="24"/>
  <c r="V62" i="24" s="1"/>
  <c r="AL48" i="24"/>
  <c r="AL62" i="24" s="1"/>
  <c r="BB48" i="24"/>
  <c r="BB62" i="24" s="1"/>
  <c r="BX85" i="34"/>
  <c r="E233" i="34"/>
  <c r="W48" i="24"/>
  <c r="W62" i="24" s="1"/>
  <c r="H22" i="31" s="1"/>
  <c r="AM48" i="24"/>
  <c r="AM62" i="24" s="1"/>
  <c r="BC48" i="24"/>
  <c r="BC62" i="24" s="1"/>
  <c r="AS85" i="34"/>
  <c r="C52" i="34"/>
  <c r="C67" i="34" s="1"/>
  <c r="K52" i="34"/>
  <c r="K67" i="34" s="1"/>
  <c r="S52" i="34"/>
  <c r="S67" i="34" s="1"/>
  <c r="S85" i="34" s="1"/>
  <c r="AA52" i="34"/>
  <c r="AA67" i="34" s="1"/>
  <c r="AA85" i="34" s="1"/>
  <c r="AJ52" i="34"/>
  <c r="AJ67" i="34" s="1"/>
  <c r="AT52" i="34"/>
  <c r="AT67" i="34" s="1"/>
  <c r="AT85" i="34" s="1"/>
  <c r="BE52" i="34"/>
  <c r="BE67" i="34" s="1"/>
  <c r="BP52" i="34"/>
  <c r="BP67" i="34" s="1"/>
  <c r="BP85" i="34" s="1"/>
  <c r="CB52" i="34"/>
  <c r="CB67" i="34" s="1"/>
  <c r="F85" i="34"/>
  <c r="N85" i="34"/>
  <c r="V85" i="34"/>
  <c r="BB85" i="34"/>
  <c r="D52" i="34"/>
  <c r="L52" i="34"/>
  <c r="L67" i="34" s="1"/>
  <c r="T52" i="34"/>
  <c r="T67" i="34" s="1"/>
  <c r="T85" i="34" s="1"/>
  <c r="AB52" i="34"/>
  <c r="AB67" i="34" s="1"/>
  <c r="AK52" i="34"/>
  <c r="AK67" i="34" s="1"/>
  <c r="AV52" i="34"/>
  <c r="AV67" i="34" s="1"/>
  <c r="BG52" i="34"/>
  <c r="BG67" i="34" s="1"/>
  <c r="BQ52" i="34"/>
  <c r="BQ67" i="34" s="1"/>
  <c r="CC52" i="34"/>
  <c r="CC67" i="34" s="1"/>
  <c r="CE69" i="34"/>
  <c r="O85" i="34"/>
  <c r="E52" i="34"/>
  <c r="E67" i="34" s="1"/>
  <c r="E85" i="34" s="1"/>
  <c r="M52" i="34"/>
  <c r="M67" i="34" s="1"/>
  <c r="U52" i="34"/>
  <c r="U67" i="34" s="1"/>
  <c r="U85" i="34" s="1"/>
  <c r="AC52" i="34"/>
  <c r="AC67" i="34" s="1"/>
  <c r="AC85" i="34" s="1"/>
  <c r="AL52" i="34"/>
  <c r="AL67" i="34" s="1"/>
  <c r="AL85" i="34" s="1"/>
  <c r="AW52" i="34"/>
  <c r="AW67" i="34" s="1"/>
  <c r="AW85" i="34" s="1"/>
  <c r="BH52" i="34"/>
  <c r="BH67" i="34" s="1"/>
  <c r="BH85" i="34" s="1"/>
  <c r="BR52" i="34"/>
  <c r="BR67" i="34" s="1"/>
  <c r="D416" i="24"/>
  <c r="D30" i="33" s="1"/>
  <c r="H85" i="34"/>
  <c r="P85" i="34"/>
  <c r="X85" i="34"/>
  <c r="C689" i="34" s="1"/>
  <c r="AF85" i="34"/>
  <c r="CB85" i="34"/>
  <c r="F52" i="34"/>
  <c r="F67" i="34" s="1"/>
  <c r="N52" i="34"/>
  <c r="N67" i="34" s="1"/>
  <c r="V52" i="34"/>
  <c r="V67" i="34" s="1"/>
  <c r="AD52" i="34"/>
  <c r="AD67" i="34" s="1"/>
  <c r="AD85" i="34" s="1"/>
  <c r="AN52" i="34"/>
  <c r="AN67" i="34" s="1"/>
  <c r="AN85" i="34" s="1"/>
  <c r="AY52" i="34"/>
  <c r="AY67" i="34" s="1"/>
  <c r="BI52" i="34"/>
  <c r="BI67" i="34" s="1"/>
  <c r="BI85" i="34" s="1"/>
  <c r="BT52" i="34"/>
  <c r="BT67" i="34" s="1"/>
  <c r="BT85" i="34" s="1"/>
  <c r="D612" i="34"/>
  <c r="BL48" i="24"/>
  <c r="BL62" i="24" s="1"/>
  <c r="B30" i="15"/>
  <c r="BE85" i="34"/>
  <c r="CC85" i="34"/>
  <c r="G52" i="34"/>
  <c r="G67" i="34" s="1"/>
  <c r="O52" i="34"/>
  <c r="O67" i="34" s="1"/>
  <c r="W52" i="34"/>
  <c r="W67" i="34" s="1"/>
  <c r="W85" i="34" s="1"/>
  <c r="AE52" i="34"/>
  <c r="AE67" i="34" s="1"/>
  <c r="AE85" i="34" s="1"/>
  <c r="AO52" i="34"/>
  <c r="AO67" i="34" s="1"/>
  <c r="AO85" i="34" s="1"/>
  <c r="AZ52" i="34"/>
  <c r="AZ67" i="34" s="1"/>
  <c r="BJ52" i="34"/>
  <c r="BJ67" i="34" s="1"/>
  <c r="BU52" i="34"/>
  <c r="BU67" i="34" s="1"/>
  <c r="D258" i="34"/>
  <c r="C167" i="8"/>
  <c r="G10" i="4"/>
  <c r="I612" i="24"/>
  <c r="CF90" i="24"/>
  <c r="L612" i="24"/>
  <c r="CF91" i="24"/>
  <c r="CE89" i="24"/>
  <c r="CE69" i="24"/>
  <c r="I371" i="32" s="1"/>
  <c r="I19" i="32"/>
  <c r="E48" i="24"/>
  <c r="E62" i="24" s="1"/>
  <c r="M48" i="24"/>
  <c r="M62" i="24" s="1"/>
  <c r="F44" i="32" s="1"/>
  <c r="U48" i="24"/>
  <c r="U62" i="24" s="1"/>
  <c r="H20" i="31" s="1"/>
  <c r="AC48" i="24"/>
  <c r="AC62" i="24" s="1"/>
  <c r="AK48" i="24"/>
  <c r="AK62" i="24" s="1"/>
  <c r="AS48" i="24"/>
  <c r="AS62" i="24" s="1"/>
  <c r="BA48" i="24"/>
  <c r="BA62" i="24" s="1"/>
  <c r="BJ48" i="24"/>
  <c r="BJ62" i="24" s="1"/>
  <c r="F268" i="32" s="1"/>
  <c r="BX48" i="24"/>
  <c r="BX62" i="24" s="1"/>
  <c r="H48" i="24"/>
  <c r="H62" i="24" s="1"/>
  <c r="H12" i="32" s="1"/>
  <c r="P48" i="24"/>
  <c r="P62" i="24" s="1"/>
  <c r="H15" i="31" s="1"/>
  <c r="X48" i="24"/>
  <c r="X62" i="24" s="1"/>
  <c r="AF48" i="24"/>
  <c r="AF62" i="24" s="1"/>
  <c r="AN48" i="24"/>
  <c r="AN62" i="24" s="1"/>
  <c r="AV48" i="24"/>
  <c r="AV62" i="24" s="1"/>
  <c r="BD48" i="24"/>
  <c r="BD62" i="24" s="1"/>
  <c r="BM48" i="24"/>
  <c r="BM62" i="24" s="1"/>
  <c r="I48" i="24"/>
  <c r="I62" i="24" s="1"/>
  <c r="H8" i="31" s="1"/>
  <c r="Q48" i="24"/>
  <c r="Q62" i="24" s="1"/>
  <c r="H16" i="31" s="1"/>
  <c r="Y48" i="24"/>
  <c r="Y62" i="24" s="1"/>
  <c r="AG48" i="24"/>
  <c r="AG62" i="24" s="1"/>
  <c r="AO48" i="24"/>
  <c r="AO62" i="24" s="1"/>
  <c r="AW48" i="24"/>
  <c r="AW62" i="24" s="1"/>
  <c r="H48" i="31" s="1"/>
  <c r="BE48" i="24"/>
  <c r="BE62" i="24" s="1"/>
  <c r="H56" i="31" s="1"/>
  <c r="BN48" i="24"/>
  <c r="BN62" i="24" s="1"/>
  <c r="BQ48" i="24"/>
  <c r="BQ62" i="24" s="1"/>
  <c r="H68" i="31" s="1"/>
  <c r="D48" i="24"/>
  <c r="D62" i="24" s="1"/>
  <c r="H3" i="31" s="1"/>
  <c r="L48" i="24"/>
  <c r="L62" i="24" s="1"/>
  <c r="T48" i="24"/>
  <c r="T62" i="24" s="1"/>
  <c r="AB48" i="24"/>
  <c r="AB62" i="24" s="1"/>
  <c r="G108" i="32" s="1"/>
  <c r="AJ48" i="24"/>
  <c r="AJ62" i="24" s="1"/>
  <c r="H35" i="31" s="1"/>
  <c r="AR48" i="24"/>
  <c r="AR62" i="24" s="1"/>
  <c r="H43" i="31" s="1"/>
  <c r="AZ48" i="24"/>
  <c r="AZ62" i="24" s="1"/>
  <c r="BH48" i="24"/>
  <c r="BH62" i="24" s="1"/>
  <c r="D268" i="32" s="1"/>
  <c r="BS48" i="24"/>
  <c r="BS62" i="24" s="1"/>
  <c r="H70" i="31" s="1"/>
  <c r="BI48" i="24"/>
  <c r="BI62" i="24" s="1"/>
  <c r="BR48" i="24"/>
  <c r="BR62" i="24" s="1"/>
  <c r="BZ48" i="24"/>
  <c r="BZ62" i="24" s="1"/>
  <c r="CA48" i="24"/>
  <c r="CA62" i="24" s="1"/>
  <c r="I332" i="32" s="1"/>
  <c r="BT48" i="24"/>
  <c r="BT62" i="24" s="1"/>
  <c r="CB48" i="24"/>
  <c r="CB62" i="24" s="1"/>
  <c r="BU48" i="24"/>
  <c r="BU62" i="24" s="1"/>
  <c r="H72" i="31" s="1"/>
  <c r="CC48" i="24"/>
  <c r="CC62" i="24" s="1"/>
  <c r="H80" i="31" s="1"/>
  <c r="BV48" i="24"/>
  <c r="BV62" i="24" s="1"/>
  <c r="CD48" i="24"/>
  <c r="BO48" i="24"/>
  <c r="BO62" i="24" s="1"/>
  <c r="H66" i="31" s="1"/>
  <c r="BW48" i="24"/>
  <c r="BW62" i="24" s="1"/>
  <c r="C62" i="24"/>
  <c r="D341" i="34"/>
  <c r="CF91" i="34"/>
  <c r="H12" i="31"/>
  <c r="H6" i="31"/>
  <c r="G12" i="32"/>
  <c r="H30" i="31"/>
  <c r="C140" i="32"/>
  <c r="H38" i="31"/>
  <c r="D172" i="32"/>
  <c r="H46" i="31"/>
  <c r="E204" i="32"/>
  <c r="H54" i="31"/>
  <c r="F236" i="32"/>
  <c r="H62" i="31"/>
  <c r="G268" i="32"/>
  <c r="H78" i="31"/>
  <c r="H60" i="31"/>
  <c r="E268" i="32"/>
  <c r="H14" i="31"/>
  <c r="H44" i="32"/>
  <c r="H44" i="31"/>
  <c r="C204" i="32"/>
  <c r="H24" i="31"/>
  <c r="D108" i="32"/>
  <c r="H32" i="31"/>
  <c r="E140" i="32"/>
  <c r="H40" i="31"/>
  <c r="F172" i="32"/>
  <c r="H64" i="31"/>
  <c r="I268" i="32"/>
  <c r="H36" i="31"/>
  <c r="I140" i="32"/>
  <c r="H76" i="31"/>
  <c r="G332" i="32"/>
  <c r="H9" i="31"/>
  <c r="C44" i="32"/>
  <c r="H17" i="31"/>
  <c r="D76" i="32"/>
  <c r="H25" i="31"/>
  <c r="E108" i="32"/>
  <c r="H33" i="31"/>
  <c r="F140" i="32"/>
  <c r="H41" i="31"/>
  <c r="G172" i="32"/>
  <c r="H49" i="31"/>
  <c r="H204" i="32"/>
  <c r="H57" i="31"/>
  <c r="I236" i="32"/>
  <c r="H65" i="31"/>
  <c r="C300" i="32"/>
  <c r="H73" i="31"/>
  <c r="D332" i="32"/>
  <c r="H4" i="31"/>
  <c r="E12" i="32"/>
  <c r="H52" i="31"/>
  <c r="D236" i="32"/>
  <c r="H28" i="31"/>
  <c r="H108" i="32"/>
  <c r="D12" i="32"/>
  <c r="H11" i="31"/>
  <c r="E44" i="32"/>
  <c r="F76" i="32"/>
  <c r="H19" i="31"/>
  <c r="H27" i="31"/>
  <c r="H140" i="32"/>
  <c r="H51" i="31"/>
  <c r="C236" i="32"/>
  <c r="H67" i="31"/>
  <c r="E300" i="32"/>
  <c r="H75" i="31"/>
  <c r="F332" i="32"/>
  <c r="I378" i="32"/>
  <c r="K612" i="24"/>
  <c r="H23" i="31"/>
  <c r="C108" i="32"/>
  <c r="H39" i="31"/>
  <c r="E172" i="32"/>
  <c r="O10" i="31"/>
  <c r="D51" i="32"/>
  <c r="O34" i="31"/>
  <c r="G147" i="32"/>
  <c r="O50" i="31"/>
  <c r="I211" i="32"/>
  <c r="O66" i="31"/>
  <c r="D307" i="32"/>
  <c r="AE7" i="31"/>
  <c r="H26" i="32"/>
  <c r="AE23" i="31"/>
  <c r="C122" i="32"/>
  <c r="AE39" i="31"/>
  <c r="E186" i="32"/>
  <c r="G28" i="4"/>
  <c r="E28" i="4"/>
  <c r="BK2" i="30"/>
  <c r="I362" i="32"/>
  <c r="H612" i="24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D5" i="7"/>
  <c r="CF2" i="28"/>
  <c r="J612" i="24"/>
  <c r="H31" i="31"/>
  <c r="D140" i="32"/>
  <c r="H47" i="31"/>
  <c r="F204" i="32"/>
  <c r="H63" i="31"/>
  <c r="H268" i="32"/>
  <c r="H79" i="31"/>
  <c r="C364" i="32"/>
  <c r="O2" i="31"/>
  <c r="C19" i="32"/>
  <c r="O18" i="31"/>
  <c r="E83" i="32"/>
  <c r="O26" i="31"/>
  <c r="F115" i="32"/>
  <c r="O42" i="31"/>
  <c r="H179" i="32"/>
  <c r="O58" i="31"/>
  <c r="C275" i="32"/>
  <c r="O74" i="31"/>
  <c r="E339" i="32"/>
  <c r="AE15" i="31"/>
  <c r="I58" i="32"/>
  <c r="AE31" i="31"/>
  <c r="D154" i="32"/>
  <c r="AE47" i="31"/>
  <c r="F218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D341" i="24"/>
  <c r="D383" i="24"/>
  <c r="D12" i="33" s="1"/>
  <c r="H18" i="31"/>
  <c r="E76" i="32"/>
  <c r="O13" i="31"/>
  <c r="G51" i="32"/>
  <c r="O45" i="31"/>
  <c r="D211" i="32"/>
  <c r="AE10" i="31"/>
  <c r="D58" i="32"/>
  <c r="AE34" i="31"/>
  <c r="G154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D308" i="24"/>
  <c r="E414" i="24"/>
  <c r="D612" i="24"/>
  <c r="H34" i="31"/>
  <c r="G140" i="32"/>
  <c r="H58" i="31"/>
  <c r="C268" i="32"/>
  <c r="O5" i="31"/>
  <c r="F19" i="32"/>
  <c r="O29" i="31"/>
  <c r="I115" i="32"/>
  <c r="O61" i="31"/>
  <c r="F275" i="32"/>
  <c r="O77" i="31"/>
  <c r="H339" i="32"/>
  <c r="AE26" i="31"/>
  <c r="F122" i="32"/>
  <c r="G19" i="4"/>
  <c r="E19" i="4"/>
  <c r="E220" i="24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D258" i="24"/>
  <c r="C113" i="8"/>
  <c r="C615" i="24"/>
  <c r="C691" i="34"/>
  <c r="B38" i="15"/>
  <c r="H10" i="31"/>
  <c r="D44" i="32"/>
  <c r="H42" i="31"/>
  <c r="H172" i="32"/>
  <c r="O37" i="31"/>
  <c r="C179" i="32"/>
  <c r="AE18" i="31"/>
  <c r="E90" i="32"/>
  <c r="AE42" i="31"/>
  <c r="H186" i="32"/>
  <c r="H13" i="31"/>
  <c r="G44" i="32"/>
  <c r="H29" i="31"/>
  <c r="I108" i="32"/>
  <c r="H53" i="31"/>
  <c r="E236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F612" i="24"/>
  <c r="C624" i="34"/>
  <c r="B68" i="15"/>
  <c r="H2" i="31"/>
  <c r="H26" i="31"/>
  <c r="F108" i="32"/>
  <c r="H50" i="31"/>
  <c r="I204" i="32"/>
  <c r="E332" i="32"/>
  <c r="O21" i="31"/>
  <c r="H83" i="32"/>
  <c r="O53" i="31"/>
  <c r="E243" i="32"/>
  <c r="O69" i="31"/>
  <c r="G307" i="32"/>
  <c r="AE2" i="31"/>
  <c r="C26" i="32"/>
  <c r="H21" i="31"/>
  <c r="H76" i="32"/>
  <c r="H37" i="31"/>
  <c r="C172" i="32"/>
  <c r="H45" i="31"/>
  <c r="D204" i="32"/>
  <c r="H69" i="31"/>
  <c r="G300" i="32"/>
  <c r="H77" i="31"/>
  <c r="H332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33" i="24"/>
  <c r="F32" i="6" s="1"/>
  <c r="D367" i="24"/>
  <c r="G612" i="24"/>
  <c r="H22" i="15"/>
  <c r="I22" i="15" s="1"/>
  <c r="D67" i="34"/>
  <c r="AM85" i="34"/>
  <c r="BL85" i="34"/>
  <c r="C620" i="34"/>
  <c r="B93" i="15"/>
  <c r="AV85" i="34"/>
  <c r="DF2" i="30"/>
  <c r="C170" i="8"/>
  <c r="G85" i="34"/>
  <c r="AZ85" i="34"/>
  <c r="BY85" i="34"/>
  <c r="E220" i="34"/>
  <c r="AY85" i="34"/>
  <c r="BG85" i="34"/>
  <c r="AJ85" i="34"/>
  <c r="D85" i="34"/>
  <c r="L85" i="34"/>
  <c r="AR85" i="34"/>
  <c r="AK85" i="34"/>
  <c r="BQ85" i="34"/>
  <c r="M85" i="34"/>
  <c r="CE89" i="34"/>
  <c r="K612" i="34" s="1"/>
  <c r="CE62" i="34"/>
  <c r="CE48" i="34"/>
  <c r="AB85" i="34"/>
  <c r="BA85" i="34"/>
  <c r="BM85" i="34"/>
  <c r="CD85" i="34"/>
  <c r="B94" i="15" s="1"/>
  <c r="C85" i="34"/>
  <c r="D367" i="34"/>
  <c r="D384" i="34" s="1"/>
  <c r="D417" i="34" s="1"/>
  <c r="D421" i="34" s="1"/>
  <c r="D424" i="34" s="1"/>
  <c r="BJ85" i="34"/>
  <c r="BR85" i="34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BZ52" i="34"/>
  <c r="BZ67" i="34" s="1"/>
  <c r="BZ85" i="34" s="1"/>
  <c r="CD52" i="34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CE67" i="34" s="1"/>
  <c r="AH52" i="34"/>
  <c r="AH67" i="34" s="1"/>
  <c r="AH85" i="34" s="1"/>
  <c r="D350" i="34"/>
  <c r="C706" i="34" l="1"/>
  <c r="B53" i="15"/>
  <c r="C690" i="34"/>
  <c r="B37" i="15"/>
  <c r="F37" i="15" s="1"/>
  <c r="C696" i="34"/>
  <c r="B43" i="15"/>
  <c r="F43" i="15" s="1"/>
  <c r="C636" i="34"/>
  <c r="B72" i="15"/>
  <c r="B29" i="15"/>
  <c r="C682" i="34"/>
  <c r="C711" i="34"/>
  <c r="B58" i="15"/>
  <c r="C640" i="34"/>
  <c r="B84" i="15"/>
  <c r="C694" i="34"/>
  <c r="B41" i="15"/>
  <c r="F41" i="15" s="1"/>
  <c r="C692" i="34"/>
  <c r="B39" i="15"/>
  <c r="F39" i="15" s="1"/>
  <c r="C621" i="34"/>
  <c r="B80" i="15"/>
  <c r="B35" i="15"/>
  <c r="F35" i="15" s="1"/>
  <c r="C688" i="34"/>
  <c r="C631" i="34"/>
  <c r="B61" i="15"/>
  <c r="C705" i="34"/>
  <c r="B52" i="15"/>
  <c r="B33" i="15"/>
  <c r="C686" i="34"/>
  <c r="C684" i="34"/>
  <c r="B31" i="15"/>
  <c r="C695" i="34"/>
  <c r="B42" i="15"/>
  <c r="F42" i="15" s="1"/>
  <c r="C634" i="34"/>
  <c r="B73" i="15"/>
  <c r="C670" i="34"/>
  <c r="B17" i="15"/>
  <c r="F17" i="15" s="1"/>
  <c r="C698" i="34"/>
  <c r="B45" i="15"/>
  <c r="F45" i="15" s="1"/>
  <c r="B85" i="15"/>
  <c r="F234" i="34"/>
  <c r="H7" i="31"/>
  <c r="H59" i="31"/>
  <c r="C614" i="34"/>
  <c r="D615" i="34" s="1"/>
  <c r="B69" i="15"/>
  <c r="F69" i="15" s="1"/>
  <c r="C687" i="34"/>
  <c r="B34" i="15"/>
  <c r="F34" i="15" s="1"/>
  <c r="C697" i="34"/>
  <c r="B44" i="15"/>
  <c r="C680" i="34"/>
  <c r="B27" i="15"/>
  <c r="C671" i="34"/>
  <c r="B18" i="15"/>
  <c r="C676" i="34"/>
  <c r="B23" i="15"/>
  <c r="F12" i="32"/>
  <c r="H300" i="32"/>
  <c r="C679" i="34"/>
  <c r="B26" i="15"/>
  <c r="F300" i="32"/>
  <c r="C332" i="32"/>
  <c r="F30" i="15"/>
  <c r="H30" i="15"/>
  <c r="I30" i="15" s="1"/>
  <c r="C681" i="34"/>
  <c r="B28" i="15"/>
  <c r="F28" i="15" s="1"/>
  <c r="C643" i="34"/>
  <c r="B87" i="15"/>
  <c r="B36" i="15"/>
  <c r="I44" i="32"/>
  <c r="I76" i="32"/>
  <c r="C673" i="34"/>
  <c r="B20" i="15"/>
  <c r="C632" i="34"/>
  <c r="B66" i="15"/>
  <c r="C710" i="34"/>
  <c r="B57" i="15"/>
  <c r="C644" i="34"/>
  <c r="B88" i="15"/>
  <c r="C627" i="34"/>
  <c r="B79" i="15"/>
  <c r="I12" i="32"/>
  <c r="C76" i="32"/>
  <c r="G76" i="32"/>
  <c r="C708" i="34"/>
  <c r="B55" i="15"/>
  <c r="D352" i="34"/>
  <c r="C622" i="34"/>
  <c r="B92" i="15"/>
  <c r="C700" i="34"/>
  <c r="B47" i="15"/>
  <c r="BY52" i="24"/>
  <c r="BY67" i="24" s="1"/>
  <c r="BQ52" i="24"/>
  <c r="BQ67" i="24" s="1"/>
  <c r="BI52" i="24"/>
  <c r="BI67" i="24" s="1"/>
  <c r="BA52" i="24"/>
  <c r="BA67" i="24" s="1"/>
  <c r="BA85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AJ52" i="24"/>
  <c r="AJ67" i="24" s="1"/>
  <c r="T52" i="24"/>
  <c r="T67" i="24" s="1"/>
  <c r="BE52" i="24"/>
  <c r="BE67" i="24" s="1"/>
  <c r="BE85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B52" i="24"/>
  <c r="AB67" i="24" s="1"/>
  <c r="L52" i="24"/>
  <c r="L67" i="24" s="1"/>
  <c r="D52" i="24"/>
  <c r="D67" i="24" s="1"/>
  <c r="BU52" i="24"/>
  <c r="BU67" i="24" s="1"/>
  <c r="AW52" i="24"/>
  <c r="AW67" i="24" s="1"/>
  <c r="AW85" i="24" s="1"/>
  <c r="C61" i="15" s="1"/>
  <c r="AG52" i="24"/>
  <c r="AG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BN52" i="24"/>
  <c r="BN67" i="24" s="1"/>
  <c r="AX52" i="24"/>
  <c r="AX67" i="24" s="1"/>
  <c r="AP52" i="24"/>
  <c r="AP67" i="24" s="1"/>
  <c r="Z52" i="24"/>
  <c r="Z67" i="24" s="1"/>
  <c r="J52" i="24"/>
  <c r="J67" i="24" s="1"/>
  <c r="CD52" i="24"/>
  <c r="BV52" i="24"/>
  <c r="BV67" i="24" s="1"/>
  <c r="BF52" i="24"/>
  <c r="BF67" i="24" s="1"/>
  <c r="AH52" i="24"/>
  <c r="AH67" i="24" s="1"/>
  <c r="R52" i="24"/>
  <c r="R67" i="24" s="1"/>
  <c r="BT52" i="24"/>
  <c r="BT67" i="24" s="1"/>
  <c r="BT85" i="24" s="1"/>
  <c r="C640" i="24" s="1"/>
  <c r="BL52" i="24"/>
  <c r="BL67" i="24" s="1"/>
  <c r="BD52" i="24"/>
  <c r="BD67" i="24" s="1"/>
  <c r="BD85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Z52" i="24"/>
  <c r="BZ67" i="24" s="1"/>
  <c r="BJ52" i="24"/>
  <c r="BJ67" i="24" s="1"/>
  <c r="BJ85" i="24" s="1"/>
  <c r="C617" i="24" s="1"/>
  <c r="BB52" i="24"/>
  <c r="BB67" i="24" s="1"/>
  <c r="AT52" i="24"/>
  <c r="AT67" i="24" s="1"/>
  <c r="AL52" i="24"/>
  <c r="AL67" i="24" s="1"/>
  <c r="V52" i="24"/>
  <c r="V67" i="24" s="1"/>
  <c r="N52" i="24"/>
  <c r="N67" i="24" s="1"/>
  <c r="Q52" i="24"/>
  <c r="Q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R52" i="24"/>
  <c r="BR67" i="24" s="1"/>
  <c r="AD52" i="24"/>
  <c r="AD67" i="24" s="1"/>
  <c r="F52" i="24"/>
  <c r="F67" i="24" s="1"/>
  <c r="CC52" i="24"/>
  <c r="CC67" i="24" s="1"/>
  <c r="BM52" i="24"/>
  <c r="BM67" i="24" s="1"/>
  <c r="AO52" i="24"/>
  <c r="AO67" i="24" s="1"/>
  <c r="Y52" i="24"/>
  <c r="Y67" i="24" s="1"/>
  <c r="I52" i="24"/>
  <c r="I67" i="24" s="1"/>
  <c r="BU85" i="24"/>
  <c r="C341" i="32" s="1"/>
  <c r="BW52" i="24"/>
  <c r="BW67" i="24" s="1"/>
  <c r="BW85" i="24" s="1"/>
  <c r="CB52" i="24"/>
  <c r="CB67" i="24" s="1"/>
  <c r="CA52" i="24"/>
  <c r="CA67" i="24" s="1"/>
  <c r="H74" i="31"/>
  <c r="I300" i="32"/>
  <c r="H71" i="31"/>
  <c r="H236" i="32"/>
  <c r="G236" i="32"/>
  <c r="H55" i="31"/>
  <c r="AR85" i="24"/>
  <c r="H61" i="31"/>
  <c r="I172" i="32"/>
  <c r="G204" i="32"/>
  <c r="CA85" i="24"/>
  <c r="I341" i="32" s="1"/>
  <c r="C12" i="32"/>
  <c r="CC85" i="24"/>
  <c r="D373" i="32" s="1"/>
  <c r="D364" i="32"/>
  <c r="CE48" i="24"/>
  <c r="BO85" i="24"/>
  <c r="D309" i="32" s="1"/>
  <c r="D300" i="32"/>
  <c r="CE62" i="24"/>
  <c r="I364" i="32" s="1"/>
  <c r="C646" i="34"/>
  <c r="B90" i="15"/>
  <c r="C699" i="34"/>
  <c r="B46" i="15"/>
  <c r="C633" i="34"/>
  <c r="B67" i="15"/>
  <c r="C629" i="34"/>
  <c r="B70" i="15"/>
  <c r="C635" i="34"/>
  <c r="B75" i="15"/>
  <c r="C619" i="34"/>
  <c r="B78" i="15"/>
  <c r="C639" i="34"/>
  <c r="B83" i="15"/>
  <c r="C668" i="34"/>
  <c r="CE85" i="34"/>
  <c r="C716" i="34" s="1"/>
  <c r="B15" i="15"/>
  <c r="C712" i="34"/>
  <c r="B59" i="15"/>
  <c r="C623" i="34"/>
  <c r="B81" i="15"/>
  <c r="C642" i="34"/>
  <c r="B86" i="15"/>
  <c r="C638" i="34"/>
  <c r="B77" i="15"/>
  <c r="C702" i="34"/>
  <c r="B49" i="15"/>
  <c r="C701" i="34"/>
  <c r="B48" i="15"/>
  <c r="C628" i="34"/>
  <c r="B64" i="15"/>
  <c r="C50" i="8"/>
  <c r="F309" i="24"/>
  <c r="D352" i="24"/>
  <c r="C103" i="8" s="1"/>
  <c r="C678" i="34"/>
  <c r="B25" i="15"/>
  <c r="F36" i="15"/>
  <c r="C630" i="34"/>
  <c r="B65" i="15"/>
  <c r="C618" i="34"/>
  <c r="B71" i="15"/>
  <c r="AP85" i="34"/>
  <c r="F29" i="15"/>
  <c r="C626" i="34"/>
  <c r="B82" i="15"/>
  <c r="C693" i="34"/>
  <c r="B40" i="15"/>
  <c r="C625" i="34"/>
  <c r="B63" i="15"/>
  <c r="C713" i="34"/>
  <c r="B60" i="15"/>
  <c r="F33" i="15"/>
  <c r="F38" i="15"/>
  <c r="H38" i="15"/>
  <c r="I38" i="15" s="1"/>
  <c r="F16" i="6"/>
  <c r="F234" i="24"/>
  <c r="C669" i="34"/>
  <c r="B16" i="15"/>
  <c r="H53" i="15"/>
  <c r="I53" i="15" s="1"/>
  <c r="F53" i="15"/>
  <c r="C617" i="34"/>
  <c r="B74" i="15"/>
  <c r="C674" i="34"/>
  <c r="B21" i="15"/>
  <c r="C672" i="34"/>
  <c r="B19" i="15"/>
  <c r="C637" i="34"/>
  <c r="B76" i="15"/>
  <c r="E373" i="32"/>
  <c r="C94" i="15"/>
  <c r="G94" i="15" s="1"/>
  <c r="D716" i="34"/>
  <c r="D707" i="34"/>
  <c r="D699" i="34"/>
  <c r="D709" i="34"/>
  <c r="D701" i="34"/>
  <c r="D708" i="34"/>
  <c r="D700" i="34"/>
  <c r="D692" i="34"/>
  <c r="D710" i="34"/>
  <c r="D703" i="34"/>
  <c r="D694" i="34"/>
  <c r="D689" i="34"/>
  <c r="D680" i="34"/>
  <c r="D672" i="34"/>
  <c r="D711" i="34"/>
  <c r="D704" i="34"/>
  <c r="D685" i="34"/>
  <c r="D677" i="34"/>
  <c r="D669" i="34"/>
  <c r="D627" i="34"/>
  <c r="D712" i="34"/>
  <c r="D696" i="34"/>
  <c r="D691" i="34"/>
  <c r="D681" i="34"/>
  <c r="D673" i="34"/>
  <c r="D686" i="34"/>
  <c r="D678" i="34"/>
  <c r="D670" i="34"/>
  <c r="D647" i="34"/>
  <c r="D646" i="34"/>
  <c r="D645" i="34"/>
  <c r="D629" i="34"/>
  <c r="D626" i="34"/>
  <c r="D621" i="34"/>
  <c r="D617" i="34"/>
  <c r="D706" i="34"/>
  <c r="D671" i="34"/>
  <c r="D697" i="34"/>
  <c r="D687" i="34"/>
  <c r="D684" i="34"/>
  <c r="D668" i="34"/>
  <c r="D628" i="34"/>
  <c r="D622" i="34"/>
  <c r="D713" i="34"/>
  <c r="D695" i="34"/>
  <c r="D690" i="34"/>
  <c r="D675" i="34"/>
  <c r="D644" i="34"/>
  <c r="D642" i="34"/>
  <c r="D640" i="34"/>
  <c r="D638" i="34"/>
  <c r="D636" i="34"/>
  <c r="D634" i="34"/>
  <c r="D632" i="34"/>
  <c r="D630" i="34"/>
  <c r="D625" i="34"/>
  <c r="D616" i="34"/>
  <c r="D705" i="34"/>
  <c r="D693" i="34"/>
  <c r="D688" i="34"/>
  <c r="D682" i="34"/>
  <c r="D698" i="34"/>
  <c r="D676" i="34"/>
  <c r="D624" i="34"/>
  <c r="D619" i="34"/>
  <c r="D641" i="34"/>
  <c r="D674" i="34"/>
  <c r="D635" i="34"/>
  <c r="D623" i="34"/>
  <c r="D620" i="34"/>
  <c r="D639" i="34"/>
  <c r="D702" i="34"/>
  <c r="D643" i="34"/>
  <c r="D633" i="34"/>
  <c r="D631" i="34"/>
  <c r="D637" i="34"/>
  <c r="D618" i="34"/>
  <c r="D683" i="34"/>
  <c r="D679" i="34"/>
  <c r="C137" i="8"/>
  <c r="E380" i="24"/>
  <c r="C703" i="34"/>
  <c r="B50" i="15"/>
  <c r="B56" i="15"/>
  <c r="C709" i="34"/>
  <c r="C616" i="34"/>
  <c r="B62" i="15"/>
  <c r="H52" i="15"/>
  <c r="I52" i="15" s="1"/>
  <c r="F52" i="15"/>
  <c r="B91" i="15"/>
  <c r="C647" i="34"/>
  <c r="CE52" i="34"/>
  <c r="D350" i="24"/>
  <c r="C87" i="8"/>
  <c r="C677" i="34"/>
  <c r="B24" i="15"/>
  <c r="C645" i="34"/>
  <c r="B89" i="15"/>
  <c r="C704" i="34"/>
  <c r="B51" i="15"/>
  <c r="C685" i="34"/>
  <c r="B32" i="15"/>
  <c r="D384" i="24"/>
  <c r="C121" i="8"/>
  <c r="C79" i="15"/>
  <c r="G79" i="15" s="1"/>
  <c r="H44" i="15" l="1"/>
  <c r="I44" i="15" s="1"/>
  <c r="F44" i="15"/>
  <c r="F20" i="15"/>
  <c r="H20" i="15"/>
  <c r="I20" i="15" s="1"/>
  <c r="F23" i="15"/>
  <c r="H23" i="15"/>
  <c r="I23" i="15" s="1"/>
  <c r="F55" i="15"/>
  <c r="H55" i="15"/>
  <c r="I55" i="15" s="1"/>
  <c r="F18" i="15"/>
  <c r="H18" i="15"/>
  <c r="I18" i="15" s="1"/>
  <c r="H58" i="15"/>
  <c r="I58" i="15" s="1"/>
  <c r="F58" i="15"/>
  <c r="D715" i="34"/>
  <c r="F57" i="15"/>
  <c r="H57" i="15"/>
  <c r="I57" i="15" s="1"/>
  <c r="F26" i="15"/>
  <c r="H26" i="15"/>
  <c r="I26" i="15" s="1"/>
  <c r="F27" i="15"/>
  <c r="H27" i="15"/>
  <c r="I27" i="15" s="1"/>
  <c r="H47" i="15"/>
  <c r="I47" i="15" s="1"/>
  <c r="F47" i="15"/>
  <c r="C65" i="15"/>
  <c r="G65" i="15" s="1"/>
  <c r="D245" i="32"/>
  <c r="C630" i="24"/>
  <c r="C627" i="24"/>
  <c r="C84" i="15"/>
  <c r="G84" i="15" s="1"/>
  <c r="H245" i="32"/>
  <c r="C69" i="15"/>
  <c r="G69" i="15" s="1"/>
  <c r="H69" i="15" s="1"/>
  <c r="I69" i="15" s="1"/>
  <c r="C614" i="24"/>
  <c r="D615" i="24" s="1"/>
  <c r="C68" i="15"/>
  <c r="G68" i="15" s="1"/>
  <c r="C624" i="24"/>
  <c r="G245" i="32"/>
  <c r="I309" i="32"/>
  <c r="C631" i="24"/>
  <c r="C85" i="15"/>
  <c r="G85" i="15" s="1"/>
  <c r="C641" i="24"/>
  <c r="F277" i="32"/>
  <c r="E341" i="32"/>
  <c r="C87" i="15"/>
  <c r="G87" i="15" s="1"/>
  <c r="C643" i="24"/>
  <c r="M5" i="31"/>
  <c r="F17" i="32"/>
  <c r="F85" i="24"/>
  <c r="M73" i="31"/>
  <c r="D337" i="32"/>
  <c r="BV85" i="24"/>
  <c r="BB85" i="24"/>
  <c r="E241" i="32"/>
  <c r="M53" i="31"/>
  <c r="M78" i="31"/>
  <c r="I337" i="32"/>
  <c r="M69" i="31"/>
  <c r="G305" i="32"/>
  <c r="BR85" i="24"/>
  <c r="M62" i="31"/>
  <c r="G273" i="32"/>
  <c r="BK85" i="24"/>
  <c r="M61" i="31"/>
  <c r="F273" i="32"/>
  <c r="M55" i="31"/>
  <c r="G241" i="32"/>
  <c r="M9" i="31"/>
  <c r="J85" i="24"/>
  <c r="C49" i="32"/>
  <c r="AA85" i="24"/>
  <c r="M26" i="31"/>
  <c r="F113" i="32"/>
  <c r="M72" i="31"/>
  <c r="C337" i="32"/>
  <c r="F337" i="32"/>
  <c r="BX85" i="24"/>
  <c r="M75" i="31"/>
  <c r="M36" i="31"/>
  <c r="I145" i="32"/>
  <c r="AK85" i="24"/>
  <c r="M45" i="31"/>
  <c r="D209" i="32"/>
  <c r="AT85" i="24"/>
  <c r="D49" i="32"/>
  <c r="M10" i="31"/>
  <c r="K85" i="24"/>
  <c r="E81" i="32"/>
  <c r="M18" i="31"/>
  <c r="S85" i="24"/>
  <c r="G213" i="32"/>
  <c r="M8" i="31"/>
  <c r="I17" i="32"/>
  <c r="I85" i="24"/>
  <c r="G85" i="24"/>
  <c r="M6" i="31"/>
  <c r="G17" i="32"/>
  <c r="BS85" i="24"/>
  <c r="M70" i="31"/>
  <c r="H305" i="32"/>
  <c r="H337" i="32"/>
  <c r="BZ85" i="24"/>
  <c r="M77" i="31"/>
  <c r="H273" i="32"/>
  <c r="BL85" i="24"/>
  <c r="M63" i="31"/>
  <c r="E113" i="32"/>
  <c r="M25" i="31"/>
  <c r="Z85" i="24"/>
  <c r="G145" i="32"/>
  <c r="M34" i="31"/>
  <c r="AI85" i="24"/>
  <c r="M3" i="31"/>
  <c r="D17" i="32"/>
  <c r="D85" i="24"/>
  <c r="M56" i="31"/>
  <c r="H241" i="32"/>
  <c r="AS85" i="24"/>
  <c r="M44" i="31"/>
  <c r="C209" i="32"/>
  <c r="E177" i="32"/>
  <c r="AN85" i="24"/>
  <c r="M39" i="31"/>
  <c r="Y85" i="24"/>
  <c r="M24" i="31"/>
  <c r="D113" i="32"/>
  <c r="M14" i="31"/>
  <c r="O85" i="24"/>
  <c r="H49" i="32"/>
  <c r="M16" i="31"/>
  <c r="C81" i="32"/>
  <c r="Q85" i="24"/>
  <c r="H17" i="32"/>
  <c r="H85" i="24"/>
  <c r="M7" i="31"/>
  <c r="I305" i="32"/>
  <c r="M71" i="31"/>
  <c r="AP85" i="24"/>
  <c r="M41" i="31"/>
  <c r="G177" i="32"/>
  <c r="AQ85" i="24"/>
  <c r="M42" i="31"/>
  <c r="H177" i="32"/>
  <c r="M11" i="31"/>
  <c r="E49" i="32"/>
  <c r="L85" i="24"/>
  <c r="T85" i="24"/>
  <c r="M19" i="31"/>
  <c r="F81" i="32"/>
  <c r="D241" i="32"/>
  <c r="M52" i="31"/>
  <c r="M46" i="31"/>
  <c r="AU85" i="24"/>
  <c r="E209" i="32"/>
  <c r="M59" i="31"/>
  <c r="D273" i="32"/>
  <c r="BH85" i="24"/>
  <c r="E337" i="32"/>
  <c r="M74" i="31"/>
  <c r="M48" i="31"/>
  <c r="G209" i="32"/>
  <c r="M79" i="31"/>
  <c r="C369" i="32"/>
  <c r="CB85" i="24"/>
  <c r="M40" i="31"/>
  <c r="F177" i="32"/>
  <c r="AO85" i="24"/>
  <c r="M22" i="31"/>
  <c r="I81" i="32"/>
  <c r="W85" i="24"/>
  <c r="N85" i="24"/>
  <c r="G49" i="32"/>
  <c r="M13" i="31"/>
  <c r="M15" i="31"/>
  <c r="P85" i="24"/>
  <c r="I49" i="32"/>
  <c r="R85" i="24"/>
  <c r="M17" i="31"/>
  <c r="D81" i="32"/>
  <c r="M49" i="31"/>
  <c r="AX85" i="24"/>
  <c r="H209" i="32"/>
  <c r="I209" i="32"/>
  <c r="AY85" i="24"/>
  <c r="M50" i="31"/>
  <c r="M27" i="31"/>
  <c r="AB85" i="24"/>
  <c r="G113" i="32"/>
  <c r="H145" i="32"/>
  <c r="M35" i="31"/>
  <c r="AJ85" i="24"/>
  <c r="M60" i="31"/>
  <c r="E273" i="32"/>
  <c r="BI85" i="24"/>
  <c r="AG85" i="24"/>
  <c r="M32" i="31"/>
  <c r="E145" i="32"/>
  <c r="C74" i="15"/>
  <c r="G74" i="15" s="1"/>
  <c r="AD85" i="24"/>
  <c r="M29" i="31"/>
  <c r="I113" i="32"/>
  <c r="M28" i="31"/>
  <c r="H113" i="32"/>
  <c r="AC85" i="24"/>
  <c r="BM85" i="24"/>
  <c r="M64" i="31"/>
  <c r="I273" i="32"/>
  <c r="AE85" i="24"/>
  <c r="M30" i="31"/>
  <c r="C145" i="32"/>
  <c r="M21" i="31"/>
  <c r="H81" i="32"/>
  <c r="V85" i="24"/>
  <c r="X85" i="24"/>
  <c r="M23" i="31"/>
  <c r="C113" i="32"/>
  <c r="M33" i="31"/>
  <c r="F145" i="32"/>
  <c r="AH85" i="24"/>
  <c r="M65" i="31"/>
  <c r="C305" i="32"/>
  <c r="BN85" i="24"/>
  <c r="BG85" i="24"/>
  <c r="M58" i="31"/>
  <c r="C273" i="32"/>
  <c r="M43" i="31"/>
  <c r="I177" i="32"/>
  <c r="M4" i="31"/>
  <c r="E17" i="32"/>
  <c r="E85" i="24"/>
  <c r="M68" i="31"/>
  <c r="BQ85" i="24"/>
  <c r="F305" i="32"/>
  <c r="U85" i="24"/>
  <c r="M20" i="31"/>
  <c r="G81" i="32"/>
  <c r="M54" i="31"/>
  <c r="F241" i="32"/>
  <c r="BC85" i="24"/>
  <c r="M47" i="31"/>
  <c r="F209" i="32"/>
  <c r="AV85" i="24"/>
  <c r="E305" i="32"/>
  <c r="M67" i="31"/>
  <c r="BP85" i="24"/>
  <c r="M80" i="31"/>
  <c r="D369" i="32"/>
  <c r="AM85" i="24"/>
  <c r="M38" i="31"/>
  <c r="D177" i="32"/>
  <c r="M37" i="31"/>
  <c r="AL85" i="24"/>
  <c r="C177" i="32"/>
  <c r="AF85" i="24"/>
  <c r="D145" i="32"/>
  <c r="M31" i="31"/>
  <c r="BF85" i="24"/>
  <c r="I241" i="32"/>
  <c r="M57" i="31"/>
  <c r="C67" i="24"/>
  <c r="CE52" i="24"/>
  <c r="M66" i="31"/>
  <c r="D305" i="32"/>
  <c r="AZ85" i="24"/>
  <c r="C241" i="32"/>
  <c r="M51" i="31"/>
  <c r="M85" i="24"/>
  <c r="M12" i="31"/>
  <c r="F49" i="32"/>
  <c r="M76" i="31"/>
  <c r="G337" i="32"/>
  <c r="BY85" i="24"/>
  <c r="C93" i="15"/>
  <c r="G93" i="15" s="1"/>
  <c r="C620" i="24"/>
  <c r="C709" i="24"/>
  <c r="I181" i="32"/>
  <c r="C56" i="15"/>
  <c r="G56" i="15" s="1"/>
  <c r="C91" i="15"/>
  <c r="G91" i="15" s="1"/>
  <c r="C647" i="24"/>
  <c r="F24" i="15"/>
  <c r="H24" i="15"/>
  <c r="I24" i="15" s="1"/>
  <c r="F21" i="15"/>
  <c r="H21" i="15"/>
  <c r="I21" i="15" s="1"/>
  <c r="F25" i="15"/>
  <c r="H25" i="15"/>
  <c r="I25" i="15" s="1"/>
  <c r="F48" i="15"/>
  <c r="H51" i="15"/>
  <c r="I51" i="15" s="1"/>
  <c r="F51" i="15"/>
  <c r="E623" i="34"/>
  <c r="C648" i="34"/>
  <c r="M716" i="34" s="1"/>
  <c r="C707" i="34"/>
  <c r="E612" i="34" s="1"/>
  <c r="B54" i="15"/>
  <c r="F49" i="15"/>
  <c r="H56" i="15"/>
  <c r="I56" i="15" s="1"/>
  <c r="F56" i="15"/>
  <c r="F16" i="15"/>
  <c r="H16" i="15"/>
  <c r="I16" i="15" s="1"/>
  <c r="C138" i="8"/>
  <c r="D417" i="24"/>
  <c r="F50" i="15"/>
  <c r="H59" i="15"/>
  <c r="I59" i="15" s="1"/>
  <c r="F59" i="15"/>
  <c r="H46" i="15"/>
  <c r="I46" i="15" s="1"/>
  <c r="F46" i="15"/>
  <c r="F65" i="15"/>
  <c r="F19" i="15"/>
  <c r="H19" i="15"/>
  <c r="I19" i="15" s="1"/>
  <c r="H64" i="15"/>
  <c r="I64" i="15" s="1"/>
  <c r="F64" i="15"/>
  <c r="F63" i="15"/>
  <c r="F15" i="15"/>
  <c r="H65" i="15" l="1"/>
  <c r="I65" i="15" s="1"/>
  <c r="C715" i="34"/>
  <c r="E277" i="32"/>
  <c r="C73" i="15"/>
  <c r="G73" i="15" s="1"/>
  <c r="C634" i="24"/>
  <c r="C677" i="24"/>
  <c r="E53" i="32"/>
  <c r="C24" i="15"/>
  <c r="G24" i="15" s="1"/>
  <c r="G181" i="32"/>
  <c r="C54" i="15"/>
  <c r="G54" i="15" s="1"/>
  <c r="C707" i="24"/>
  <c r="E181" i="32"/>
  <c r="C52" i="15"/>
  <c r="G52" i="15" s="1"/>
  <c r="C705" i="24"/>
  <c r="H309" i="32"/>
  <c r="C83" i="15"/>
  <c r="G83" i="15" s="1"/>
  <c r="C639" i="24"/>
  <c r="C629" i="24"/>
  <c r="C70" i="15"/>
  <c r="G70" i="15" s="1"/>
  <c r="I245" i="32"/>
  <c r="C683" i="24"/>
  <c r="D85" i="32"/>
  <c r="C30" i="15"/>
  <c r="G30" i="15" s="1"/>
  <c r="C59" i="15"/>
  <c r="G59" i="15" s="1"/>
  <c r="C712" i="24"/>
  <c r="E213" i="32"/>
  <c r="C76" i="15"/>
  <c r="G76" i="15" s="1"/>
  <c r="H277" i="32"/>
  <c r="C637" i="24"/>
  <c r="I149" i="32"/>
  <c r="C49" i="15"/>
  <c r="C702" i="24"/>
  <c r="C60" i="15"/>
  <c r="F213" i="32"/>
  <c r="C713" i="24"/>
  <c r="I85" i="32"/>
  <c r="C688" i="24"/>
  <c r="C35" i="15"/>
  <c r="E85" i="32"/>
  <c r="C31" i="15"/>
  <c r="G31" i="15" s="1"/>
  <c r="C684" i="24"/>
  <c r="G341" i="32"/>
  <c r="C89" i="15"/>
  <c r="G89" i="15" s="1"/>
  <c r="C645" i="24"/>
  <c r="C628" i="24"/>
  <c r="C64" i="15"/>
  <c r="G64" i="15" s="1"/>
  <c r="C245" i="32"/>
  <c r="C51" i="15"/>
  <c r="G51" i="15" s="1"/>
  <c r="D181" i="32"/>
  <c r="C704" i="24"/>
  <c r="F309" i="32"/>
  <c r="C81" i="15"/>
  <c r="G81" i="15" s="1"/>
  <c r="C623" i="24"/>
  <c r="C149" i="32"/>
  <c r="C43" i="15"/>
  <c r="C696" i="24"/>
  <c r="I213" i="32"/>
  <c r="C63" i="15"/>
  <c r="C625" i="24"/>
  <c r="H53" i="32"/>
  <c r="C680" i="24"/>
  <c r="C27" i="15"/>
  <c r="G27" i="15" s="1"/>
  <c r="G149" i="32"/>
  <c r="C47" i="15"/>
  <c r="G47" i="15" s="1"/>
  <c r="C700" i="24"/>
  <c r="F21" i="32"/>
  <c r="C671" i="24"/>
  <c r="C18" i="15"/>
  <c r="G18" i="15" s="1"/>
  <c r="I53" i="32"/>
  <c r="C28" i="15"/>
  <c r="G28" i="15" s="1"/>
  <c r="H28" i="15" s="1"/>
  <c r="I28" i="15" s="1"/>
  <c r="C681" i="24"/>
  <c r="G21" i="32"/>
  <c r="C672" i="24"/>
  <c r="C19" i="15"/>
  <c r="G19" i="15" s="1"/>
  <c r="C635" i="24"/>
  <c r="C75" i="15"/>
  <c r="G75" i="15" s="1"/>
  <c r="G277" i="32"/>
  <c r="C44" i="15"/>
  <c r="G44" i="15" s="1"/>
  <c r="D149" i="32"/>
  <c r="C697" i="24"/>
  <c r="C309" i="32"/>
  <c r="C78" i="15"/>
  <c r="G78" i="15" s="1"/>
  <c r="C619" i="24"/>
  <c r="C673" i="24"/>
  <c r="C20" i="15"/>
  <c r="G20" i="15" s="1"/>
  <c r="H21" i="32"/>
  <c r="C710" i="24"/>
  <c r="C57" i="15"/>
  <c r="G57" i="15" s="1"/>
  <c r="C213" i="32"/>
  <c r="C90" i="15"/>
  <c r="G90" i="15" s="1"/>
  <c r="C646" i="24"/>
  <c r="H341" i="32"/>
  <c r="C674" i="24"/>
  <c r="C21" i="15"/>
  <c r="G21" i="15" s="1"/>
  <c r="I21" i="32"/>
  <c r="C633" i="24"/>
  <c r="F245" i="32"/>
  <c r="C67" i="15"/>
  <c r="G67" i="15" s="1"/>
  <c r="I117" i="32"/>
  <c r="C42" i="15"/>
  <c r="C695" i="24"/>
  <c r="D53" i="32"/>
  <c r="C23" i="15"/>
  <c r="G23" i="15" s="1"/>
  <c r="C676" i="24"/>
  <c r="C17" i="15"/>
  <c r="G17" i="15" s="1"/>
  <c r="H17" i="15" s="1"/>
  <c r="I17" i="15" s="1"/>
  <c r="C670" i="24"/>
  <c r="E21" i="32"/>
  <c r="C36" i="15"/>
  <c r="C689" i="24"/>
  <c r="C117" i="32"/>
  <c r="E309" i="32"/>
  <c r="C80" i="15"/>
  <c r="G80" i="15" s="1"/>
  <c r="C621" i="24"/>
  <c r="H85" i="32"/>
  <c r="C687" i="24"/>
  <c r="C34" i="15"/>
  <c r="I277" i="32"/>
  <c r="C77" i="15"/>
  <c r="G77" i="15" s="1"/>
  <c r="C638" i="24"/>
  <c r="C62" i="15"/>
  <c r="C616" i="24"/>
  <c r="H213" i="32"/>
  <c r="D277" i="32"/>
  <c r="C72" i="15"/>
  <c r="G72" i="15" s="1"/>
  <c r="C636" i="24"/>
  <c r="C55" i="15"/>
  <c r="G55" i="15" s="1"/>
  <c r="H181" i="32"/>
  <c r="C708" i="24"/>
  <c r="E117" i="32"/>
  <c r="C38" i="15"/>
  <c r="G38" i="15" s="1"/>
  <c r="C691" i="24"/>
  <c r="C644" i="24"/>
  <c r="F341" i="32"/>
  <c r="C88" i="15"/>
  <c r="G88" i="15" s="1"/>
  <c r="C53" i="32"/>
  <c r="C22" i="15"/>
  <c r="G22" i="15" s="1"/>
  <c r="C675" i="24"/>
  <c r="C48" i="15"/>
  <c r="H149" i="32"/>
  <c r="C701" i="24"/>
  <c r="C706" i="24"/>
  <c r="F181" i="32"/>
  <c r="C53" i="15"/>
  <c r="G53" i="15" s="1"/>
  <c r="F117" i="32"/>
  <c r="C39" i="15"/>
  <c r="G39" i="15" s="1"/>
  <c r="H39" i="15" s="1"/>
  <c r="C692" i="24"/>
  <c r="C703" i="24"/>
  <c r="C50" i="15"/>
  <c r="C181" i="32"/>
  <c r="C694" i="24"/>
  <c r="C41" i="15"/>
  <c r="G41" i="15" s="1"/>
  <c r="H41" i="15" s="1"/>
  <c r="I41" i="15" s="1"/>
  <c r="H117" i="32"/>
  <c r="C622" i="24"/>
  <c r="C92" i="15"/>
  <c r="G92" i="15" s="1"/>
  <c r="C373" i="32"/>
  <c r="C85" i="32"/>
  <c r="C682" i="24"/>
  <c r="C29" i="15"/>
  <c r="C690" i="24"/>
  <c r="D117" i="32"/>
  <c r="C37" i="15"/>
  <c r="G37" i="15" s="1"/>
  <c r="H37" i="15" s="1"/>
  <c r="C58" i="15"/>
  <c r="G58" i="15" s="1"/>
  <c r="D213" i="32"/>
  <c r="C711" i="24"/>
  <c r="G309" i="32"/>
  <c r="C82" i="15"/>
  <c r="G82" i="15" s="1"/>
  <c r="C626" i="24"/>
  <c r="C66" i="15"/>
  <c r="G66" i="15" s="1"/>
  <c r="C632" i="24"/>
  <c r="E245" i="32"/>
  <c r="G85" i="32"/>
  <c r="C686" i="24"/>
  <c r="C33" i="15"/>
  <c r="C618" i="24"/>
  <c r="C277" i="32"/>
  <c r="C71" i="15"/>
  <c r="G71" i="15" s="1"/>
  <c r="M2" i="31"/>
  <c r="C17" i="32"/>
  <c r="CE67" i="24"/>
  <c r="I369" i="32" s="1"/>
  <c r="C85" i="24"/>
  <c r="F53" i="32"/>
  <c r="C25" i="15"/>
  <c r="G25" i="15" s="1"/>
  <c r="C678" i="24"/>
  <c r="C46" i="15"/>
  <c r="G46" i="15" s="1"/>
  <c r="F149" i="32"/>
  <c r="C699" i="24"/>
  <c r="C45" i="15"/>
  <c r="G45" i="15" s="1"/>
  <c r="H45" i="15" s="1"/>
  <c r="I45" i="15" s="1"/>
  <c r="C698" i="24"/>
  <c r="E149" i="32"/>
  <c r="C40" i="15"/>
  <c r="G40" i="15" s="1"/>
  <c r="C693" i="24"/>
  <c r="G117" i="32"/>
  <c r="G53" i="32"/>
  <c r="C26" i="15"/>
  <c r="G26" i="15" s="1"/>
  <c r="C679" i="24"/>
  <c r="C685" i="24"/>
  <c r="C32" i="15"/>
  <c r="G32" i="15" s="1"/>
  <c r="F85" i="32"/>
  <c r="D21" i="32"/>
  <c r="C16" i="15"/>
  <c r="G16" i="15" s="1"/>
  <c r="C669" i="24"/>
  <c r="D341" i="32"/>
  <c r="C642" i="24"/>
  <c r="C86" i="15"/>
  <c r="G86" i="15" s="1"/>
  <c r="E712" i="34"/>
  <c r="E704" i="34"/>
  <c r="E706" i="34"/>
  <c r="E713" i="34"/>
  <c r="E705" i="34"/>
  <c r="E697" i="34"/>
  <c r="E689" i="34"/>
  <c r="E711" i="34"/>
  <c r="E685" i="34"/>
  <c r="E677" i="34"/>
  <c r="E669" i="34"/>
  <c r="E693" i="34"/>
  <c r="E688" i="34"/>
  <c r="E682" i="34"/>
  <c r="E674" i="34"/>
  <c r="E708" i="34"/>
  <c r="E701" i="34"/>
  <c r="E686" i="34"/>
  <c r="E678" i="34"/>
  <c r="E670" i="34"/>
  <c r="E647" i="34"/>
  <c r="E646" i="34"/>
  <c r="E645" i="34"/>
  <c r="E629" i="34"/>
  <c r="E626" i="34"/>
  <c r="E716" i="34"/>
  <c r="E709" i="34"/>
  <c r="E702" i="34"/>
  <c r="E695" i="34"/>
  <c r="E690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699" i="34"/>
  <c r="E692" i="34"/>
  <c r="E687" i="34"/>
  <c r="E684" i="34"/>
  <c r="E668" i="34"/>
  <c r="E628" i="34"/>
  <c r="E681" i="34"/>
  <c r="E625" i="34"/>
  <c r="E710" i="34"/>
  <c r="E703" i="34"/>
  <c r="E672" i="34"/>
  <c r="E679" i="34"/>
  <c r="E627" i="34"/>
  <c r="E707" i="34"/>
  <c r="E700" i="34"/>
  <c r="E696" i="34"/>
  <c r="E691" i="34"/>
  <c r="E673" i="34"/>
  <c r="E694" i="34"/>
  <c r="E698" i="34"/>
  <c r="E676" i="34"/>
  <c r="E680" i="34"/>
  <c r="E671" i="34"/>
  <c r="D711" i="24"/>
  <c r="D703" i="24"/>
  <c r="D695" i="24"/>
  <c r="D687" i="24"/>
  <c r="D708" i="24"/>
  <c r="D700" i="24"/>
  <c r="D692" i="24"/>
  <c r="D684" i="24"/>
  <c r="D709" i="24"/>
  <c r="D701" i="24"/>
  <c r="D693" i="24"/>
  <c r="D685" i="24"/>
  <c r="D716" i="24"/>
  <c r="D694" i="24"/>
  <c r="D686" i="24"/>
  <c r="D677" i="24"/>
  <c r="D669" i="24"/>
  <c r="D627" i="24"/>
  <c r="D710" i="24"/>
  <c r="D713" i="24"/>
  <c r="D712" i="24"/>
  <c r="D698" i="24"/>
  <c r="D691" i="24"/>
  <c r="D678" i="24"/>
  <c r="D670" i="24"/>
  <c r="D647" i="24"/>
  <c r="D646" i="24"/>
  <c r="D645" i="24"/>
  <c r="D705" i="24"/>
  <c r="D688" i="24"/>
  <c r="D633" i="24"/>
  <c r="D628" i="24"/>
  <c r="D616" i="24"/>
  <c r="D682" i="24"/>
  <c r="D697" i="24"/>
  <c r="D644" i="24"/>
  <c r="D640" i="24"/>
  <c r="D634" i="24"/>
  <c r="D626" i="24"/>
  <c r="D624" i="24"/>
  <c r="D620" i="24"/>
  <c r="D679" i="24"/>
  <c r="D618" i="24"/>
  <c r="D689" i="24"/>
  <c r="D635" i="24"/>
  <c r="D619" i="24"/>
  <c r="D681" i="24"/>
  <c r="D706" i="24"/>
  <c r="D641" i="24"/>
  <c r="D636" i="24"/>
  <c r="D629" i="24"/>
  <c r="D623" i="24"/>
  <c r="D680" i="24"/>
  <c r="D637" i="24"/>
  <c r="D683" i="24"/>
  <c r="D676" i="24"/>
  <c r="D675" i="24"/>
  <c r="D674" i="24"/>
  <c r="D642" i="24"/>
  <c r="D638" i="24"/>
  <c r="D630" i="24"/>
  <c r="D625" i="24"/>
  <c r="D622" i="24"/>
  <c r="D707" i="24"/>
  <c r="D668" i="24"/>
  <c r="D643" i="24"/>
  <c r="D632" i="24"/>
  <c r="D621" i="24"/>
  <c r="D704" i="24"/>
  <c r="D690" i="24"/>
  <c r="D673" i="24"/>
  <c r="D672" i="24"/>
  <c r="D671" i="24"/>
  <c r="D631" i="24"/>
  <c r="D617" i="24"/>
  <c r="D702" i="24"/>
  <c r="D699" i="24"/>
  <c r="D696" i="24"/>
  <c r="D639" i="24"/>
  <c r="C168" i="8"/>
  <c r="D421" i="24"/>
  <c r="H54" i="15"/>
  <c r="I54" i="15" s="1"/>
  <c r="F54" i="15"/>
  <c r="G48" i="15" l="1"/>
  <c r="H48" i="15" s="1"/>
  <c r="I48" i="15" s="1"/>
  <c r="G63" i="15"/>
  <c r="H63" i="15" s="1"/>
  <c r="I63" i="15" s="1"/>
  <c r="G43" i="15"/>
  <c r="H43" i="15" s="1"/>
  <c r="I43" i="15" s="1"/>
  <c r="G49" i="15"/>
  <c r="H49" i="15" s="1"/>
  <c r="I49" i="15" s="1"/>
  <c r="C648" i="24"/>
  <c r="M716" i="24" s="1"/>
  <c r="G29" i="15"/>
  <c r="H29" i="15" s="1"/>
  <c r="I29" i="15" s="1"/>
  <c r="G35" i="15"/>
  <c r="H35" i="15" s="1"/>
  <c r="I35" i="15" s="1"/>
  <c r="C15" i="15"/>
  <c r="C21" i="32"/>
  <c r="C668" i="24"/>
  <c r="C715" i="24" s="1"/>
  <c r="CE85" i="24"/>
  <c r="G33" i="15"/>
  <c r="H33" i="15" s="1"/>
  <c r="I33" i="15" s="1"/>
  <c r="G50" i="15"/>
  <c r="H50" i="15" s="1"/>
  <c r="I50" i="15" s="1"/>
  <c r="H34" i="15"/>
  <c r="I34" i="15" s="1"/>
  <c r="G34" i="15"/>
  <c r="G36" i="15"/>
  <c r="H36" i="15"/>
  <c r="I36" i="15" s="1"/>
  <c r="G42" i="15"/>
  <c r="H42" i="15"/>
  <c r="I42" i="15" s="1"/>
  <c r="C172" i="8"/>
  <c r="D424" i="24"/>
  <c r="C177" i="8" s="1"/>
  <c r="D715" i="24"/>
  <c r="E623" i="24"/>
  <c r="E715" i="34"/>
  <c r="F624" i="34"/>
  <c r="I373" i="32" l="1"/>
  <c r="C716" i="24"/>
  <c r="G15" i="15"/>
  <c r="H15" i="15"/>
  <c r="I15" i="15" s="1"/>
  <c r="E612" i="24"/>
  <c r="E713" i="24" s="1"/>
  <c r="E716" i="24"/>
  <c r="F709" i="34"/>
  <c r="F701" i="34"/>
  <c r="F711" i="34"/>
  <c r="F703" i="34"/>
  <c r="F710" i="34"/>
  <c r="F702" i="34"/>
  <c r="F694" i="34"/>
  <c r="F704" i="34"/>
  <c r="F693" i="34"/>
  <c r="F688" i="34"/>
  <c r="F682" i="34"/>
  <c r="F674" i="34"/>
  <c r="F712" i="34"/>
  <c r="F705" i="34"/>
  <c r="F679" i="34"/>
  <c r="F671" i="34"/>
  <c r="F625" i="34"/>
  <c r="F713" i="34"/>
  <c r="F716" i="34"/>
  <c r="F695" i="34"/>
  <c r="F690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80" i="34"/>
  <c r="F672" i="34"/>
  <c r="F697" i="34"/>
  <c r="F681" i="34"/>
  <c r="F708" i="34"/>
  <c r="F678" i="34"/>
  <c r="F646" i="34"/>
  <c r="F685" i="34"/>
  <c r="F669" i="34"/>
  <c r="F627" i="34"/>
  <c r="F698" i="34"/>
  <c r="F676" i="34"/>
  <c r="F686" i="34"/>
  <c r="F670" i="34"/>
  <c r="F647" i="34"/>
  <c r="F645" i="34"/>
  <c r="F629" i="34"/>
  <c r="F706" i="34"/>
  <c r="F699" i="34"/>
  <c r="F689" i="34"/>
  <c r="F677" i="34"/>
  <c r="F673" i="34"/>
  <c r="F628" i="34"/>
  <c r="F696" i="34"/>
  <c r="F692" i="34"/>
  <c r="F668" i="34"/>
  <c r="F626" i="34"/>
  <c r="F700" i="34"/>
  <c r="F687" i="34"/>
  <c r="F684" i="34"/>
  <c r="F707" i="34"/>
  <c r="F691" i="34"/>
  <c r="E683" i="24" l="1"/>
  <c r="E704" i="24"/>
  <c r="E692" i="24"/>
  <c r="E700" i="24"/>
  <c r="E673" i="24"/>
  <c r="E629" i="24"/>
  <c r="E624" i="24"/>
  <c r="F624" i="24" s="1"/>
  <c r="F705" i="24" s="1"/>
  <c r="E636" i="24"/>
  <c r="E669" i="24"/>
  <c r="E694" i="24"/>
  <c r="E670" i="24"/>
  <c r="E674" i="24"/>
  <c r="E677" i="24"/>
  <c r="E638" i="24"/>
  <c r="E696" i="24"/>
  <c r="E686" i="24"/>
  <c r="E702" i="24"/>
  <c r="E707" i="24"/>
  <c r="E712" i="24"/>
  <c r="E640" i="24"/>
  <c r="E690" i="24"/>
  <c r="E631" i="24"/>
  <c r="E679" i="24"/>
  <c r="E627" i="24"/>
  <c r="E641" i="24"/>
  <c r="E698" i="24"/>
  <c r="E680" i="24"/>
  <c r="E646" i="24"/>
  <c r="E706" i="24"/>
  <c r="E693" i="24"/>
  <c r="E645" i="24"/>
  <c r="E684" i="24"/>
  <c r="E639" i="24"/>
  <c r="E637" i="24"/>
  <c r="E671" i="24"/>
  <c r="E675" i="24"/>
  <c r="E628" i="24"/>
  <c r="E672" i="24"/>
  <c r="E625" i="24"/>
  <c r="E678" i="24"/>
  <c r="E699" i="24"/>
  <c r="E689" i="24"/>
  <c r="E708" i="24"/>
  <c r="E632" i="24"/>
  <c r="E709" i="24"/>
  <c r="E711" i="24"/>
  <c r="E681" i="24"/>
  <c r="E703" i="24"/>
  <c r="E626" i="24"/>
  <c r="E642" i="24"/>
  <c r="E685" i="24"/>
  <c r="E697" i="24"/>
  <c r="E647" i="24"/>
  <c r="E633" i="24"/>
  <c r="E630" i="24"/>
  <c r="E682" i="24"/>
  <c r="E635" i="24"/>
  <c r="E634" i="24"/>
  <c r="E643" i="24"/>
  <c r="E687" i="24"/>
  <c r="E705" i="24"/>
  <c r="E668" i="24"/>
  <c r="E688" i="24"/>
  <c r="E676" i="24"/>
  <c r="E695" i="24"/>
  <c r="E710" i="24"/>
  <c r="E691" i="24"/>
  <c r="E644" i="24"/>
  <c r="E701" i="24"/>
  <c r="F715" i="34"/>
  <c r="G625" i="34"/>
  <c r="F647" i="24" l="1"/>
  <c r="F689" i="24"/>
  <c r="F681" i="24"/>
  <c r="F676" i="24"/>
  <c r="F644" i="24"/>
  <c r="F633" i="24"/>
  <c r="F707" i="24"/>
  <c r="F678" i="24"/>
  <c r="F699" i="24"/>
  <c r="F645" i="24"/>
  <c r="F673" i="24"/>
  <c r="F631" i="24"/>
  <c r="F640" i="24"/>
  <c r="F677" i="24"/>
  <c r="F641" i="24"/>
  <c r="F628" i="24"/>
  <c r="F696" i="24"/>
  <c r="F674" i="24"/>
  <c r="F636" i="24"/>
  <c r="F687" i="24"/>
  <c r="F632" i="24"/>
  <c r="F693" i="24"/>
  <c r="F700" i="24"/>
  <c r="F706" i="24"/>
  <c r="F710" i="24"/>
  <c r="F702" i="24"/>
  <c r="F634" i="24"/>
  <c r="F626" i="24"/>
  <c r="F712" i="24"/>
  <c r="F670" i="24"/>
  <c r="F711" i="24"/>
  <c r="F669" i="24"/>
  <c r="F698" i="24"/>
  <c r="F635" i="24"/>
  <c r="F709" i="24"/>
  <c r="F688" i="24"/>
  <c r="F694" i="24"/>
  <c r="F690" i="24"/>
  <c r="F713" i="24"/>
  <c r="F685" i="24"/>
  <c r="F686" i="24"/>
  <c r="F643" i="24"/>
  <c r="F629" i="24"/>
  <c r="F682" i="24"/>
  <c r="F679" i="24"/>
  <c r="F684" i="24"/>
  <c r="F703" i="24"/>
  <c r="F697" i="24"/>
  <c r="F639" i="24"/>
  <c r="F716" i="24"/>
  <c r="F701" i="24"/>
  <c r="F675" i="24"/>
  <c r="F672" i="24"/>
  <c r="F646" i="24"/>
  <c r="F671" i="24"/>
  <c r="F637" i="24"/>
  <c r="F691" i="24"/>
  <c r="F627" i="24"/>
  <c r="F642" i="24"/>
  <c r="F668" i="24"/>
  <c r="F692" i="24"/>
  <c r="F680" i="24"/>
  <c r="F625" i="24"/>
  <c r="F695" i="24"/>
  <c r="F683" i="24"/>
  <c r="F704" i="24"/>
  <c r="F708" i="24"/>
  <c r="F638" i="24"/>
  <c r="F630" i="24"/>
  <c r="E715" i="24"/>
  <c r="G706" i="34"/>
  <c r="G698" i="34"/>
  <c r="G708" i="34"/>
  <c r="G700" i="34"/>
  <c r="G716" i="34"/>
  <c r="G707" i="34"/>
  <c r="G699" i="34"/>
  <c r="G691" i="34"/>
  <c r="G712" i="34"/>
  <c r="G705" i="34"/>
  <c r="G679" i="34"/>
  <c r="G671" i="34"/>
  <c r="G713" i="34"/>
  <c r="G692" i="34"/>
  <c r="G687" i="34"/>
  <c r="G684" i="34"/>
  <c r="G676" i="34"/>
  <c r="G668" i="34"/>
  <c r="G628" i="34"/>
  <c r="G709" i="34"/>
  <c r="G702" i="34"/>
  <c r="G680" i="34"/>
  <c r="G672" i="34"/>
  <c r="G710" i="34"/>
  <c r="G703" i="34"/>
  <c r="G694" i="34"/>
  <c r="G689" i="34"/>
  <c r="G685" i="34"/>
  <c r="G677" i="34"/>
  <c r="G669" i="34"/>
  <c r="G627" i="34"/>
  <c r="G678" i="34"/>
  <c r="G646" i="34"/>
  <c r="G701" i="34"/>
  <c r="G695" i="34"/>
  <c r="G690" i="34"/>
  <c r="G675" i="34"/>
  <c r="G644" i="34"/>
  <c r="G642" i="34"/>
  <c r="G640" i="34"/>
  <c r="G638" i="34"/>
  <c r="G636" i="34"/>
  <c r="G634" i="34"/>
  <c r="G632" i="34"/>
  <c r="G630" i="34"/>
  <c r="G693" i="34"/>
  <c r="G688" i="34"/>
  <c r="G682" i="34"/>
  <c r="G696" i="34"/>
  <c r="G673" i="34"/>
  <c r="G683" i="34"/>
  <c r="G643" i="34"/>
  <c r="G641" i="34"/>
  <c r="G639" i="34"/>
  <c r="G637" i="34"/>
  <c r="G635" i="34"/>
  <c r="G633" i="34"/>
  <c r="G631" i="34"/>
  <c r="G626" i="34"/>
  <c r="G674" i="34"/>
  <c r="G670" i="34"/>
  <c r="G645" i="34"/>
  <c r="G629" i="34"/>
  <c r="G711" i="34"/>
  <c r="G704" i="34"/>
  <c r="G681" i="34"/>
  <c r="G647" i="34"/>
  <c r="G697" i="34"/>
  <c r="G686" i="34"/>
  <c r="F715" i="24" l="1"/>
  <c r="G625" i="24"/>
  <c r="G707" i="24" s="1"/>
  <c r="G677" i="24"/>
  <c r="G706" i="24"/>
  <c r="G704" i="24"/>
  <c r="G631" i="24"/>
  <c r="G633" i="24"/>
  <c r="G635" i="24"/>
  <c r="G692" i="24"/>
  <c r="G642" i="24"/>
  <c r="G699" i="24"/>
  <c r="G695" i="24"/>
  <c r="G669" i="24"/>
  <c r="G682" i="24"/>
  <c r="G701" i="24"/>
  <c r="G690" i="24"/>
  <c r="G685" i="24"/>
  <c r="G676" i="24"/>
  <c r="G670" i="24"/>
  <c r="G647" i="24"/>
  <c r="G694" i="24"/>
  <c r="G713" i="24"/>
  <c r="G626" i="24"/>
  <c r="G691" i="24"/>
  <c r="G697" i="24"/>
  <c r="G686" i="24"/>
  <c r="G698" i="24"/>
  <c r="G640" i="24"/>
  <c r="G711" i="24"/>
  <c r="G684" i="24"/>
  <c r="G683" i="24"/>
  <c r="G668" i="24"/>
  <c r="G645" i="24"/>
  <c r="G681" i="24"/>
  <c r="G679" i="24"/>
  <c r="G675" i="24"/>
  <c r="G630" i="24"/>
  <c r="G710" i="24"/>
  <c r="G708" i="24"/>
  <c r="G628" i="24"/>
  <c r="G636" i="24"/>
  <c r="G641" i="24"/>
  <c r="G678" i="24"/>
  <c r="G674" i="24"/>
  <c r="G632" i="24"/>
  <c r="G688" i="24"/>
  <c r="G687" i="24"/>
  <c r="G643" i="24"/>
  <c r="G702" i="24"/>
  <c r="G700" i="24"/>
  <c r="G712" i="24"/>
  <c r="G629" i="24"/>
  <c r="G637" i="24"/>
  <c r="G646" i="24"/>
  <c r="G673" i="24"/>
  <c r="G709" i="24"/>
  <c r="G634" i="24"/>
  <c r="G716" i="24"/>
  <c r="G672" i="24"/>
  <c r="G671" i="24"/>
  <c r="G627" i="24"/>
  <c r="G639" i="24"/>
  <c r="G705" i="24"/>
  <c r="G638" i="24"/>
  <c r="G693" i="24"/>
  <c r="H628" i="34"/>
  <c r="G715" i="34"/>
  <c r="G703" i="24" l="1"/>
  <c r="G680" i="24"/>
  <c r="G696" i="24"/>
  <c r="G689" i="24"/>
  <c r="G644" i="24"/>
  <c r="G715" i="24"/>
  <c r="H628" i="24"/>
  <c r="H711" i="34"/>
  <c r="H703" i="34"/>
  <c r="H713" i="34"/>
  <c r="H705" i="34"/>
  <c r="H712" i="34"/>
  <c r="H704" i="34"/>
  <c r="H696" i="34"/>
  <c r="H688" i="34"/>
  <c r="H692" i="34"/>
  <c r="H687" i="34"/>
  <c r="H684" i="34"/>
  <c r="H676" i="34"/>
  <c r="H668" i="34"/>
  <c r="H706" i="34"/>
  <c r="H699" i="34"/>
  <c r="H698" i="34"/>
  <c r="H697" i="34"/>
  <c r="H681" i="34"/>
  <c r="H673" i="34"/>
  <c r="H710" i="34"/>
  <c r="H694" i="34"/>
  <c r="H689" i="34"/>
  <c r="H685" i="34"/>
  <c r="H677" i="34"/>
  <c r="H669" i="34"/>
  <c r="H693" i="34"/>
  <c r="H682" i="34"/>
  <c r="H674" i="34"/>
  <c r="H708" i="34"/>
  <c r="H701" i="34"/>
  <c r="H695" i="34"/>
  <c r="H690" i="34"/>
  <c r="H675" i="34"/>
  <c r="H644" i="34"/>
  <c r="H642" i="34"/>
  <c r="H640" i="34"/>
  <c r="H638" i="34"/>
  <c r="H636" i="34"/>
  <c r="H634" i="34"/>
  <c r="H632" i="34"/>
  <c r="H630" i="34"/>
  <c r="H672" i="34"/>
  <c r="H679" i="34"/>
  <c r="H707" i="34"/>
  <c r="H700" i="34"/>
  <c r="H691" i="34"/>
  <c r="H686" i="34"/>
  <c r="H670" i="34"/>
  <c r="H647" i="34"/>
  <c r="H645" i="34"/>
  <c r="H629" i="34"/>
  <c r="H716" i="34"/>
  <c r="H709" i="34"/>
  <c r="H702" i="34"/>
  <c r="H680" i="34"/>
  <c r="H678" i="34"/>
  <c r="H646" i="34"/>
  <c r="H635" i="34"/>
  <c r="H639" i="34"/>
  <c r="H633" i="34"/>
  <c r="H683" i="34"/>
  <c r="H637" i="34"/>
  <c r="H631" i="34"/>
  <c r="H643" i="34"/>
  <c r="H671" i="34"/>
  <c r="H641" i="34"/>
  <c r="H716" i="24" l="1"/>
  <c r="H713" i="24"/>
  <c r="H701" i="24"/>
  <c r="H668" i="24"/>
  <c r="H646" i="24"/>
  <c r="H642" i="24"/>
  <c r="H671" i="24"/>
  <c r="H684" i="24"/>
  <c r="H635" i="24"/>
  <c r="H696" i="24"/>
  <c r="H676" i="24"/>
  <c r="H673" i="24"/>
  <c r="H678" i="24"/>
  <c r="H672" i="24"/>
  <c r="H707" i="24"/>
  <c r="H705" i="24"/>
  <c r="H700" i="24"/>
  <c r="H633" i="24"/>
  <c r="H630" i="24"/>
  <c r="H638" i="24"/>
  <c r="H670" i="24"/>
  <c r="H634" i="24"/>
  <c r="H636" i="24"/>
  <c r="H637" i="24"/>
  <c r="H643" i="24"/>
  <c r="H699" i="24"/>
  <c r="H697" i="24"/>
  <c r="H686" i="24"/>
  <c r="H708" i="24"/>
  <c r="H698" i="24"/>
  <c r="H631" i="24"/>
  <c r="H647" i="24"/>
  <c r="H694" i="24"/>
  <c r="H688" i="24"/>
  <c r="H711" i="24"/>
  <c r="H675" i="24"/>
  <c r="H640" i="24"/>
  <c r="H691" i="24"/>
  <c r="H689" i="24"/>
  <c r="H685" i="24"/>
  <c r="H706" i="24"/>
  <c r="H695" i="24"/>
  <c r="H669" i="24"/>
  <c r="H632" i="24"/>
  <c r="H645" i="24"/>
  <c r="H644" i="24"/>
  <c r="H712" i="24"/>
  <c r="H710" i="24"/>
  <c r="H674" i="24"/>
  <c r="H682" i="24"/>
  <c r="H692" i="24"/>
  <c r="H690" i="24"/>
  <c r="H709" i="24"/>
  <c r="H629" i="24"/>
  <c r="H681" i="24"/>
  <c r="H679" i="24"/>
  <c r="H683" i="24"/>
  <c r="H704" i="24"/>
  <c r="H703" i="24"/>
  <c r="H641" i="24"/>
  <c r="H680" i="24"/>
  <c r="H677" i="24"/>
  <c r="H687" i="24"/>
  <c r="H693" i="24"/>
  <c r="H702" i="24"/>
  <c r="H639" i="24"/>
  <c r="H715" i="34"/>
  <c r="I629" i="34"/>
  <c r="H715" i="24" l="1"/>
  <c r="I629" i="24"/>
  <c r="I708" i="34"/>
  <c r="I700" i="34"/>
  <c r="I710" i="34"/>
  <c r="I702" i="34"/>
  <c r="I716" i="34"/>
  <c r="I709" i="34"/>
  <c r="I701" i="34"/>
  <c r="I693" i="34"/>
  <c r="I713" i="34"/>
  <c r="I706" i="34"/>
  <c r="I699" i="34"/>
  <c r="I698" i="34"/>
  <c r="I697" i="34"/>
  <c r="I681" i="34"/>
  <c r="I673" i="34"/>
  <c r="I707" i="34"/>
  <c r="I696" i="34"/>
  <c r="I691" i="34"/>
  <c r="I686" i="34"/>
  <c r="I678" i="34"/>
  <c r="I670" i="34"/>
  <c r="I647" i="34"/>
  <c r="I646" i="34"/>
  <c r="I645" i="34"/>
  <c r="I703" i="34"/>
  <c r="I682" i="34"/>
  <c r="I674" i="34"/>
  <c r="I711" i="34"/>
  <c r="I704" i="34"/>
  <c r="I688" i="34"/>
  <c r="I679" i="34"/>
  <c r="I671" i="34"/>
  <c r="I672" i="34"/>
  <c r="I685" i="34"/>
  <c r="I669" i="34"/>
  <c r="I705" i="34"/>
  <c r="I676" i="34"/>
  <c r="I683" i="34"/>
  <c r="I643" i="34"/>
  <c r="I641" i="34"/>
  <c r="I639" i="34"/>
  <c r="I637" i="34"/>
  <c r="I635" i="34"/>
  <c r="I633" i="34"/>
  <c r="I631" i="34"/>
  <c r="I694" i="34"/>
  <c r="I689" i="34"/>
  <c r="I677" i="34"/>
  <c r="I712" i="34"/>
  <c r="I690" i="34"/>
  <c r="I630" i="34"/>
  <c r="I640" i="34"/>
  <c r="I634" i="34"/>
  <c r="I684" i="34"/>
  <c r="I680" i="34"/>
  <c r="I644" i="34"/>
  <c r="I687" i="34"/>
  <c r="I632" i="34"/>
  <c r="I675" i="34"/>
  <c r="I642" i="34"/>
  <c r="I692" i="34"/>
  <c r="I638" i="34"/>
  <c r="I668" i="34"/>
  <c r="I636" i="34"/>
  <c r="I695" i="34"/>
  <c r="I712" i="24" l="1"/>
  <c r="I710" i="24"/>
  <c r="I670" i="24"/>
  <c r="I684" i="24"/>
  <c r="I680" i="24"/>
  <c r="I642" i="24"/>
  <c r="I713" i="24"/>
  <c r="I644" i="24"/>
  <c r="I641" i="24"/>
  <c r="I694" i="24"/>
  <c r="I682" i="24"/>
  <c r="I631" i="24"/>
  <c r="I688" i="24"/>
  <c r="I695" i="24"/>
  <c r="I693" i="24"/>
  <c r="I676" i="24"/>
  <c r="I704" i="24"/>
  <c r="I702" i="24"/>
  <c r="I647" i="24"/>
  <c r="I683" i="24"/>
  <c r="I630" i="24"/>
  <c r="I638" i="24"/>
  <c r="I669" i="24"/>
  <c r="I640" i="24"/>
  <c r="I646" i="24"/>
  <c r="I698" i="24"/>
  <c r="I635" i="24"/>
  <c r="I686" i="24"/>
  <c r="I679" i="24"/>
  <c r="I697" i="24"/>
  <c r="I708" i="24"/>
  <c r="I691" i="24"/>
  <c r="I696" i="24"/>
  <c r="I668" i="24"/>
  <c r="I645" i="24"/>
  <c r="I643" i="24"/>
  <c r="I632" i="24"/>
  <c r="I674" i="24"/>
  <c r="I700" i="24"/>
  <c r="I709" i="24"/>
  <c r="I711" i="24"/>
  <c r="I706" i="24"/>
  <c r="I671" i="24"/>
  <c r="I692" i="24"/>
  <c r="I673" i="24"/>
  <c r="I639" i="24"/>
  <c r="I637" i="24"/>
  <c r="I689" i="24"/>
  <c r="I707" i="24"/>
  <c r="I701" i="24"/>
  <c r="I690" i="24"/>
  <c r="I716" i="24"/>
  <c r="I703" i="24"/>
  <c r="I677" i="24"/>
  <c r="I672" i="24"/>
  <c r="I633" i="24"/>
  <c r="I705" i="24"/>
  <c r="I675" i="24"/>
  <c r="I634" i="24"/>
  <c r="I699" i="24"/>
  <c r="I687" i="24"/>
  <c r="I681" i="24"/>
  <c r="I636" i="24"/>
  <c r="I685" i="24"/>
  <c r="I678" i="24"/>
  <c r="I715" i="34"/>
  <c r="J630" i="34"/>
  <c r="I715" i="24" l="1"/>
  <c r="J630" i="24"/>
  <c r="J713" i="34"/>
  <c r="J705" i="34"/>
  <c r="J697" i="34"/>
  <c r="J716" i="34"/>
  <c r="J707" i="34"/>
  <c r="J699" i="34"/>
  <c r="J706" i="34"/>
  <c r="J698" i="34"/>
  <c r="J690" i="34"/>
  <c r="J696" i="34"/>
  <c r="J691" i="34"/>
  <c r="J686" i="34"/>
  <c r="J678" i="34"/>
  <c r="J670" i="34"/>
  <c r="J647" i="34"/>
  <c r="J646" i="34"/>
  <c r="J645" i="34"/>
  <c r="J700" i="34"/>
  <c r="J695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1" i="34"/>
  <c r="J704" i="34"/>
  <c r="J693" i="34"/>
  <c r="J688" i="34"/>
  <c r="J679" i="34"/>
  <c r="J671" i="34"/>
  <c r="J712" i="34"/>
  <c r="J692" i="34"/>
  <c r="J687" i="34"/>
  <c r="J684" i="34"/>
  <c r="J676" i="34"/>
  <c r="J668" i="34"/>
  <c r="J685" i="34"/>
  <c r="J669" i="34"/>
  <c r="J710" i="34"/>
  <c r="J703" i="34"/>
  <c r="J682" i="34"/>
  <c r="J673" i="34"/>
  <c r="J680" i="34"/>
  <c r="J674" i="34"/>
  <c r="J694" i="34"/>
  <c r="J689" i="34"/>
  <c r="J681" i="34"/>
  <c r="J677" i="34"/>
  <c r="J709" i="34"/>
  <c r="J708" i="34"/>
  <c r="J701" i="34"/>
  <c r="J702" i="34"/>
  <c r="J672" i="34"/>
  <c r="J698" i="24" l="1"/>
  <c r="J704" i="24"/>
  <c r="J639" i="24"/>
  <c r="J631" i="24"/>
  <c r="J692" i="24"/>
  <c r="J674" i="24"/>
  <c r="J647" i="24"/>
  <c r="J685" i="24"/>
  <c r="J691" i="24"/>
  <c r="J710" i="24"/>
  <c r="J706" i="24"/>
  <c r="J640" i="24"/>
  <c r="J669" i="24"/>
  <c r="J690" i="24"/>
  <c r="J697" i="24"/>
  <c r="J638" i="24"/>
  <c r="J713" i="24"/>
  <c r="J689" i="24"/>
  <c r="J673" i="24"/>
  <c r="J711" i="24"/>
  <c r="J645" i="24"/>
  <c r="J641" i="24"/>
  <c r="J646" i="24"/>
  <c r="J682" i="24"/>
  <c r="J675" i="24"/>
  <c r="J637" i="24"/>
  <c r="J695" i="24"/>
  <c r="J686" i="24"/>
  <c r="J672" i="24"/>
  <c r="J705" i="24"/>
  <c r="J712" i="24"/>
  <c r="J683" i="24"/>
  <c r="J684" i="24"/>
  <c r="J716" i="24"/>
  <c r="J644" i="24"/>
  <c r="J636" i="24"/>
  <c r="J694" i="24"/>
  <c r="J679" i="24"/>
  <c r="J696" i="24"/>
  <c r="J702" i="24"/>
  <c r="J681" i="24"/>
  <c r="J670" i="24"/>
  <c r="J709" i="24"/>
  <c r="J707" i="24"/>
  <c r="J643" i="24"/>
  <c r="J635" i="24"/>
  <c r="J676" i="24"/>
  <c r="J678" i="24"/>
  <c r="J687" i="24"/>
  <c r="J688" i="24"/>
  <c r="J693" i="24"/>
  <c r="J633" i="24"/>
  <c r="J700" i="24"/>
  <c r="J708" i="24"/>
  <c r="J701" i="24"/>
  <c r="J699" i="24"/>
  <c r="J642" i="24"/>
  <c r="J634" i="24"/>
  <c r="J668" i="24"/>
  <c r="J677" i="24"/>
  <c r="J671" i="24"/>
  <c r="J703" i="24"/>
  <c r="J632" i="24"/>
  <c r="J680" i="24"/>
  <c r="K644" i="34"/>
  <c r="L647" i="34"/>
  <c r="J715" i="34"/>
  <c r="L647" i="24" l="1"/>
  <c r="J715" i="24"/>
  <c r="K644" i="24"/>
  <c r="L716" i="34"/>
  <c r="L707" i="34"/>
  <c r="L699" i="34"/>
  <c r="L709" i="34"/>
  <c r="L701" i="34"/>
  <c r="L708" i="34"/>
  <c r="L700" i="34"/>
  <c r="L692" i="34"/>
  <c r="L695" i="34"/>
  <c r="L690" i="34"/>
  <c r="L680" i="34"/>
  <c r="L672" i="34"/>
  <c r="L694" i="34"/>
  <c r="L689" i="34"/>
  <c r="L685" i="34"/>
  <c r="L677" i="34"/>
  <c r="L669" i="34"/>
  <c r="L712" i="34"/>
  <c r="L705" i="34"/>
  <c r="L687" i="34"/>
  <c r="L681" i="34"/>
  <c r="L673" i="34"/>
  <c r="L713" i="34"/>
  <c r="L706" i="34"/>
  <c r="M706" i="34" s="1"/>
  <c r="L698" i="34"/>
  <c r="L697" i="34"/>
  <c r="L696" i="34"/>
  <c r="L691" i="34"/>
  <c r="L686" i="34"/>
  <c r="L678" i="34"/>
  <c r="L670" i="34"/>
  <c r="L710" i="34"/>
  <c r="L703" i="34"/>
  <c r="L693" i="34"/>
  <c r="L688" i="34"/>
  <c r="L679" i="34"/>
  <c r="L676" i="34"/>
  <c r="L683" i="34"/>
  <c r="L702" i="34"/>
  <c r="M702" i="34" s="1"/>
  <c r="L674" i="34"/>
  <c r="L704" i="34"/>
  <c r="L684" i="34"/>
  <c r="L668" i="34"/>
  <c r="L711" i="34"/>
  <c r="L675" i="34"/>
  <c r="L671" i="34"/>
  <c r="L682" i="34"/>
  <c r="K710" i="34"/>
  <c r="K702" i="34"/>
  <c r="K712" i="34"/>
  <c r="K704" i="34"/>
  <c r="K711" i="34"/>
  <c r="K703" i="34"/>
  <c r="K695" i="34"/>
  <c r="K687" i="34"/>
  <c r="K707" i="34"/>
  <c r="K700" i="34"/>
  <c r="K683" i="34"/>
  <c r="K675" i="34"/>
  <c r="K708" i="34"/>
  <c r="K701" i="34"/>
  <c r="K690" i="34"/>
  <c r="K680" i="34"/>
  <c r="K672" i="34"/>
  <c r="K692" i="34"/>
  <c r="K684" i="34"/>
  <c r="K676" i="34"/>
  <c r="K668" i="34"/>
  <c r="K705" i="34"/>
  <c r="K681" i="34"/>
  <c r="K673" i="34"/>
  <c r="K682" i="34"/>
  <c r="K713" i="34"/>
  <c r="K693" i="34"/>
  <c r="K688" i="34"/>
  <c r="K679" i="34"/>
  <c r="K698" i="34"/>
  <c r="K696" i="34"/>
  <c r="K691" i="34"/>
  <c r="K686" i="34"/>
  <c r="K670" i="34"/>
  <c r="K709" i="34"/>
  <c r="K694" i="34"/>
  <c r="K689" i="34"/>
  <c r="K677" i="34"/>
  <c r="K671" i="34"/>
  <c r="K699" i="34"/>
  <c r="K685" i="34"/>
  <c r="K669" i="34"/>
  <c r="K697" i="34"/>
  <c r="K716" i="34"/>
  <c r="K678" i="34"/>
  <c r="K674" i="34"/>
  <c r="K706" i="34"/>
  <c r="M674" i="34" l="1"/>
  <c r="M677" i="34"/>
  <c r="M692" i="34"/>
  <c r="M670" i="34"/>
  <c r="M713" i="34"/>
  <c r="M700" i="34"/>
  <c r="M683" i="34"/>
  <c r="K712" i="24"/>
  <c r="K702" i="24"/>
  <c r="K670" i="24"/>
  <c r="K693" i="24"/>
  <c r="K697" i="24"/>
  <c r="K698" i="24"/>
  <c r="K716" i="24"/>
  <c r="K708" i="24"/>
  <c r="K690" i="24"/>
  <c r="K713" i="24"/>
  <c r="K695" i="24"/>
  <c r="K679" i="24"/>
  <c r="K706" i="24"/>
  <c r="K704" i="24"/>
  <c r="K681" i="24"/>
  <c r="K669" i="24"/>
  <c r="K684" i="24"/>
  <c r="K694" i="24"/>
  <c r="K696" i="24"/>
  <c r="K699" i="24"/>
  <c r="K682" i="24"/>
  <c r="K678" i="24"/>
  <c r="K673" i="24"/>
  <c r="K688" i="24"/>
  <c r="K691" i="24"/>
  <c r="K674" i="24"/>
  <c r="K692" i="24"/>
  <c r="K668" i="24"/>
  <c r="K711" i="24"/>
  <c r="K705" i="24"/>
  <c r="K676" i="24"/>
  <c r="K701" i="24"/>
  <c r="K685" i="24"/>
  <c r="K689" i="24"/>
  <c r="K672" i="24"/>
  <c r="K703" i="24"/>
  <c r="K680" i="24"/>
  <c r="K675" i="24"/>
  <c r="K683" i="24"/>
  <c r="K710" i="24"/>
  <c r="K686" i="24"/>
  <c r="K700" i="24"/>
  <c r="K677" i="24"/>
  <c r="K687" i="24"/>
  <c r="K709" i="24"/>
  <c r="K671" i="24"/>
  <c r="K707" i="24"/>
  <c r="L684" i="24"/>
  <c r="L691" i="24"/>
  <c r="M691" i="24" s="1"/>
  <c r="E119" i="32" s="1"/>
  <c r="L670" i="24"/>
  <c r="M670" i="24" s="1"/>
  <c r="E23" i="32" s="1"/>
  <c r="L668" i="24"/>
  <c r="L682" i="24"/>
  <c r="L701" i="24"/>
  <c r="L690" i="24"/>
  <c r="L672" i="24"/>
  <c r="M672" i="24" s="1"/>
  <c r="G23" i="32" s="1"/>
  <c r="L700" i="24"/>
  <c r="M700" i="24" s="1"/>
  <c r="G151" i="32" s="1"/>
  <c r="L711" i="24"/>
  <c r="L709" i="24"/>
  <c r="L677" i="24"/>
  <c r="M677" i="24" s="1"/>
  <c r="E55" i="32" s="1"/>
  <c r="L706" i="24"/>
  <c r="L704" i="24"/>
  <c r="L676" i="24"/>
  <c r="L703" i="24"/>
  <c r="L673" i="24"/>
  <c r="L674" i="24"/>
  <c r="M674" i="24" s="1"/>
  <c r="I23" i="32" s="1"/>
  <c r="L707" i="24"/>
  <c r="L697" i="24"/>
  <c r="L669" i="24"/>
  <c r="L693" i="24"/>
  <c r="M693" i="24" s="1"/>
  <c r="G119" i="32" s="1"/>
  <c r="L686" i="24"/>
  <c r="L679" i="24"/>
  <c r="L695" i="24"/>
  <c r="M695" i="24" s="1"/>
  <c r="I119" i="32" s="1"/>
  <c r="L699" i="24"/>
  <c r="L688" i="24"/>
  <c r="L687" i="24"/>
  <c r="L685" i="24"/>
  <c r="L710" i="24"/>
  <c r="L671" i="24"/>
  <c r="M671" i="24" s="1"/>
  <c r="F23" i="32" s="1"/>
  <c r="L696" i="24"/>
  <c r="M696" i="24" s="1"/>
  <c r="C151" i="32" s="1"/>
  <c r="L681" i="24"/>
  <c r="L712" i="24"/>
  <c r="L708" i="24"/>
  <c r="L713" i="24"/>
  <c r="M713" i="24" s="1"/>
  <c r="F215" i="32" s="1"/>
  <c r="L689" i="24"/>
  <c r="M689" i="24" s="1"/>
  <c r="C119" i="32" s="1"/>
  <c r="L705" i="24"/>
  <c r="L702" i="24"/>
  <c r="M702" i="24" s="1"/>
  <c r="I151" i="32" s="1"/>
  <c r="L680" i="24"/>
  <c r="L716" i="24"/>
  <c r="L678" i="24"/>
  <c r="L683" i="24"/>
  <c r="L694" i="24"/>
  <c r="M694" i="24" s="1"/>
  <c r="H119" i="32" s="1"/>
  <c r="L675" i="24"/>
  <c r="L692" i="24"/>
  <c r="M692" i="24" s="1"/>
  <c r="F119" i="32" s="1"/>
  <c r="L698" i="24"/>
  <c r="M698" i="24" s="1"/>
  <c r="E151" i="32" s="1"/>
  <c r="M711" i="34"/>
  <c r="M705" i="34"/>
  <c r="M685" i="34"/>
  <c r="M689" i="34"/>
  <c r="M671" i="34"/>
  <c r="M678" i="34"/>
  <c r="M673" i="34"/>
  <c r="M708" i="34"/>
  <c r="M675" i="34"/>
  <c r="M676" i="34"/>
  <c r="M686" i="34"/>
  <c r="M681" i="34"/>
  <c r="M694" i="34"/>
  <c r="M701" i="34"/>
  <c r="M679" i="34"/>
  <c r="M691" i="34"/>
  <c r="M687" i="34"/>
  <c r="M672" i="34"/>
  <c r="M709" i="34"/>
  <c r="M710" i="34"/>
  <c r="M682" i="34"/>
  <c r="M696" i="34"/>
  <c r="L715" i="34"/>
  <c r="M668" i="34"/>
  <c r="M688" i="34"/>
  <c r="M680" i="34"/>
  <c r="M697" i="34"/>
  <c r="M690" i="34"/>
  <c r="M707" i="34"/>
  <c r="K715" i="34"/>
  <c r="M699" i="34"/>
  <c r="M684" i="34"/>
  <c r="M693" i="34"/>
  <c r="M712" i="34"/>
  <c r="M704" i="34"/>
  <c r="M703" i="34"/>
  <c r="M698" i="34"/>
  <c r="M669" i="34"/>
  <c r="M695" i="34"/>
  <c r="M684" i="24" l="1"/>
  <c r="E87" i="32" s="1"/>
  <c r="M690" i="24"/>
  <c r="D119" i="32" s="1"/>
  <c r="M685" i="24"/>
  <c r="F87" i="32" s="1"/>
  <c r="M686" i="24"/>
  <c r="G87" i="32" s="1"/>
  <c r="M712" i="24"/>
  <c r="E215" i="32" s="1"/>
  <c r="M681" i="24"/>
  <c r="I55" i="32" s="1"/>
  <c r="M673" i="24"/>
  <c r="H23" i="32" s="1"/>
  <c r="M704" i="24"/>
  <c r="D183" i="32" s="1"/>
  <c r="M675" i="24"/>
  <c r="C55" i="32" s="1"/>
  <c r="M705" i="24"/>
  <c r="E183" i="32" s="1"/>
  <c r="M678" i="24"/>
  <c r="F55" i="32" s="1"/>
  <c r="M679" i="24"/>
  <c r="G55" i="32" s="1"/>
  <c r="M703" i="24"/>
  <c r="C183" i="32" s="1"/>
  <c r="M687" i="24"/>
  <c r="H87" i="32" s="1"/>
  <c r="M699" i="24"/>
  <c r="F151" i="32" s="1"/>
  <c r="M676" i="24"/>
  <c r="D55" i="32" s="1"/>
  <c r="M683" i="24"/>
  <c r="D87" i="32" s="1"/>
  <c r="M707" i="24"/>
  <c r="G183" i="32" s="1"/>
  <c r="M680" i="24"/>
  <c r="H55" i="32" s="1"/>
  <c r="M669" i="24"/>
  <c r="D23" i="32" s="1"/>
  <c r="M706" i="24"/>
  <c r="F183" i="32" s="1"/>
  <c r="M682" i="24"/>
  <c r="C87" i="32" s="1"/>
  <c r="K715" i="24"/>
  <c r="M697" i="24"/>
  <c r="D151" i="32" s="1"/>
  <c r="L715" i="24"/>
  <c r="M668" i="24"/>
  <c r="M710" i="24"/>
  <c r="C215" i="32" s="1"/>
  <c r="M708" i="24"/>
  <c r="H183" i="32" s="1"/>
  <c r="M688" i="24"/>
  <c r="I87" i="32" s="1"/>
  <c r="M709" i="24"/>
  <c r="I183" i="32" s="1"/>
  <c r="M701" i="24"/>
  <c r="H151" i="32" s="1"/>
  <c r="M711" i="24"/>
  <c r="D215" i="32" s="1"/>
  <c r="M715" i="34"/>
  <c r="C23" i="32" l="1"/>
  <c r="M715" i="24"/>
</calcChain>
</file>

<file path=xl/sharedStrings.xml><?xml version="1.0" encoding="utf-8"?>
<sst xmlns="http://schemas.openxmlformats.org/spreadsheetml/2006/main" count="4828" uniqueCount="1371">
  <si>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</si>
  <si>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</si>
  <si>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</si>
  <si>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</si>
  <si>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</si>
  <si>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</si>
  <si>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</si>
  <si>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</si>
  <si>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</si>
  <si>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</si>
  <si>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</si>
  <si>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</si>
  <si>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</si>
  <si>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</si>
  <si>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</si>
  <si>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</si>
  <si>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</si>
  <si>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</si>
  <si>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</si>
  <si>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</si>
  <si>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</si>
  <si>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</si>
  <si>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</si>
  <si>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</si>
  <si>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</si>
  <si>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</si>
  <si>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</si>
  <si>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</si>
  <si>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</si>
  <si>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</si>
  <si>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</si>
  <si>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</si>
  <si>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</si>
  <si>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</si>
  <si>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</si>
  <si>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</si>
  <si>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</si>
  <si>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</si>
  <si>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</si>
  <si>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</si>
  <si>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</si>
  <si>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</si>
  <si>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</si>
  <si>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</si>
  <si>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</si>
  <si>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</si>
  <si>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</si>
  <si>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</si>
  <si>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</si>
  <si>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</si>
  <si>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</si>
  <si>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</si>
  <si>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</si>
  <si>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</si>
  <si>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</si>
  <si>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</si>
  <si>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</si>
  <si>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</si>
  <si>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</si>
  <si>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</si>
  <si>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</si>
  <si>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</si>
  <si>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</si>
  <si>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</si>
  <si>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</si>
  <si>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</si>
  <si>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</si>
  <si>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</si>
  <si>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</si>
  <si>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</si>
  <si>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</si>
  <si>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</si>
  <si>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</si>
  <si>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</si>
  <si>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</si>
  <si>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</si>
  <si>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</si>
  <si>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</si>
  <si>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</si>
  <si>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</si>
  <si>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</si>
  <si>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</si>
  <si>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</si>
  <si>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</si>
  <si>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</si>
  <si>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</si>
  <si>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</si>
  <si>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</si>
  <si>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</si>
  <si>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</si>
  <si>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</si>
  <si>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</si>
  <si>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</si>
  <si>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</si>
  <si>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</si>
  <si>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</si>
  <si>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</si>
  <si>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</si>
  <si>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</si>
  <si>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</si>
  <si>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</si>
  <si>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</si>
  <si>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</si>
  <si>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</si>
  <si>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</si>
  <si>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</si>
  <si>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</si>
  <si>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</si>
  <si>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</si>
  <si>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</si>
  <si>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</si>
  <si>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</si>
  <si>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</si>
  <si>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</si>
  <si>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</si>
  <si>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</si>
  <si>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</si>
  <si>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</si>
  <si>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</si>
  <si>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</si>
  <si>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</si>
  <si>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</si>
  <si>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</si>
  <si>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</si>
  <si>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</si>
  <si>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</si>
  <si>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</si>
  <si>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</si>
  <si>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</si>
  <si>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</si>
  <si>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</si>
  <si>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</si>
  <si>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</si>
  <si>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</si>
  <si>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</si>
  <si>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</si>
  <si>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</si>
  <si>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</si>
  <si>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</si>
  <si>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</si>
  <si>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</si>
  <si>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</si>
  <si>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</si>
  <si>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</si>
  <si>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</si>
  <si>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</si>
  <si>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</si>
  <si>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</si>
  <si>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</si>
  <si>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</si>
  <si>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</si>
  <si>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</si>
  <si>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</si>
  <si>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</si>
  <si>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</si>
  <si>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</si>
  <si>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</si>
  <si>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</si>
  <si>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</si>
  <si>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</si>
  <si>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</si>
  <si>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</si>
  <si>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</si>
  <si>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</si>
  <si>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</si>
  <si>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</si>
  <si>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</si>
  <si>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</si>
  <si>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</si>
  <si>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</si>
  <si>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</si>
  <si>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</si>
  <si>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</si>
  <si>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</si>
  <si>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</si>
  <si>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</si>
  <si>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</si>
  <si>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</si>
  <si>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</si>
  <si>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</si>
  <si>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</si>
  <si>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</si>
  <si>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</si>
  <si>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</si>
  <si>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</si>
  <si>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</si>
  <si>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</si>
  <si>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</si>
  <si>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</si>
  <si>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</si>
  <si>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</si>
  <si>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</si>
  <si>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</si>
  <si>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</si>
  <si>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</si>
  <si>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</si>
  <si>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</si>
  <si>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</si>
  <si>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</si>
  <si>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</si>
  <si>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</si>
  <si>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</si>
  <si>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</si>
  <si>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</si>
  <si>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</si>
  <si>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</si>
  <si>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</si>
  <si>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</si>
  <si>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</si>
  <si>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</si>
  <si>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</si>
  <si>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</si>
  <si>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</si>
  <si>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</si>
  <si>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</si>
  <si>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</si>
  <si>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</si>
  <si>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</si>
  <si>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</si>
  <si>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</si>
  <si>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</si>
  <si>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</si>
  <si>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</si>
  <si>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</si>
  <si>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</si>
  <si>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</si>
  <si>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</si>
  <si>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</si>
  <si>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</si>
  <si>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</si>
  <si>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</si>
  <si>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</si>
  <si>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</si>
  <si>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</si>
  <si>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</si>
  <si>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</si>
  <si>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</si>
  <si>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</si>
  <si>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</si>
  <si>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</si>
  <si>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</si>
  <si>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</si>
  <si>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</si>
  <si>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</si>
  <si>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</si>
  <si>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</si>
  <si>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</si>
  <si>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</si>
  <si>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</si>
  <si>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</si>
  <si>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</si>
  <si>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</si>
  <si>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</si>
  <si>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</si>
  <si>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</si>
  <si>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</si>
  <si>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</si>
  <si>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</si>
  <si>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</si>
  <si>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</si>
  <si>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</si>
  <si>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</si>
  <si>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</si>
  <si>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</si>
  <si>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</si>
  <si>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</si>
  <si>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</si>
  <si>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</si>
  <si>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</si>
  <si>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</si>
  <si>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</si>
  <si>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</si>
  <si>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</si>
  <si>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</si>
  <si>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</si>
  <si>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</si>
  <si>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</si>
  <si>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</si>
  <si>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</si>
  <si>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</si>
  <si>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</si>
  <si>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</si>
  <si>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</si>
  <si>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</si>
  <si>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</si>
  <si>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</si>
  <si>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</si>
  <si>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</si>
  <si>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</si>
  <si>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</si>
  <si>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</si>
  <si>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</si>
  <si>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</si>
  <si>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</si>
  <si>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</si>
  <si>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</si>
  <si>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</si>
  <si>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</si>
  <si>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</si>
  <si>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</si>
  <si>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209</t>
  </si>
  <si>
    <t>Hospital Name</t>
  </si>
  <si>
    <t>St. Anthony Hospital</t>
  </si>
  <si>
    <t>Mailing Address</t>
  </si>
  <si>
    <t>11567 Canterwood Blvd.N.W.</t>
  </si>
  <si>
    <t>City</t>
  </si>
  <si>
    <t>Gig Harbor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</si>
  <si>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</si>
  <si>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</si>
  <si>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</si>
  <si>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</si>
  <si>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</si>
  <si>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</si>
  <si>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</si>
  <si>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</si>
  <si>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</si>
  <si>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</si>
  <si>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</si>
  <si>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</si>
  <si>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253-530-2000</t>
  </si>
  <si>
    <t>Facsimile Number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</si>
  <si>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</si>
  <si>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</si>
  <si>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</si>
  <si>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</si>
  <si>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</si>
  <si>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</si>
  <si>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</si>
  <si>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</si>
  <si>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</si>
  <si>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</si>
  <si>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</si>
  <si>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</si>
  <si>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</si>
  <si>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</si>
  <si>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</si>
  <si>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</si>
  <si>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</si>
  <si>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</si>
  <si>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</si>
  <si>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</si>
  <si>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</si>
  <si>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</si>
  <si>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</si>
  <si>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</si>
  <si>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</si>
  <si>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</si>
  <si>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</si>
  <si>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</si>
  <si>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</si>
  <si>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</si>
  <si>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</si>
  <si>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</si>
  <si>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</si>
  <si>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</si>
  <si>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</si>
  <si>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</si>
  <si>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</si>
  <si>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</si>
  <si>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</si>
  <si>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</si>
  <si>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</si>
  <si>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</si>
  <si>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</si>
  <si>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</si>
  <si>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</si>
  <si>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</si>
  <si>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</si>
  <si>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</si>
  <si>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</si>
  <si>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</si>
  <si>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</si>
  <si>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</si>
  <si>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</si>
  <si>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</si>
  <si>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</si>
  <si>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</si>
  <si>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</si>
  <si>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</si>
  <si>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</si>
  <si>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</si>
  <si>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</si>
  <si>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</si>
  <si>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</si>
  <si>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</si>
  <si>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</si>
  <si>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</si>
  <si>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</si>
  <si>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</si>
  <si>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</si>
  <si>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</si>
  <si>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</si>
  <si>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</si>
  <si>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</si>
  <si>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</si>
  <si>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</si>
  <si>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</si>
  <si>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</si>
  <si>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</si>
  <si>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</si>
  <si>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</si>
  <si>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</si>
  <si>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</si>
  <si>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</si>
  <si>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</si>
  <si>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</si>
  <si>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</si>
  <si>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</si>
  <si>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</si>
  <si>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</si>
  <si>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</si>
  <si>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</si>
  <si>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</si>
  <si>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</si>
  <si>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</si>
  <si>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</si>
  <si>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</si>
  <si>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</si>
  <si>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</si>
  <si>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</si>
  <si>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</si>
  <si>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</si>
  <si>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</si>
  <si>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</si>
  <si>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</si>
  <si>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</si>
  <si>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</si>
  <si>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</si>
  <si>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</si>
  <si>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</si>
  <si>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</si>
  <si>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</si>
  <si>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</si>
  <si>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</si>
  <si>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</si>
  <si>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</si>
  <si>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</si>
  <si>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</si>
  <si>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</si>
  <si>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</si>
  <si>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</si>
  <si>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</si>
  <si>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</si>
  <si>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</si>
  <si>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</si>
  <si>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</si>
  <si>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</si>
  <si>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</si>
  <si>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</si>
  <si>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</si>
  <si>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</si>
  <si>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</si>
  <si>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</si>
  <si>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</si>
  <si>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</si>
  <si>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</si>
  <si>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</si>
  <si>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</si>
  <si>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</si>
  <si>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</si>
  <si>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</si>
  <si>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</si>
  <si>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</si>
  <si>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</si>
  <si>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</si>
  <si>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</si>
  <si>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</si>
  <si>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</si>
  <si>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</si>
  <si>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</si>
  <si>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</si>
  <si>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</si>
  <si>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</si>
  <si>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</si>
  <si>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</si>
  <si>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</si>
  <si>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</si>
  <si>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</si>
  <si>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</si>
  <si>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</si>
  <si>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</si>
  <si>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</si>
  <si>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</si>
  <si>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</si>
  <si>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</si>
  <si>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</si>
  <si>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</si>
  <si>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</si>
  <si>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</si>
  <si>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</si>
  <si>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</si>
  <si>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</si>
  <si>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</si>
  <si>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</si>
  <si>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</si>
  <si>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</si>
  <si>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</si>
  <si>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</si>
  <si>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</si>
  <si>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</si>
  <si>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</si>
  <si>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</si>
  <si>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</si>
  <si>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</si>
  <si>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</si>
  <si>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</si>
  <si>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</si>
  <si>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</si>
  <si>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</si>
  <si>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</si>
  <si>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</si>
  <si>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</si>
  <si>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</si>
  <si>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</si>
  <si>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</si>
  <si>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</si>
  <si>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</si>
  <si>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</si>
  <si>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</si>
  <si>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</si>
  <si>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</si>
  <si>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</si>
  <si>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</si>
  <si>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</si>
  <si>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</si>
  <si>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</si>
  <si>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</si>
  <si>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</si>
  <si>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</si>
  <si>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</si>
  <si>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</si>
  <si>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</si>
  <si>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</si>
  <si>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</si>
  <si>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</si>
  <si>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</si>
  <si>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</si>
  <si>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</si>
  <si>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</si>
  <si>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</si>
  <si>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</si>
  <si>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</si>
  <si>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</si>
  <si>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</si>
  <si>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</si>
  <si>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</si>
  <si>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</si>
  <si>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</si>
  <si>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</si>
  <si>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</si>
  <si>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</si>
  <si>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</si>
  <si>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</si>
  <si>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</si>
  <si>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</si>
  <si>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</si>
  <si>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</si>
  <si>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</si>
  <si>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</si>
  <si>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</si>
  <si>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</si>
  <si>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</si>
  <si>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</si>
  <si>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</si>
  <si>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</si>
  <si>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</si>
  <si>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</si>
  <si>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</si>
  <si>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</si>
  <si>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</si>
  <si>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</si>
  <si>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</si>
  <si>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</si>
  <si>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</si>
  <si>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</si>
  <si>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</si>
  <si>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</si>
  <si>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</si>
  <si>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</si>
  <si>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</si>
  <si>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</si>
  <si>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</si>
  <si>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</si>
  <si>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</si>
  <si>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</si>
  <si>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</si>
  <si>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</si>
  <si>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</si>
  <si>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</si>
  <si>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</si>
  <si>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</si>
  <si>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</si>
  <si>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</si>
  <si>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</si>
  <si>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</si>
  <si>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</si>
  <si>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</si>
  <si>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</si>
  <si>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</si>
  <si>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</si>
  <si>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</si>
  <si>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</si>
  <si>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</si>
  <si>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</si>
  <si>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</si>
  <si>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</si>
  <si>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</si>
  <si>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</si>
  <si>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</si>
  <si>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</si>
  <si>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</si>
  <si>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</si>
  <si>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</si>
  <si>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</si>
  <si>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</si>
  <si>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</si>
  <si>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</si>
  <si>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</si>
  <si>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</si>
  <si>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</si>
  <si>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</si>
  <si>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</si>
  <si>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</si>
  <si>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</si>
  <si>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</si>
  <si>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</si>
  <si>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</si>
  <si>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</si>
  <si>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</si>
  <si>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</si>
  <si>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</si>
  <si>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</si>
  <si>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</si>
  <si>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</si>
  <si>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</si>
  <si>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</si>
  <si>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</si>
  <si>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</si>
  <si>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</si>
  <si>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</si>
  <si>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</si>
  <si>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</si>
  <si>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</si>
  <si>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</si>
  <si>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</si>
  <si>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</si>
  <si>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</si>
  <si>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</si>
  <si>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</si>
  <si>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</si>
  <si>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</si>
  <si>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</si>
  <si>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</si>
  <si>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</si>
  <si>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</si>
  <si>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</si>
  <si>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</si>
  <si>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</si>
  <si>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</si>
  <si>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</si>
  <si>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</si>
  <si>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</si>
  <si>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</si>
  <si>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</si>
  <si>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</si>
  <si>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</si>
  <si>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</si>
  <si>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</si>
  <si>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</si>
  <si>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</si>
  <si>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</si>
  <si>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</si>
  <si>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</si>
  <si>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</si>
  <si>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</si>
  <si>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</si>
  <si>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</si>
  <si>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</si>
  <si>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</si>
  <si>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</si>
  <si>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</si>
  <si>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</si>
  <si>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</si>
  <si>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</si>
  <si>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</si>
  <si>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</si>
  <si>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</si>
  <si>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</si>
  <si>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</si>
  <si>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</si>
  <si>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</si>
  <si>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</si>
  <si>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</si>
  <si>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</si>
  <si>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</si>
  <si>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</si>
  <si>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</si>
  <si>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</si>
  <si>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</si>
  <si>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</si>
  <si>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</si>
  <si>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</si>
  <si>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</si>
  <si>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</si>
  <si>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</si>
  <si>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</si>
  <si>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</si>
  <si>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</si>
  <si>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</si>
  <si>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</si>
  <si>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</si>
  <si>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</si>
  <si>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</si>
  <si>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</si>
  <si>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</si>
  <si>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</si>
  <si>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</si>
  <si>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</si>
  <si>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</si>
  <si>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</si>
  <si>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</si>
  <si>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</si>
  <si>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</si>
  <si>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</si>
  <si>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</si>
  <si>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</si>
  <si>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</si>
  <si>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</si>
  <si>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</si>
  <si>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</si>
  <si>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</si>
  <si>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</si>
  <si>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</si>
  <si>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</si>
  <si>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</si>
  <si>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</si>
  <si>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</si>
  <si>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</si>
  <si>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</si>
  <si>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</si>
  <si>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</si>
  <si>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</si>
  <si>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</si>
  <si>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</si>
  <si>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</si>
  <si>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</si>
  <si>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</si>
  <si>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</si>
  <si>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</si>
  <si>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</si>
  <si>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</si>
  <si>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</si>
  <si>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</si>
  <si>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</si>
  <si>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</si>
  <si>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</si>
  <si>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</si>
  <si>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</si>
  <si>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</si>
  <si>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</si>
  <si>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</si>
  <si>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</si>
  <si>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</si>
  <si>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</si>
  <si>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</si>
  <si>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</si>
  <si>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</si>
  <si>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</si>
  <si>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</si>
  <si>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</si>
  <si>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</si>
  <si>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</si>
  <si>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</si>
  <si>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</si>
  <si>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</si>
  <si>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</si>
  <si>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</si>
  <si>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</si>
  <si>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</si>
  <si>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</si>
  <si>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</si>
  <si>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</si>
  <si>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</si>
  <si>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</si>
  <si>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</si>
  <si>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</si>
  <si>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</si>
  <si>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</si>
  <si>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</si>
  <si>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</si>
  <si>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</si>
  <si>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</si>
  <si>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</si>
  <si>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</si>
  <si>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</si>
  <si>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</si>
  <si>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</si>
  <si>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</si>
  <si>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</si>
  <si>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</si>
  <si>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</si>
  <si>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</si>
  <si>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</si>
  <si>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</si>
  <si>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</si>
  <si>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</si>
  <si>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</si>
  <si>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</si>
  <si>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</si>
  <si>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</si>
  <si>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</si>
  <si>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</si>
  <si>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</si>
  <si>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</si>
  <si>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</si>
  <si>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</si>
  <si>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</si>
  <si>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</si>
  <si>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</si>
  <si>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</si>
  <si>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</si>
  <si>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</si>
  <si>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</si>
  <si>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</si>
  <si>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</si>
  <si>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</si>
  <si>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</si>
  <si>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</si>
  <si>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</si>
  <si>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</si>
  <si>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</si>
  <si>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</si>
  <si>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</si>
  <si>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</si>
  <si>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</si>
  <si>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</si>
  <si>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</si>
  <si>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</si>
  <si>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</si>
  <si>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</si>
  <si>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</si>
  <si>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</si>
  <si>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</si>
  <si>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</si>
  <si>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</si>
  <si>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</si>
  <si>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</si>
  <si>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</si>
  <si>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</si>
  <si>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</si>
  <si>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</si>
  <si>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</si>
  <si>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</si>
  <si>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</si>
  <si>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</si>
  <si>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</si>
  <si>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</si>
  <si>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</si>
  <si>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</si>
  <si>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</si>
  <si>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</si>
  <si>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</si>
  <si>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</si>
  <si>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</si>
  <si>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</si>
  <si>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</si>
  <si>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</si>
  <si>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</si>
  <si>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</si>
  <si>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</si>
  <si>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</si>
  <si>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</si>
  <si>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</si>
  <si>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</si>
  <si>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</si>
  <si>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</si>
  <si>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</si>
  <si>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</si>
  <si>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</si>
  <si>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</si>
  <si>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</si>
  <si>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</si>
  <si>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</si>
  <si>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</si>
  <si>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</si>
  <si>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</si>
  <si>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</si>
  <si>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</si>
  <si>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</si>
  <si>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</si>
  <si>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</si>
  <si>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</si>
  <si>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</si>
  <si>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</si>
  <si>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</si>
  <si>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</si>
  <si>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</si>
  <si>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</si>
  <si>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</si>
  <si>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</si>
  <si>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</si>
  <si>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</si>
  <si>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</si>
  <si>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</si>
  <si>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</si>
  <si>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</si>
  <si>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</si>
  <si>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</si>
  <si>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</si>
  <si>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</si>
  <si>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</si>
  <si>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</si>
  <si>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</si>
  <si>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</si>
  <si>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</si>
  <si>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</si>
  <si>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</si>
  <si>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</si>
  <si>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</si>
  <si>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</si>
  <si>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</si>
  <si>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</si>
  <si>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</si>
  <si>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</si>
  <si>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</si>
  <si>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</si>
  <si>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</si>
  <si>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</si>
  <si>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</si>
  <si>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</si>
  <si>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</si>
  <si>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</si>
  <si>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</si>
  <si>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</si>
  <si>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</si>
  <si>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</si>
  <si>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</si>
  <si>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</si>
  <si>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</si>
  <si>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</si>
  <si>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</si>
  <si>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</si>
  <si>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</si>
  <si>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</si>
  <si>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</si>
  <si>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</si>
  <si>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</si>
  <si>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</si>
  <si>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</si>
  <si>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</si>
  <si>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</si>
  <si>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</si>
  <si>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</si>
  <si>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</si>
  <si>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</si>
  <si>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</si>
  <si>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</si>
  <si>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</si>
  <si>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</si>
  <si>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</si>
  <si>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</si>
  <si>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</si>
  <si>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</si>
  <si>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</si>
  <si>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</si>
  <si>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</si>
  <si>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</si>
  <si>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</si>
  <si>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</si>
  <si>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</si>
  <si>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</si>
  <si>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</si>
  <si>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</si>
  <si>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</si>
  <si>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</si>
  <si>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</si>
  <si>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</si>
  <si>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</si>
  <si>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</si>
  <si>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</si>
  <si>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</si>
  <si>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</si>
  <si>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</si>
  <si>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</si>
  <si>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</si>
  <si>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</si>
  <si>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</si>
  <si>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</si>
  <si>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</si>
  <si>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</si>
  <si>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</si>
  <si>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</si>
  <si>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</si>
  <si>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</si>
  <si>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</si>
  <si>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</si>
  <si>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</si>
  <si>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</si>
  <si>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</si>
  <si>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</si>
  <si>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</si>
  <si>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</si>
  <si>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</si>
  <si>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</si>
  <si>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</si>
  <si>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</si>
  <si>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</si>
  <si>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</si>
  <si>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</si>
  <si>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</si>
  <si>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</si>
  <si>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</si>
  <si>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</si>
  <si>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</si>
  <si>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</si>
  <si>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</si>
  <si>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</si>
  <si>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</si>
  <si>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</si>
  <si>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</si>
  <si>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</si>
  <si>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</si>
  <si>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</si>
  <si>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</si>
  <si>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</si>
  <si>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</si>
  <si>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</si>
  <si>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</si>
  <si>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</si>
  <si>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</si>
  <si>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</si>
  <si>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</si>
  <si>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</si>
  <si>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</si>
  <si>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</si>
  <si>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</si>
  <si>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</si>
  <si>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</si>
  <si>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</si>
  <si>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</si>
  <si>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</si>
  <si>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</si>
  <si>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</si>
  <si>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</si>
  <si>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</si>
  <si>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</si>
  <si>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</si>
  <si>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</si>
  <si>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</si>
  <si>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</si>
  <si>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</si>
  <si>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</si>
  <si>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</si>
  <si>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</si>
  <si>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</si>
  <si>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</si>
  <si>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</si>
  <si>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</si>
  <si>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</si>
  <si>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</si>
  <si>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</si>
  <si>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</si>
  <si>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</si>
  <si>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</si>
  <si>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</si>
  <si>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</si>
  <si>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</si>
  <si>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</si>
  <si>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</si>
  <si>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</si>
  <si>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</si>
  <si>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</si>
  <si>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</si>
  <si>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</si>
  <si>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</si>
  <si>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</si>
  <si>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</si>
  <si>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</si>
  <si>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</si>
  <si>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</si>
  <si>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</si>
  <si>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</si>
  <si>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</si>
  <si>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</si>
  <si>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</si>
  <si>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</si>
  <si>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</si>
  <si>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</si>
  <si>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</si>
  <si>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</si>
  <si>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</si>
  <si>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</si>
  <si>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</si>
  <si>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</si>
  <si>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</si>
  <si>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</si>
  <si>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</si>
  <si>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</si>
  <si>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</si>
  <si>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</si>
  <si>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</si>
  <si>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</si>
  <si>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</si>
  <si>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</si>
  <si>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</si>
  <si>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</si>
  <si>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</si>
  <si>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</si>
  <si>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</si>
  <si>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</si>
  <si>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</si>
  <si>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</si>
  <si>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</si>
  <si>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</si>
  <si>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</si>
  <si>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</si>
  <si>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</si>
  <si>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</si>
  <si>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</si>
  <si>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</si>
  <si>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</si>
  <si>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</si>
  <si>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</si>
  <si>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</si>
  <si>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</si>
  <si>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</si>
  <si>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</si>
  <si>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</si>
  <si>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</si>
  <si>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</si>
  <si>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</si>
  <si>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</si>
  <si>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</si>
  <si>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</si>
  <si>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</si>
  <si>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</si>
  <si>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</si>
  <si>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</si>
  <si>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</si>
  <si>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</si>
  <si>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</si>
  <si>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</si>
  <si>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</si>
  <si>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</si>
  <si>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</si>
  <si>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</si>
  <si>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</si>
  <si>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</si>
  <si>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</si>
  <si>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</si>
  <si>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</si>
  <si>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</si>
  <si>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</si>
  <si>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</si>
  <si>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</si>
  <si>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</si>
  <si>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</si>
  <si>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</si>
  <si>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</si>
  <si>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</si>
  <si>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</si>
  <si>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</si>
  <si>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</si>
  <si>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</si>
  <si>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</si>
  <si>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</si>
  <si>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</si>
  <si>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</si>
  <si>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</si>
  <si>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</si>
  <si>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</si>
  <si>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</si>
  <si>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</si>
  <si>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</si>
  <si>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</si>
  <si>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</si>
  <si>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</si>
  <si>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</si>
  <si>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</si>
  <si>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</si>
  <si>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</si>
  <si>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</si>
  <si>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</si>
  <si>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</si>
  <si>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</si>
  <si>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</si>
  <si>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</si>
  <si>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</si>
  <si>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</si>
  <si>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</si>
  <si>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</si>
  <si>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</si>
  <si>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</si>
  <si>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</si>
  <si>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</si>
  <si>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</si>
  <si>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</si>
  <si>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</si>
  <si>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</si>
  <si>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</si>
  <si>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</si>
  <si>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</si>
  <si>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</si>
  <si>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</si>
  <si>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</si>
  <si>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</si>
  <si>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</si>
  <si>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</si>
  <si>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</si>
  <si>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</si>
  <si>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</si>
  <si>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</si>
  <si>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</si>
  <si>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</si>
  <si>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</si>
  <si>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</si>
  <si>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</si>
  <si>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</si>
  <si>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</si>
  <si>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</si>
  <si>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</si>
  <si>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</si>
  <si>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</si>
  <si>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</si>
  <si>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</si>
  <si>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</si>
  <si>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</si>
  <si>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</si>
  <si>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</si>
  <si>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</si>
  <si>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</si>
  <si>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</si>
  <si>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</si>
  <si>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</si>
  <si>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</si>
  <si>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</si>
  <si>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</si>
  <si>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</si>
  <si>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</si>
  <si>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</si>
  <si>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</si>
  <si>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</si>
  <si>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</si>
  <si>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</si>
  <si>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</si>
  <si>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</si>
  <si>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</si>
  <si>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</si>
  <si>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</si>
  <si>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</si>
  <si>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</si>
  <si>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</si>
  <si>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</si>
  <si>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</si>
  <si>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</si>
  <si>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</si>
  <si>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</si>
  <si>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</si>
  <si>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</si>
  <si>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</si>
  <si>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</si>
  <si>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</si>
  <si>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</si>
  <si>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</si>
  <si>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</si>
  <si>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</si>
  <si>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</si>
  <si>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</si>
  <si>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</si>
  <si>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</si>
  <si>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</si>
  <si>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</si>
  <si>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</si>
  <si>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</si>
  <si>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</si>
  <si>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</si>
  <si>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</si>
  <si>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</si>
  <si>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</si>
  <si>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</si>
  <si>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</si>
  <si>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</si>
  <si>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</si>
  <si>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</si>
  <si>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</si>
  <si>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</si>
  <si>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</si>
  <si>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</si>
  <si>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</si>
  <si>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</si>
  <si>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</si>
  <si>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</si>
  <si>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</si>
  <si>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</si>
  <si>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</si>
  <si>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</si>
  <si>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</si>
  <si>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</si>
  <si>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</si>
  <si>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</si>
  <si>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</si>
  <si>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</si>
  <si>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</si>
  <si>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</si>
  <si>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</si>
  <si>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</si>
  <si>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</si>
  <si>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</si>
  <si>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</si>
  <si>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</si>
  <si>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</si>
  <si>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</si>
  <si>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</si>
  <si>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</si>
  <si>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</si>
  <si>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</si>
  <si>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</si>
  <si>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</si>
  <si>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</si>
  <si>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</si>
  <si>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</si>
  <si>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</si>
  <si>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</si>
  <si>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</si>
  <si>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</si>
  <si>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</si>
  <si>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</si>
  <si>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</si>
  <si>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</si>
  <si>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</si>
  <si>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</si>
  <si>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</si>
  <si>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</si>
  <si>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</si>
  <si>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</si>
  <si>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</si>
  <si>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</si>
  <si>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</si>
  <si>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</si>
  <si>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</si>
  <si>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</si>
  <si>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</si>
  <si>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</si>
  <si>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</si>
  <si>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</si>
  <si>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</si>
  <si>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</si>
  <si>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</si>
  <si>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</si>
  <si>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</si>
  <si>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</si>
  <si>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</si>
  <si>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</si>
  <si>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</si>
  <si>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</si>
  <si>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</si>
  <si>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</si>
  <si>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</si>
  <si>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</si>
  <si>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</si>
  <si>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</si>
  <si>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Severance</t>
  </si>
  <si>
    <t>Dues &amp; Subscriptions</t>
  </si>
  <si>
    <t>Postage &amp; Freight</t>
  </si>
  <si>
    <t>Stat changed to RVU from APC Weighted Procedures.</t>
  </si>
  <si>
    <t xml:space="preserve">Cost of Goods Sold - supplies </t>
  </si>
  <si>
    <t xml:space="preserve">   for outpatient pharmacy</t>
  </si>
  <si>
    <t>Physician group allocations</t>
  </si>
  <si>
    <t>License and physician licenses</t>
  </si>
  <si>
    <t>Travel and meetings</t>
  </si>
  <si>
    <t>Misc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</si>
</sst>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3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1" fillId="0" borderId="34" xfId="0" applyFont="1" applyBorder="1"/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77" transitionEvaluation="1" transitionEntry="1" codeName="Sheet1">
    <tabColor rgb="FF92D050"/>
    <pageSetUpPr autoPageBreaks="0" fitToPage="1"/>
  </sheetPr>
  <dimension ref="A1:CF716"/>
  <sheetViews>
    <sheetView tabSelected="1" topLeftCell="A53" zoomScale="80" zoomScaleNormal="80" workbookViewId="0">
      <pane xSplit="2" ySplit="6" topLeftCell="C77" activePane="bottomRight" state="frozen"/>
      <selection activeCell="A53" sqref="A53"/>
      <selection pane="topRight" activeCell="C53" sqref="C53"/>
      <selection pane="bottomLeft" activeCell="A59" sqref="A59"/>
      <selection pane="bottomRight" activeCell="A63" sqref="A63:XFD6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6">
        <v>105216.05000000002</v>
      </c>
      <c r="C47" s="317">
        <v>1429.19</v>
      </c>
      <c r="D47" s="317">
        <v>0</v>
      </c>
      <c r="E47" s="317">
        <v>967.64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1784.7199999999998</v>
      </c>
      <c r="Q47" s="317">
        <v>3820.27</v>
      </c>
      <c r="R47" s="317">
        <v>0</v>
      </c>
      <c r="S47" s="317">
        <v>461.31</v>
      </c>
      <c r="T47" s="317">
        <v>0</v>
      </c>
      <c r="U47" s="317">
        <v>0</v>
      </c>
      <c r="V47" s="317">
        <v>0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317">
        <v>0</v>
      </c>
      <c r="AC47" s="317">
        <v>906.12</v>
      </c>
      <c r="AD47" s="317">
        <v>0</v>
      </c>
      <c r="AE47" s="317">
        <v>0</v>
      </c>
      <c r="AF47" s="317">
        <v>0</v>
      </c>
      <c r="AG47" s="317">
        <v>367.92</v>
      </c>
      <c r="AH47" s="317">
        <v>0</v>
      </c>
      <c r="AI47" s="317">
        <v>0</v>
      </c>
      <c r="AJ47" s="317">
        <v>23.14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243.77</v>
      </c>
      <c r="AW47" s="317">
        <v>0</v>
      </c>
      <c r="AX47" s="317">
        <v>0</v>
      </c>
      <c r="AY47" s="317">
        <v>67.7</v>
      </c>
      <c r="AZ47" s="317">
        <v>0</v>
      </c>
      <c r="BA47" s="317">
        <v>0</v>
      </c>
      <c r="BB47" s="317">
        <v>0</v>
      </c>
      <c r="BC47" s="317">
        <v>0</v>
      </c>
      <c r="BD47" s="317">
        <v>0</v>
      </c>
      <c r="BE47" s="317">
        <v>0</v>
      </c>
      <c r="BF47" s="317">
        <v>2288.38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92821.37000000001</v>
      </c>
      <c r="BO47" s="317">
        <v>0</v>
      </c>
      <c r="BP47" s="317">
        <v>0</v>
      </c>
      <c r="BQ47" s="317">
        <v>0</v>
      </c>
      <c r="BR47" s="317">
        <v>0</v>
      </c>
      <c r="BS47" s="317">
        <v>0</v>
      </c>
      <c r="BT47" s="317">
        <v>0</v>
      </c>
      <c r="BU47" s="317">
        <v>0</v>
      </c>
      <c r="BV47" s="317">
        <v>0</v>
      </c>
      <c r="BW47" s="317">
        <v>0</v>
      </c>
      <c r="BX47" s="317">
        <v>0</v>
      </c>
      <c r="BY47" s="317">
        <v>34.92</v>
      </c>
      <c r="BZ47" s="317">
        <v>-0.4</v>
      </c>
      <c r="CA47" s="317">
        <v>0</v>
      </c>
      <c r="CB47" s="317">
        <v>0</v>
      </c>
      <c r="CC47" s="317">
        <v>0</v>
      </c>
      <c r="CD47" s="16"/>
      <c r="CE47" s="28">
        <f>SUM(C47:CC47)</f>
        <v>105216.05000000002</v>
      </c>
    </row>
    <row r="48" spans="1:83" x14ac:dyDescent="0.25">
      <c r="A48" s="28" t="s">
        <v>232</v>
      </c>
      <c r="B48" s="316">
        <v>21657055.609999999</v>
      </c>
      <c r="C48" s="28">
        <f t="shared" ref="C48:AH48" si="0">IF($B$48,(ROUND((($B$48/$CE$61)*C61),0)))</f>
        <v>1203459</v>
      </c>
      <c r="D48" s="28">
        <f t="shared" si="0"/>
        <v>0</v>
      </c>
      <c r="E48" s="28">
        <f t="shared" si="0"/>
        <v>4485049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1270379</v>
      </c>
      <c r="Q48" s="28">
        <f t="shared" si="0"/>
        <v>801123</v>
      </c>
      <c r="R48" s="28">
        <f t="shared" si="0"/>
        <v>0</v>
      </c>
      <c r="S48" s="28">
        <f t="shared" si="0"/>
        <v>111191</v>
      </c>
      <c r="T48" s="28">
        <f t="shared" si="0"/>
        <v>132336</v>
      </c>
      <c r="U48" s="28">
        <f t="shared" si="0"/>
        <v>473815</v>
      </c>
      <c r="V48" s="28">
        <f t="shared" si="0"/>
        <v>104898</v>
      </c>
      <c r="W48" s="28">
        <f t="shared" si="0"/>
        <v>121962</v>
      </c>
      <c r="X48" s="28">
        <f t="shared" si="0"/>
        <v>270459</v>
      </c>
      <c r="Y48" s="28">
        <f t="shared" si="0"/>
        <v>482898</v>
      </c>
      <c r="Z48" s="28">
        <f t="shared" si="0"/>
        <v>0</v>
      </c>
      <c r="AA48" s="28">
        <f t="shared" si="0"/>
        <v>59401</v>
      </c>
      <c r="AB48" s="28">
        <f t="shared" si="0"/>
        <v>876140</v>
      </c>
      <c r="AC48" s="28">
        <f t="shared" si="0"/>
        <v>324753</v>
      </c>
      <c r="AD48" s="28">
        <f t="shared" si="0"/>
        <v>0</v>
      </c>
      <c r="AE48" s="28">
        <f t="shared" si="0"/>
        <v>384489</v>
      </c>
      <c r="AF48" s="28">
        <f t="shared" si="0"/>
        <v>0</v>
      </c>
      <c r="AG48" s="28">
        <f t="shared" si="0"/>
        <v>1066771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7247537</v>
      </c>
      <c r="AK48" s="28">
        <f t="shared" si="1"/>
        <v>104668</v>
      </c>
      <c r="AL48" s="28">
        <f t="shared" si="1"/>
        <v>28955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305505</v>
      </c>
      <c r="AW48" s="28">
        <f t="shared" si="1"/>
        <v>0</v>
      </c>
      <c r="AX48" s="28">
        <f t="shared" si="1"/>
        <v>0</v>
      </c>
      <c r="AY48" s="28">
        <f t="shared" si="1"/>
        <v>348459</v>
      </c>
      <c r="AZ48" s="28">
        <f t="shared" si="1"/>
        <v>0</v>
      </c>
      <c r="BA48" s="28">
        <f t="shared" si="1"/>
        <v>14977</v>
      </c>
      <c r="BB48" s="28">
        <f t="shared" si="1"/>
        <v>0</v>
      </c>
      <c r="BC48" s="28">
        <f t="shared" si="1"/>
        <v>60021</v>
      </c>
      <c r="BD48" s="28">
        <f t="shared" si="1"/>
        <v>0</v>
      </c>
      <c r="BE48" s="28">
        <f t="shared" si="1"/>
        <v>103448</v>
      </c>
      <c r="BF48" s="28">
        <f t="shared" si="1"/>
        <v>252048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233752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152338</v>
      </c>
      <c r="BY48" s="28">
        <f t="shared" si="2"/>
        <v>422023</v>
      </c>
      <c r="BZ48" s="28">
        <f t="shared" si="2"/>
        <v>30697</v>
      </c>
      <c r="CA48" s="28">
        <f t="shared" si="2"/>
        <v>47714</v>
      </c>
      <c r="CB48" s="28">
        <f t="shared" si="2"/>
        <v>0</v>
      </c>
      <c r="CC48" s="28">
        <f t="shared" si="2"/>
        <v>135791</v>
      </c>
      <c r="CD48" s="28">
        <f t="shared" si="2"/>
        <v>0</v>
      </c>
      <c r="CE48" s="28">
        <f>SUM(C48:CD48)</f>
        <v>21657056</v>
      </c>
    </row>
    <row r="49" spans="1:83" x14ac:dyDescent="0.25">
      <c r="A49" s="16" t="s">
        <v>233</v>
      </c>
      <c r="B49" s="28">
        <f>B47+B48</f>
        <v>21762271.66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7">
        <v>6686182.2100000009</v>
      </c>
      <c r="C51" s="317">
        <v>227831.74000000002</v>
      </c>
      <c r="D51" s="317">
        <v>0</v>
      </c>
      <c r="E51" s="317">
        <v>920728.04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938445.04000000015</v>
      </c>
      <c r="Q51" s="317">
        <v>72051.179999999993</v>
      </c>
      <c r="R51" s="317">
        <v>0</v>
      </c>
      <c r="S51" s="317">
        <v>86515.07</v>
      </c>
      <c r="T51" s="317">
        <v>13734.43</v>
      </c>
      <c r="U51" s="317">
        <v>87617.95</v>
      </c>
      <c r="V51" s="317">
        <v>17852.87</v>
      </c>
      <c r="W51" s="317">
        <v>12852.25</v>
      </c>
      <c r="X51" s="317">
        <v>205293.22</v>
      </c>
      <c r="Y51" s="317">
        <v>328052.67</v>
      </c>
      <c r="Z51" s="317">
        <v>0</v>
      </c>
      <c r="AA51" s="317">
        <v>153828.91</v>
      </c>
      <c r="AB51" s="317">
        <v>106932.67</v>
      </c>
      <c r="AC51" s="317">
        <v>44414.96</v>
      </c>
      <c r="AD51" s="317">
        <v>0</v>
      </c>
      <c r="AE51" s="317">
        <v>1504.55</v>
      </c>
      <c r="AF51" s="317">
        <v>0</v>
      </c>
      <c r="AG51" s="317">
        <v>252889.36000000002</v>
      </c>
      <c r="AH51" s="317">
        <v>0</v>
      </c>
      <c r="AI51" s="317">
        <v>0</v>
      </c>
      <c r="AJ51" s="317">
        <v>1514283.4500000002</v>
      </c>
      <c r="AK51" s="317">
        <v>435.49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107751.47</v>
      </c>
      <c r="AZ51" s="317">
        <v>0</v>
      </c>
      <c r="BA51" s="317">
        <v>10982.88</v>
      </c>
      <c r="BB51" s="317">
        <v>0</v>
      </c>
      <c r="BC51" s="317">
        <v>0</v>
      </c>
      <c r="BD51" s="317">
        <v>0</v>
      </c>
      <c r="BE51" s="317">
        <v>331675.59000000003</v>
      </c>
      <c r="BF51" s="317">
        <v>14862.439999999999</v>
      </c>
      <c r="BG51" s="317">
        <v>0</v>
      </c>
      <c r="BH51" s="317">
        <v>0</v>
      </c>
      <c r="BI51" s="317">
        <v>8161.03</v>
      </c>
      <c r="BJ51" s="317">
        <v>0</v>
      </c>
      <c r="BK51" s="317">
        <v>0</v>
      </c>
      <c r="BL51" s="317">
        <v>1784.46</v>
      </c>
      <c r="BM51" s="317">
        <v>0</v>
      </c>
      <c r="BN51" s="317">
        <v>842188.83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13247.560000000001</v>
      </c>
      <c r="BZ51" s="317">
        <v>0</v>
      </c>
      <c r="CA51" s="317">
        <v>0</v>
      </c>
      <c r="CB51" s="317">
        <v>0</v>
      </c>
      <c r="CC51" s="317">
        <v>370264.1</v>
      </c>
      <c r="CD51" s="16"/>
      <c r="CE51" s="28">
        <f>SUM(C51:CD51)</f>
        <v>6686182.2100000009</v>
      </c>
    </row>
    <row r="52" spans="1:83" x14ac:dyDescent="0.25">
      <c r="A52" s="35" t="s">
        <v>235</v>
      </c>
      <c r="B52" s="318">
        <v>4666773.8800000008</v>
      </c>
      <c r="C52" s="28">
        <f t="shared" ref="C52:AH52" si="3">IF($B$52,ROUND(($B$52/($CE$90+$CF$90)*C90),0))</f>
        <v>227155</v>
      </c>
      <c r="D52" s="28">
        <f t="shared" si="3"/>
        <v>0</v>
      </c>
      <c r="E52" s="28">
        <f t="shared" si="3"/>
        <v>1361929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458488</v>
      </c>
      <c r="Q52" s="28">
        <f t="shared" si="3"/>
        <v>59115</v>
      </c>
      <c r="R52" s="28">
        <f t="shared" si="3"/>
        <v>0</v>
      </c>
      <c r="S52" s="28">
        <f t="shared" si="3"/>
        <v>134409</v>
      </c>
      <c r="T52" s="28">
        <f t="shared" si="3"/>
        <v>0</v>
      </c>
      <c r="U52" s="28">
        <f t="shared" si="3"/>
        <v>119095</v>
      </c>
      <c r="V52" s="28">
        <f t="shared" si="3"/>
        <v>0</v>
      </c>
      <c r="W52" s="28">
        <f t="shared" si="3"/>
        <v>17958</v>
      </c>
      <c r="X52" s="28">
        <f t="shared" si="3"/>
        <v>15934</v>
      </c>
      <c r="Y52" s="28">
        <f t="shared" si="3"/>
        <v>244770</v>
      </c>
      <c r="Z52" s="28">
        <f t="shared" si="3"/>
        <v>0</v>
      </c>
      <c r="AA52" s="28">
        <f t="shared" si="3"/>
        <v>0</v>
      </c>
      <c r="AB52" s="28">
        <f t="shared" si="3"/>
        <v>35671</v>
      </c>
      <c r="AC52" s="28">
        <f t="shared" si="3"/>
        <v>10726</v>
      </c>
      <c r="AD52" s="28">
        <f t="shared" si="3"/>
        <v>0</v>
      </c>
      <c r="AE52" s="28">
        <f t="shared" si="3"/>
        <v>94721</v>
      </c>
      <c r="AF52" s="28">
        <f t="shared" si="3"/>
        <v>0</v>
      </c>
      <c r="AG52" s="28">
        <f t="shared" si="3"/>
        <v>253129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119552</v>
      </c>
      <c r="AZ52" s="28">
        <f t="shared" si="4"/>
        <v>0</v>
      </c>
      <c r="BA52" s="28">
        <f t="shared" si="4"/>
        <v>14579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310636</v>
      </c>
      <c r="BF52" s="28">
        <f t="shared" si="4"/>
        <v>11918</v>
      </c>
      <c r="BG52" s="28">
        <f t="shared" si="4"/>
        <v>0</v>
      </c>
      <c r="BH52" s="28">
        <f t="shared" si="4"/>
        <v>0</v>
      </c>
      <c r="BI52" s="28">
        <f t="shared" si="4"/>
        <v>11003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1134271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14252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15183</v>
      </c>
      <c r="BW52" s="28">
        <f t="shared" si="5"/>
        <v>0</v>
      </c>
      <c r="BX52" s="28">
        <f t="shared" si="5"/>
        <v>0</v>
      </c>
      <c r="BY52" s="28">
        <f t="shared" si="5"/>
        <v>2286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4666780</v>
      </c>
    </row>
    <row r="53" spans="1:83" x14ac:dyDescent="0.25">
      <c r="A53" s="16" t="s">
        <v>233</v>
      </c>
      <c r="B53" s="28">
        <f>B51+B52</f>
        <v>11352956.090000002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7">
        <v>5023</v>
      </c>
      <c r="D59" s="317"/>
      <c r="E59" s="317">
        <v>30022</v>
      </c>
      <c r="F59" s="317"/>
      <c r="G59" s="317"/>
      <c r="H59" s="317"/>
      <c r="I59" s="317"/>
      <c r="J59" s="317"/>
      <c r="K59" s="317"/>
      <c r="L59" s="317"/>
      <c r="M59" s="317"/>
      <c r="N59" s="317"/>
      <c r="O59" s="317">
        <v>0</v>
      </c>
      <c r="P59" s="319">
        <v>549141</v>
      </c>
      <c r="Q59" s="319">
        <v>405945</v>
      </c>
      <c r="R59" s="319">
        <v>0</v>
      </c>
      <c r="S59" s="279">
        <v>0</v>
      </c>
      <c r="T59" s="279">
        <v>0</v>
      </c>
      <c r="U59" s="320">
        <v>430738</v>
      </c>
      <c r="V59" s="319">
        <v>0</v>
      </c>
      <c r="W59" s="319">
        <v>12487.83</v>
      </c>
      <c r="X59" s="319">
        <v>0</v>
      </c>
      <c r="Y59" s="319">
        <v>83700.02</v>
      </c>
      <c r="Z59" s="319">
        <v>0</v>
      </c>
      <c r="AA59" s="319">
        <v>2691.27</v>
      </c>
      <c r="AB59" s="279">
        <v>0</v>
      </c>
      <c r="AC59" s="319">
        <v>58196.480000000003</v>
      </c>
      <c r="AD59" s="319">
        <v>0</v>
      </c>
      <c r="AE59" s="319">
        <v>68637</v>
      </c>
      <c r="AF59" s="319">
        <v>0</v>
      </c>
      <c r="AG59" s="319">
        <v>38908</v>
      </c>
      <c r="AH59" s="319">
        <v>0</v>
      </c>
      <c r="AI59" s="319">
        <v>0</v>
      </c>
      <c r="AJ59" s="319">
        <v>188987.38</v>
      </c>
      <c r="AK59" s="319">
        <v>21024</v>
      </c>
      <c r="AL59" s="319">
        <v>2955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79">
        <v>0</v>
      </c>
      <c r="AW59" s="279">
        <v>0</v>
      </c>
      <c r="AX59" s="279">
        <v>0</v>
      </c>
      <c r="AY59" s="319">
        <v>117341</v>
      </c>
      <c r="AZ59" s="319">
        <v>106742</v>
      </c>
      <c r="BA59" s="279">
        <v>0</v>
      </c>
      <c r="BB59" s="279">
        <v>0</v>
      </c>
      <c r="BC59" s="279">
        <v>0</v>
      </c>
      <c r="BD59" s="279">
        <v>0</v>
      </c>
      <c r="BE59" s="319">
        <v>285856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25">
      <c r="A60" s="218" t="s">
        <v>262</v>
      </c>
      <c r="B60" s="219"/>
      <c r="C60" s="321">
        <v>44.186206730769229</v>
      </c>
      <c r="D60" s="321">
        <v>0</v>
      </c>
      <c r="E60" s="321">
        <v>176.72074519230773</v>
      </c>
      <c r="F60" s="321">
        <v>0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46.727740384615373</v>
      </c>
      <c r="Q60" s="322">
        <v>26.495509615384613</v>
      </c>
      <c r="R60" s="322">
        <v>0</v>
      </c>
      <c r="S60" s="323">
        <v>8.594139423076923</v>
      </c>
      <c r="T60" s="323">
        <v>3.9699711538461542</v>
      </c>
      <c r="U60" s="324">
        <v>24.227235576923078</v>
      </c>
      <c r="V60" s="322">
        <v>3.7084519230769231</v>
      </c>
      <c r="W60" s="322">
        <v>3.6585576923076926</v>
      </c>
      <c r="X60" s="322">
        <v>8.6205817307692314</v>
      </c>
      <c r="Y60" s="322">
        <v>20.412466346153849</v>
      </c>
      <c r="Z60" s="322">
        <v>0</v>
      </c>
      <c r="AA60" s="322">
        <v>1.7971153846153847</v>
      </c>
      <c r="AB60" s="323">
        <v>31.246769230769232</v>
      </c>
      <c r="AC60" s="322">
        <v>14.239081730769231</v>
      </c>
      <c r="AD60" s="322">
        <v>0</v>
      </c>
      <c r="AE60" s="322">
        <v>15.579259615384615</v>
      </c>
      <c r="AF60" s="322">
        <v>0</v>
      </c>
      <c r="AG60" s="322">
        <v>36.955841346153854</v>
      </c>
      <c r="AH60" s="322">
        <v>0</v>
      </c>
      <c r="AI60" s="322">
        <v>0</v>
      </c>
      <c r="AJ60" s="322">
        <v>265.06381249999998</v>
      </c>
      <c r="AK60" s="322">
        <v>4.0104423076923084</v>
      </c>
      <c r="AL60" s="322">
        <v>1.3595673076923078</v>
      </c>
      <c r="AM60" s="322">
        <v>0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10.339379807692307</v>
      </c>
      <c r="AW60" s="323">
        <v>0</v>
      </c>
      <c r="AX60" s="323">
        <v>0</v>
      </c>
      <c r="AY60" s="322">
        <v>28.548466346153845</v>
      </c>
      <c r="AZ60" s="322">
        <v>0</v>
      </c>
      <c r="BA60" s="323">
        <v>1.2897451923076921</v>
      </c>
      <c r="BB60" s="323">
        <v>0</v>
      </c>
      <c r="BC60" s="323">
        <v>4.7348269230769224</v>
      </c>
      <c r="BD60" s="323">
        <v>0</v>
      </c>
      <c r="BE60" s="322">
        <v>5.6303942307692312</v>
      </c>
      <c r="BF60" s="323">
        <v>20.957624999999997</v>
      </c>
      <c r="BG60" s="323">
        <v>0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0</v>
      </c>
      <c r="BN60" s="323">
        <v>6.978206730769231</v>
      </c>
      <c r="BO60" s="323">
        <v>0</v>
      </c>
      <c r="BP60" s="323">
        <v>0</v>
      </c>
      <c r="BQ60" s="323">
        <v>0</v>
      </c>
      <c r="BR60" s="323">
        <v>0</v>
      </c>
      <c r="BS60" s="323">
        <v>0</v>
      </c>
      <c r="BT60" s="323">
        <v>0</v>
      </c>
      <c r="BU60" s="323">
        <v>0</v>
      </c>
      <c r="BV60" s="323">
        <v>0</v>
      </c>
      <c r="BW60" s="323">
        <v>0</v>
      </c>
      <c r="BX60" s="323">
        <v>5.4460528846153844</v>
      </c>
      <c r="BY60" s="323">
        <v>15.636663461538463</v>
      </c>
      <c r="BZ60" s="323">
        <v>0.36616346153846152</v>
      </c>
      <c r="CA60" s="323">
        <v>1.9033173076923078</v>
      </c>
      <c r="CB60" s="323">
        <v>0</v>
      </c>
      <c r="CC60" s="323">
        <v>1.40625E-2</v>
      </c>
      <c r="CD60" s="220" t="s">
        <v>248</v>
      </c>
      <c r="CE60" s="238">
        <f t="shared" ref="CE60:CE68" si="6">SUM(C60:CD60)</f>
        <v>839.41839903846153</v>
      </c>
    </row>
    <row r="61" spans="1:83" x14ac:dyDescent="0.25">
      <c r="A61" s="35" t="s">
        <v>263</v>
      </c>
      <c r="B61" s="16"/>
      <c r="C61" s="317">
        <v>5459359.7400000002</v>
      </c>
      <c r="D61" s="317">
        <v>0</v>
      </c>
      <c r="E61" s="317">
        <v>20345927.129999988</v>
      </c>
      <c r="F61" s="317">
        <v>0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5762935.0600000015</v>
      </c>
      <c r="Q61" s="319">
        <v>3634207.1099999994</v>
      </c>
      <c r="R61" s="319">
        <v>0</v>
      </c>
      <c r="S61" s="325">
        <v>504406.31999999995</v>
      </c>
      <c r="T61" s="325">
        <v>600326.42999999993</v>
      </c>
      <c r="U61" s="320">
        <v>2149407.69</v>
      </c>
      <c r="V61" s="319">
        <v>475860.2</v>
      </c>
      <c r="W61" s="319">
        <v>553268</v>
      </c>
      <c r="X61" s="319">
        <v>1226907.7699999998</v>
      </c>
      <c r="Y61" s="319">
        <v>2190615.5399999996</v>
      </c>
      <c r="Z61" s="319">
        <v>0</v>
      </c>
      <c r="AA61" s="319">
        <v>269464.56</v>
      </c>
      <c r="AB61" s="326">
        <v>3974513.8699999996</v>
      </c>
      <c r="AC61" s="319">
        <v>1473206.84</v>
      </c>
      <c r="AD61" s="319">
        <v>0</v>
      </c>
      <c r="AE61" s="319">
        <v>1744192.4399999997</v>
      </c>
      <c r="AF61" s="319">
        <v>0</v>
      </c>
      <c r="AG61" s="319">
        <v>4839289.6100000003</v>
      </c>
      <c r="AH61" s="319">
        <v>0</v>
      </c>
      <c r="AI61" s="319">
        <v>0</v>
      </c>
      <c r="AJ61" s="319">
        <v>32877649.18999999</v>
      </c>
      <c r="AK61" s="319">
        <v>474815.74000000005</v>
      </c>
      <c r="AL61" s="319">
        <v>131349.79999999999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1385888.2000000002</v>
      </c>
      <c r="AW61" s="325">
        <v>0</v>
      </c>
      <c r="AX61" s="325">
        <v>0</v>
      </c>
      <c r="AY61" s="319">
        <v>1580746.6700000002</v>
      </c>
      <c r="AZ61" s="319">
        <v>0</v>
      </c>
      <c r="BA61" s="325">
        <v>67943.76999999999</v>
      </c>
      <c r="BB61" s="325">
        <v>0</v>
      </c>
      <c r="BC61" s="325">
        <v>272276.4499999999</v>
      </c>
      <c r="BD61" s="325">
        <v>0</v>
      </c>
      <c r="BE61" s="319">
        <v>469278.34</v>
      </c>
      <c r="BF61" s="325">
        <v>1143386.43</v>
      </c>
      <c r="BG61" s="325">
        <v>0</v>
      </c>
      <c r="BH61" s="325">
        <v>0</v>
      </c>
      <c r="BI61" s="325">
        <v>0</v>
      </c>
      <c r="BJ61" s="325">
        <v>0</v>
      </c>
      <c r="BK61" s="325">
        <v>0</v>
      </c>
      <c r="BL61" s="325">
        <v>0</v>
      </c>
      <c r="BM61" s="325">
        <v>0</v>
      </c>
      <c r="BN61" s="325">
        <v>1060388.17</v>
      </c>
      <c r="BO61" s="325">
        <v>0</v>
      </c>
      <c r="BP61" s="325">
        <v>0</v>
      </c>
      <c r="BQ61" s="325">
        <v>0</v>
      </c>
      <c r="BR61" s="325">
        <v>-1.25</v>
      </c>
      <c r="BS61" s="325">
        <v>0</v>
      </c>
      <c r="BT61" s="325">
        <v>0</v>
      </c>
      <c r="BU61" s="325">
        <v>0</v>
      </c>
      <c r="BV61" s="325">
        <v>0</v>
      </c>
      <c r="BW61" s="325">
        <v>0</v>
      </c>
      <c r="BX61" s="325">
        <v>691062.37</v>
      </c>
      <c r="BY61" s="325">
        <v>1914461.3000000003</v>
      </c>
      <c r="BZ61" s="325">
        <v>139251.67000000001</v>
      </c>
      <c r="CA61" s="325">
        <v>216450.1</v>
      </c>
      <c r="CB61" s="325">
        <v>0</v>
      </c>
      <c r="CC61" s="325">
        <v>616001.28000000003</v>
      </c>
      <c r="CD61" s="25" t="s">
        <v>248</v>
      </c>
      <c r="CE61" s="28">
        <f t="shared" si="6"/>
        <v>98244836.539999992</v>
      </c>
    </row>
    <row r="62" spans="1:83" x14ac:dyDescent="0.25">
      <c r="A62" s="35" t="s">
        <v>11</v>
      </c>
      <c r="B62" s="16"/>
      <c r="C62" s="28">
        <f t="shared" ref="C62:AH62" si="7">ROUND(C47+C48,0)</f>
        <v>1204888</v>
      </c>
      <c r="D62" s="28">
        <f t="shared" si="7"/>
        <v>0</v>
      </c>
      <c r="E62" s="28">
        <f t="shared" si="7"/>
        <v>4486017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1272164</v>
      </c>
      <c r="Q62" s="28">
        <f t="shared" si="7"/>
        <v>804943</v>
      </c>
      <c r="R62" s="28">
        <f t="shared" si="7"/>
        <v>0</v>
      </c>
      <c r="S62" s="28">
        <f t="shared" si="7"/>
        <v>111652</v>
      </c>
      <c r="T62" s="28">
        <f t="shared" si="7"/>
        <v>132336</v>
      </c>
      <c r="U62" s="28">
        <f t="shared" si="7"/>
        <v>473815</v>
      </c>
      <c r="V62" s="28">
        <f t="shared" si="7"/>
        <v>104898</v>
      </c>
      <c r="W62" s="28">
        <f t="shared" si="7"/>
        <v>121962</v>
      </c>
      <c r="X62" s="28">
        <f t="shared" si="7"/>
        <v>270459</v>
      </c>
      <c r="Y62" s="28">
        <f t="shared" si="7"/>
        <v>482898</v>
      </c>
      <c r="Z62" s="28">
        <f t="shared" si="7"/>
        <v>0</v>
      </c>
      <c r="AA62" s="28">
        <f t="shared" si="7"/>
        <v>59401</v>
      </c>
      <c r="AB62" s="28">
        <f t="shared" si="7"/>
        <v>876140</v>
      </c>
      <c r="AC62" s="28">
        <f t="shared" si="7"/>
        <v>325659</v>
      </c>
      <c r="AD62" s="28">
        <f t="shared" si="7"/>
        <v>0</v>
      </c>
      <c r="AE62" s="28">
        <f t="shared" si="7"/>
        <v>384489</v>
      </c>
      <c r="AF62" s="28">
        <f t="shared" si="7"/>
        <v>0</v>
      </c>
      <c r="AG62" s="28">
        <f t="shared" si="7"/>
        <v>1067139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7247560</v>
      </c>
      <c r="AK62" s="28">
        <f t="shared" si="8"/>
        <v>104668</v>
      </c>
      <c r="AL62" s="28">
        <f t="shared" si="8"/>
        <v>28955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305749</v>
      </c>
      <c r="AW62" s="28">
        <f t="shared" si="8"/>
        <v>0</v>
      </c>
      <c r="AX62" s="28">
        <f t="shared" si="8"/>
        <v>0</v>
      </c>
      <c r="AY62" s="28">
        <f t="shared" si="8"/>
        <v>348527</v>
      </c>
      <c r="AZ62" s="28">
        <f t="shared" si="8"/>
        <v>0</v>
      </c>
      <c r="BA62" s="28">
        <f t="shared" si="8"/>
        <v>14977</v>
      </c>
      <c r="BB62" s="28">
        <f t="shared" si="8"/>
        <v>0</v>
      </c>
      <c r="BC62" s="28">
        <f t="shared" si="8"/>
        <v>60021</v>
      </c>
      <c r="BD62" s="28">
        <f t="shared" si="8"/>
        <v>0</v>
      </c>
      <c r="BE62" s="28">
        <f t="shared" si="8"/>
        <v>103448</v>
      </c>
      <c r="BF62" s="28">
        <f t="shared" si="8"/>
        <v>254336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326573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152338</v>
      </c>
      <c r="BY62" s="28">
        <f t="shared" si="9"/>
        <v>422058</v>
      </c>
      <c r="BZ62" s="28">
        <f t="shared" si="9"/>
        <v>30697</v>
      </c>
      <c r="CA62" s="28">
        <f t="shared" si="9"/>
        <v>47714</v>
      </c>
      <c r="CB62" s="28">
        <f t="shared" si="9"/>
        <v>0</v>
      </c>
      <c r="CC62" s="28">
        <f t="shared" si="9"/>
        <v>135791</v>
      </c>
      <c r="CD62" s="25" t="s">
        <v>248</v>
      </c>
      <c r="CE62" s="28">
        <f t="shared" si="6"/>
        <v>21762272</v>
      </c>
    </row>
    <row r="63" spans="1:83" x14ac:dyDescent="0.25">
      <c r="A63" s="35" t="s">
        <v>264</v>
      </c>
      <c r="B63" s="16"/>
      <c r="C63" s="317">
        <v>1042667.7</v>
      </c>
      <c r="D63" s="317">
        <v>0</v>
      </c>
      <c r="E63" s="317">
        <v>0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1085268.8900000001</v>
      </c>
      <c r="Q63" s="319">
        <v>0</v>
      </c>
      <c r="R63" s="319">
        <v>0</v>
      </c>
      <c r="S63" s="325">
        <v>0</v>
      </c>
      <c r="T63" s="325">
        <v>0</v>
      </c>
      <c r="U63" s="320">
        <v>51103.61</v>
      </c>
      <c r="V63" s="319">
        <v>0</v>
      </c>
      <c r="W63" s="319">
        <v>0</v>
      </c>
      <c r="X63" s="319">
        <v>0</v>
      </c>
      <c r="Y63" s="319">
        <v>23025</v>
      </c>
      <c r="Z63" s="319">
        <v>0</v>
      </c>
      <c r="AA63" s="319">
        <v>0</v>
      </c>
      <c r="AB63" s="326">
        <v>0</v>
      </c>
      <c r="AC63" s="319">
        <v>847.5</v>
      </c>
      <c r="AD63" s="319">
        <v>0</v>
      </c>
      <c r="AE63" s="319">
        <v>0</v>
      </c>
      <c r="AF63" s="319">
        <v>0</v>
      </c>
      <c r="AG63" s="319">
        <v>598787</v>
      </c>
      <c r="AH63" s="319">
        <v>0</v>
      </c>
      <c r="AI63" s="319">
        <v>0</v>
      </c>
      <c r="AJ63" s="319">
        <v>523206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0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0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4837977.45</v>
      </c>
      <c r="CD63" s="25" t="s">
        <v>248</v>
      </c>
      <c r="CE63" s="28">
        <f t="shared" si="6"/>
        <v>8162883.1500000004</v>
      </c>
    </row>
    <row r="64" spans="1:83" x14ac:dyDescent="0.25">
      <c r="A64" s="35" t="s">
        <v>265</v>
      </c>
      <c r="B64" s="16"/>
      <c r="C64" s="317">
        <v>641905.94999999995</v>
      </c>
      <c r="D64" s="317">
        <v>0</v>
      </c>
      <c r="E64" s="317">
        <v>1842754.0499999993</v>
      </c>
      <c r="F64" s="317">
        <v>0</v>
      </c>
      <c r="G64" s="317">
        <v>0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13536190.869999994</v>
      </c>
      <c r="Q64" s="319">
        <v>289195.65999999997</v>
      </c>
      <c r="R64" s="319">
        <v>0</v>
      </c>
      <c r="S64" s="325">
        <v>4926.410000000059</v>
      </c>
      <c r="T64" s="325">
        <v>174889.69</v>
      </c>
      <c r="U64" s="320">
        <v>1630275.4800000004</v>
      </c>
      <c r="V64" s="319">
        <v>127883.35</v>
      </c>
      <c r="W64" s="319">
        <v>8052.3300000000008</v>
      </c>
      <c r="X64" s="319">
        <v>87671.159999999989</v>
      </c>
      <c r="Y64" s="319">
        <v>250911.34999999998</v>
      </c>
      <c r="Z64" s="319">
        <v>0</v>
      </c>
      <c r="AA64" s="319">
        <v>243236.15</v>
      </c>
      <c r="AB64" s="326">
        <v>6804878.1699999999</v>
      </c>
      <c r="AC64" s="319">
        <v>355796.15999999992</v>
      </c>
      <c r="AD64" s="319">
        <v>1934.54</v>
      </c>
      <c r="AE64" s="319">
        <v>11801.740000000002</v>
      </c>
      <c r="AF64" s="319">
        <v>0</v>
      </c>
      <c r="AG64" s="319">
        <v>1554394.8799999997</v>
      </c>
      <c r="AH64" s="319">
        <v>0</v>
      </c>
      <c r="AI64" s="319">
        <v>0</v>
      </c>
      <c r="AJ64" s="319">
        <v>2305994.2000000002</v>
      </c>
      <c r="AK64" s="319">
        <v>2007.8600000000001</v>
      </c>
      <c r="AL64" s="319">
        <v>72.06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19025.260000000002</v>
      </c>
      <c r="AW64" s="325">
        <v>0</v>
      </c>
      <c r="AX64" s="325">
        <v>0</v>
      </c>
      <c r="AY64" s="319">
        <v>851450.3</v>
      </c>
      <c r="AZ64" s="319">
        <v>0</v>
      </c>
      <c r="BA64" s="325">
        <v>0</v>
      </c>
      <c r="BB64" s="325">
        <v>0</v>
      </c>
      <c r="BC64" s="325">
        <v>0</v>
      </c>
      <c r="BD64" s="325">
        <v>2525.1799999999998</v>
      </c>
      <c r="BE64" s="319">
        <v>33251.919999999998</v>
      </c>
      <c r="BF64" s="325">
        <v>145111.15000000002</v>
      </c>
      <c r="BG64" s="325">
        <v>0</v>
      </c>
      <c r="BH64" s="325">
        <v>0</v>
      </c>
      <c r="BI64" s="325">
        <v>36164.979999999996</v>
      </c>
      <c r="BJ64" s="325">
        <v>0</v>
      </c>
      <c r="BK64" s="325">
        <v>0</v>
      </c>
      <c r="BL64" s="325">
        <v>29563.149999999998</v>
      </c>
      <c r="BM64" s="325">
        <v>0</v>
      </c>
      <c r="BN64" s="325">
        <v>267031.81</v>
      </c>
      <c r="BO64" s="325">
        <v>0</v>
      </c>
      <c r="BP64" s="325">
        <v>0</v>
      </c>
      <c r="BQ64" s="325">
        <v>0</v>
      </c>
      <c r="BR64" s="325">
        <v>0</v>
      </c>
      <c r="BS64" s="325">
        <v>0</v>
      </c>
      <c r="BT64" s="325">
        <v>0</v>
      </c>
      <c r="BU64" s="325">
        <v>0</v>
      </c>
      <c r="BV64" s="325">
        <v>0</v>
      </c>
      <c r="BW64" s="325">
        <v>0</v>
      </c>
      <c r="BX64" s="325">
        <v>0</v>
      </c>
      <c r="BY64" s="325">
        <v>2472.12</v>
      </c>
      <c r="BZ64" s="325">
        <v>0</v>
      </c>
      <c r="CA64" s="325">
        <v>0</v>
      </c>
      <c r="CB64" s="325">
        <v>0</v>
      </c>
      <c r="CC64" s="325">
        <v>63884.22</v>
      </c>
      <c r="CD64" s="25" t="s">
        <v>248</v>
      </c>
      <c r="CE64" s="28">
        <f t="shared" si="6"/>
        <v>31325252.149999984</v>
      </c>
    </row>
    <row r="65" spans="1:83" x14ac:dyDescent="0.25">
      <c r="A65" s="35" t="s">
        <v>266</v>
      </c>
      <c r="B65" s="16"/>
      <c r="C65" s="317">
        <v>2363.27</v>
      </c>
      <c r="D65" s="317">
        <v>0</v>
      </c>
      <c r="E65" s="317">
        <v>3955.83</v>
      </c>
      <c r="F65" s="317">
        <v>0</v>
      </c>
      <c r="G65" s="317">
        <v>0</v>
      </c>
      <c r="H65" s="317">
        <v>0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0</v>
      </c>
      <c r="P65" s="319">
        <v>2240.88</v>
      </c>
      <c r="Q65" s="319">
        <v>420.48</v>
      </c>
      <c r="R65" s="319">
        <v>0</v>
      </c>
      <c r="S65" s="325">
        <v>0</v>
      </c>
      <c r="T65" s="325">
        <v>511.87</v>
      </c>
      <c r="U65" s="320">
        <v>1446.3</v>
      </c>
      <c r="V65" s="319">
        <v>995.75</v>
      </c>
      <c r="W65" s="319">
        <v>0</v>
      </c>
      <c r="X65" s="319">
        <v>469</v>
      </c>
      <c r="Y65" s="319">
        <v>166.22000000000003</v>
      </c>
      <c r="Z65" s="319">
        <v>0</v>
      </c>
      <c r="AA65" s="319">
        <v>0</v>
      </c>
      <c r="AB65" s="326">
        <v>305.37</v>
      </c>
      <c r="AC65" s="319">
        <v>1440.5700000000002</v>
      </c>
      <c r="AD65" s="319">
        <v>0</v>
      </c>
      <c r="AE65" s="319">
        <v>101.79</v>
      </c>
      <c r="AF65" s="319">
        <v>0</v>
      </c>
      <c r="AG65" s="319">
        <v>567.95000000000005</v>
      </c>
      <c r="AH65" s="319">
        <v>0</v>
      </c>
      <c r="AI65" s="319">
        <v>0</v>
      </c>
      <c r="AJ65" s="319">
        <v>82754.540000000023</v>
      </c>
      <c r="AK65" s="319">
        <v>0</v>
      </c>
      <c r="AL65" s="319">
        <v>0</v>
      </c>
      <c r="AM65" s="319">
        <v>0</v>
      </c>
      <c r="AN65" s="319">
        <v>0</v>
      </c>
      <c r="AO65" s="319">
        <v>0</v>
      </c>
      <c r="AP65" s="319">
        <v>0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25">
        <v>0</v>
      </c>
      <c r="AW65" s="325">
        <v>0</v>
      </c>
      <c r="AX65" s="325">
        <v>0</v>
      </c>
      <c r="AY65" s="319">
        <v>101.79</v>
      </c>
      <c r="AZ65" s="319">
        <v>0</v>
      </c>
      <c r="BA65" s="325">
        <v>0</v>
      </c>
      <c r="BB65" s="325">
        <v>0</v>
      </c>
      <c r="BC65" s="325">
        <v>508.95</v>
      </c>
      <c r="BD65" s="325">
        <v>0</v>
      </c>
      <c r="BE65" s="319">
        <v>1435905.34</v>
      </c>
      <c r="BF65" s="325">
        <v>401.97</v>
      </c>
      <c r="BG65" s="325">
        <v>0</v>
      </c>
      <c r="BH65" s="325">
        <v>0</v>
      </c>
      <c r="BI65" s="325">
        <v>0</v>
      </c>
      <c r="BJ65" s="325">
        <v>0</v>
      </c>
      <c r="BK65" s="325">
        <v>0</v>
      </c>
      <c r="BL65" s="325">
        <v>214.62</v>
      </c>
      <c r="BM65" s="325">
        <v>0</v>
      </c>
      <c r="BN65" s="325">
        <v>0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582.82000000000005</v>
      </c>
      <c r="BZ65" s="325">
        <v>0</v>
      </c>
      <c r="CA65" s="325">
        <v>0</v>
      </c>
      <c r="CB65" s="325">
        <v>0</v>
      </c>
      <c r="CC65" s="325">
        <v>0</v>
      </c>
      <c r="CD65" s="25" t="s">
        <v>248</v>
      </c>
      <c r="CE65" s="28">
        <f t="shared" si="6"/>
        <v>1535455.3100000003</v>
      </c>
    </row>
    <row r="66" spans="1:83" x14ac:dyDescent="0.25">
      <c r="A66" s="35" t="s">
        <v>267</v>
      </c>
      <c r="B66" s="16"/>
      <c r="C66" s="317">
        <v>430.49</v>
      </c>
      <c r="D66" s="317">
        <v>0</v>
      </c>
      <c r="E66" s="317">
        <v>77571.899999999994</v>
      </c>
      <c r="F66" s="317">
        <v>0</v>
      </c>
      <c r="G66" s="317">
        <v>0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637854.56999999995</v>
      </c>
      <c r="Q66" s="319">
        <v>9949.76</v>
      </c>
      <c r="R66" s="319">
        <v>0</v>
      </c>
      <c r="S66" s="325">
        <v>52101.72</v>
      </c>
      <c r="T66" s="325">
        <v>0</v>
      </c>
      <c r="U66" s="320">
        <v>435731.57000000007</v>
      </c>
      <c r="V66" s="319">
        <v>24635.91</v>
      </c>
      <c r="W66" s="319">
        <v>130994.33</v>
      </c>
      <c r="X66" s="319">
        <v>123631.61</v>
      </c>
      <c r="Y66" s="319">
        <v>613029.84000000008</v>
      </c>
      <c r="Z66" s="319">
        <v>0</v>
      </c>
      <c r="AA66" s="319">
        <v>15798.78</v>
      </c>
      <c r="AB66" s="326">
        <v>531653.29</v>
      </c>
      <c r="AC66" s="319">
        <v>7110.45</v>
      </c>
      <c r="AD66" s="319">
        <v>824421.25</v>
      </c>
      <c r="AE66" s="319">
        <v>359645.67</v>
      </c>
      <c r="AF66" s="319">
        <v>0</v>
      </c>
      <c r="AG66" s="319">
        <v>342576.11</v>
      </c>
      <c r="AH66" s="319">
        <v>0</v>
      </c>
      <c r="AI66" s="319">
        <v>0</v>
      </c>
      <c r="AJ66" s="319">
        <v>2028396</v>
      </c>
      <c r="AK66" s="319">
        <v>0</v>
      </c>
      <c r="AL66" s="319">
        <v>70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1432430.7399999998</v>
      </c>
      <c r="AW66" s="325">
        <v>0</v>
      </c>
      <c r="AX66" s="325">
        <v>42178.55</v>
      </c>
      <c r="AY66" s="319">
        <v>151361.14000000001</v>
      </c>
      <c r="AZ66" s="319">
        <v>0</v>
      </c>
      <c r="BA66" s="325">
        <v>65620.87</v>
      </c>
      <c r="BB66" s="325">
        <v>0</v>
      </c>
      <c r="BC66" s="325">
        <v>38018.51</v>
      </c>
      <c r="BD66" s="325">
        <v>47381.97</v>
      </c>
      <c r="BE66" s="319">
        <v>3009133.46</v>
      </c>
      <c r="BF66" s="325">
        <v>267359.39</v>
      </c>
      <c r="BG66" s="325">
        <v>325203.3</v>
      </c>
      <c r="BH66" s="325">
        <v>215562.54</v>
      </c>
      <c r="BI66" s="325">
        <v>0</v>
      </c>
      <c r="BJ66" s="325">
        <v>228137.59</v>
      </c>
      <c r="BK66" s="325">
        <v>8955379.6400000006</v>
      </c>
      <c r="BL66" s="325">
        <v>3463637.79</v>
      </c>
      <c r="BM66" s="325">
        <v>0</v>
      </c>
      <c r="BN66" s="325">
        <v>1982480.0199999996</v>
      </c>
      <c r="BO66" s="325">
        <v>235964.1</v>
      </c>
      <c r="BP66" s="325">
        <v>1396260.84</v>
      </c>
      <c r="BQ66" s="325">
        <v>0</v>
      </c>
      <c r="BR66" s="325">
        <v>2279078.9300000002</v>
      </c>
      <c r="BS66" s="325">
        <v>40598.26</v>
      </c>
      <c r="BT66" s="325">
        <v>82977.17</v>
      </c>
      <c r="BU66" s="325">
        <v>19631.14</v>
      </c>
      <c r="BV66" s="325">
        <v>0</v>
      </c>
      <c r="BW66" s="325">
        <v>413795.87</v>
      </c>
      <c r="BX66" s="325">
        <v>704771.88</v>
      </c>
      <c r="BY66" s="325">
        <v>91720.159999999989</v>
      </c>
      <c r="BZ66" s="325">
        <v>0</v>
      </c>
      <c r="CA66" s="325">
        <v>185062.78</v>
      </c>
      <c r="CB66" s="325">
        <v>84346.9</v>
      </c>
      <c r="CC66" s="325">
        <v>9332052.1100000031</v>
      </c>
      <c r="CD66" s="25" t="s">
        <v>248</v>
      </c>
      <c r="CE66" s="28">
        <f t="shared" si="6"/>
        <v>41305748.900000006</v>
      </c>
    </row>
    <row r="67" spans="1:83" x14ac:dyDescent="0.25">
      <c r="A67" s="35" t="s">
        <v>16</v>
      </c>
      <c r="B67" s="16"/>
      <c r="C67" s="28">
        <f t="shared" ref="C67:AH67" si="10">ROUND(C51+C52,0)</f>
        <v>454987</v>
      </c>
      <c r="D67" s="28">
        <f t="shared" si="10"/>
        <v>0</v>
      </c>
      <c r="E67" s="28">
        <f t="shared" si="10"/>
        <v>2282657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1396933</v>
      </c>
      <c r="Q67" s="28">
        <f t="shared" si="10"/>
        <v>131166</v>
      </c>
      <c r="R67" s="28">
        <f t="shared" si="10"/>
        <v>0</v>
      </c>
      <c r="S67" s="28">
        <f t="shared" si="10"/>
        <v>220924</v>
      </c>
      <c r="T67" s="28">
        <f t="shared" si="10"/>
        <v>13734</v>
      </c>
      <c r="U67" s="28">
        <f t="shared" si="10"/>
        <v>206713</v>
      </c>
      <c r="V67" s="28">
        <f t="shared" si="10"/>
        <v>17853</v>
      </c>
      <c r="W67" s="28">
        <f t="shared" si="10"/>
        <v>30810</v>
      </c>
      <c r="X67" s="28">
        <f t="shared" si="10"/>
        <v>221227</v>
      </c>
      <c r="Y67" s="28">
        <f t="shared" si="10"/>
        <v>572823</v>
      </c>
      <c r="Z67" s="28">
        <f t="shared" si="10"/>
        <v>0</v>
      </c>
      <c r="AA67" s="28">
        <f t="shared" si="10"/>
        <v>153829</v>
      </c>
      <c r="AB67" s="28">
        <f t="shared" si="10"/>
        <v>142604</v>
      </c>
      <c r="AC67" s="28">
        <f t="shared" si="10"/>
        <v>55141</v>
      </c>
      <c r="AD67" s="28">
        <f t="shared" si="10"/>
        <v>0</v>
      </c>
      <c r="AE67" s="28">
        <f t="shared" si="10"/>
        <v>96226</v>
      </c>
      <c r="AF67" s="28">
        <f t="shared" si="10"/>
        <v>0</v>
      </c>
      <c r="AG67" s="28">
        <f t="shared" si="10"/>
        <v>506018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1514283</v>
      </c>
      <c r="AK67" s="28">
        <f t="shared" si="11"/>
        <v>435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227303</v>
      </c>
      <c r="AZ67" s="28">
        <f t="shared" si="11"/>
        <v>0</v>
      </c>
      <c r="BA67" s="28">
        <f t="shared" si="11"/>
        <v>25562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642312</v>
      </c>
      <c r="BF67" s="28">
        <f t="shared" si="11"/>
        <v>26780</v>
      </c>
      <c r="BG67" s="28">
        <f t="shared" si="11"/>
        <v>0</v>
      </c>
      <c r="BH67" s="28">
        <f t="shared" si="11"/>
        <v>0</v>
      </c>
      <c r="BI67" s="28">
        <f t="shared" si="11"/>
        <v>19164</v>
      </c>
      <c r="BJ67" s="28">
        <f t="shared" si="11"/>
        <v>0</v>
      </c>
      <c r="BK67" s="28">
        <f t="shared" si="11"/>
        <v>0</v>
      </c>
      <c r="BL67" s="28">
        <f t="shared" si="11"/>
        <v>1784</v>
      </c>
      <c r="BM67" s="28">
        <f t="shared" si="11"/>
        <v>0</v>
      </c>
      <c r="BN67" s="28">
        <f t="shared" si="11"/>
        <v>1976460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14252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15183</v>
      </c>
      <c r="BW67" s="28">
        <f t="shared" si="12"/>
        <v>0</v>
      </c>
      <c r="BX67" s="28">
        <f t="shared" si="12"/>
        <v>0</v>
      </c>
      <c r="BY67" s="28">
        <f t="shared" si="12"/>
        <v>15534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370264</v>
      </c>
      <c r="CD67" s="25" t="s">
        <v>248</v>
      </c>
      <c r="CE67" s="28">
        <f t="shared" si="6"/>
        <v>11352961</v>
      </c>
    </row>
    <row r="68" spans="1:83" x14ac:dyDescent="0.25">
      <c r="A68" s="35" t="s">
        <v>268</v>
      </c>
      <c r="B68" s="28"/>
      <c r="C68" s="317">
        <v>8740.7899999999991</v>
      </c>
      <c r="D68" s="317">
        <v>0</v>
      </c>
      <c r="E68" s="317">
        <v>17602.510000000002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463167.94</v>
      </c>
      <c r="Q68" s="319">
        <v>519.85</v>
      </c>
      <c r="R68" s="319">
        <v>0</v>
      </c>
      <c r="S68" s="325">
        <v>7981.5300000000007</v>
      </c>
      <c r="T68" s="325">
        <v>0</v>
      </c>
      <c r="U68" s="320">
        <v>53243.92</v>
      </c>
      <c r="V68" s="319">
        <v>0</v>
      </c>
      <c r="W68" s="319">
        <v>718.56</v>
      </c>
      <c r="X68" s="319">
        <v>0</v>
      </c>
      <c r="Y68" s="319">
        <v>62957.439999999995</v>
      </c>
      <c r="Z68" s="319">
        <v>0</v>
      </c>
      <c r="AA68" s="319">
        <v>737.23</v>
      </c>
      <c r="AB68" s="326">
        <v>57405.52</v>
      </c>
      <c r="AC68" s="319">
        <v>5393.17</v>
      </c>
      <c r="AD68" s="319">
        <v>0</v>
      </c>
      <c r="AE68" s="319">
        <v>240936.78</v>
      </c>
      <c r="AF68" s="319">
        <v>0</v>
      </c>
      <c r="AG68" s="319">
        <v>37028.32</v>
      </c>
      <c r="AH68" s="319">
        <v>0</v>
      </c>
      <c r="AI68" s="319">
        <v>0</v>
      </c>
      <c r="AJ68" s="319">
        <v>3360055.42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47333.57</v>
      </c>
      <c r="AW68" s="325">
        <v>0</v>
      </c>
      <c r="AX68" s="325">
        <v>0</v>
      </c>
      <c r="AY68" s="319">
        <v>9420.86</v>
      </c>
      <c r="AZ68" s="319">
        <v>0</v>
      </c>
      <c r="BA68" s="325">
        <v>0</v>
      </c>
      <c r="BB68" s="325">
        <v>0</v>
      </c>
      <c r="BC68" s="325">
        <v>0</v>
      </c>
      <c r="BD68" s="325">
        <v>267351.95</v>
      </c>
      <c r="BE68" s="319">
        <v>43175.68</v>
      </c>
      <c r="BF68" s="325">
        <v>166.1</v>
      </c>
      <c r="BG68" s="325">
        <v>0</v>
      </c>
      <c r="BH68" s="325">
        <v>0</v>
      </c>
      <c r="BI68" s="325">
        <v>590.04</v>
      </c>
      <c r="BJ68" s="325">
        <v>0</v>
      </c>
      <c r="BK68" s="325">
        <v>0</v>
      </c>
      <c r="BL68" s="325">
        <v>7045.45</v>
      </c>
      <c r="BM68" s="325">
        <v>0</v>
      </c>
      <c r="BN68" s="325">
        <v>85003.09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867.77</v>
      </c>
      <c r="BZ68" s="325">
        <v>0</v>
      </c>
      <c r="CA68" s="325">
        <v>0</v>
      </c>
      <c r="CB68" s="325">
        <v>0</v>
      </c>
      <c r="CC68" s="325">
        <v>268754.4099999998</v>
      </c>
      <c r="CD68" s="25" t="s">
        <v>248</v>
      </c>
      <c r="CE68" s="28">
        <f t="shared" si="6"/>
        <v>5046197.9000000004</v>
      </c>
    </row>
    <row r="69" spans="1:83" x14ac:dyDescent="0.25">
      <c r="A69" s="35" t="s">
        <v>269</v>
      </c>
      <c r="B69" s="16"/>
      <c r="C69" s="28">
        <f t="shared" ref="C69:AH69" si="13">SUM(C70:C83)</f>
        <v>1285951.0999999999</v>
      </c>
      <c r="D69" s="28">
        <f t="shared" si="13"/>
        <v>0</v>
      </c>
      <c r="E69" s="28">
        <f t="shared" si="13"/>
        <v>5811198.2799999993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1769237.6300000001</v>
      </c>
      <c r="Q69" s="28">
        <f t="shared" si="13"/>
        <v>56130.439999999995</v>
      </c>
      <c r="R69" s="28">
        <f t="shared" si="13"/>
        <v>0</v>
      </c>
      <c r="S69" s="28">
        <f t="shared" si="13"/>
        <v>288.89</v>
      </c>
      <c r="T69" s="28">
        <f t="shared" si="13"/>
        <v>3321.61</v>
      </c>
      <c r="U69" s="28">
        <f t="shared" si="13"/>
        <v>1152241.5</v>
      </c>
      <c r="V69" s="28">
        <f t="shared" si="13"/>
        <v>-17964.54</v>
      </c>
      <c r="W69" s="28">
        <f t="shared" si="13"/>
        <v>0</v>
      </c>
      <c r="X69" s="28">
        <f t="shared" si="13"/>
        <v>179713.16999999998</v>
      </c>
      <c r="Y69" s="28">
        <f t="shared" si="13"/>
        <v>36320.18</v>
      </c>
      <c r="Z69" s="28">
        <f t="shared" si="13"/>
        <v>0</v>
      </c>
      <c r="AA69" s="28">
        <f t="shared" si="13"/>
        <v>2375</v>
      </c>
      <c r="AB69" s="28">
        <f t="shared" si="13"/>
        <v>7548658.9299999988</v>
      </c>
      <c r="AC69" s="28">
        <f t="shared" si="13"/>
        <v>49.400000000000091</v>
      </c>
      <c r="AD69" s="28">
        <f t="shared" si="13"/>
        <v>0</v>
      </c>
      <c r="AE69" s="28">
        <f t="shared" si="13"/>
        <v>8341.2800000000007</v>
      </c>
      <c r="AF69" s="28">
        <f t="shared" si="13"/>
        <v>0</v>
      </c>
      <c r="AG69" s="28">
        <f t="shared" si="13"/>
        <v>4066523.5900000003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2312190.7000000002</v>
      </c>
      <c r="AK69" s="28">
        <f t="shared" si="14"/>
        <v>625</v>
      </c>
      <c r="AL69" s="28">
        <f t="shared" si="14"/>
        <v>485.63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180490.28</v>
      </c>
      <c r="AW69" s="28">
        <f t="shared" si="14"/>
        <v>0</v>
      </c>
      <c r="AX69" s="28">
        <f t="shared" si="14"/>
        <v>0</v>
      </c>
      <c r="AY69" s="28">
        <f t="shared" si="14"/>
        <v>188103.41</v>
      </c>
      <c r="AZ69" s="28">
        <f t="shared" si="14"/>
        <v>0</v>
      </c>
      <c r="BA69" s="28">
        <f t="shared" si="14"/>
        <v>190.21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809480.87999999977</v>
      </c>
      <c r="BF69" s="28">
        <f t="shared" si="14"/>
        <v>377013.87</v>
      </c>
      <c r="BG69" s="28">
        <f t="shared" si="14"/>
        <v>0</v>
      </c>
      <c r="BH69" s="28">
        <f t="shared" si="14"/>
        <v>0</v>
      </c>
      <c r="BI69" s="28">
        <f t="shared" si="14"/>
        <v>640.52</v>
      </c>
      <c r="BJ69" s="28">
        <f t="shared" si="14"/>
        <v>0</v>
      </c>
      <c r="BK69" s="28">
        <f t="shared" si="14"/>
        <v>0</v>
      </c>
      <c r="BL69" s="28">
        <f t="shared" si="14"/>
        <v>-10</v>
      </c>
      <c r="BM69" s="28">
        <f t="shared" si="14"/>
        <v>0</v>
      </c>
      <c r="BN69" s="28">
        <f t="shared" si="14"/>
        <v>188061.06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121331.52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636.22</v>
      </c>
      <c r="BZ69" s="28">
        <f t="shared" si="15"/>
        <v>17855.46</v>
      </c>
      <c r="CA69" s="28">
        <f t="shared" si="15"/>
        <v>0</v>
      </c>
      <c r="CB69" s="28">
        <f t="shared" si="15"/>
        <v>0</v>
      </c>
      <c r="CC69" s="28">
        <f t="shared" si="15"/>
        <v>8779.01</v>
      </c>
      <c r="CD69" s="28">
        <f t="shared" si="15"/>
        <v>11168711.279999999</v>
      </c>
      <c r="CE69" s="28">
        <f>SUM(CE70:CE84)</f>
        <v>55778035.819999993</v>
      </c>
    </row>
    <row r="70" spans="1:83" x14ac:dyDescent="0.25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481818.5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481818.5</v>
      </c>
    </row>
    <row r="71" spans="1:83" x14ac:dyDescent="0.25">
      <c r="A71" s="29" t="s">
        <v>271</v>
      </c>
      <c r="B71" s="30"/>
      <c r="C71" s="327">
        <v>1186443.01</v>
      </c>
      <c r="D71" s="327">
        <v>0</v>
      </c>
      <c r="E71" s="327">
        <v>5450040.7399999993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1090591.1200000001</v>
      </c>
      <c r="Q71" s="327">
        <v>0</v>
      </c>
      <c r="R71" s="327">
        <v>0</v>
      </c>
      <c r="S71" s="327">
        <v>0</v>
      </c>
      <c r="T71" s="327">
        <v>678.13</v>
      </c>
      <c r="U71" s="327">
        <v>0</v>
      </c>
      <c r="V71" s="327">
        <v>-18418.71</v>
      </c>
      <c r="W71" s="327">
        <v>0</v>
      </c>
      <c r="X71" s="327">
        <v>179713.16999999998</v>
      </c>
      <c r="Y71" s="327">
        <v>-24956.45</v>
      </c>
      <c r="Z71" s="327">
        <v>0</v>
      </c>
      <c r="AA71" s="327">
        <v>0</v>
      </c>
      <c r="AB71" s="327">
        <v>-17304.5</v>
      </c>
      <c r="AC71" s="327">
        <v>-6200</v>
      </c>
      <c r="AD71" s="327">
        <v>0</v>
      </c>
      <c r="AE71" s="327">
        <v>0</v>
      </c>
      <c r="AF71" s="327">
        <v>0</v>
      </c>
      <c r="AG71" s="327">
        <v>3897593.18</v>
      </c>
      <c r="AH71" s="327">
        <v>0</v>
      </c>
      <c r="AI71" s="327">
        <v>0</v>
      </c>
      <c r="AJ71" s="327">
        <v>204539.87</v>
      </c>
      <c r="AK71" s="327">
        <v>0</v>
      </c>
      <c r="AL71" s="327">
        <v>485.63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170035.96</v>
      </c>
      <c r="AW71" s="327">
        <v>0</v>
      </c>
      <c r="AX71" s="327">
        <v>0</v>
      </c>
      <c r="AY71" s="327">
        <v>116467.78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0</v>
      </c>
      <c r="BF71" s="327">
        <v>359047.62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0</v>
      </c>
      <c r="BZ71" s="327">
        <v>17240.46</v>
      </c>
      <c r="CA71" s="327">
        <v>0</v>
      </c>
      <c r="CB71" s="327">
        <v>0</v>
      </c>
      <c r="CC71" s="327">
        <v>0</v>
      </c>
      <c r="CD71" s="327">
        <v>570000</v>
      </c>
      <c r="CE71" s="28">
        <f t="shared" si="16"/>
        <v>13175997.01</v>
      </c>
    </row>
    <row r="72" spans="1:83" x14ac:dyDescent="0.2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457490.87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1176462</v>
      </c>
      <c r="CE73" s="28">
        <f t="shared" si="16"/>
        <v>1633952.87</v>
      </c>
    </row>
    <row r="74" spans="1:83" x14ac:dyDescent="0.25">
      <c r="A74" s="29" t="s">
        <v>274</v>
      </c>
      <c r="B74" s="30"/>
      <c r="C74" s="327">
        <v>63426.239999999998</v>
      </c>
      <c r="D74" s="327">
        <v>0</v>
      </c>
      <c r="E74" s="327">
        <v>262980.03999999998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49164.969999999994</v>
      </c>
      <c r="Q74" s="327">
        <v>28605.35</v>
      </c>
      <c r="R74" s="327">
        <v>0</v>
      </c>
      <c r="S74" s="327">
        <v>44.19</v>
      </c>
      <c r="T74" s="327">
        <v>0</v>
      </c>
      <c r="U74" s="327">
        <v>18.829999999999998</v>
      </c>
      <c r="V74" s="327">
        <v>0</v>
      </c>
      <c r="W74" s="327">
        <v>0</v>
      </c>
      <c r="X74" s="327">
        <v>0</v>
      </c>
      <c r="Y74" s="327">
        <v>52468.19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5899.85</v>
      </c>
      <c r="AF74" s="327">
        <v>0</v>
      </c>
      <c r="AG74" s="327">
        <v>113135.16</v>
      </c>
      <c r="AH74" s="327">
        <v>0</v>
      </c>
      <c r="AI74" s="327">
        <v>0</v>
      </c>
      <c r="AJ74" s="327">
        <v>36510.29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612253.11</v>
      </c>
    </row>
    <row r="75" spans="1:83" x14ac:dyDescent="0.2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19553.54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0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231769.2</v>
      </c>
      <c r="CE75" s="28">
        <f t="shared" si="16"/>
        <v>251322.74000000002</v>
      </c>
    </row>
    <row r="76" spans="1:83" x14ac:dyDescent="0.25">
      <c r="A76" s="29" t="s">
        <v>276</v>
      </c>
      <c r="B76" s="213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625223.73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29.32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625253.04999999993</v>
      </c>
    </row>
    <row r="77" spans="1:83" x14ac:dyDescent="0.25">
      <c r="A77" s="29" t="s">
        <v>277</v>
      </c>
      <c r="B77" s="30"/>
      <c r="C77" s="327">
        <v>9363.07</v>
      </c>
      <c r="D77" s="327">
        <v>0</v>
      </c>
      <c r="E77" s="327">
        <v>5003.93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597443.9</v>
      </c>
      <c r="Q77" s="327">
        <v>8621.8799999999992</v>
      </c>
      <c r="R77" s="327">
        <v>0</v>
      </c>
      <c r="S77" s="327">
        <v>244.7</v>
      </c>
      <c r="T77" s="327">
        <v>0</v>
      </c>
      <c r="U77" s="327">
        <v>935.3900000000001</v>
      </c>
      <c r="V77" s="327">
        <v>0</v>
      </c>
      <c r="W77" s="327">
        <v>0</v>
      </c>
      <c r="X77" s="327">
        <v>0</v>
      </c>
      <c r="Y77" s="327">
        <v>1281.99</v>
      </c>
      <c r="Z77" s="327">
        <v>0</v>
      </c>
      <c r="AA77" s="327">
        <v>2375</v>
      </c>
      <c r="AB77" s="327">
        <v>27386.39</v>
      </c>
      <c r="AC77" s="327">
        <v>639.96</v>
      </c>
      <c r="AD77" s="327">
        <v>0</v>
      </c>
      <c r="AE77" s="327">
        <v>0</v>
      </c>
      <c r="AF77" s="327">
        <v>0</v>
      </c>
      <c r="AG77" s="327">
        <v>26768.280000000002</v>
      </c>
      <c r="AH77" s="327">
        <v>0</v>
      </c>
      <c r="AI77" s="327">
        <v>0</v>
      </c>
      <c r="AJ77" s="327">
        <v>38954.120000000003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10200</v>
      </c>
      <c r="AW77" s="327">
        <v>0</v>
      </c>
      <c r="AX77" s="327">
        <v>0</v>
      </c>
      <c r="AY77" s="327">
        <v>46850.1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805398.54999999981</v>
      </c>
      <c r="BF77" s="327">
        <v>4691.2700000000004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7840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0</v>
      </c>
      <c r="CD77" s="327">
        <v>-17000</v>
      </c>
      <c r="CE77" s="28">
        <f t="shared" si="16"/>
        <v>1576998.5299999998</v>
      </c>
    </row>
    <row r="78" spans="1:83" x14ac:dyDescent="0.2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582926.19999999995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0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0</v>
      </c>
      <c r="CD78" s="327">
        <v>3750321.18</v>
      </c>
      <c r="CE78" s="28">
        <f t="shared" si="16"/>
        <v>4333247.38</v>
      </c>
    </row>
    <row r="79" spans="1:83" x14ac:dyDescent="0.2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404.33000000000004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404.33000000000004</v>
      </c>
    </row>
    <row r="80" spans="1:83" x14ac:dyDescent="0.25">
      <c r="A80" s="29" t="s">
        <v>280</v>
      </c>
      <c r="B80" s="16"/>
      <c r="C80" s="327">
        <v>6982.39</v>
      </c>
      <c r="D80" s="327">
        <v>0</v>
      </c>
      <c r="E80" s="327">
        <v>7453.19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1240</v>
      </c>
      <c r="Q80" s="327">
        <v>15129.92</v>
      </c>
      <c r="R80" s="327">
        <v>0</v>
      </c>
      <c r="S80" s="327">
        <v>0</v>
      </c>
      <c r="T80" s="327">
        <v>2520</v>
      </c>
      <c r="U80" s="327">
        <v>0</v>
      </c>
      <c r="V80" s="327">
        <v>0</v>
      </c>
      <c r="W80" s="327">
        <v>0</v>
      </c>
      <c r="X80" s="327">
        <v>0</v>
      </c>
      <c r="Y80" s="327">
        <v>1470.8600000000001</v>
      </c>
      <c r="Z80" s="327">
        <v>0</v>
      </c>
      <c r="AA80" s="327">
        <v>0</v>
      </c>
      <c r="AB80" s="327">
        <v>0</v>
      </c>
      <c r="AC80" s="327">
        <v>3078.4</v>
      </c>
      <c r="AD80" s="327">
        <v>0</v>
      </c>
      <c r="AE80" s="327">
        <v>465</v>
      </c>
      <c r="AF80" s="327">
        <v>0</v>
      </c>
      <c r="AG80" s="327">
        <v>26096.449999999997</v>
      </c>
      <c r="AH80" s="327">
        <v>0</v>
      </c>
      <c r="AI80" s="327">
        <v>0</v>
      </c>
      <c r="AJ80" s="327">
        <v>72199.569999999992</v>
      </c>
      <c r="AK80" s="327">
        <v>625</v>
      </c>
      <c r="AL80" s="327">
        <v>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104.7</v>
      </c>
      <c r="AW80" s="327">
        <v>0</v>
      </c>
      <c r="AX80" s="327">
        <v>0</v>
      </c>
      <c r="AY80" s="327">
        <v>222.25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0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8561.5499999999993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0</v>
      </c>
      <c r="BZ80" s="327">
        <v>615</v>
      </c>
      <c r="CA80" s="327">
        <v>0</v>
      </c>
      <c r="CB80" s="327">
        <v>0</v>
      </c>
      <c r="CC80" s="327">
        <v>0</v>
      </c>
      <c r="CD80" s="327">
        <v>0</v>
      </c>
      <c r="CE80" s="28">
        <f t="shared" si="16"/>
        <v>146764.28</v>
      </c>
    </row>
    <row r="81" spans="1:84" x14ac:dyDescent="0.2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381134.49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0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5368047.91</v>
      </c>
      <c r="CE81" s="28">
        <f t="shared" si="16"/>
        <v>5749182.4000000004</v>
      </c>
    </row>
    <row r="82" spans="1:84" x14ac:dyDescent="0.2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7">
        <v>19736.390000000003</v>
      </c>
      <c r="D83" s="317">
        <v>0</v>
      </c>
      <c r="E83" s="319">
        <v>85720.38</v>
      </c>
      <c r="F83" s="319">
        <v>0</v>
      </c>
      <c r="G83" s="317">
        <v>0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30797.639999999996</v>
      </c>
      <c r="Q83" s="319">
        <v>3773.29</v>
      </c>
      <c r="R83" s="320">
        <v>0</v>
      </c>
      <c r="S83" s="319">
        <v>0</v>
      </c>
      <c r="T83" s="317">
        <v>123.48</v>
      </c>
      <c r="U83" s="319">
        <v>44245.049999999996</v>
      </c>
      <c r="V83" s="319">
        <v>454.17</v>
      </c>
      <c r="W83" s="317">
        <v>0</v>
      </c>
      <c r="X83" s="319">
        <v>0</v>
      </c>
      <c r="Y83" s="319">
        <v>6055.5899999999992</v>
      </c>
      <c r="Z83" s="319">
        <v>0</v>
      </c>
      <c r="AA83" s="319">
        <v>0</v>
      </c>
      <c r="AB83" s="319">
        <v>7538577.0399999991</v>
      </c>
      <c r="AC83" s="319">
        <v>2531.04</v>
      </c>
      <c r="AD83" s="319">
        <v>0</v>
      </c>
      <c r="AE83" s="319">
        <v>1976.43</v>
      </c>
      <c r="AF83" s="319">
        <v>0</v>
      </c>
      <c r="AG83" s="319">
        <v>2930.52</v>
      </c>
      <c r="AH83" s="319">
        <v>0</v>
      </c>
      <c r="AI83" s="319">
        <v>0</v>
      </c>
      <c r="AJ83" s="319">
        <v>518448.10000000003</v>
      </c>
      <c r="AK83" s="319">
        <v>0</v>
      </c>
      <c r="AL83" s="319">
        <v>0</v>
      </c>
      <c r="AM83" s="319">
        <v>0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149.62</v>
      </c>
      <c r="AW83" s="319">
        <v>0</v>
      </c>
      <c r="AX83" s="319">
        <v>0</v>
      </c>
      <c r="AY83" s="319">
        <v>24563.280000000002</v>
      </c>
      <c r="AZ83" s="319">
        <v>0</v>
      </c>
      <c r="BA83" s="319">
        <v>190.21</v>
      </c>
      <c r="BB83" s="319">
        <v>0</v>
      </c>
      <c r="BC83" s="319">
        <v>0</v>
      </c>
      <c r="BD83" s="319">
        <v>0</v>
      </c>
      <c r="BE83" s="319">
        <v>4082.3300000000004</v>
      </c>
      <c r="BF83" s="319">
        <v>13274.980000000001</v>
      </c>
      <c r="BG83" s="319">
        <v>0</v>
      </c>
      <c r="BH83" s="320">
        <v>0</v>
      </c>
      <c r="BI83" s="319">
        <v>640.52</v>
      </c>
      <c r="BJ83" s="319">
        <v>0</v>
      </c>
      <c r="BK83" s="319">
        <v>0</v>
      </c>
      <c r="BL83" s="319">
        <v>-10</v>
      </c>
      <c r="BM83" s="319">
        <v>0</v>
      </c>
      <c r="BN83" s="319">
        <v>171659.51</v>
      </c>
      <c r="BO83" s="319">
        <v>0</v>
      </c>
      <c r="BP83" s="319">
        <v>0</v>
      </c>
      <c r="BQ83" s="319">
        <v>0</v>
      </c>
      <c r="BR83" s="319">
        <v>121331.52</v>
      </c>
      <c r="BS83" s="319">
        <v>0</v>
      </c>
      <c r="BT83" s="319">
        <v>0</v>
      </c>
      <c r="BU83" s="319">
        <v>0</v>
      </c>
      <c r="BV83" s="319">
        <v>0</v>
      </c>
      <c r="BW83" s="319">
        <v>0</v>
      </c>
      <c r="BX83" s="319">
        <v>0</v>
      </c>
      <c r="BY83" s="319">
        <v>636.22</v>
      </c>
      <c r="BZ83" s="319">
        <v>0</v>
      </c>
      <c r="CA83" s="319">
        <v>0</v>
      </c>
      <c r="CB83" s="319">
        <v>0</v>
      </c>
      <c r="CC83" s="319">
        <v>8779.01</v>
      </c>
      <c r="CD83" s="327">
        <v>89110.99</v>
      </c>
      <c r="CE83" s="28">
        <f t="shared" si="16"/>
        <v>8689777.3099999987</v>
      </c>
    </row>
    <row r="84" spans="1:84" x14ac:dyDescent="0.25">
      <c r="A84" s="35" t="s">
        <v>284</v>
      </c>
      <c r="B84" s="16"/>
      <c r="C84" s="317">
        <v>5000</v>
      </c>
      <c r="D84" s="317">
        <v>0</v>
      </c>
      <c r="E84" s="317">
        <v>12000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5000</v>
      </c>
      <c r="Q84" s="317">
        <v>0</v>
      </c>
      <c r="R84" s="317">
        <v>0</v>
      </c>
      <c r="S84" s="317">
        <v>0</v>
      </c>
      <c r="T84" s="317">
        <v>0</v>
      </c>
      <c r="U84" s="317">
        <v>49879.270000000004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10521156.870000001</v>
      </c>
      <c r="AC84" s="317">
        <v>0</v>
      </c>
      <c r="AD84" s="317">
        <v>0</v>
      </c>
      <c r="AE84" s="317">
        <v>0</v>
      </c>
      <c r="AF84" s="317">
        <v>0</v>
      </c>
      <c r="AG84" s="317">
        <v>3000</v>
      </c>
      <c r="AH84" s="317">
        <v>0</v>
      </c>
      <c r="AI84" s="317">
        <v>0</v>
      </c>
      <c r="AJ84" s="317">
        <v>1061253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1776916.37</v>
      </c>
      <c r="AW84" s="317">
        <v>0</v>
      </c>
      <c r="AX84" s="317">
        <v>0</v>
      </c>
      <c r="AY84" s="317">
        <v>776483.45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287.72000000000003</v>
      </c>
      <c r="BF84" s="317">
        <v>0</v>
      </c>
      <c r="BG84" s="317">
        <v>0</v>
      </c>
      <c r="BH84" s="317">
        <v>0</v>
      </c>
      <c r="BI84" s="317">
        <v>77095.17</v>
      </c>
      <c r="BJ84" s="317">
        <v>0</v>
      </c>
      <c r="BK84" s="317">
        <v>0</v>
      </c>
      <c r="BL84" s="317">
        <v>0</v>
      </c>
      <c r="BM84" s="317">
        <v>0</v>
      </c>
      <c r="BN84" s="317">
        <v>22109.890000000003</v>
      </c>
      <c r="BO84" s="317">
        <v>0</v>
      </c>
      <c r="BP84" s="317">
        <v>0</v>
      </c>
      <c r="BQ84" s="317">
        <v>0</v>
      </c>
      <c r="BR84" s="317">
        <v>24656.6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0</v>
      </c>
      <c r="CD84" s="327">
        <v>4166225.9699999997</v>
      </c>
      <c r="CE84" s="28">
        <f t="shared" si="16"/>
        <v>18501064.310000002</v>
      </c>
    </row>
    <row r="85" spans="1:84" x14ac:dyDescent="0.25">
      <c r="A85" s="35" t="s">
        <v>285</v>
      </c>
      <c r="B85" s="28"/>
      <c r="C85" s="28">
        <f t="shared" ref="C85:AH85" si="17">SUM(C61:C69)-C84</f>
        <v>10096294.039999999</v>
      </c>
      <c r="D85" s="28">
        <f t="shared" si="17"/>
        <v>0</v>
      </c>
      <c r="E85" s="28">
        <f t="shared" si="17"/>
        <v>34855683.699999988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25920992.839999992</v>
      </c>
      <c r="Q85" s="28">
        <f t="shared" si="17"/>
        <v>4926532.3</v>
      </c>
      <c r="R85" s="28">
        <f t="shared" si="17"/>
        <v>0</v>
      </c>
      <c r="S85" s="28">
        <f t="shared" si="17"/>
        <v>902280.87</v>
      </c>
      <c r="T85" s="28">
        <f t="shared" si="17"/>
        <v>925119.59999999986</v>
      </c>
      <c r="U85" s="28">
        <f t="shared" si="17"/>
        <v>6104098.8000000007</v>
      </c>
      <c r="V85" s="28">
        <f t="shared" si="17"/>
        <v>734161.66999999993</v>
      </c>
      <c r="W85" s="28">
        <f t="shared" si="17"/>
        <v>845805.22</v>
      </c>
      <c r="X85" s="28">
        <f t="shared" si="17"/>
        <v>2110078.71</v>
      </c>
      <c r="Y85" s="28">
        <f t="shared" si="17"/>
        <v>4232746.57</v>
      </c>
      <c r="Z85" s="28">
        <f t="shared" si="17"/>
        <v>0</v>
      </c>
      <c r="AA85" s="28">
        <f t="shared" si="17"/>
        <v>744841.72</v>
      </c>
      <c r="AB85" s="28">
        <f t="shared" si="17"/>
        <v>9415002.2799999975</v>
      </c>
      <c r="AC85" s="28">
        <f t="shared" si="17"/>
        <v>2224644.09</v>
      </c>
      <c r="AD85" s="28">
        <f t="shared" si="17"/>
        <v>826355.79</v>
      </c>
      <c r="AE85" s="28">
        <f t="shared" si="17"/>
        <v>2845734.6999999993</v>
      </c>
      <c r="AF85" s="28">
        <f t="shared" si="17"/>
        <v>0</v>
      </c>
      <c r="AG85" s="28">
        <f t="shared" si="17"/>
        <v>13009324.460000001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51190836.049999997</v>
      </c>
      <c r="AK85" s="28">
        <f t="shared" si="18"/>
        <v>582551.6</v>
      </c>
      <c r="AL85" s="28">
        <f t="shared" si="18"/>
        <v>160932.49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1594000.6799999997</v>
      </c>
      <c r="AW85" s="28">
        <f t="shared" si="18"/>
        <v>0</v>
      </c>
      <c r="AX85" s="28">
        <f t="shared" si="18"/>
        <v>42178.55</v>
      </c>
      <c r="AY85" s="28">
        <f t="shared" si="18"/>
        <v>2580530.7200000007</v>
      </c>
      <c r="AZ85" s="28">
        <f t="shared" si="18"/>
        <v>0</v>
      </c>
      <c r="BA85" s="28">
        <f t="shared" si="18"/>
        <v>174293.84999999998</v>
      </c>
      <c r="BB85" s="28">
        <f t="shared" si="18"/>
        <v>0</v>
      </c>
      <c r="BC85" s="28">
        <f t="shared" si="18"/>
        <v>370824.90999999992</v>
      </c>
      <c r="BD85" s="28">
        <f t="shared" si="18"/>
        <v>317259.10000000003</v>
      </c>
      <c r="BE85" s="28">
        <f t="shared" si="18"/>
        <v>6545697.9000000004</v>
      </c>
      <c r="BF85" s="28">
        <f t="shared" si="18"/>
        <v>2214554.91</v>
      </c>
      <c r="BG85" s="28">
        <f t="shared" si="18"/>
        <v>325203.3</v>
      </c>
      <c r="BH85" s="28">
        <f t="shared" si="18"/>
        <v>215562.54</v>
      </c>
      <c r="BI85" s="28">
        <f t="shared" si="18"/>
        <v>-20535.630000000005</v>
      </c>
      <c r="BJ85" s="28">
        <f t="shared" si="18"/>
        <v>228137.59</v>
      </c>
      <c r="BK85" s="28">
        <f t="shared" si="18"/>
        <v>8955379.6400000006</v>
      </c>
      <c r="BL85" s="28">
        <f t="shared" si="18"/>
        <v>3502235.0100000002</v>
      </c>
      <c r="BM85" s="28">
        <f t="shared" si="18"/>
        <v>0</v>
      </c>
      <c r="BN85" s="28">
        <f t="shared" si="18"/>
        <v>5863887.2599999998</v>
      </c>
      <c r="BO85" s="28">
        <f t="shared" ref="BO85:CD85" si="19">SUM(BO61:BO69)-BO84</f>
        <v>235964.1</v>
      </c>
      <c r="BP85" s="28">
        <f t="shared" si="19"/>
        <v>1396260.84</v>
      </c>
      <c r="BQ85" s="28">
        <f t="shared" si="19"/>
        <v>0</v>
      </c>
      <c r="BR85" s="28">
        <f t="shared" si="19"/>
        <v>2390004.6</v>
      </c>
      <c r="BS85" s="28">
        <f t="shared" si="19"/>
        <v>40598.26</v>
      </c>
      <c r="BT85" s="28">
        <f t="shared" si="19"/>
        <v>82977.17</v>
      </c>
      <c r="BU85" s="28">
        <f t="shared" si="19"/>
        <v>19631.14</v>
      </c>
      <c r="BV85" s="28">
        <f t="shared" si="19"/>
        <v>15183</v>
      </c>
      <c r="BW85" s="28">
        <f t="shared" si="19"/>
        <v>413795.87</v>
      </c>
      <c r="BX85" s="28">
        <f t="shared" si="19"/>
        <v>1548172.25</v>
      </c>
      <c r="BY85" s="28">
        <f t="shared" si="19"/>
        <v>2448332.3900000006</v>
      </c>
      <c r="BZ85" s="28">
        <f t="shared" si="19"/>
        <v>187804.13</v>
      </c>
      <c r="CA85" s="28">
        <f t="shared" si="19"/>
        <v>449226.88</v>
      </c>
      <c r="CB85" s="28">
        <f t="shared" si="19"/>
        <v>84346.9</v>
      </c>
      <c r="CC85" s="28">
        <f t="shared" si="19"/>
        <v>15633503.480000002</v>
      </c>
      <c r="CD85" s="28">
        <f t="shared" si="19"/>
        <v>7002485.3099999996</v>
      </c>
      <c r="CE85" s="28">
        <f t="shared" si="16"/>
        <v>237511514.14999992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25">
      <c r="A87" s="22" t="s">
        <v>287</v>
      </c>
      <c r="B87" s="16"/>
      <c r="C87" s="317">
        <v>35519472.270000003</v>
      </c>
      <c r="D87" s="317">
        <v>0</v>
      </c>
      <c r="E87" s="317">
        <v>147993919.81999999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67469541.11999999</v>
      </c>
      <c r="Q87" s="317">
        <v>4749486.6399999997</v>
      </c>
      <c r="R87" s="317">
        <v>0</v>
      </c>
      <c r="S87" s="317">
        <v>0</v>
      </c>
      <c r="T87" s="317">
        <v>5449281.1299999999</v>
      </c>
      <c r="U87" s="317">
        <v>44057443.43</v>
      </c>
      <c r="V87" s="317">
        <v>11381527.559999999</v>
      </c>
      <c r="W87" s="317">
        <v>6939539.2999999989</v>
      </c>
      <c r="X87" s="317">
        <v>48652808.68999999</v>
      </c>
      <c r="Y87" s="317">
        <v>10195158.779999999</v>
      </c>
      <c r="Z87" s="317">
        <v>0</v>
      </c>
      <c r="AA87" s="317">
        <v>1224958.25</v>
      </c>
      <c r="AB87" s="317">
        <v>76657331.670000002</v>
      </c>
      <c r="AC87" s="317">
        <v>24241680.530000001</v>
      </c>
      <c r="AD87" s="317">
        <v>3134656.5900000003</v>
      </c>
      <c r="AE87" s="317">
        <v>5192286.5</v>
      </c>
      <c r="AF87" s="317">
        <v>0</v>
      </c>
      <c r="AG87" s="317">
        <v>48325381.100000009</v>
      </c>
      <c r="AH87" s="317">
        <v>0</v>
      </c>
      <c r="AI87" s="317">
        <v>0</v>
      </c>
      <c r="AJ87" s="317">
        <v>159489.75999999998</v>
      </c>
      <c r="AK87" s="317">
        <v>2373056.0199999996</v>
      </c>
      <c r="AL87" s="317">
        <v>1211519.23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381312.87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545309851.25999987</v>
      </c>
    </row>
    <row r="88" spans="1:84" x14ac:dyDescent="0.25">
      <c r="A88" s="22" t="s">
        <v>288</v>
      </c>
      <c r="B88" s="16"/>
      <c r="C88" s="317">
        <v>407057.47000000003</v>
      </c>
      <c r="D88" s="317">
        <v>0</v>
      </c>
      <c r="E88" s="317">
        <v>19777708.859999999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244472850.80000004</v>
      </c>
      <c r="Q88" s="317">
        <v>36861249.080000006</v>
      </c>
      <c r="R88" s="317">
        <v>0</v>
      </c>
      <c r="S88" s="317">
        <v>0</v>
      </c>
      <c r="T88" s="317">
        <v>835006.27000000014</v>
      </c>
      <c r="U88" s="317">
        <v>27033035.789999999</v>
      </c>
      <c r="V88" s="317">
        <v>9912138.8499999996</v>
      </c>
      <c r="W88" s="317">
        <v>18355856.91</v>
      </c>
      <c r="X88" s="317">
        <v>105974053.32000001</v>
      </c>
      <c r="Y88" s="317">
        <v>26293778.809999995</v>
      </c>
      <c r="Z88" s="317">
        <v>0</v>
      </c>
      <c r="AA88" s="317">
        <v>6387459.5399999991</v>
      </c>
      <c r="AB88" s="317">
        <v>64071411.219999991</v>
      </c>
      <c r="AC88" s="317">
        <v>2847443.8800000004</v>
      </c>
      <c r="AD88" s="317">
        <v>96595.45</v>
      </c>
      <c r="AE88" s="317">
        <v>8893540.75</v>
      </c>
      <c r="AF88" s="317">
        <v>0</v>
      </c>
      <c r="AG88" s="317">
        <v>124954294.75</v>
      </c>
      <c r="AH88" s="317">
        <v>0</v>
      </c>
      <c r="AI88" s="317">
        <v>0</v>
      </c>
      <c r="AJ88" s="317">
        <v>97613835.859999999</v>
      </c>
      <c r="AK88" s="317">
        <v>2305947.44</v>
      </c>
      <c r="AL88" s="317">
        <v>370255.9800000001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77930.92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797541451.95000017</v>
      </c>
    </row>
    <row r="89" spans="1:84" x14ac:dyDescent="0.25">
      <c r="A89" s="22" t="s">
        <v>289</v>
      </c>
      <c r="B89" s="16"/>
      <c r="C89" s="28">
        <f t="shared" ref="C89:AV89" si="21">C87+C88</f>
        <v>35926529.740000002</v>
      </c>
      <c r="D89" s="28">
        <f t="shared" si="21"/>
        <v>0</v>
      </c>
      <c r="E89" s="28">
        <f t="shared" si="21"/>
        <v>167771628.68000001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311942391.92000002</v>
      </c>
      <c r="Q89" s="28">
        <f t="shared" si="21"/>
        <v>41610735.720000006</v>
      </c>
      <c r="R89" s="28">
        <f t="shared" si="21"/>
        <v>0</v>
      </c>
      <c r="S89" s="28">
        <f t="shared" si="21"/>
        <v>0</v>
      </c>
      <c r="T89" s="28">
        <f t="shared" si="21"/>
        <v>6284287.4000000004</v>
      </c>
      <c r="U89" s="28">
        <f t="shared" si="21"/>
        <v>71090479.219999999</v>
      </c>
      <c r="V89" s="28">
        <f t="shared" si="21"/>
        <v>21293666.409999996</v>
      </c>
      <c r="W89" s="28">
        <f t="shared" si="21"/>
        <v>25295396.210000001</v>
      </c>
      <c r="X89" s="28">
        <f t="shared" si="21"/>
        <v>154626862.00999999</v>
      </c>
      <c r="Y89" s="28">
        <f t="shared" si="21"/>
        <v>36488937.589999996</v>
      </c>
      <c r="Z89" s="28">
        <f t="shared" si="21"/>
        <v>0</v>
      </c>
      <c r="AA89" s="28">
        <f t="shared" si="21"/>
        <v>7612417.7899999991</v>
      </c>
      <c r="AB89" s="28">
        <f t="shared" si="21"/>
        <v>140728742.88999999</v>
      </c>
      <c r="AC89" s="28">
        <f t="shared" si="21"/>
        <v>27089124.41</v>
      </c>
      <c r="AD89" s="28">
        <f t="shared" si="21"/>
        <v>3231252.0400000005</v>
      </c>
      <c r="AE89" s="28">
        <f t="shared" si="21"/>
        <v>14085827.25</v>
      </c>
      <c r="AF89" s="28">
        <f t="shared" si="21"/>
        <v>0</v>
      </c>
      <c r="AG89" s="28">
        <f t="shared" si="21"/>
        <v>173279675.85000002</v>
      </c>
      <c r="AH89" s="28">
        <f t="shared" si="21"/>
        <v>0</v>
      </c>
      <c r="AI89" s="28">
        <f t="shared" si="21"/>
        <v>0</v>
      </c>
      <c r="AJ89" s="28">
        <f t="shared" si="21"/>
        <v>97773325.620000005</v>
      </c>
      <c r="AK89" s="28">
        <f t="shared" si="21"/>
        <v>4679003.459999999</v>
      </c>
      <c r="AL89" s="28">
        <f t="shared" si="21"/>
        <v>1581775.21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459243.79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1342851303.21</v>
      </c>
    </row>
    <row r="90" spans="1:84" x14ac:dyDescent="0.25">
      <c r="A90" s="35" t="s">
        <v>290</v>
      </c>
      <c r="B90" s="28"/>
      <c r="C90" s="317">
        <v>13914</v>
      </c>
      <c r="D90" s="317">
        <v>0</v>
      </c>
      <c r="E90" s="317">
        <v>83422.84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28084</v>
      </c>
      <c r="Q90" s="317">
        <v>3621</v>
      </c>
      <c r="R90" s="317">
        <v>0</v>
      </c>
      <c r="S90" s="317">
        <v>8233</v>
      </c>
      <c r="T90" s="317">
        <v>0</v>
      </c>
      <c r="U90" s="317">
        <v>7295</v>
      </c>
      <c r="V90" s="317">
        <v>0</v>
      </c>
      <c r="W90" s="317">
        <v>1100</v>
      </c>
      <c r="X90" s="317">
        <v>976</v>
      </c>
      <c r="Y90" s="317">
        <v>14993</v>
      </c>
      <c r="Z90" s="317">
        <v>0</v>
      </c>
      <c r="AA90" s="317">
        <v>0</v>
      </c>
      <c r="AB90" s="317">
        <v>2185</v>
      </c>
      <c r="AC90" s="317">
        <v>657</v>
      </c>
      <c r="AD90" s="317">
        <v>0</v>
      </c>
      <c r="AE90" s="317">
        <v>5802</v>
      </c>
      <c r="AF90" s="317">
        <v>0</v>
      </c>
      <c r="AG90" s="317">
        <v>15505</v>
      </c>
      <c r="AH90" s="317">
        <v>0</v>
      </c>
      <c r="AI90" s="317">
        <v>0</v>
      </c>
      <c r="AJ90" s="317">
        <v>0</v>
      </c>
      <c r="AK90" s="317">
        <v>0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0</v>
      </c>
      <c r="AY90" s="317">
        <v>7323</v>
      </c>
      <c r="AZ90" s="317">
        <v>0</v>
      </c>
      <c r="BA90" s="317">
        <v>893</v>
      </c>
      <c r="BB90" s="317">
        <v>0</v>
      </c>
      <c r="BC90" s="317">
        <v>0</v>
      </c>
      <c r="BD90" s="317">
        <v>0</v>
      </c>
      <c r="BE90" s="317">
        <v>19027.5</v>
      </c>
      <c r="BF90" s="317">
        <v>730</v>
      </c>
      <c r="BG90" s="317">
        <v>0</v>
      </c>
      <c r="BH90" s="317">
        <v>0</v>
      </c>
      <c r="BI90" s="317">
        <v>674</v>
      </c>
      <c r="BJ90" s="317">
        <v>0</v>
      </c>
      <c r="BK90" s="317">
        <v>0</v>
      </c>
      <c r="BL90" s="317">
        <v>0</v>
      </c>
      <c r="BM90" s="317">
        <v>0</v>
      </c>
      <c r="BN90" s="317">
        <v>69478</v>
      </c>
      <c r="BO90" s="317">
        <v>0</v>
      </c>
      <c r="BP90" s="317">
        <v>0</v>
      </c>
      <c r="BQ90" s="317">
        <v>0</v>
      </c>
      <c r="BR90" s="317">
        <v>873</v>
      </c>
      <c r="BS90" s="317">
        <v>0</v>
      </c>
      <c r="BT90" s="317">
        <v>0</v>
      </c>
      <c r="BU90" s="317">
        <v>0</v>
      </c>
      <c r="BV90" s="317">
        <v>930</v>
      </c>
      <c r="BW90" s="317">
        <v>0</v>
      </c>
      <c r="BX90" s="317">
        <v>0</v>
      </c>
      <c r="BY90" s="317">
        <v>140</v>
      </c>
      <c r="BZ90" s="317">
        <v>0</v>
      </c>
      <c r="CA90" s="317">
        <v>0</v>
      </c>
      <c r="CB90" s="317">
        <v>0</v>
      </c>
      <c r="CC90" s="317">
        <v>0</v>
      </c>
      <c r="CD90" s="235" t="s">
        <v>248</v>
      </c>
      <c r="CE90" s="28">
        <f t="shared" si="20"/>
        <v>285856.33999999997</v>
      </c>
      <c r="CF90" s="28">
        <f>BE59-CE90</f>
        <v>-0.33999999996740371</v>
      </c>
    </row>
    <row r="91" spans="1:84" x14ac:dyDescent="0.25">
      <c r="A91" s="22" t="s">
        <v>291</v>
      </c>
      <c r="B91" s="16"/>
      <c r="C91" s="317">
        <v>12763</v>
      </c>
      <c r="D91" s="317">
        <v>0</v>
      </c>
      <c r="E91" s="317">
        <v>98194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6384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86" t="s">
        <v>248</v>
      </c>
      <c r="AY91" s="286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117341</v>
      </c>
      <c r="CF91" s="28">
        <f>AY59-CE91</f>
        <v>0</v>
      </c>
    </row>
    <row r="92" spans="1:84" x14ac:dyDescent="0.25">
      <c r="A92" s="22" t="s">
        <v>292</v>
      </c>
      <c r="B92" s="16"/>
      <c r="C92" s="317">
        <v>3218.9871571073108</v>
      </c>
      <c r="D92" s="317">
        <v>0</v>
      </c>
      <c r="E92" s="317">
        <v>19299.773650238469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6497.199606166575</v>
      </c>
      <c r="Q92" s="317">
        <v>837.71399280477021</v>
      </c>
      <c r="R92" s="317">
        <v>0</v>
      </c>
      <c r="S92" s="317">
        <v>1904.6946431266701</v>
      </c>
      <c r="T92" s="317">
        <v>0</v>
      </c>
      <c r="U92" s="317">
        <v>1687.6894718339681</v>
      </c>
      <c r="V92" s="317">
        <v>0</v>
      </c>
      <c r="W92" s="317">
        <v>254.48367635604728</v>
      </c>
      <c r="X92" s="317">
        <v>225.79642556682015</v>
      </c>
      <c r="Y92" s="317">
        <v>3468.6125087329247</v>
      </c>
      <c r="Z92" s="317">
        <v>0</v>
      </c>
      <c r="AA92" s="317">
        <v>0</v>
      </c>
      <c r="AB92" s="317">
        <v>505.49712076178486</v>
      </c>
      <c r="AC92" s="317">
        <v>151.99615942356641</v>
      </c>
      <c r="AD92" s="317">
        <v>0</v>
      </c>
      <c r="AE92" s="317">
        <v>1342.2857183798058</v>
      </c>
      <c r="AF92" s="317">
        <v>0</v>
      </c>
      <c r="AG92" s="317">
        <v>3587.0630926368303</v>
      </c>
      <c r="AH92" s="317">
        <v>0</v>
      </c>
      <c r="AI92" s="317">
        <v>0</v>
      </c>
      <c r="AJ92" s="317">
        <v>0</v>
      </c>
      <c r="AK92" s="317">
        <v>0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86" t="s">
        <v>248</v>
      </c>
      <c r="AY92" s="286" t="s">
        <v>248</v>
      </c>
      <c r="AZ92" s="25" t="s">
        <v>248</v>
      </c>
      <c r="BA92" s="317">
        <v>206.59447544177294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155.92908896725081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0</v>
      </c>
      <c r="BT92" s="317">
        <v>0</v>
      </c>
      <c r="BU92" s="317">
        <v>0</v>
      </c>
      <c r="BV92" s="317">
        <v>215.15438091920362</v>
      </c>
      <c r="BW92" s="317">
        <v>0</v>
      </c>
      <c r="BX92" s="317">
        <v>0</v>
      </c>
      <c r="BY92" s="317">
        <v>32.388831536224203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20"/>
        <v>43591.859999999993</v>
      </c>
      <c r="CF92" s="16"/>
    </row>
    <row r="93" spans="1:84" x14ac:dyDescent="0.25">
      <c r="A93" s="22" t="s">
        <v>293</v>
      </c>
      <c r="B93" s="16"/>
      <c r="C93" s="317">
        <v>88500.04</v>
      </c>
      <c r="D93" s="317">
        <v>0</v>
      </c>
      <c r="E93" s="317">
        <v>338728.57</v>
      </c>
      <c r="F93" s="317">
        <v>0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90685.15</v>
      </c>
      <c r="Q93" s="317">
        <v>0</v>
      </c>
      <c r="R93" s="317">
        <v>0</v>
      </c>
      <c r="S93" s="317">
        <v>3317.49</v>
      </c>
      <c r="T93" s="317">
        <v>0</v>
      </c>
      <c r="U93" s="317">
        <v>0</v>
      </c>
      <c r="V93" s="317">
        <v>0</v>
      </c>
      <c r="W93" s="317">
        <v>0</v>
      </c>
      <c r="X93" s="317">
        <v>0</v>
      </c>
      <c r="Y93" s="317">
        <v>72631.17</v>
      </c>
      <c r="Z93" s="317">
        <v>0</v>
      </c>
      <c r="AA93" s="317">
        <v>0</v>
      </c>
      <c r="AB93" s="317">
        <v>0</v>
      </c>
      <c r="AC93" s="317">
        <v>0</v>
      </c>
      <c r="AD93" s="317">
        <v>0</v>
      </c>
      <c r="AE93" s="317">
        <v>8216.16</v>
      </c>
      <c r="AF93" s="317">
        <v>0</v>
      </c>
      <c r="AG93" s="317">
        <v>200752.49</v>
      </c>
      <c r="AH93" s="317">
        <v>0</v>
      </c>
      <c r="AI93" s="317">
        <v>0</v>
      </c>
      <c r="AJ93" s="317">
        <v>0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61.3</v>
      </c>
      <c r="AW93" s="317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802892.37000000011</v>
      </c>
      <c r="CF93" s="28">
        <f>BA59</f>
        <v>0</v>
      </c>
    </row>
    <row r="94" spans="1:84" x14ac:dyDescent="0.25">
      <c r="A94" s="22" t="s">
        <v>294</v>
      </c>
      <c r="B94" s="16"/>
      <c r="C94" s="321">
        <v>34.937596153846151</v>
      </c>
      <c r="D94" s="321">
        <v>0</v>
      </c>
      <c r="E94" s="321">
        <v>120.47059134615385</v>
      </c>
      <c r="F94" s="321">
        <v>0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22.673668269230767</v>
      </c>
      <c r="Q94" s="322">
        <v>22.238528846153844</v>
      </c>
      <c r="R94" s="322">
        <v>0</v>
      </c>
      <c r="S94" s="323">
        <v>0</v>
      </c>
      <c r="T94" s="323">
        <v>3.9699711538461542</v>
      </c>
      <c r="U94" s="324">
        <v>0</v>
      </c>
      <c r="V94" s="322">
        <v>5.3812500000000006E-2</v>
      </c>
      <c r="W94" s="322">
        <v>0</v>
      </c>
      <c r="X94" s="322">
        <v>0.29668749999999999</v>
      </c>
      <c r="Y94" s="322">
        <v>0</v>
      </c>
      <c r="Z94" s="322">
        <v>0</v>
      </c>
      <c r="AA94" s="322">
        <v>4.3269230769230772E-3</v>
      </c>
      <c r="AB94" s="323">
        <v>0</v>
      </c>
      <c r="AC94" s="322">
        <v>0</v>
      </c>
      <c r="AD94" s="322">
        <v>0</v>
      </c>
      <c r="AE94" s="322">
        <v>0</v>
      </c>
      <c r="AF94" s="322">
        <v>0</v>
      </c>
      <c r="AG94" s="322">
        <v>22.497283653846154</v>
      </c>
      <c r="AH94" s="322">
        <v>0</v>
      </c>
      <c r="AI94" s="322">
        <v>0</v>
      </c>
      <c r="AJ94" s="322">
        <v>41.670134615384619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27.384961538461539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296.1975625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1360</v>
      </c>
      <c r="D96" s="329" t="s">
        <v>5</v>
      </c>
      <c r="E96" s="330" t="s">
        <v>5</v>
      </c>
      <c r="F96" s="12"/>
    </row>
    <row r="97" spans="1:6" x14ac:dyDescent="0.2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2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2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2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2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25">
      <c r="A102" s="28" t="s">
        <v>309</v>
      </c>
      <c r="B102" s="36" t="s">
        <v>299</v>
      </c>
      <c r="C102" s="333">
        <v>98322</v>
      </c>
      <c r="D102" s="329" t="s">
        <v>5</v>
      </c>
      <c r="E102" s="330" t="s">
        <v>5</v>
      </c>
      <c r="F102" s="12"/>
    </row>
    <row r="103" spans="1:6" x14ac:dyDescent="0.2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25">
      <c r="A104" s="28" t="s">
        <v>312</v>
      </c>
      <c r="B104" s="36" t="s">
        <v>299</v>
      </c>
      <c r="C104" s="291" t="s">
        <v>313</v>
      </c>
      <c r="D104" s="329" t="s">
        <v>5</v>
      </c>
      <c r="E104" s="330" t="s">
        <v>5</v>
      </c>
      <c r="F104" s="12"/>
    </row>
    <row r="105" spans="1:6" x14ac:dyDescent="0.25">
      <c r="A105" s="28" t="s">
        <v>314</v>
      </c>
      <c r="B105" s="36" t="s">
        <v>299</v>
      </c>
      <c r="C105" s="291" t="s">
        <v>315</v>
      </c>
      <c r="D105" s="329" t="s">
        <v>5</v>
      </c>
      <c r="E105" s="330" t="s">
        <v>5</v>
      </c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29" t="s">
        <v>5</v>
      </c>
      <c r="E106" s="330" t="s">
        <v>5</v>
      </c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29" t="s">
        <v>5</v>
      </c>
      <c r="E107" s="330" t="s">
        <v>5</v>
      </c>
      <c r="F107" s="12"/>
    </row>
    <row r="108" spans="1:6" x14ac:dyDescent="0.25">
      <c r="A108" s="28" t="s">
        <v>320</v>
      </c>
      <c r="B108" s="36" t="s">
        <v>299</v>
      </c>
      <c r="C108" s="294" t="s">
        <v>319</v>
      </c>
      <c r="D108" s="329" t="s">
        <v>5</v>
      </c>
      <c r="E108" s="330" t="s">
        <v>5</v>
      </c>
      <c r="F108" s="12"/>
    </row>
    <row r="109" spans="1:6" x14ac:dyDescent="0.25">
      <c r="A109" s="40" t="s">
        <v>321</v>
      </c>
      <c r="B109" s="36" t="s">
        <v>299</v>
      </c>
      <c r="C109" s="37" t="s">
        <v>322</v>
      </c>
      <c r="D109" s="329" t="s">
        <v>5</v>
      </c>
      <c r="E109" s="330" t="s">
        <v>5</v>
      </c>
      <c r="F109" s="12"/>
    </row>
    <row r="110" spans="1:6" x14ac:dyDescent="0.25">
      <c r="A110" s="40" t="s">
        <v>323</v>
      </c>
      <c r="B110" s="36" t="s">
        <v>299</v>
      </c>
      <c r="C110" s="37" t="s">
        <v>324</v>
      </c>
      <c r="D110" s="329" t="s">
        <v>5</v>
      </c>
      <c r="E110" s="330" t="s">
        <v>5</v>
      </c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4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4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334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335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334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334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334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334">
        <v>6406</v>
      </c>
      <c r="D127" s="337">
        <v>35045</v>
      </c>
      <c r="E127" s="16"/>
    </row>
    <row r="128" spans="1:5" x14ac:dyDescent="0.25">
      <c r="A128" s="16" t="s">
        <v>338</v>
      </c>
      <c r="B128" s="42" t="s">
        <v>299</v>
      </c>
      <c r="C128" s="334">
        <v>0</v>
      </c>
      <c r="D128" s="337">
        <v>0</v>
      </c>
      <c r="E128" s="16"/>
    </row>
    <row r="129" spans="1:5" x14ac:dyDescent="0.25">
      <c r="A129" s="16" t="s">
        <v>339</v>
      </c>
      <c r="B129" s="42" t="s">
        <v>299</v>
      </c>
      <c r="C129" s="334">
        <v>0</v>
      </c>
      <c r="D129" s="337">
        <v>0</v>
      </c>
      <c r="E129" s="16"/>
    </row>
    <row r="130" spans="1:5" x14ac:dyDescent="0.25">
      <c r="A130" s="16" t="s">
        <v>340</v>
      </c>
      <c r="B130" s="42" t="s">
        <v>299</v>
      </c>
      <c r="C130" s="334">
        <v>0</v>
      </c>
      <c r="D130" s="337">
        <v>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334">
        <v>16</v>
      </c>
      <c r="D132" s="16"/>
      <c r="E132" s="16"/>
    </row>
    <row r="133" spans="1:5" x14ac:dyDescent="0.25">
      <c r="A133" s="16" t="s">
        <v>343</v>
      </c>
      <c r="B133" s="42" t="s">
        <v>299</v>
      </c>
      <c r="C133" s="334">
        <v>16</v>
      </c>
      <c r="D133" s="16"/>
      <c r="E133" s="16"/>
    </row>
    <row r="134" spans="1:5" x14ac:dyDescent="0.25">
      <c r="A134" s="16" t="s">
        <v>344</v>
      </c>
      <c r="B134" s="42" t="s">
        <v>299</v>
      </c>
      <c r="C134" s="334">
        <v>80</v>
      </c>
      <c r="D134" s="16"/>
      <c r="E134" s="16"/>
    </row>
    <row r="135" spans="1:5" x14ac:dyDescent="0.25">
      <c r="A135" s="16" t="s">
        <v>345</v>
      </c>
      <c r="B135" s="42" t="s">
        <v>299</v>
      </c>
      <c r="C135" s="334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334">
        <v>0</v>
      </c>
      <c r="D136" s="16"/>
      <c r="E136" s="16"/>
    </row>
    <row r="137" spans="1:5" x14ac:dyDescent="0.25">
      <c r="A137" s="16" t="s">
        <v>347</v>
      </c>
      <c r="B137" s="42" t="s">
        <v>299</v>
      </c>
      <c r="C137" s="334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4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334">
        <v>0</v>
      </c>
      <c r="D139" s="16"/>
      <c r="E139" s="16"/>
    </row>
    <row r="140" spans="1:5" x14ac:dyDescent="0.25">
      <c r="A140" s="16" t="s">
        <v>349</v>
      </c>
      <c r="B140" s="42"/>
      <c r="C140" s="334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334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334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112</v>
      </c>
    </row>
    <row r="144" spans="1:5" x14ac:dyDescent="0.25">
      <c r="A144" s="16" t="s">
        <v>352</v>
      </c>
      <c r="B144" s="42" t="s">
        <v>299</v>
      </c>
      <c r="C144" s="334">
        <v>112</v>
      </c>
      <c r="D144" s="16"/>
      <c r="E144" s="16"/>
    </row>
    <row r="145" spans="1:6" x14ac:dyDescent="0.25">
      <c r="A145" s="16" t="s">
        <v>353</v>
      </c>
      <c r="B145" s="42" t="s">
        <v>299</v>
      </c>
      <c r="C145" s="334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334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337">
        <v>4202</v>
      </c>
      <c r="C154" s="337">
        <v>799</v>
      </c>
      <c r="D154" s="337">
        <v>1405</v>
      </c>
      <c r="E154" s="28">
        <f>SUM(B154:D154)</f>
        <v>6406</v>
      </c>
    </row>
    <row r="155" spans="1:6" x14ac:dyDescent="0.25">
      <c r="A155" s="16" t="s">
        <v>242</v>
      </c>
      <c r="B155" s="337">
        <v>24447</v>
      </c>
      <c r="C155" s="337">
        <v>4429</v>
      </c>
      <c r="D155" s="337">
        <v>6169</v>
      </c>
      <c r="E155" s="28">
        <f>SUM(B155:D155)</f>
        <v>35045</v>
      </c>
    </row>
    <row r="156" spans="1:6" x14ac:dyDescent="0.25">
      <c r="A156" s="16" t="s">
        <v>359</v>
      </c>
      <c r="B156" s="337">
        <v>0</v>
      </c>
      <c r="C156" s="337">
        <v>0</v>
      </c>
      <c r="D156" s="337">
        <v>0</v>
      </c>
      <c r="E156" s="28">
        <f>SUM(B156:D156)</f>
        <v>0</v>
      </c>
    </row>
    <row r="157" spans="1:6" x14ac:dyDescent="0.25">
      <c r="A157" s="16" t="s">
        <v>287</v>
      </c>
      <c r="B157" s="337">
        <v>359524428.06</v>
      </c>
      <c r="C157" s="337">
        <v>73786537.219999999</v>
      </c>
      <c r="D157" s="337">
        <v>111998885.97999996</v>
      </c>
      <c r="E157" s="28">
        <f>SUM(B157:D157)</f>
        <v>545309851.25999999</v>
      </c>
      <c r="F157" s="14"/>
    </row>
    <row r="158" spans="1:6" x14ac:dyDescent="0.25">
      <c r="A158" s="16" t="s">
        <v>288</v>
      </c>
      <c r="B158" s="337">
        <v>340693976.45000005</v>
      </c>
      <c r="C158" s="337">
        <v>121337442.73999999</v>
      </c>
      <c r="D158" s="337">
        <v>335510032.75999999</v>
      </c>
      <c r="E158" s="28">
        <f>SUM(B158:D158)</f>
        <v>797541451.95000005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337">
        <v>0</v>
      </c>
      <c r="C160" s="337">
        <v>0</v>
      </c>
      <c r="D160" s="337">
        <v>0</v>
      </c>
      <c r="E160" s="28">
        <f>SUM(B160:D160)</f>
        <v>0</v>
      </c>
    </row>
    <row r="161" spans="1:5" x14ac:dyDescent="0.25">
      <c r="A161" s="16" t="s">
        <v>242</v>
      </c>
      <c r="B161" s="337">
        <v>0</v>
      </c>
      <c r="C161" s="337">
        <v>0</v>
      </c>
      <c r="D161" s="337">
        <v>0</v>
      </c>
      <c r="E161" s="28">
        <f>SUM(B161:D161)</f>
        <v>0</v>
      </c>
    </row>
    <row r="162" spans="1:5" x14ac:dyDescent="0.25">
      <c r="A162" s="16" t="s">
        <v>359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25">
      <c r="A163" s="16" t="s">
        <v>287</v>
      </c>
      <c r="B163" s="337">
        <v>0</v>
      </c>
      <c r="C163" s="337">
        <v>0</v>
      </c>
      <c r="D163" s="337">
        <v>0</v>
      </c>
      <c r="E163" s="28">
        <f>SUM(B163:D163)</f>
        <v>0</v>
      </c>
    </row>
    <row r="164" spans="1:5" x14ac:dyDescent="0.2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2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25">
      <c r="A168" s="16" t="s">
        <v>359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2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2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337">
        <v>0</v>
      </c>
      <c r="C173" s="33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334">
        <v>6162695.0300000003</v>
      </c>
      <c r="D181" s="16"/>
      <c r="E181" s="16"/>
    </row>
    <row r="182" spans="1:5" x14ac:dyDescent="0.25">
      <c r="A182" s="16" t="s">
        <v>369</v>
      </c>
      <c r="B182" s="42" t="s">
        <v>299</v>
      </c>
      <c r="C182" s="334">
        <v>30311.790166634877</v>
      </c>
      <c r="D182" s="16"/>
      <c r="E182" s="16"/>
    </row>
    <row r="183" spans="1:5" x14ac:dyDescent="0.25">
      <c r="A183" s="21" t="s">
        <v>370</v>
      </c>
      <c r="B183" s="42" t="s">
        <v>299</v>
      </c>
      <c r="C183" s="334">
        <v>680045.04720141192</v>
      </c>
      <c r="D183" s="16"/>
      <c r="E183" s="16"/>
    </row>
    <row r="184" spans="1:5" x14ac:dyDescent="0.25">
      <c r="A184" s="16" t="s">
        <v>371</v>
      </c>
      <c r="B184" s="42" t="s">
        <v>299</v>
      </c>
      <c r="C184" s="334">
        <v>8546416.1485380381</v>
      </c>
      <c r="D184" s="16"/>
      <c r="E184" s="16"/>
    </row>
    <row r="185" spans="1:5" x14ac:dyDescent="0.25">
      <c r="A185" s="16" t="s">
        <v>372</v>
      </c>
      <c r="B185" s="42" t="s">
        <v>299</v>
      </c>
      <c r="C185" s="334">
        <v>140673.32899392184</v>
      </c>
      <c r="D185" s="16"/>
      <c r="E185" s="16"/>
    </row>
    <row r="186" spans="1:5" x14ac:dyDescent="0.25">
      <c r="A186" s="16" t="s">
        <v>373</v>
      </c>
      <c r="B186" s="42" t="s">
        <v>299</v>
      </c>
      <c r="C186" s="334">
        <v>4125613.153981301</v>
      </c>
      <c r="D186" s="16"/>
      <c r="E186" s="16"/>
    </row>
    <row r="187" spans="1:5" x14ac:dyDescent="0.25">
      <c r="A187" s="16" t="s">
        <v>374</v>
      </c>
      <c r="B187" s="42" t="s">
        <v>299</v>
      </c>
      <c r="C187" s="334">
        <v>0</v>
      </c>
      <c r="D187" s="16"/>
      <c r="E187" s="16"/>
    </row>
    <row r="188" spans="1:5" x14ac:dyDescent="0.25">
      <c r="A188" s="16" t="s">
        <v>374</v>
      </c>
      <c r="B188" s="42" t="s">
        <v>299</v>
      </c>
      <c r="C188" s="334">
        <v>2076517.1611186936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21762271.66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334">
        <v>3599186.5199999996</v>
      </c>
      <c r="D191" s="16"/>
      <c r="E191" s="16"/>
    </row>
    <row r="192" spans="1:5" x14ac:dyDescent="0.25">
      <c r="A192" s="16" t="s">
        <v>377</v>
      </c>
      <c r="B192" s="42" t="s">
        <v>299</v>
      </c>
      <c r="C192" s="334">
        <v>1447011.3800000008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5046197.9000000004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334">
        <v>1633939.46</v>
      </c>
      <c r="D195" s="16"/>
      <c r="E195" s="16"/>
    </row>
    <row r="196" spans="1:5" x14ac:dyDescent="0.25">
      <c r="A196" s="16" t="s">
        <v>380</v>
      </c>
      <c r="B196" s="42" t="s">
        <v>299</v>
      </c>
      <c r="C196" s="334">
        <v>13.410000000149012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1633952.87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334">
        <v>68655.16</v>
      </c>
      <c r="D199" s="16"/>
      <c r="E199" s="16"/>
    </row>
    <row r="200" spans="1:5" x14ac:dyDescent="0.25">
      <c r="A200" s="16" t="s">
        <v>383</v>
      </c>
      <c r="B200" s="42" t="s">
        <v>299</v>
      </c>
      <c r="C200" s="334"/>
      <c r="D200" s="16"/>
      <c r="E200" s="16"/>
    </row>
    <row r="201" spans="1:5" x14ac:dyDescent="0.25">
      <c r="A201" s="16" t="s">
        <v>159</v>
      </c>
      <c r="B201" s="42" t="s">
        <v>299</v>
      </c>
      <c r="C201" s="334">
        <v>-68655.16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334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334">
        <v>9804.4500000000007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9804.4500000000007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337">
        <v>3531776.4</v>
      </c>
      <c r="C211" s="334">
        <v>0</v>
      </c>
      <c r="D211" s="337">
        <v>0</v>
      </c>
      <c r="E211" s="28">
        <f t="shared" ref="E211:E219" si="22">SUM(B211:C211)-D211</f>
        <v>3531776.4</v>
      </c>
    </row>
    <row r="212" spans="1:5" x14ac:dyDescent="0.25">
      <c r="A212" s="16" t="s">
        <v>394</v>
      </c>
      <c r="B212" s="337">
        <v>2067269.5</v>
      </c>
      <c r="C212" s="334">
        <v>0</v>
      </c>
      <c r="D212" s="337">
        <v>0</v>
      </c>
      <c r="E212" s="28">
        <f t="shared" si="22"/>
        <v>2067269.5</v>
      </c>
    </row>
    <row r="213" spans="1:5" x14ac:dyDescent="0.25">
      <c r="A213" s="16" t="s">
        <v>395</v>
      </c>
      <c r="B213" s="337">
        <v>134476906.13999999</v>
      </c>
      <c r="C213" s="334">
        <v>0</v>
      </c>
      <c r="D213" s="337">
        <v>0</v>
      </c>
      <c r="E213" s="28">
        <f t="shared" si="22"/>
        <v>134476906.13999999</v>
      </c>
    </row>
    <row r="214" spans="1:5" x14ac:dyDescent="0.25">
      <c r="A214" s="16" t="s">
        <v>396</v>
      </c>
      <c r="B214" s="337">
        <v>15771680.09</v>
      </c>
      <c r="C214" s="334">
        <v>66208</v>
      </c>
      <c r="D214" s="337">
        <v>0</v>
      </c>
      <c r="E214" s="28">
        <f t="shared" si="22"/>
        <v>15837888.09</v>
      </c>
    </row>
    <row r="215" spans="1:5" x14ac:dyDescent="0.25">
      <c r="A215" s="16" t="s">
        <v>397</v>
      </c>
      <c r="B215" s="337">
        <v>1068088.03</v>
      </c>
      <c r="C215" s="334">
        <v>41934</v>
      </c>
      <c r="D215" s="337">
        <v>0</v>
      </c>
      <c r="E215" s="28">
        <f t="shared" si="22"/>
        <v>1110022.03</v>
      </c>
    </row>
    <row r="216" spans="1:5" x14ac:dyDescent="0.25">
      <c r="A216" s="16" t="s">
        <v>398</v>
      </c>
      <c r="B216" s="337">
        <v>76204714.060000017</v>
      </c>
      <c r="C216" s="334">
        <v>4046238.63</v>
      </c>
      <c r="D216" s="337">
        <v>7850.48</v>
      </c>
      <c r="E216" s="28">
        <f t="shared" si="22"/>
        <v>80243102.210000008</v>
      </c>
    </row>
    <row r="217" spans="1:5" x14ac:dyDescent="0.25">
      <c r="A217" s="16" t="s">
        <v>399</v>
      </c>
      <c r="B217" s="337">
        <v>0</v>
      </c>
      <c r="C217" s="334">
        <v>0</v>
      </c>
      <c r="D217" s="337">
        <v>0</v>
      </c>
      <c r="E217" s="28">
        <f t="shared" si="22"/>
        <v>0</v>
      </c>
    </row>
    <row r="218" spans="1:5" x14ac:dyDescent="0.25">
      <c r="A218" s="16" t="s">
        <v>400</v>
      </c>
      <c r="B218" s="337">
        <v>9618980.1400000006</v>
      </c>
      <c r="C218" s="334">
        <v>1436670.05</v>
      </c>
      <c r="D218" s="337">
        <v>0</v>
      </c>
      <c r="E218" s="28">
        <f t="shared" si="22"/>
        <v>11055650.190000001</v>
      </c>
    </row>
    <row r="219" spans="1:5" x14ac:dyDescent="0.25">
      <c r="A219" s="16" t="s">
        <v>401</v>
      </c>
      <c r="B219" s="337">
        <v>1016377.3899999999</v>
      </c>
      <c r="C219" s="334">
        <v>-312129.69</v>
      </c>
      <c r="D219" s="337">
        <v>0</v>
      </c>
      <c r="E219" s="28">
        <f t="shared" si="22"/>
        <v>704247.7</v>
      </c>
    </row>
    <row r="220" spans="1:5" x14ac:dyDescent="0.25">
      <c r="A220" s="16" t="s">
        <v>230</v>
      </c>
      <c r="B220" s="28">
        <f>SUM(B211:B219)</f>
        <v>243755791.75</v>
      </c>
      <c r="C220" s="236">
        <f>SUM(C211:C219)</f>
        <v>5278920.9899999993</v>
      </c>
      <c r="D220" s="28">
        <f>SUM(D211:D219)</f>
        <v>7850.48</v>
      </c>
      <c r="E220" s="28">
        <f>SUM(E211:E219)</f>
        <v>249026862.25999999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337">
        <v>1068054.71</v>
      </c>
      <c r="C225" s="334">
        <v>86929.33</v>
      </c>
      <c r="D225" s="337">
        <v>0</v>
      </c>
      <c r="E225" s="28">
        <f t="shared" ref="E225:E232" si="23">SUM(B225:C225)-D225</f>
        <v>1154984.04</v>
      </c>
    </row>
    <row r="226" spans="1:6" x14ac:dyDescent="0.25">
      <c r="A226" s="16" t="s">
        <v>395</v>
      </c>
      <c r="B226" s="337">
        <v>65554156.869999997</v>
      </c>
      <c r="C226" s="334">
        <v>4140556.6</v>
      </c>
      <c r="D226" s="337">
        <v>0</v>
      </c>
      <c r="E226" s="28">
        <f t="shared" si="23"/>
        <v>69694713.469999999</v>
      </c>
    </row>
    <row r="227" spans="1:6" x14ac:dyDescent="0.25">
      <c r="A227" s="16" t="s">
        <v>396</v>
      </c>
      <c r="B227" s="337">
        <v>5279795.84</v>
      </c>
      <c r="C227" s="334">
        <v>1025959.3200000001</v>
      </c>
      <c r="D227" s="337">
        <v>0</v>
      </c>
      <c r="E227" s="28">
        <f t="shared" si="23"/>
        <v>6305755.1600000001</v>
      </c>
    </row>
    <row r="228" spans="1:6" x14ac:dyDescent="0.25">
      <c r="A228" s="16" t="s">
        <v>397</v>
      </c>
      <c r="B228" s="337">
        <v>831312.05</v>
      </c>
      <c r="C228" s="334">
        <v>68068.05</v>
      </c>
      <c r="D228" s="337">
        <v>0</v>
      </c>
      <c r="E228" s="28">
        <f t="shared" si="23"/>
        <v>899380.10000000009</v>
      </c>
    </row>
    <row r="229" spans="1:6" x14ac:dyDescent="0.25">
      <c r="A229" s="16" t="s">
        <v>398</v>
      </c>
      <c r="B229" s="337">
        <v>66269112.759999998</v>
      </c>
      <c r="C229" s="334">
        <v>4538595.370000001</v>
      </c>
      <c r="D229" s="337">
        <v>-943262.12999999826</v>
      </c>
      <c r="E229" s="28">
        <f t="shared" si="23"/>
        <v>71750970.25999999</v>
      </c>
    </row>
    <row r="230" spans="1:6" x14ac:dyDescent="0.25">
      <c r="A230" s="16" t="s">
        <v>399</v>
      </c>
      <c r="B230" s="337">
        <v>0</v>
      </c>
      <c r="C230" s="334">
        <v>0</v>
      </c>
      <c r="D230" s="337">
        <v>0</v>
      </c>
      <c r="E230" s="28">
        <f t="shared" si="23"/>
        <v>0</v>
      </c>
    </row>
    <row r="231" spans="1:6" x14ac:dyDescent="0.25">
      <c r="A231" s="16" t="s">
        <v>400</v>
      </c>
      <c r="B231" s="337">
        <v>8001848.3700000001</v>
      </c>
      <c r="C231" s="334">
        <v>1492847.42</v>
      </c>
      <c r="D231" s="337">
        <v>0</v>
      </c>
      <c r="E231" s="28">
        <f t="shared" si="23"/>
        <v>9494695.7899999991</v>
      </c>
    </row>
    <row r="232" spans="1:6" x14ac:dyDescent="0.25">
      <c r="A232" s="16" t="s">
        <v>401</v>
      </c>
      <c r="B232" s="337">
        <v>0</v>
      </c>
      <c r="C232" s="334">
        <v>0</v>
      </c>
      <c r="D232" s="337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147004280.59999999</v>
      </c>
      <c r="C233" s="236">
        <f>SUM(C224:C232)</f>
        <v>11352956.090000002</v>
      </c>
      <c r="D233" s="28">
        <f>SUM(D224:D232)</f>
        <v>-943262.12999999826</v>
      </c>
      <c r="E233" s="28">
        <f>SUM(E224:E232)</f>
        <v>159300498.81999996</v>
      </c>
    </row>
    <row r="234" spans="1:6" x14ac:dyDescent="0.25">
      <c r="A234" s="16"/>
      <c r="B234" s="16"/>
      <c r="C234" s="23"/>
      <c r="D234" s="16"/>
      <c r="E234" s="16"/>
      <c r="F234" s="11">
        <f>E220-E233</f>
        <v>89726363.440000027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2" t="s">
        <v>404</v>
      </c>
      <c r="C236" s="342"/>
      <c r="D236" s="34"/>
      <c r="E236" s="34"/>
    </row>
    <row r="237" spans="1:6" x14ac:dyDescent="0.25">
      <c r="A237" s="52" t="s">
        <v>404</v>
      </c>
      <c r="B237" s="34"/>
      <c r="C237" s="334">
        <v>9158758.3499999996</v>
      </c>
      <c r="D237" s="36">
        <f>C237</f>
        <v>9158758.3499999996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334">
        <v>608857444.31999993</v>
      </c>
      <c r="D239" s="16"/>
      <c r="E239" s="16"/>
    </row>
    <row r="240" spans="1:6" x14ac:dyDescent="0.25">
      <c r="A240" s="16" t="s">
        <v>407</v>
      </c>
      <c r="B240" s="42" t="s">
        <v>299</v>
      </c>
      <c r="C240" s="334">
        <v>174633652.66999999</v>
      </c>
      <c r="D240" s="16"/>
      <c r="E240" s="16"/>
    </row>
    <row r="241" spans="1:5" x14ac:dyDescent="0.25">
      <c r="A241" s="16" t="s">
        <v>408</v>
      </c>
      <c r="B241" s="42" t="s">
        <v>299</v>
      </c>
      <c r="C241" s="334">
        <v>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334">
        <v>65198376.909999996</v>
      </c>
      <c r="D242" s="16"/>
      <c r="E242" s="16"/>
    </row>
    <row r="243" spans="1:5" x14ac:dyDescent="0.25">
      <c r="A243" s="16" t="s">
        <v>410</v>
      </c>
      <c r="B243" s="42" t="s">
        <v>299</v>
      </c>
      <c r="C243" s="334">
        <v>218649786.68000001</v>
      </c>
      <c r="D243" s="16"/>
      <c r="E243" s="16"/>
    </row>
    <row r="244" spans="1:5" x14ac:dyDescent="0.25">
      <c r="A244" s="16" t="s">
        <v>411</v>
      </c>
      <c r="B244" s="42" t="s">
        <v>299</v>
      </c>
      <c r="C244" s="334">
        <v>18787549.709999993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1086126810.29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334">
        <v>2840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334">
        <v>3576146.7</v>
      </c>
      <c r="D249" s="16"/>
      <c r="E249" s="16"/>
    </row>
    <row r="250" spans="1:5" x14ac:dyDescent="0.25">
      <c r="A250" s="22" t="s">
        <v>416</v>
      </c>
      <c r="B250" s="42" t="s">
        <v>299</v>
      </c>
      <c r="C250" s="334">
        <v>4816109.4799999995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8392256.1799999997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334">
        <v>11308161.82</v>
      </c>
      <c r="D254" s="16"/>
      <c r="E254" s="16"/>
    </row>
    <row r="255" spans="1:5" x14ac:dyDescent="0.25">
      <c r="A255" s="16" t="s">
        <v>418</v>
      </c>
      <c r="B255" s="42" t="s">
        <v>299</v>
      </c>
      <c r="C255" s="334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11308161.82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1114985986.6399999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334">
        <v>253151.19999999998</v>
      </c>
      <c r="D266" s="16"/>
      <c r="E266" s="16"/>
    </row>
    <row r="267" spans="1:5" x14ac:dyDescent="0.25">
      <c r="A267" s="16" t="s">
        <v>425</v>
      </c>
      <c r="B267" s="42" t="s">
        <v>299</v>
      </c>
      <c r="C267" s="334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334">
        <v>170078459.03999999</v>
      </c>
      <c r="D268" s="16"/>
      <c r="E268" s="16"/>
    </row>
    <row r="269" spans="1:5" x14ac:dyDescent="0.25">
      <c r="A269" s="16" t="s">
        <v>427</v>
      </c>
      <c r="B269" s="42" t="s">
        <v>299</v>
      </c>
      <c r="C269" s="334">
        <v>142753342.29999998</v>
      </c>
      <c r="D269" s="16"/>
      <c r="E269" s="16"/>
    </row>
    <row r="270" spans="1:5" x14ac:dyDescent="0.25">
      <c r="A270" s="16" t="s">
        <v>428</v>
      </c>
      <c r="B270" s="42" t="s">
        <v>299</v>
      </c>
      <c r="C270" s="334">
        <v>0</v>
      </c>
      <c r="D270" s="16"/>
      <c r="E270" s="16"/>
    </row>
    <row r="271" spans="1:5" x14ac:dyDescent="0.25">
      <c r="A271" s="16" t="s">
        <v>429</v>
      </c>
      <c r="B271" s="42" t="s">
        <v>299</v>
      </c>
      <c r="C271" s="334">
        <v>1685157.69</v>
      </c>
      <c r="D271" s="16"/>
      <c r="E271" s="16"/>
    </row>
    <row r="272" spans="1:5" x14ac:dyDescent="0.25">
      <c r="A272" s="16" t="s">
        <v>430</v>
      </c>
      <c r="B272" s="42" t="s">
        <v>299</v>
      </c>
      <c r="C272" s="334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334">
        <v>5076250.4799999995</v>
      </c>
      <c r="D273" s="16"/>
      <c r="E273" s="16"/>
    </row>
    <row r="274" spans="1:5" x14ac:dyDescent="0.25">
      <c r="A274" s="16" t="s">
        <v>432</v>
      </c>
      <c r="B274" s="42" t="s">
        <v>299</v>
      </c>
      <c r="C274" s="334">
        <v>486342.78</v>
      </c>
      <c r="D274" s="16"/>
      <c r="E274" s="16"/>
    </row>
    <row r="275" spans="1:5" x14ac:dyDescent="0.25">
      <c r="A275" s="16" t="s">
        <v>433</v>
      </c>
      <c r="B275" s="42" t="s">
        <v>299</v>
      </c>
      <c r="C275" s="334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34826018.890000001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334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334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334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335">
        <v>3531776.4</v>
      </c>
      <c r="D283" s="16"/>
      <c r="E283" s="16"/>
    </row>
    <row r="284" spans="1:5" x14ac:dyDescent="0.25">
      <c r="A284" s="16" t="s">
        <v>394</v>
      </c>
      <c r="B284" s="42" t="s">
        <v>299</v>
      </c>
      <c r="C284" s="335">
        <v>2067269.5</v>
      </c>
      <c r="D284" s="16"/>
      <c r="E284" s="16"/>
    </row>
    <row r="285" spans="1:5" x14ac:dyDescent="0.25">
      <c r="A285" s="16" t="s">
        <v>395</v>
      </c>
      <c r="B285" s="42" t="s">
        <v>299</v>
      </c>
      <c r="C285" s="335">
        <v>134476906.13999999</v>
      </c>
      <c r="D285" s="16"/>
      <c r="E285" s="16"/>
    </row>
    <row r="286" spans="1:5" x14ac:dyDescent="0.25">
      <c r="A286" s="16" t="s">
        <v>439</v>
      </c>
      <c r="B286" s="42" t="s">
        <v>299</v>
      </c>
      <c r="C286" s="335">
        <v>15837887.689999999</v>
      </c>
      <c r="D286" s="16"/>
      <c r="E286" s="16"/>
    </row>
    <row r="287" spans="1:5" x14ac:dyDescent="0.25">
      <c r="A287" s="16" t="s">
        <v>440</v>
      </c>
      <c r="B287" s="42" t="s">
        <v>299</v>
      </c>
      <c r="C287" s="335">
        <v>1110022.1599999999</v>
      </c>
      <c r="D287" s="16"/>
      <c r="E287" s="16"/>
    </row>
    <row r="288" spans="1:5" x14ac:dyDescent="0.25">
      <c r="A288" s="16" t="s">
        <v>441</v>
      </c>
      <c r="B288" s="42" t="s">
        <v>299</v>
      </c>
      <c r="C288" s="335">
        <v>80243102.920000002</v>
      </c>
      <c r="D288" s="16"/>
      <c r="E288" s="16"/>
    </row>
    <row r="289" spans="1:5" x14ac:dyDescent="0.25">
      <c r="A289" s="16" t="s">
        <v>400</v>
      </c>
      <c r="B289" s="42" t="s">
        <v>299</v>
      </c>
      <c r="C289" s="335">
        <v>11055650.43</v>
      </c>
      <c r="D289" s="16"/>
      <c r="E289" s="16"/>
    </row>
    <row r="290" spans="1:5" x14ac:dyDescent="0.25">
      <c r="A290" s="16" t="s">
        <v>401</v>
      </c>
      <c r="B290" s="42" t="s">
        <v>299</v>
      </c>
      <c r="C290" s="335">
        <v>704247.72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249026862.96000001</v>
      </c>
      <c r="E291" s="16"/>
    </row>
    <row r="292" spans="1:5" x14ac:dyDescent="0.25">
      <c r="A292" s="16" t="s">
        <v>443</v>
      </c>
      <c r="B292" s="42" t="s">
        <v>299</v>
      </c>
      <c r="C292" s="335">
        <v>159300498.19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89726364.770000011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335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335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335">
        <v>1575630.1500000001</v>
      </c>
      <c r="D297" s="16"/>
      <c r="E297" s="16"/>
    </row>
    <row r="298" spans="1:5" x14ac:dyDescent="0.25">
      <c r="A298" s="16" t="s">
        <v>436</v>
      </c>
      <c r="B298" s="42" t="s">
        <v>299</v>
      </c>
      <c r="C298" s="335">
        <v>14849480.15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16425110.300000001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334">
        <v>1189370.71</v>
      </c>
      <c r="D302" s="16"/>
      <c r="E302" s="16"/>
    </row>
    <row r="303" spans="1:5" x14ac:dyDescent="0.25">
      <c r="A303" s="16" t="s">
        <v>452</v>
      </c>
      <c r="B303" s="42" t="s">
        <v>299</v>
      </c>
      <c r="C303" s="334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334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334">
        <v>25158.47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1214529.18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142192023.14000002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142192023.14000002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334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334">
        <v>1579901.8599999999</v>
      </c>
      <c r="D315" s="16"/>
      <c r="E315" s="16"/>
    </row>
    <row r="316" spans="1:6" x14ac:dyDescent="0.25">
      <c r="A316" s="16" t="s">
        <v>461</v>
      </c>
      <c r="B316" s="42" t="s">
        <v>299</v>
      </c>
      <c r="C316" s="334">
        <v>7391348.5099999998</v>
      </c>
      <c r="D316" s="16"/>
      <c r="E316" s="16"/>
    </row>
    <row r="317" spans="1:6" x14ac:dyDescent="0.25">
      <c r="A317" s="16" t="s">
        <v>462</v>
      </c>
      <c r="B317" s="42" t="s">
        <v>299</v>
      </c>
      <c r="C317" s="334">
        <v>9123486.5899999999</v>
      </c>
      <c r="D317" s="16"/>
      <c r="E317" s="16"/>
    </row>
    <row r="318" spans="1:6" x14ac:dyDescent="0.25">
      <c r="A318" s="16" t="s">
        <v>463</v>
      </c>
      <c r="B318" s="42" t="s">
        <v>299</v>
      </c>
      <c r="C318" s="334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334">
        <v>2281945.2799999998</v>
      </c>
      <c r="D319" s="16"/>
      <c r="E319" s="16"/>
    </row>
    <row r="320" spans="1:6" x14ac:dyDescent="0.25">
      <c r="A320" s="16" t="s">
        <v>465</v>
      </c>
      <c r="B320" s="42" t="s">
        <v>299</v>
      </c>
      <c r="C320" s="334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334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334">
        <v>0</v>
      </c>
      <c r="D322" s="16"/>
      <c r="E322" s="16"/>
    </row>
    <row r="323" spans="1:5" x14ac:dyDescent="0.25">
      <c r="A323" s="16" t="s">
        <v>468</v>
      </c>
      <c r="B323" s="42" t="s">
        <v>299</v>
      </c>
      <c r="C323" s="334">
        <v>394000.53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20770682.770000003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334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334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334">
        <v>13795377.050000001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13795377.050000001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334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334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334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334">
        <v>1231378.78</v>
      </c>
      <c r="D334" s="16"/>
      <c r="E334" s="16"/>
    </row>
    <row r="335" spans="1:5" x14ac:dyDescent="0.25">
      <c r="A335" s="16" t="s">
        <v>480</v>
      </c>
      <c r="B335" s="42" t="s">
        <v>299</v>
      </c>
      <c r="C335" s="334">
        <v>0</v>
      </c>
      <c r="D335" s="16"/>
      <c r="E335" s="16"/>
    </row>
    <row r="336" spans="1:5" x14ac:dyDescent="0.25">
      <c r="A336" s="22" t="s">
        <v>481</v>
      </c>
      <c r="B336" s="42" t="s">
        <v>299</v>
      </c>
      <c r="C336" s="334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338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334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1231378.78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394000.53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837378.25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339">
        <v>106788585.06999999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336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336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336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336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336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142192023.13999999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142192023.14000002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336">
        <v>545309851.25999999</v>
      </c>
      <c r="D358" s="16"/>
      <c r="E358" s="16"/>
    </row>
    <row r="359" spans="1:5" x14ac:dyDescent="0.25">
      <c r="A359" s="16" t="s">
        <v>497</v>
      </c>
      <c r="B359" s="42" t="s">
        <v>299</v>
      </c>
      <c r="C359" s="336">
        <v>797541451.95000005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1342851303.21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334">
        <v>9158758.3499999996</v>
      </c>
      <c r="D362" s="16"/>
      <c r="E362" s="41"/>
    </row>
    <row r="363" spans="1:5" x14ac:dyDescent="0.25">
      <c r="A363" s="16" t="s">
        <v>500</v>
      </c>
      <c r="B363" s="42" t="s">
        <v>299</v>
      </c>
      <c r="C363" s="334">
        <v>1086126810.29</v>
      </c>
      <c r="D363" s="16"/>
      <c r="E363" s="16"/>
    </row>
    <row r="364" spans="1:5" x14ac:dyDescent="0.25">
      <c r="A364" s="16" t="s">
        <v>501</v>
      </c>
      <c r="B364" s="42" t="s">
        <v>299</v>
      </c>
      <c r="C364" s="334">
        <v>8392256.1799999997</v>
      </c>
      <c r="D364" s="16"/>
      <c r="E364" s="16"/>
    </row>
    <row r="365" spans="1:5" x14ac:dyDescent="0.25">
      <c r="A365" s="16" t="s">
        <v>502</v>
      </c>
      <c r="B365" s="42" t="s">
        <v>299</v>
      </c>
      <c r="C365" s="334">
        <v>11308161.82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1114985986.6399999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227865316.57000017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334">
        <v>23385.77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334">
        <v>4254984.95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334">
        <v>-30250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334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334">
        <v>10070165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334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334">
        <v>2559110.64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334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334">
        <v>130098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334">
        <v>777119.99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340">
        <v>716449</v>
      </c>
      <c r="D380" s="28">
        <v>0</v>
      </c>
      <c r="E380" s="216" t="str">
        <f>IF(OR(C380&gt;999999,C380/(D360+D383)&gt;0.01),"Additional Classification Necessary - See Responses-2 Tab","")</f>
        <v/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18501063.349999998</v>
      </c>
      <c r="E381" s="28"/>
      <c r="F381" s="56"/>
    </row>
    <row r="382" spans="1:6" x14ac:dyDescent="0.25">
      <c r="A382" s="52" t="s">
        <v>518</v>
      </c>
      <c r="B382" s="42" t="s">
        <v>299</v>
      </c>
      <c r="C382" s="334"/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18501063.349999998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246366379.92000017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334">
        <v>98244836.540000007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4">
        <v>21762271.66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4">
        <v>8162883</v>
      </c>
      <c r="D391" s="16"/>
      <c r="E391" s="16"/>
    </row>
    <row r="392" spans="1:5" x14ac:dyDescent="0.25">
      <c r="A392" s="16" t="s">
        <v>523</v>
      </c>
      <c r="B392" s="42" t="s">
        <v>299</v>
      </c>
      <c r="C392" s="334">
        <v>31325252.149999999</v>
      </c>
      <c r="D392" s="16"/>
      <c r="E392" s="16"/>
    </row>
    <row r="393" spans="1:5" x14ac:dyDescent="0.25">
      <c r="A393" s="16" t="s">
        <v>524</v>
      </c>
      <c r="B393" s="42" t="s">
        <v>299</v>
      </c>
      <c r="C393" s="334">
        <v>1535455.31</v>
      </c>
      <c r="D393" s="16"/>
      <c r="E393" s="16"/>
    </row>
    <row r="394" spans="1:5" x14ac:dyDescent="0.25">
      <c r="A394" s="16" t="s">
        <v>525</v>
      </c>
      <c r="B394" s="42" t="s">
        <v>299</v>
      </c>
      <c r="C394" s="334">
        <v>41305749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4">
        <v>11352956.09</v>
      </c>
      <c r="D395" s="16"/>
      <c r="E395" s="16"/>
    </row>
    <row r="396" spans="1:5" x14ac:dyDescent="0.25">
      <c r="A396" s="16" t="s">
        <v>526</v>
      </c>
      <c r="B396" s="42" t="s">
        <v>299</v>
      </c>
      <c r="C396" s="334">
        <v>5046197.9000000004</v>
      </c>
      <c r="D396" s="16"/>
      <c r="E396" s="16"/>
    </row>
    <row r="397" spans="1:5" x14ac:dyDescent="0.25">
      <c r="A397" s="16" t="s">
        <v>527</v>
      </c>
      <c r="B397" s="42" t="s">
        <v>299</v>
      </c>
      <c r="C397" s="334">
        <v>0</v>
      </c>
      <c r="D397" s="16"/>
      <c r="E397" s="16"/>
    </row>
    <row r="398" spans="1:5" x14ac:dyDescent="0.25">
      <c r="A398" s="16" t="s">
        <v>528</v>
      </c>
      <c r="B398" s="42" t="s">
        <v>299</v>
      </c>
      <c r="C398" s="334">
        <v>0</v>
      </c>
      <c r="D398" s="16"/>
      <c r="E398" s="16"/>
    </row>
    <row r="399" spans="1:5" x14ac:dyDescent="0.25">
      <c r="A399" s="16" t="s">
        <v>529</v>
      </c>
      <c r="B399" s="42" t="s">
        <v>299</v>
      </c>
      <c r="C399" s="334">
        <v>9804.4500000000007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4">
        <v>481818.5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4">
        <v>13175997.01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334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4">
        <v>1633952.87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4">
        <v>612253.11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4">
        <v>251322.74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4">
        <v>625253.05000000005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4">
        <v>1576998.53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4">
        <v>4333247.38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4">
        <v>404.33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4">
        <v>146764.28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4">
        <v>5749182.4000000004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4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0">
        <v>8689776.8599999547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37276971.05999995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256022377.15999994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-9655997.2399997711</v>
      </c>
      <c r="E417" s="28"/>
    </row>
    <row r="418" spans="1:13" x14ac:dyDescent="0.25">
      <c r="A418" s="28" t="s">
        <v>535</v>
      </c>
      <c r="B418" s="16"/>
      <c r="C418" s="340">
        <v>44090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334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44090</v>
      </c>
      <c r="E420" s="28"/>
      <c r="F420" s="11">
        <f>D420-C399</f>
        <v>34285.550000000003</v>
      </c>
    </row>
    <row r="421" spans="1:13" x14ac:dyDescent="0.25">
      <c r="A421" s="28" t="s">
        <v>538</v>
      </c>
      <c r="B421" s="16"/>
      <c r="C421" s="23"/>
      <c r="D421" s="28">
        <f>D417+D420</f>
        <v>-9611907.2399997711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334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334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-9611907.2399997711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542</v>
      </c>
      <c r="D612" s="228">
        <f>CE90-(BE90+CD90)</f>
        <v>266828.83999999997</v>
      </c>
      <c r="E612" s="230">
        <f>SUM(C624:D647)+SUM(C668:D713)</f>
        <v>210410264.0963057</v>
      </c>
      <c r="F612" s="230">
        <f>CE64-(AX64+BD64+BE64+BG64+BJ64+BN64+BP64+BQ64+CB64+CC64+CD64)</f>
        <v>30958559.019999985</v>
      </c>
      <c r="G612" s="228">
        <f>CE91-(AX91+AY91+BD91+BE91+BG91+BJ91+BN91+BP91+BQ91+CB91+CC91+CD91)</f>
        <v>117341</v>
      </c>
      <c r="H612" s="233">
        <f>CE60-(AX60+AY60+AZ60+BD60+BE60+BG60+BJ60+BN60+BO60+BP60+BQ60+BR60+CB60+CC60+CD60)</f>
        <v>798.24726923076923</v>
      </c>
      <c r="I612" s="228">
        <f>CE92-(AX92+AY92+AZ92+BD92+BE92+BF92+BG92+BJ92+BN92+BO92+BP92+BQ92+BR92+CB92+CC92+CD92)</f>
        <v>43591.859999999993</v>
      </c>
      <c r="J612" s="228">
        <f>CE93-(AX93+AY93+AZ93+BA93+BD93+BE93+BF93+BG93+BJ93+BN93+BO93+BP93+BQ93+BR93+CB93+CC93+CD93)</f>
        <v>802892.37000000011</v>
      </c>
      <c r="K612" s="228">
        <f>CE89-(AW89+AX89+AY89+AZ89+BA89+BB89+BC89+BD89+BE89+BF89+BG89+BH89+BI89+BJ89+BK89+BL89+BM89+BN89+BO89+BP89+BQ89+BR89+BS89+BT89+BU89+BV89+BW89+BX89+CB89+CC89+CD89)</f>
        <v>1342851303.21</v>
      </c>
      <c r="L612" s="234">
        <f>CE94-(AW94+AX94+AY94+AZ94+BA94+BB94+BC94+BD94+BE94+BF94+BG94+BH94+BI94+BJ94+BK94+BL94+BM94+BN94+BO94+BP94+BQ94+BR94+BS94+BT94+BU94+BV94+BW94+BX94+BY94+BZ94+CA94+CB94+CC94+CD94)</f>
        <v>296.1975625</v>
      </c>
    </row>
    <row r="613" spans="1:14" s="212" customFormat="1" ht="12.6" customHeight="1" x14ac:dyDescent="0.2">
      <c r="A613" s="223"/>
      <c r="C613" s="221" t="s">
        <v>543</v>
      </c>
      <c r="D613" s="229" t="s">
        <v>544</v>
      </c>
      <c r="E613" s="231" t="s">
        <v>545</v>
      </c>
      <c r="F613" s="232" t="s">
        <v>546</v>
      </c>
      <c r="G613" s="229" t="s">
        <v>547</v>
      </c>
      <c r="H613" s="232" t="s">
        <v>548</v>
      </c>
      <c r="I613" s="229" t="s">
        <v>549</v>
      </c>
      <c r="J613" s="229" t="s">
        <v>550</v>
      </c>
      <c r="K613" s="221" t="s">
        <v>551</v>
      </c>
      <c r="L613" s="222" t="s">
        <v>552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6545697.9000000004</v>
      </c>
      <c r="D614" s="228"/>
      <c r="E614" s="230"/>
      <c r="F614" s="230"/>
      <c r="G614" s="228"/>
      <c r="H614" s="230"/>
      <c r="I614" s="228"/>
      <c r="J614" s="228"/>
      <c r="N614" s="224" t="s">
        <v>553</v>
      </c>
    </row>
    <row r="615" spans="1:14" s="212" customFormat="1" ht="12.6" customHeight="1" x14ac:dyDescent="0.2">
      <c r="A615" s="223"/>
      <c r="B615" s="222" t="s">
        <v>554</v>
      </c>
      <c r="C615" s="228">
        <f>CD69-CD84</f>
        <v>7002485.3099999996</v>
      </c>
      <c r="D615" s="228">
        <f>SUM(C614:C615)</f>
        <v>13548183.210000001</v>
      </c>
      <c r="E615" s="230"/>
      <c r="F615" s="230"/>
      <c r="G615" s="228"/>
      <c r="H615" s="230"/>
      <c r="I615" s="228"/>
      <c r="J615" s="228"/>
      <c r="N615" s="224" t="s">
        <v>555</v>
      </c>
    </row>
    <row r="616" spans="1:14" s="212" customFormat="1" ht="12.6" customHeight="1" x14ac:dyDescent="0.2">
      <c r="A616" s="223">
        <v>8310</v>
      </c>
      <c r="B616" s="227" t="s">
        <v>556</v>
      </c>
      <c r="C616" s="228">
        <f>AX85</f>
        <v>42178.55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557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228137.59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558</v>
      </c>
    </row>
    <row r="618" spans="1:14" s="212" customFormat="1" ht="12.6" customHeight="1" x14ac:dyDescent="0.2">
      <c r="A618" s="223">
        <v>8470</v>
      </c>
      <c r="B618" s="227" t="s">
        <v>559</v>
      </c>
      <c r="C618" s="228">
        <f>BG85</f>
        <v>325203.3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560</v>
      </c>
    </row>
    <row r="619" spans="1:14" s="212" customFormat="1" ht="12.6" customHeight="1" x14ac:dyDescent="0.2">
      <c r="A619" s="223">
        <v>8610</v>
      </c>
      <c r="B619" s="227" t="s">
        <v>561</v>
      </c>
      <c r="C619" s="228">
        <f>BN85</f>
        <v>5863887.2599999998</v>
      </c>
      <c r="D619" s="228">
        <f>(D615/D612)*BN90</f>
        <v>3527732.1336943191</v>
      </c>
      <c r="E619" s="230"/>
      <c r="F619" s="230"/>
      <c r="G619" s="228"/>
      <c r="H619" s="230"/>
      <c r="I619" s="228"/>
      <c r="J619" s="228"/>
      <c r="N619" s="224" t="s">
        <v>562</v>
      </c>
    </row>
    <row r="620" spans="1:14" s="212" customFormat="1" ht="12.6" customHeight="1" x14ac:dyDescent="0.2">
      <c r="A620" s="223">
        <v>8790</v>
      </c>
      <c r="B620" s="227" t="s">
        <v>563</v>
      </c>
      <c r="C620" s="228">
        <f>CC85</f>
        <v>15633503.480000002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564</v>
      </c>
    </row>
    <row r="621" spans="1:14" s="212" customFormat="1" ht="12.6" customHeight="1" x14ac:dyDescent="0.2">
      <c r="A621" s="223">
        <v>8630</v>
      </c>
      <c r="B621" s="227" t="s">
        <v>565</v>
      </c>
      <c r="C621" s="228">
        <f>BP85</f>
        <v>1396260.84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566</v>
      </c>
    </row>
    <row r="622" spans="1:14" s="212" customFormat="1" ht="12.6" customHeight="1" x14ac:dyDescent="0.2">
      <c r="A622" s="223">
        <v>8770</v>
      </c>
      <c r="B622" s="222" t="s">
        <v>567</v>
      </c>
      <c r="C622" s="228">
        <f>CB85</f>
        <v>84346.9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568</v>
      </c>
    </row>
    <row r="623" spans="1:14" s="212" customFormat="1" ht="12.6" customHeight="1" x14ac:dyDescent="0.2">
      <c r="A623" s="223">
        <v>8640</v>
      </c>
      <c r="B623" s="227" t="s">
        <v>569</v>
      </c>
      <c r="C623" s="228">
        <f>BQ85</f>
        <v>0</v>
      </c>
      <c r="D623" s="228">
        <f>(D615/D612)*BQ90</f>
        <v>0</v>
      </c>
      <c r="E623" s="230">
        <f>SUM(C616:D623)</f>
        <v>27101250.053694319</v>
      </c>
      <c r="F623" s="230"/>
      <c r="G623" s="228"/>
      <c r="H623" s="230"/>
      <c r="I623" s="228"/>
      <c r="J623" s="228"/>
      <c r="N623" s="224" t="s">
        <v>570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317259.10000000003</v>
      </c>
      <c r="D624" s="228">
        <f>(D615/D612)*BD90</f>
        <v>0</v>
      </c>
      <c r="E624" s="230">
        <f>(E623/E612)*SUM(C624:D624)</f>
        <v>40863.587324687811</v>
      </c>
      <c r="F624" s="230">
        <f>SUM(C624:E624)</f>
        <v>358122.68732468784</v>
      </c>
      <c r="G624" s="228"/>
      <c r="H624" s="230"/>
      <c r="I624" s="228"/>
      <c r="J624" s="228"/>
      <c r="N624" s="224" t="s">
        <v>571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2580530.7200000007</v>
      </c>
      <c r="D625" s="228">
        <f>(D615/D612)*AY90</f>
        <v>371823.92145777802</v>
      </c>
      <c r="E625" s="230">
        <f>(E623/E612)*SUM(C625:D625)</f>
        <v>380269.00317329686</v>
      </c>
      <c r="F625" s="230">
        <f>(F624/F612)*AY64</f>
        <v>9849.4141591804564</v>
      </c>
      <c r="G625" s="228">
        <f>SUM(C625:F625)</f>
        <v>3342473.0587902563</v>
      </c>
      <c r="H625" s="230"/>
      <c r="I625" s="228"/>
      <c r="J625" s="228"/>
      <c r="N625" s="224" t="s">
        <v>572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2390004.6</v>
      </c>
      <c r="D626" s="228">
        <f>(D615/D612)*BR90</f>
        <v>44326.407678907577</v>
      </c>
      <c r="E626" s="230">
        <f>(E623/E612)*SUM(C626:D626)</f>
        <v>313546.55456528219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573</v>
      </c>
    </row>
    <row r="627" spans="1:14" s="212" customFormat="1" ht="12.6" customHeight="1" x14ac:dyDescent="0.2">
      <c r="A627" s="223">
        <v>8620</v>
      </c>
      <c r="B627" s="222" t="s">
        <v>574</v>
      </c>
      <c r="C627" s="228">
        <f>BO85</f>
        <v>235964.1</v>
      </c>
      <c r="D627" s="228">
        <f>(D615/D612)*BO90</f>
        <v>0</v>
      </c>
      <c r="E627" s="230">
        <f>(E623/E612)*SUM(C627:D627)</f>
        <v>30392.633673364664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575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3014234.2959175548</v>
      </c>
      <c r="I628" s="228"/>
      <c r="J628" s="228"/>
      <c r="N628" s="224" t="s">
        <v>576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2214554.91</v>
      </c>
      <c r="D629" s="228">
        <f>(D615/D612)*BF90</f>
        <v>37065.610086600842</v>
      </c>
      <c r="E629" s="230">
        <f>(E623/E612)*SUM(C629:D629)</f>
        <v>290013.08944209258</v>
      </c>
      <c r="F629" s="230">
        <f>(F624/F612)*BF64</f>
        <v>1678.6180185325663</v>
      </c>
      <c r="G629" s="228">
        <f>(G625/G612)*BF91</f>
        <v>0</v>
      </c>
      <c r="H629" s="230">
        <f>(H628/H612)*BF60</f>
        <v>79137.373181187373</v>
      </c>
      <c r="I629" s="228">
        <f>SUM(C629:H629)</f>
        <v>2622449.6007284136</v>
      </c>
      <c r="J629" s="228"/>
      <c r="N629" s="224" t="s">
        <v>577</v>
      </c>
    </row>
    <row r="630" spans="1:14" s="212" customFormat="1" ht="12.6" customHeight="1" x14ac:dyDescent="0.2">
      <c r="A630" s="223">
        <v>8350</v>
      </c>
      <c r="B630" s="227" t="s">
        <v>578</v>
      </c>
      <c r="C630" s="228">
        <f>BA85</f>
        <v>174293.84999999998</v>
      </c>
      <c r="D630" s="228">
        <f>(D615/D612)*BA90</f>
        <v>45341.903845663765</v>
      </c>
      <c r="E630" s="230">
        <f>(E623/E612)*SUM(C630:D630)</f>
        <v>28289.511023941999</v>
      </c>
      <c r="F630" s="230">
        <f>(F624/F612)*BA64</f>
        <v>0</v>
      </c>
      <c r="G630" s="228">
        <f>(G625/G612)*BA91</f>
        <v>0</v>
      </c>
      <c r="H630" s="230">
        <f>(H628/H612)*BA60</f>
        <v>4870.1628448975553</v>
      </c>
      <c r="I630" s="228">
        <f>(I629/I612)*BA92</f>
        <v>12428.549725452725</v>
      </c>
      <c r="J630" s="228">
        <f>SUM(C630:I630)</f>
        <v>265223.97743995604</v>
      </c>
      <c r="N630" s="224" t="s">
        <v>579</v>
      </c>
    </row>
    <row r="631" spans="1:14" s="212" customFormat="1" ht="12.6" customHeight="1" x14ac:dyDescent="0.2">
      <c r="A631" s="223">
        <v>8200</v>
      </c>
      <c r="B631" s="227" t="s">
        <v>580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581</v>
      </c>
    </row>
    <row r="632" spans="1:14" s="212" customFormat="1" ht="12.6" customHeight="1" x14ac:dyDescent="0.2">
      <c r="A632" s="223">
        <v>8360</v>
      </c>
      <c r="B632" s="227" t="s">
        <v>582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583</v>
      </c>
    </row>
    <row r="633" spans="1:14" s="212" customFormat="1" ht="12.6" customHeight="1" x14ac:dyDescent="0.2">
      <c r="A633" s="223">
        <v>8370</v>
      </c>
      <c r="B633" s="227" t="s">
        <v>584</v>
      </c>
      <c r="C633" s="228">
        <f>BC85</f>
        <v>370824.90999999992</v>
      </c>
      <c r="D633" s="228">
        <f>(D615/D612)*BC90</f>
        <v>0</v>
      </c>
      <c r="E633" s="230">
        <f>(E623/E612)*SUM(C633:D633)</f>
        <v>47762.967530181151</v>
      </c>
      <c r="F633" s="230">
        <f>(F624/F612)*BC64</f>
        <v>0</v>
      </c>
      <c r="G633" s="228">
        <f>(G625/G612)*BC91</f>
        <v>0</v>
      </c>
      <c r="H633" s="230">
        <f>(H628/H612)*BC60</f>
        <v>17879.018503283252</v>
      </c>
      <c r="I633" s="228">
        <f>(I629/I612)*BC92</f>
        <v>0</v>
      </c>
      <c r="J633" s="228">
        <f>(J630/J612)*BC93</f>
        <v>0</v>
      </c>
      <c r="N633" s="224" t="s">
        <v>585</v>
      </c>
    </row>
    <row r="634" spans="1:14" s="212" customFormat="1" ht="12.6" customHeight="1" x14ac:dyDescent="0.2">
      <c r="A634" s="223">
        <v>8490</v>
      </c>
      <c r="B634" s="227" t="s">
        <v>586</v>
      </c>
      <c r="C634" s="228">
        <f>BI85</f>
        <v>-20535.630000000005</v>
      </c>
      <c r="D634" s="228">
        <f>(D615/D612)*BI90</f>
        <v>34222.220819683513</v>
      </c>
      <c r="E634" s="230">
        <f>(E623/E612)*SUM(C634:D634)</f>
        <v>1762.8594392955397</v>
      </c>
      <c r="F634" s="230">
        <f>(F624/F612)*BI64</f>
        <v>418.34956905702887</v>
      </c>
      <c r="G634" s="228">
        <f>(G625/G612)*BI91</f>
        <v>0</v>
      </c>
      <c r="H634" s="230">
        <f>(H628/H612)*BI60</f>
        <v>0</v>
      </c>
      <c r="I634" s="228">
        <f>(I629/I612)*BI92</f>
        <v>9380.5627267134787</v>
      </c>
      <c r="J634" s="228">
        <f>(J630/J612)*BI93</f>
        <v>0</v>
      </c>
      <c r="N634" s="224" t="s">
        <v>587</v>
      </c>
    </row>
    <row r="635" spans="1:14" s="212" customFormat="1" ht="12.6" customHeight="1" x14ac:dyDescent="0.2">
      <c r="A635" s="223">
        <v>8530</v>
      </c>
      <c r="B635" s="227" t="s">
        <v>588</v>
      </c>
      <c r="C635" s="228">
        <f>BK85</f>
        <v>8955379.6400000006</v>
      </c>
      <c r="D635" s="228">
        <f>(D615/D612)*BK90</f>
        <v>0</v>
      </c>
      <c r="E635" s="230">
        <f>(E623/E612)*SUM(C635:D635)</f>
        <v>1153470.2643513498</v>
      </c>
      <c r="F635" s="230">
        <f>(F624/F612)*BK64</f>
        <v>0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589</v>
      </c>
    </row>
    <row r="636" spans="1:14" s="212" customFormat="1" ht="12.6" customHeight="1" x14ac:dyDescent="0.2">
      <c r="A636" s="223">
        <v>8480</v>
      </c>
      <c r="B636" s="227" t="s">
        <v>590</v>
      </c>
      <c r="C636" s="228">
        <f>BH85</f>
        <v>215562.54</v>
      </c>
      <c r="D636" s="228">
        <f>(D615/D612)*BH90</f>
        <v>0</v>
      </c>
      <c r="E636" s="230">
        <f>(E623/E612)*SUM(C636:D636)</f>
        <v>27764.87318164084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591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3502235.0100000002</v>
      </c>
      <c r="D637" s="228">
        <f>(D615/D612)*BL90</f>
        <v>0</v>
      </c>
      <c r="E637" s="230">
        <f>(E623/E612)*SUM(C637:D637)</f>
        <v>451094.6609970018</v>
      </c>
      <c r="F637" s="230">
        <f>(F624/F612)*BL64</f>
        <v>341.98086277023526</v>
      </c>
      <c r="G637" s="228">
        <f>(G625/G612)*BL91</f>
        <v>0</v>
      </c>
      <c r="H637" s="230">
        <f>(H628/H612)*BL60</f>
        <v>0</v>
      </c>
      <c r="I637" s="228">
        <f>(I629/I612)*BL92</f>
        <v>0</v>
      </c>
      <c r="J637" s="228">
        <f>(J630/J612)*BL93</f>
        <v>0</v>
      </c>
      <c r="N637" s="224" t="s">
        <v>592</v>
      </c>
    </row>
    <row r="638" spans="1:14" s="212" customFormat="1" ht="12.6" customHeight="1" x14ac:dyDescent="0.2">
      <c r="A638" s="223">
        <v>8590</v>
      </c>
      <c r="B638" s="227" t="s">
        <v>593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594</v>
      </c>
    </row>
    <row r="639" spans="1:14" s="212" customFormat="1" ht="12.6" customHeight="1" x14ac:dyDescent="0.2">
      <c r="A639" s="223">
        <v>8660</v>
      </c>
      <c r="B639" s="227" t="s">
        <v>595</v>
      </c>
      <c r="C639" s="228">
        <f>BS85</f>
        <v>40598.26</v>
      </c>
      <c r="D639" s="228">
        <f>(D615/D612)*BS90</f>
        <v>0</v>
      </c>
      <c r="E639" s="230">
        <f>(E623/E612)*SUM(C639:D639)</f>
        <v>5229.1346181729068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0</v>
      </c>
      <c r="J639" s="228">
        <f>(J630/J612)*BS93</f>
        <v>0</v>
      </c>
      <c r="N639" s="224" t="s">
        <v>596</v>
      </c>
    </row>
    <row r="640" spans="1:14" s="212" customFormat="1" ht="12.6" customHeight="1" x14ac:dyDescent="0.2">
      <c r="A640" s="223">
        <v>8670</v>
      </c>
      <c r="B640" s="227" t="s">
        <v>597</v>
      </c>
      <c r="C640" s="228">
        <f>BT85</f>
        <v>82977.17</v>
      </c>
      <c r="D640" s="228">
        <f>(D615/D612)*BT90</f>
        <v>0</v>
      </c>
      <c r="E640" s="230">
        <f>(E623/E612)*SUM(C640:D640)</f>
        <v>10687.620409471203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598</v>
      </c>
    </row>
    <row r="641" spans="1:14" s="212" customFormat="1" ht="12.6" customHeight="1" x14ac:dyDescent="0.2">
      <c r="A641" s="223">
        <v>8680</v>
      </c>
      <c r="B641" s="227" t="s">
        <v>599</v>
      </c>
      <c r="C641" s="228">
        <f>BU85</f>
        <v>19631.14</v>
      </c>
      <c r="D641" s="228">
        <f>(D615/D612)*BU90</f>
        <v>0</v>
      </c>
      <c r="E641" s="230">
        <f>(E623/E612)*SUM(C641:D641)</f>
        <v>2528.5289016868919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600</v>
      </c>
    </row>
    <row r="642" spans="1:14" s="212" customFormat="1" ht="12.6" customHeight="1" x14ac:dyDescent="0.2">
      <c r="A642" s="223">
        <v>8690</v>
      </c>
      <c r="B642" s="227" t="s">
        <v>601</v>
      </c>
      <c r="C642" s="228">
        <f>BV85</f>
        <v>15183</v>
      </c>
      <c r="D642" s="228">
        <f>(D615/D612)*BV90</f>
        <v>47220.571754162709</v>
      </c>
      <c r="E642" s="230">
        <f>(E623/E612)*SUM(C642:D642)</f>
        <v>8037.7010580583801</v>
      </c>
      <c r="F642" s="230">
        <f>(F624/F612)*BV64</f>
        <v>0</v>
      </c>
      <c r="G642" s="228">
        <f>(G625/G612)*BV91</f>
        <v>0</v>
      </c>
      <c r="H642" s="230">
        <f>(H628/H612)*BV60</f>
        <v>0</v>
      </c>
      <c r="I642" s="228">
        <f>(I629/I612)*BV92</f>
        <v>12943.506433002278</v>
      </c>
      <c r="J642" s="228">
        <f>(J630/J612)*BV93</f>
        <v>0</v>
      </c>
      <c r="N642" s="224" t="s">
        <v>602</v>
      </c>
    </row>
    <row r="643" spans="1:14" s="212" customFormat="1" ht="12.6" customHeight="1" x14ac:dyDescent="0.2">
      <c r="A643" s="223">
        <v>8700</v>
      </c>
      <c r="B643" s="227" t="s">
        <v>603</v>
      </c>
      <c r="C643" s="228">
        <f>BW85</f>
        <v>413795.87</v>
      </c>
      <c r="D643" s="228">
        <f>(D615/D612)*BW90</f>
        <v>0</v>
      </c>
      <c r="E643" s="230">
        <f>(E623/E612)*SUM(C643:D643)</f>
        <v>53297.710509612378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604</v>
      </c>
    </row>
    <row r="644" spans="1:14" s="212" customFormat="1" ht="12.6" customHeight="1" x14ac:dyDescent="0.2">
      <c r="A644" s="223">
        <v>8710</v>
      </c>
      <c r="B644" s="227" t="s">
        <v>605</v>
      </c>
      <c r="C644" s="228">
        <f>BX85</f>
        <v>1548172.25</v>
      </c>
      <c r="D644" s="228">
        <f>(D615/D612)*BX90</f>
        <v>0</v>
      </c>
      <c r="E644" s="230">
        <f>(E623/E612)*SUM(C644:D644)</f>
        <v>199407.5880929291</v>
      </c>
      <c r="F644" s="230">
        <f>(F624/F612)*BX64</f>
        <v>0</v>
      </c>
      <c r="G644" s="228">
        <f>(G625/G612)*BX91</f>
        <v>0</v>
      </c>
      <c r="H644" s="230">
        <f>(H628/H612)*BX60</f>
        <v>20564.654606344455</v>
      </c>
      <c r="I644" s="228">
        <f>(I629/I612)*BX92</f>
        <v>0</v>
      </c>
      <c r="J644" s="228">
        <f>(J630/J612)*BX93</f>
        <v>0</v>
      </c>
      <c r="K644" s="230">
        <f>SUM(C631:J644)</f>
        <v>17247838.934364419</v>
      </c>
      <c r="L644" s="230"/>
      <c r="N644" s="224" t="s">
        <v>606</v>
      </c>
    </row>
    <row r="645" spans="1:14" s="212" customFormat="1" ht="12.6" customHeight="1" x14ac:dyDescent="0.2">
      <c r="A645" s="223">
        <v>8720</v>
      </c>
      <c r="B645" s="227" t="s">
        <v>607</v>
      </c>
      <c r="C645" s="228">
        <f>BY85</f>
        <v>2448332.3900000006</v>
      </c>
      <c r="D645" s="228">
        <f>(D615/D612)*BY90</f>
        <v>7108.4731672933112</v>
      </c>
      <c r="E645" s="230">
        <f>(E623/E612)*SUM(C645:D645)</f>
        <v>316265.54488947213</v>
      </c>
      <c r="F645" s="230">
        <f>(F624/F612)*BY64</f>
        <v>28.59701115989176</v>
      </c>
      <c r="G645" s="228">
        <f>(G625/G612)*BY91</f>
        <v>0</v>
      </c>
      <c r="H645" s="230">
        <f>(H628/H612)*BY60</f>
        <v>59045.071741879467</v>
      </c>
      <c r="I645" s="228">
        <f>(I629/I612)*BY92</f>
        <v>1948.484839376687</v>
      </c>
      <c r="J645" s="228">
        <f>(J630/J612)*BY93</f>
        <v>0</v>
      </c>
      <c r="K645" s="230">
        <v>0</v>
      </c>
      <c r="L645" s="230"/>
      <c r="N645" s="224" t="s">
        <v>608</v>
      </c>
    </row>
    <row r="646" spans="1:14" s="212" customFormat="1" ht="12.6" customHeight="1" x14ac:dyDescent="0.2">
      <c r="A646" s="223">
        <v>8730</v>
      </c>
      <c r="B646" s="227" t="s">
        <v>609</v>
      </c>
      <c r="C646" s="228">
        <f>BZ85</f>
        <v>187804.13</v>
      </c>
      <c r="D646" s="228">
        <f>(D615/D612)*BZ90</f>
        <v>0</v>
      </c>
      <c r="E646" s="230">
        <f>(E623/E612)*SUM(C646:D646)</f>
        <v>24189.536143146161</v>
      </c>
      <c r="F646" s="230">
        <f>(F624/F612)*BZ64</f>
        <v>0</v>
      </c>
      <c r="G646" s="228">
        <f>(G625/G612)*BZ91</f>
        <v>0</v>
      </c>
      <c r="H646" s="230">
        <f>(H628/H612)*BZ60</f>
        <v>1382.6573622290018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610</v>
      </c>
    </row>
    <row r="647" spans="1:14" s="212" customFormat="1" ht="12.6" customHeight="1" x14ac:dyDescent="0.2">
      <c r="A647" s="223">
        <v>8740</v>
      </c>
      <c r="B647" s="227" t="s">
        <v>611</v>
      </c>
      <c r="C647" s="228">
        <f>CA85</f>
        <v>449226.88</v>
      </c>
      <c r="D647" s="228">
        <f>(D615/D612)*CA90</f>
        <v>0</v>
      </c>
      <c r="E647" s="230">
        <f>(E623/E612)*SUM(C647:D647)</f>
        <v>57861.29330719608</v>
      </c>
      <c r="F647" s="230">
        <f>(F624/F612)*CA64</f>
        <v>0</v>
      </c>
      <c r="G647" s="228">
        <f>(G625/G612)*CA91</f>
        <v>0</v>
      </c>
      <c r="H647" s="230">
        <f>(H628/H612)*CA60</f>
        <v>7187.0515891499645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3560380.1100509027</v>
      </c>
      <c r="N647" s="224" t="s">
        <v>612</v>
      </c>
    </row>
    <row r="648" spans="1:14" s="212" customFormat="1" ht="12.6" customHeight="1" x14ac:dyDescent="0.2">
      <c r="A648" s="223"/>
      <c r="B648" s="223"/>
      <c r="C648" s="212">
        <f>SUM(C614:C647)</f>
        <v>63263495.970000014</v>
      </c>
      <c r="L648" s="226"/>
    </row>
    <row r="666" spans="1:14" s="212" customFormat="1" ht="12.6" customHeight="1" x14ac:dyDescent="0.2">
      <c r="C666" s="221" t="s">
        <v>613</v>
      </c>
      <c r="M666" s="221" t="s">
        <v>614</v>
      </c>
    </row>
    <row r="667" spans="1:14" s="212" customFormat="1" ht="12.6" customHeight="1" x14ac:dyDescent="0.2">
      <c r="C667" s="221" t="s">
        <v>543</v>
      </c>
      <c r="D667" s="221" t="s">
        <v>544</v>
      </c>
      <c r="E667" s="222" t="s">
        <v>545</v>
      </c>
      <c r="F667" s="221" t="s">
        <v>546</v>
      </c>
      <c r="G667" s="221" t="s">
        <v>547</v>
      </c>
      <c r="H667" s="221" t="s">
        <v>548</v>
      </c>
      <c r="I667" s="221" t="s">
        <v>549</v>
      </c>
      <c r="J667" s="221" t="s">
        <v>550</v>
      </c>
      <c r="K667" s="221" t="s">
        <v>551</v>
      </c>
      <c r="L667" s="222" t="s">
        <v>552</v>
      </c>
      <c r="M667" s="221" t="s">
        <v>615</v>
      </c>
    </row>
    <row r="668" spans="1:14" s="212" customFormat="1" ht="12.6" customHeight="1" x14ac:dyDescent="0.2">
      <c r="A668" s="223">
        <v>6010</v>
      </c>
      <c r="B668" s="222" t="s">
        <v>342</v>
      </c>
      <c r="C668" s="228">
        <f>C85</f>
        <v>10096294.039999999</v>
      </c>
      <c r="D668" s="228">
        <f>(D615/D612)*C90</f>
        <v>706480.68321227957</v>
      </c>
      <c r="E668" s="230">
        <f>(E623/E612)*SUM(C668:D668)</f>
        <v>1391418.3336298789</v>
      </c>
      <c r="F668" s="230">
        <f>(F624/F612)*C64</f>
        <v>7425.4452112967501</v>
      </c>
      <c r="G668" s="228">
        <f>(G625/G612)*C91</f>
        <v>363555.6510455854</v>
      </c>
      <c r="H668" s="230">
        <f>(H628/H612)*C60</f>
        <v>166850.02864179402</v>
      </c>
      <c r="I668" s="228">
        <f>(I629/I612)*C92</f>
        <v>193651.55753633729</v>
      </c>
      <c r="J668" s="228">
        <f>(J630/J612)*C93</f>
        <v>29234.718736205203</v>
      </c>
      <c r="K668" s="228">
        <f>(K644/K612)*C89</f>
        <v>461447.21827720443</v>
      </c>
      <c r="L668" s="228">
        <f>(L647/L612)*C94</f>
        <v>419959.98005265405</v>
      </c>
      <c r="M668" s="212">
        <f t="shared" ref="M668:M713" si="24">ROUND(SUM(D668:L668),0)</f>
        <v>3740024</v>
      </c>
      <c r="N668" s="222" t="s">
        <v>616</v>
      </c>
    </row>
    <row r="669" spans="1:14" s="212" customFormat="1" ht="12.6" customHeight="1" x14ac:dyDescent="0.2">
      <c r="A669" s="223">
        <v>6030</v>
      </c>
      <c r="B669" s="222" t="s">
        <v>343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617</v>
      </c>
    </row>
    <row r="670" spans="1:14" s="212" customFormat="1" ht="12.6" customHeight="1" x14ac:dyDescent="0.2">
      <c r="A670" s="223">
        <v>6070</v>
      </c>
      <c r="B670" s="222" t="s">
        <v>618</v>
      </c>
      <c r="C670" s="228">
        <f>E85</f>
        <v>34855683.699999988</v>
      </c>
      <c r="D670" s="228">
        <f>(D615/D612)*E90</f>
        <v>4235778.7119957367</v>
      </c>
      <c r="E670" s="230">
        <f>(E623/E612)*SUM(C670:D670)</f>
        <v>5035056.1667808378</v>
      </c>
      <c r="F670" s="230">
        <f>(F624/F612)*E64</f>
        <v>21316.626269269178</v>
      </c>
      <c r="G670" s="228">
        <f>(G625/G612)*E91</f>
        <v>2797068.3694092468</v>
      </c>
      <c r="H670" s="230">
        <f>(H628/H612)*E60</f>
        <v>667309.18036472087</v>
      </c>
      <c r="I670" s="228">
        <f>(I629/I612)*E92</f>
        <v>1161058.1356981932</v>
      </c>
      <c r="J670" s="228">
        <f>(J630/J612)*E93</f>
        <v>111894.12424974042</v>
      </c>
      <c r="K670" s="228">
        <f>(K644/K612)*E89</f>
        <v>2154890.8820443745</v>
      </c>
      <c r="L670" s="228">
        <f>(L647/L612)*E94</f>
        <v>1448091.2457708581</v>
      </c>
      <c r="M670" s="212">
        <f t="shared" si="24"/>
        <v>17632463</v>
      </c>
      <c r="N670" s="222" t="s">
        <v>619</v>
      </c>
    </row>
    <row r="671" spans="1:14" s="212" customFormat="1" ht="12.6" customHeight="1" x14ac:dyDescent="0.2">
      <c r="A671" s="223">
        <v>6100</v>
      </c>
      <c r="B671" s="222" t="s">
        <v>620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621</v>
      </c>
    </row>
    <row r="672" spans="1:14" s="212" customFormat="1" ht="12.6" customHeight="1" x14ac:dyDescent="0.2">
      <c r="A672" s="223">
        <v>6120</v>
      </c>
      <c r="B672" s="222" t="s">
        <v>622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623</v>
      </c>
    </row>
    <row r="673" spans="1:14" s="212" customFormat="1" ht="12.6" customHeight="1" x14ac:dyDescent="0.2">
      <c r="A673" s="223">
        <v>6140</v>
      </c>
      <c r="B673" s="222" t="s">
        <v>624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625</v>
      </c>
    </row>
    <row r="674" spans="1:14" s="212" customFormat="1" ht="12.6" customHeight="1" x14ac:dyDescent="0.2">
      <c r="A674" s="223">
        <v>6150</v>
      </c>
      <c r="B674" s="222" t="s">
        <v>626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627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628</v>
      </c>
    </row>
    <row r="676" spans="1:14" s="212" customFormat="1" ht="12.6" customHeight="1" x14ac:dyDescent="0.2">
      <c r="A676" s="223">
        <v>6200</v>
      </c>
      <c r="B676" s="222" t="s">
        <v>348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629</v>
      </c>
    </row>
    <row r="677" spans="1:14" s="212" customFormat="1" ht="12.6" customHeight="1" x14ac:dyDescent="0.2">
      <c r="A677" s="223">
        <v>6210</v>
      </c>
      <c r="B677" s="222" t="s">
        <v>349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630</v>
      </c>
    </row>
    <row r="678" spans="1:14" s="212" customFormat="1" ht="12.6" customHeight="1" x14ac:dyDescent="0.2">
      <c r="A678" s="223">
        <v>6330</v>
      </c>
      <c r="B678" s="222" t="s">
        <v>631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632</v>
      </c>
    </row>
    <row r="679" spans="1:14" s="212" customFormat="1" ht="12.6" customHeight="1" x14ac:dyDescent="0.2">
      <c r="A679" s="223">
        <v>6400</v>
      </c>
      <c r="B679" s="222" t="s">
        <v>633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634</v>
      </c>
    </row>
    <row r="680" spans="1:14" s="212" customFormat="1" ht="12.6" customHeight="1" x14ac:dyDescent="0.2">
      <c r="A680" s="223">
        <v>7010</v>
      </c>
      <c r="B680" s="222" t="s">
        <v>635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>
        <f>(G625/G612)*O91</f>
        <v>0</v>
      </c>
      <c r="H680" s="230">
        <f>(H628/H612)*O60</f>
        <v>0</v>
      </c>
      <c r="I680" s="228">
        <f>(I629/I612)*O92</f>
        <v>0</v>
      </c>
      <c r="J680" s="228">
        <f>(J630/J612)*O93</f>
        <v>0</v>
      </c>
      <c r="K680" s="228">
        <f>(K644/K612)*O89</f>
        <v>0</v>
      </c>
      <c r="L680" s="228">
        <f>(L647/L612)*O94</f>
        <v>0</v>
      </c>
      <c r="M680" s="212">
        <f t="shared" si="24"/>
        <v>0</v>
      </c>
      <c r="N680" s="222" t="s">
        <v>636</v>
      </c>
    </row>
    <row r="681" spans="1:14" s="212" customFormat="1" ht="12.6" customHeight="1" x14ac:dyDescent="0.2">
      <c r="A681" s="223">
        <v>7020</v>
      </c>
      <c r="B681" s="222" t="s">
        <v>637</v>
      </c>
      <c r="C681" s="228">
        <f>P85</f>
        <v>25920992.839999992</v>
      </c>
      <c r="D681" s="228">
        <f>(D615/D612)*P90</f>
        <v>1425959.7173590383</v>
      </c>
      <c r="E681" s="230">
        <f>(E623/E612)*SUM(C681:D681)</f>
        <v>3522340.5219637053</v>
      </c>
      <c r="F681" s="230">
        <f>(F624/F612)*P64</f>
        <v>156584.0660533529</v>
      </c>
      <c r="G681" s="228">
        <f>(G625/G612)*P91</f>
        <v>0</v>
      </c>
      <c r="H681" s="230">
        <f>(H628/H612)*P60</f>
        <v>176447.02721472245</v>
      </c>
      <c r="I681" s="228">
        <f>(I629/I612)*P92</f>
        <v>390866.0587789634</v>
      </c>
      <c r="J681" s="228">
        <f>(J630/J612)*P93</f>
        <v>29956.538480667121</v>
      </c>
      <c r="K681" s="228">
        <f>(K644/K612)*P89</f>
        <v>4006647.7351402962</v>
      </c>
      <c r="L681" s="228">
        <f>(L647/L612)*P94</f>
        <v>272544.03056629305</v>
      </c>
      <c r="M681" s="212">
        <f t="shared" si="24"/>
        <v>9981346</v>
      </c>
      <c r="N681" s="222" t="s">
        <v>638</v>
      </c>
    </row>
    <row r="682" spans="1:14" s="212" customFormat="1" ht="12.6" customHeight="1" x14ac:dyDescent="0.2">
      <c r="A682" s="223">
        <v>7030</v>
      </c>
      <c r="B682" s="222" t="s">
        <v>639</v>
      </c>
      <c r="C682" s="228">
        <f>Q85</f>
        <v>4926532.3</v>
      </c>
      <c r="D682" s="228">
        <f>(D615/D612)*Q90</f>
        <v>183855.58099120771</v>
      </c>
      <c r="E682" s="230">
        <f>(E623/E612)*SUM(C682:D682)</f>
        <v>658227.86939101352</v>
      </c>
      <c r="F682" s="230">
        <f>(F624/F612)*Q64</f>
        <v>3345.3600619760623</v>
      </c>
      <c r="G682" s="228">
        <f>(G625/G612)*Q91</f>
        <v>0</v>
      </c>
      <c r="H682" s="230">
        <f>(H628/H612)*Q60</f>
        <v>100048.79045495045</v>
      </c>
      <c r="I682" s="228">
        <f>(I629/I612)*Q92</f>
        <v>50396.168595592739</v>
      </c>
      <c r="J682" s="228">
        <f>(J630/J612)*Q93</f>
        <v>0</v>
      </c>
      <c r="K682" s="228">
        <f>(K644/K612)*Q89</f>
        <v>534456.24688553368</v>
      </c>
      <c r="L682" s="228">
        <f>(L647/L612)*Q94</f>
        <v>267313.52922811243</v>
      </c>
      <c r="M682" s="212">
        <f t="shared" si="24"/>
        <v>1797644</v>
      </c>
      <c r="N682" s="222" t="s">
        <v>640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>
        <f>(G625/G612)*R91</f>
        <v>0</v>
      </c>
      <c r="H683" s="230">
        <f>(H628/H612)*R60</f>
        <v>0</v>
      </c>
      <c r="I683" s="228">
        <f>(I629/I612)*R92</f>
        <v>0</v>
      </c>
      <c r="J683" s="228">
        <f>(J630/J612)*R93</f>
        <v>0</v>
      </c>
      <c r="K683" s="228">
        <f>(K644/K612)*R89</f>
        <v>0</v>
      </c>
      <c r="L683" s="228">
        <f>(L647/L612)*R94</f>
        <v>0</v>
      </c>
      <c r="M683" s="212">
        <f t="shared" si="24"/>
        <v>0</v>
      </c>
      <c r="N683" s="222" t="s">
        <v>641</v>
      </c>
    </row>
    <row r="684" spans="1:14" s="212" customFormat="1" ht="12.6" customHeight="1" x14ac:dyDescent="0.2">
      <c r="A684" s="223">
        <v>7050</v>
      </c>
      <c r="B684" s="222" t="s">
        <v>642</v>
      </c>
      <c r="C684" s="228">
        <f>S85</f>
        <v>902280.87</v>
      </c>
      <c r="D684" s="228">
        <f>(D615/D612)*S90</f>
        <v>418028.99704518454</v>
      </c>
      <c r="E684" s="230">
        <f>(E623/E612)*SUM(C684:D684)</f>
        <v>170058.47128623846</v>
      </c>
      <c r="F684" s="230">
        <f>(F624/F612)*S64</f>
        <v>56.987768291265816</v>
      </c>
      <c r="G684" s="228">
        <f>(G625/G612)*S91</f>
        <v>0</v>
      </c>
      <c r="H684" s="230">
        <f>(H628/H612)*S60</f>
        <v>32452.036845548719</v>
      </c>
      <c r="I684" s="228">
        <f>(I629/I612)*S92</f>
        <v>114584.82630420187</v>
      </c>
      <c r="J684" s="228">
        <f>(J630/J612)*S93</f>
        <v>1095.8852341781246</v>
      </c>
      <c r="K684" s="228">
        <f>(K644/K612)*S89</f>
        <v>0</v>
      </c>
      <c r="L684" s="228">
        <f>(L647/L612)*S94</f>
        <v>0</v>
      </c>
      <c r="M684" s="212">
        <f t="shared" si="24"/>
        <v>736277</v>
      </c>
      <c r="N684" s="222" t="s">
        <v>643</v>
      </c>
    </row>
    <row r="685" spans="1:14" s="212" customFormat="1" ht="12.6" customHeight="1" x14ac:dyDescent="0.2">
      <c r="A685" s="223">
        <v>7060</v>
      </c>
      <c r="B685" s="222" t="s">
        <v>644</v>
      </c>
      <c r="C685" s="228">
        <f>T85</f>
        <v>925119.59999999986</v>
      </c>
      <c r="D685" s="228">
        <f>(D615/D612)*T90</f>
        <v>0</v>
      </c>
      <c r="E685" s="230">
        <f>(E623/E612)*SUM(C685:D685)</f>
        <v>119157.19851812052</v>
      </c>
      <c r="F685" s="230">
        <f>(F624/F612)*T64</f>
        <v>2023.0904716114148</v>
      </c>
      <c r="G685" s="228">
        <f>(G625/G612)*T91</f>
        <v>0</v>
      </c>
      <c r="H685" s="230">
        <f>(H628/H612)*T60</f>
        <v>14990.872711982975</v>
      </c>
      <c r="I685" s="228">
        <f>(I629/I612)*T92</f>
        <v>0</v>
      </c>
      <c r="J685" s="228">
        <f>(J630/J612)*T93</f>
        <v>0</v>
      </c>
      <c r="K685" s="228">
        <f>(K644/K612)*T89</f>
        <v>80716.589121487617</v>
      </c>
      <c r="L685" s="228">
        <f>(L647/L612)*T94</f>
        <v>47720.19801354604</v>
      </c>
      <c r="M685" s="212">
        <f t="shared" si="24"/>
        <v>264608</v>
      </c>
      <c r="N685" s="222" t="s">
        <v>645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6104098.8000000007</v>
      </c>
      <c r="D686" s="228">
        <f>(D615/D612)*U90</f>
        <v>370402.22682431934</v>
      </c>
      <c r="E686" s="230">
        <f>(E623/E612)*SUM(C686:D686)</f>
        <v>833928.28793064237</v>
      </c>
      <c r="F686" s="230">
        <f>(F624/F612)*U64</f>
        <v>18858.714825840943</v>
      </c>
      <c r="G686" s="228">
        <f>(G625/G612)*U91</f>
        <v>0</v>
      </c>
      <c r="H686" s="230">
        <f>(H628/H612)*U60</f>
        <v>91483.63819848391</v>
      </c>
      <c r="I686" s="228">
        <f>(I629/I612)*U92</f>
        <v>101529.97788037808</v>
      </c>
      <c r="J686" s="228">
        <f>(J630/J612)*U93</f>
        <v>0</v>
      </c>
      <c r="K686" s="228">
        <f>(K644/K612)*U89</f>
        <v>913099.709865337</v>
      </c>
      <c r="L686" s="228">
        <f>(L647/L612)*U94</f>
        <v>0</v>
      </c>
      <c r="M686" s="212">
        <f t="shared" si="24"/>
        <v>2329303</v>
      </c>
      <c r="N686" s="222" t="s">
        <v>646</v>
      </c>
    </row>
    <row r="687" spans="1:14" s="212" customFormat="1" ht="12.6" customHeight="1" x14ac:dyDescent="0.2">
      <c r="A687" s="223">
        <v>7110</v>
      </c>
      <c r="B687" s="222" t="s">
        <v>647</v>
      </c>
      <c r="C687" s="228">
        <f>V85</f>
        <v>734161.66999999993</v>
      </c>
      <c r="D687" s="228">
        <f>(D615/D612)*V90</f>
        <v>0</v>
      </c>
      <c r="E687" s="230">
        <f>(E623/E612)*SUM(C687:D687)</f>
        <v>94561.446818967946</v>
      </c>
      <c r="F687" s="230">
        <f>(F624/F612)*V64</f>
        <v>1479.3301243929682</v>
      </c>
      <c r="G687" s="228">
        <f>(G625/G612)*V91</f>
        <v>0</v>
      </c>
      <c r="H687" s="230">
        <f>(H628/H612)*V60</f>
        <v>14003.358861561388</v>
      </c>
      <c r="I687" s="228">
        <f>(I629/I612)*V92</f>
        <v>0</v>
      </c>
      <c r="J687" s="228">
        <f>(J630/J612)*V93</f>
        <v>0</v>
      </c>
      <c r="K687" s="228">
        <f>(K644/K612)*V89</f>
        <v>273499.92339720041</v>
      </c>
      <c r="L687" s="228">
        <f>(L647/L612)*V94</f>
        <v>646.84176687684328</v>
      </c>
      <c r="M687" s="212">
        <f t="shared" si="24"/>
        <v>384191</v>
      </c>
      <c r="N687" s="222" t="s">
        <v>648</v>
      </c>
    </row>
    <row r="688" spans="1:14" s="212" customFormat="1" ht="12.6" customHeight="1" x14ac:dyDescent="0.2">
      <c r="A688" s="223">
        <v>7120</v>
      </c>
      <c r="B688" s="222" t="s">
        <v>649</v>
      </c>
      <c r="C688" s="228">
        <f>W85</f>
        <v>845805.22</v>
      </c>
      <c r="D688" s="228">
        <f>(D615/D612)*W90</f>
        <v>55852.289171590302</v>
      </c>
      <c r="E688" s="230">
        <f>(E623/E612)*SUM(C688:D688)</f>
        <v>116135.23572056336</v>
      </c>
      <c r="F688" s="230">
        <f>(F624/F612)*W64</f>
        <v>93.147812757119894</v>
      </c>
      <c r="G688" s="228">
        <f>(G625/G612)*W91</f>
        <v>0</v>
      </c>
      <c r="H688" s="230">
        <f>(H628/H612)*W60</f>
        <v>13814.954957971508</v>
      </c>
      <c r="I688" s="228">
        <f>(I629/I612)*W92</f>
        <v>15309.523737959682</v>
      </c>
      <c r="J688" s="228">
        <f>(J630/J612)*W93</f>
        <v>0</v>
      </c>
      <c r="K688" s="228">
        <f>(K644/K612)*W89</f>
        <v>324898.90620658197</v>
      </c>
      <c r="L688" s="228">
        <f>(L647/L612)*W94</f>
        <v>0</v>
      </c>
      <c r="M688" s="212">
        <f t="shared" si="24"/>
        <v>526104</v>
      </c>
      <c r="N688" s="222" t="s">
        <v>650</v>
      </c>
    </row>
    <row r="689" spans="1:14" s="212" customFormat="1" ht="12.6" customHeight="1" x14ac:dyDescent="0.2">
      <c r="A689" s="223">
        <v>7130</v>
      </c>
      <c r="B689" s="222" t="s">
        <v>651</v>
      </c>
      <c r="C689" s="228">
        <f>X85</f>
        <v>2110078.71</v>
      </c>
      <c r="D689" s="228">
        <f>(D615/D612)*X90</f>
        <v>49556.212937701945</v>
      </c>
      <c r="E689" s="230">
        <f>(E623/E612)*SUM(C689:D689)</f>
        <v>278165.16614625149</v>
      </c>
      <c r="F689" s="230">
        <f>(F624/F612)*X64</f>
        <v>1014.1632044239988</v>
      </c>
      <c r="G689" s="228">
        <f>(G625/G612)*X91</f>
        <v>0</v>
      </c>
      <c r="H689" s="230">
        <f>(H628/H612)*X60</f>
        <v>32551.884742035938</v>
      </c>
      <c r="I689" s="228">
        <f>(I629/I612)*X92</f>
        <v>13583.722880226047</v>
      </c>
      <c r="J689" s="228">
        <f>(J630/J612)*X93</f>
        <v>0</v>
      </c>
      <c r="K689" s="228">
        <f>(K644/K612)*X89</f>
        <v>1986056.9852368832</v>
      </c>
      <c r="L689" s="228">
        <f>(L647/L612)*X94</f>
        <v>3566.2693000747677</v>
      </c>
      <c r="M689" s="212">
        <f t="shared" si="24"/>
        <v>2364494</v>
      </c>
      <c r="N689" s="222" t="s">
        <v>652</v>
      </c>
    </row>
    <row r="690" spans="1:14" s="212" customFormat="1" ht="12.6" customHeight="1" x14ac:dyDescent="0.2">
      <c r="A690" s="223">
        <v>7140</v>
      </c>
      <c r="B690" s="222" t="s">
        <v>653</v>
      </c>
      <c r="C690" s="228">
        <f>Y85</f>
        <v>4232746.57</v>
      </c>
      <c r="D690" s="228">
        <f>(D615/D612)*Y90</f>
        <v>761266.70140877587</v>
      </c>
      <c r="E690" s="230">
        <f>(E623/E612)*SUM(C690:D690)</f>
        <v>643238.59399734274</v>
      </c>
      <c r="F690" s="230">
        <f>(F624/F612)*Y64</f>
        <v>2902.4944889784911</v>
      </c>
      <c r="G690" s="228">
        <f>(G625/G612)*Y91</f>
        <v>0</v>
      </c>
      <c r="H690" s="230">
        <f>(H628/H612)*Y60</f>
        <v>77078.818176391927</v>
      </c>
      <c r="I690" s="228">
        <f>(I629/I612)*Y92</f>
        <v>208668.80854839049</v>
      </c>
      <c r="J690" s="228">
        <f>(J630/J612)*Y93</f>
        <v>23992.665160733322</v>
      </c>
      <c r="K690" s="228">
        <f>(K644/K612)*Y89</f>
        <v>468670.89225289633</v>
      </c>
      <c r="L690" s="228">
        <f>(L647/L612)*Y94</f>
        <v>0</v>
      </c>
      <c r="M690" s="212">
        <f t="shared" si="24"/>
        <v>2185819</v>
      </c>
      <c r="N690" s="222" t="s">
        <v>654</v>
      </c>
    </row>
    <row r="691" spans="1:14" s="212" customFormat="1" ht="12.6" customHeight="1" x14ac:dyDescent="0.2">
      <c r="A691" s="223">
        <v>7150</v>
      </c>
      <c r="B691" s="222" t="s">
        <v>655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>
        <f>(I629/I612)*Z92</f>
        <v>0</v>
      </c>
      <c r="J691" s="228">
        <f>(J630/J612)*Z93</f>
        <v>0</v>
      </c>
      <c r="K691" s="228">
        <f>(K644/K612)*Z89</f>
        <v>0</v>
      </c>
      <c r="L691" s="228">
        <f>(L647/L612)*Z94</f>
        <v>0</v>
      </c>
      <c r="M691" s="212">
        <f t="shared" si="24"/>
        <v>0</v>
      </c>
      <c r="N691" s="222" t="s">
        <v>656</v>
      </c>
    </row>
    <row r="692" spans="1:14" s="212" customFormat="1" ht="12.6" customHeight="1" x14ac:dyDescent="0.2">
      <c r="A692" s="223">
        <v>7160</v>
      </c>
      <c r="B692" s="222" t="s">
        <v>657</v>
      </c>
      <c r="C692" s="228">
        <f>AA85</f>
        <v>744841.72</v>
      </c>
      <c r="D692" s="228">
        <f>(D615/D612)*AA90</f>
        <v>0</v>
      </c>
      <c r="E692" s="230">
        <f>(E623/E612)*SUM(C692:D692)</f>
        <v>95937.057970254173</v>
      </c>
      <c r="F692" s="230">
        <f>(F624/F612)*AA64</f>
        <v>2813.709243903656</v>
      </c>
      <c r="G692" s="228">
        <f>(G625/G612)*AA91</f>
        <v>0</v>
      </c>
      <c r="H692" s="230">
        <f>(H628/H612)*AA60</f>
        <v>6786.0261285313009</v>
      </c>
      <c r="I692" s="228">
        <f>(I629/I612)*AA92</f>
        <v>0</v>
      </c>
      <c r="J692" s="228">
        <f>(J630/J612)*AA93</f>
        <v>0</v>
      </c>
      <c r="K692" s="228">
        <f>(K644/K612)*AA89</f>
        <v>97775.349831475352</v>
      </c>
      <c r="L692" s="228">
        <f>(L647/L612)*AA94</f>
        <v>52.010863056299378</v>
      </c>
      <c r="M692" s="212">
        <f t="shared" si="24"/>
        <v>203364</v>
      </c>
      <c r="N692" s="222" t="s">
        <v>658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9415002.2799999975</v>
      </c>
      <c r="D693" s="228">
        <f>(D615/D612)*AB90</f>
        <v>110942.95621811347</v>
      </c>
      <c r="E693" s="230">
        <f>(E623/E612)*SUM(C693:D693)</f>
        <v>1226960.2196135356</v>
      </c>
      <c r="F693" s="230">
        <f>(F624/F612)*AB64</f>
        <v>78717.5286673761</v>
      </c>
      <c r="G693" s="228">
        <f>(G625/G612)*AB91</f>
        <v>0</v>
      </c>
      <c r="H693" s="230">
        <f>(H628/H612)*AB60</f>
        <v>117989.85988735977</v>
      </c>
      <c r="I693" s="228">
        <f>(I629/I612)*AB92</f>
        <v>30410.281243129008</v>
      </c>
      <c r="J693" s="228">
        <f>(J630/J612)*AB93</f>
        <v>0</v>
      </c>
      <c r="K693" s="228">
        <f>(K644/K612)*AB89</f>
        <v>1807546.8854966117</v>
      </c>
      <c r="L693" s="228">
        <f>(L647/L612)*AB94</f>
        <v>0</v>
      </c>
      <c r="M693" s="212">
        <f t="shared" si="24"/>
        <v>3372568</v>
      </c>
      <c r="N693" s="222" t="s">
        <v>659</v>
      </c>
    </row>
    <row r="694" spans="1:14" s="212" customFormat="1" ht="12.6" customHeight="1" x14ac:dyDescent="0.2">
      <c r="A694" s="223">
        <v>7180</v>
      </c>
      <c r="B694" s="222" t="s">
        <v>660</v>
      </c>
      <c r="C694" s="228">
        <f>AC85</f>
        <v>2224644.09</v>
      </c>
      <c r="D694" s="228">
        <f>(D615/D612)*AC90</f>
        <v>33359.049077940756</v>
      </c>
      <c r="E694" s="230">
        <f>(E623/E612)*SUM(C694:D694)</f>
        <v>290835.18314567057</v>
      </c>
      <c r="F694" s="230">
        <f>(F624/F612)*AC64</f>
        <v>4115.7819030494602</v>
      </c>
      <c r="G694" s="228">
        <f>(G625/G612)*AC91</f>
        <v>0</v>
      </c>
      <c r="H694" s="230">
        <f>(H628/H612)*AC60</f>
        <v>53767.711020944036</v>
      </c>
      <c r="I694" s="228">
        <f>(I629/I612)*AC92</f>
        <v>9143.9609962177365</v>
      </c>
      <c r="J694" s="228">
        <f>(J630/J612)*AC93</f>
        <v>0</v>
      </c>
      <c r="K694" s="228">
        <f>(K644/K612)*AC89</f>
        <v>347937.894225339</v>
      </c>
      <c r="L694" s="228">
        <f>(L647/L612)*AC94</f>
        <v>0</v>
      </c>
      <c r="M694" s="212">
        <f t="shared" si="24"/>
        <v>739160</v>
      </c>
      <c r="N694" s="222" t="s">
        <v>661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826355.79</v>
      </c>
      <c r="D695" s="228">
        <f>(D615/D612)*AD90</f>
        <v>0</v>
      </c>
      <c r="E695" s="230">
        <f>(E623/E612)*SUM(C695:D695)</f>
        <v>106436.22826240881</v>
      </c>
      <c r="F695" s="230">
        <f>(F624/F612)*AD64</f>
        <v>22.378388577114787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41502.819120056272</v>
      </c>
      <c r="L695" s="228">
        <f>(L647/L612)*AD94</f>
        <v>0</v>
      </c>
      <c r="M695" s="212">
        <f t="shared" si="24"/>
        <v>147961</v>
      </c>
      <c r="N695" s="222" t="s">
        <v>662</v>
      </c>
    </row>
    <row r="696" spans="1:14" s="212" customFormat="1" ht="12.6" customHeight="1" x14ac:dyDescent="0.2">
      <c r="A696" s="223">
        <v>7200</v>
      </c>
      <c r="B696" s="222" t="s">
        <v>663</v>
      </c>
      <c r="C696" s="228">
        <f>AE85</f>
        <v>2845734.6999999993</v>
      </c>
      <c r="D696" s="228">
        <f>(D615/D612)*AE90</f>
        <v>294595.43797596998</v>
      </c>
      <c r="E696" s="230">
        <f>(E623/E612)*SUM(C696:D696)</f>
        <v>404480.61165630847</v>
      </c>
      <c r="F696" s="230">
        <f>(F624/F612)*AE64</f>
        <v>136.52027024826506</v>
      </c>
      <c r="G696" s="228">
        <f>(G625/G612)*AE91</f>
        <v>0</v>
      </c>
      <c r="H696" s="230">
        <f>(H628/H612)*AE60</f>
        <v>58828.311035687213</v>
      </c>
      <c r="I696" s="228">
        <f>(I629/I612)*AE92</f>
        <v>80750.778843310982</v>
      </c>
      <c r="J696" s="228">
        <f>(J630/J612)*AE93</f>
        <v>2714.0906003167879</v>
      </c>
      <c r="K696" s="228">
        <f>(K644/K612)*AE89</f>
        <v>180921.05885776386</v>
      </c>
      <c r="L696" s="228">
        <f>(L647/L612)*AE94</f>
        <v>0</v>
      </c>
      <c r="M696" s="212">
        <f t="shared" si="24"/>
        <v>1022427</v>
      </c>
      <c r="N696" s="222" t="s">
        <v>664</v>
      </c>
    </row>
    <row r="697" spans="1:14" s="212" customFormat="1" ht="12.6" customHeight="1" x14ac:dyDescent="0.2">
      <c r="A697" s="223">
        <v>7220</v>
      </c>
      <c r="B697" s="222" t="s">
        <v>665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666</v>
      </c>
    </row>
    <row r="698" spans="1:14" s="212" customFormat="1" ht="12.6" customHeight="1" x14ac:dyDescent="0.2">
      <c r="A698" s="223">
        <v>7230</v>
      </c>
      <c r="B698" s="222" t="s">
        <v>667</v>
      </c>
      <c r="C698" s="228">
        <f>AG85</f>
        <v>13009324.460000001</v>
      </c>
      <c r="D698" s="228">
        <f>(D615/D612)*AG90</f>
        <v>787263.40327773429</v>
      </c>
      <c r="E698" s="230">
        <f>(E623/E612)*SUM(C698:D698)</f>
        <v>1777027.2718222353</v>
      </c>
      <c r="F698" s="230">
        <f>(F624/F612)*AG64</f>
        <v>17980.942563564313</v>
      </c>
      <c r="G698" s="228">
        <f>(G625/G612)*AG91</f>
        <v>181849.03833542406</v>
      </c>
      <c r="H698" s="230">
        <f>(H628/H612)*AG60</f>
        <v>139547.69244298112</v>
      </c>
      <c r="I698" s="228">
        <f>(I629/I612)*AG92</f>
        <v>215794.69596096809</v>
      </c>
      <c r="J698" s="228">
        <f>(J630/J612)*AG93</f>
        <v>66315.705402425214</v>
      </c>
      <c r="K698" s="228">
        <f>(K644/K612)*AG89</f>
        <v>2225637.293209889</v>
      </c>
      <c r="L698" s="228">
        <f>(L647/L612)*AG94</f>
        <v>270423.83662872697</v>
      </c>
      <c r="M698" s="212">
        <f t="shared" si="24"/>
        <v>5681840</v>
      </c>
      <c r="N698" s="222" t="s">
        <v>668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669</v>
      </c>
    </row>
    <row r="700" spans="1:14" s="212" customFormat="1" ht="12.6" customHeight="1" x14ac:dyDescent="0.2">
      <c r="A700" s="223">
        <v>7250</v>
      </c>
      <c r="B700" s="222" t="s">
        <v>670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671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51190836.049999997</v>
      </c>
      <c r="D701" s="228">
        <f>(D615/D612)*AJ90</f>
        <v>0</v>
      </c>
      <c r="E701" s="230">
        <f>(E623/E612)*SUM(C701:D701)</f>
        <v>6593478.9550652811</v>
      </c>
      <c r="F701" s="230">
        <f>(F624/F612)*AJ64</f>
        <v>26675.299690971991</v>
      </c>
      <c r="G701" s="228">
        <f>(G625/G612)*AJ91</f>
        <v>0</v>
      </c>
      <c r="H701" s="230">
        <f>(H628/H612)*AJ60</f>
        <v>1000898.424637371</v>
      </c>
      <c r="I701" s="228">
        <f>(I629/I612)*AJ92</f>
        <v>0</v>
      </c>
      <c r="J701" s="228">
        <f>(J630/J612)*AJ93</f>
        <v>0</v>
      </c>
      <c r="K701" s="228">
        <f>(K644/K612)*AJ89</f>
        <v>1255819.2916369417</v>
      </c>
      <c r="L701" s="228">
        <f>(L647/L612)*AJ94</f>
        <v>500887.03369312506</v>
      </c>
      <c r="M701" s="212">
        <f t="shared" si="24"/>
        <v>9377759</v>
      </c>
      <c r="N701" s="222" t="s">
        <v>672</v>
      </c>
    </row>
    <row r="702" spans="1:14" s="212" customFormat="1" ht="12.6" customHeight="1" x14ac:dyDescent="0.2">
      <c r="A702" s="223">
        <v>7310</v>
      </c>
      <c r="B702" s="222" t="s">
        <v>673</v>
      </c>
      <c r="C702" s="228">
        <f>AK85</f>
        <v>582551.6</v>
      </c>
      <c r="D702" s="228">
        <f>(D615/D612)*AK90</f>
        <v>0</v>
      </c>
      <c r="E702" s="230">
        <f>(E623/E612)*SUM(C702:D702)</f>
        <v>75033.775793150155</v>
      </c>
      <c r="F702" s="230">
        <f>(F624/F612)*AK64</f>
        <v>23.226540308520732</v>
      </c>
      <c r="G702" s="228">
        <f>(G625/G612)*AK91</f>
        <v>0</v>
      </c>
      <c r="H702" s="230">
        <f>(H628/H612)*AK60</f>
        <v>15143.694456097413</v>
      </c>
      <c r="I702" s="228">
        <f>(I629/I612)*AK92</f>
        <v>0</v>
      </c>
      <c r="J702" s="228">
        <f>(J630/J612)*AK93</f>
        <v>0</v>
      </c>
      <c r="K702" s="228">
        <f>(K644/K612)*AK89</f>
        <v>60098.015214714535</v>
      </c>
      <c r="L702" s="228">
        <f>(L647/L612)*AK94</f>
        <v>0</v>
      </c>
      <c r="M702" s="212">
        <f t="shared" si="24"/>
        <v>150299</v>
      </c>
      <c r="N702" s="222" t="s">
        <v>674</v>
      </c>
    </row>
    <row r="703" spans="1:14" s="212" customFormat="1" ht="12.6" customHeight="1" x14ac:dyDescent="0.2">
      <c r="A703" s="223">
        <v>7320</v>
      </c>
      <c r="B703" s="222" t="s">
        <v>675</v>
      </c>
      <c r="C703" s="228">
        <f>AL85</f>
        <v>160932.49</v>
      </c>
      <c r="D703" s="228">
        <f>(D615/D612)*AL90</f>
        <v>0</v>
      </c>
      <c r="E703" s="230">
        <f>(E623/E612)*SUM(C703:D703)</f>
        <v>20728.416800320141</v>
      </c>
      <c r="F703" s="230">
        <f>(F624/F612)*AL64</f>
        <v>0.83357629248652998</v>
      </c>
      <c r="G703" s="228">
        <f>(G625/G612)*AL91</f>
        <v>0</v>
      </c>
      <c r="H703" s="230">
        <f>(H628/H612)*AL60</f>
        <v>5133.8157541128057</v>
      </c>
      <c r="I703" s="228">
        <f>(I629/I612)*AL92</f>
        <v>0</v>
      </c>
      <c r="J703" s="228">
        <f>(J630/J612)*AL93</f>
        <v>0</v>
      </c>
      <c r="K703" s="228">
        <f>(K644/K612)*AL89</f>
        <v>20316.623283035206</v>
      </c>
      <c r="L703" s="228">
        <f>(L647/L612)*AL94</f>
        <v>0</v>
      </c>
      <c r="M703" s="212">
        <f t="shared" si="24"/>
        <v>46180</v>
      </c>
      <c r="N703" s="222" t="s">
        <v>676</v>
      </c>
    </row>
    <row r="704" spans="1:14" s="212" customFormat="1" ht="12.6" customHeight="1" x14ac:dyDescent="0.2">
      <c r="A704" s="223">
        <v>7330</v>
      </c>
      <c r="B704" s="222" t="s">
        <v>677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678</v>
      </c>
    </row>
    <row r="705" spans="1:14" s="212" customFormat="1" ht="12.6" customHeight="1" x14ac:dyDescent="0.2">
      <c r="A705" s="223">
        <v>7340</v>
      </c>
      <c r="B705" s="222" t="s">
        <v>679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680</v>
      </c>
    </row>
    <row r="706" spans="1:14" s="212" customFormat="1" ht="12.6" customHeight="1" x14ac:dyDescent="0.2">
      <c r="A706" s="223">
        <v>7350</v>
      </c>
      <c r="B706" s="222" t="s">
        <v>681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682</v>
      </c>
    </row>
    <row r="707" spans="1:14" s="212" customFormat="1" ht="12.6" customHeight="1" x14ac:dyDescent="0.2">
      <c r="A707" s="223">
        <v>7380</v>
      </c>
      <c r="B707" s="222" t="s">
        <v>683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684</v>
      </c>
    </row>
    <row r="708" spans="1:14" s="212" customFormat="1" ht="12.6" customHeight="1" x14ac:dyDescent="0.2">
      <c r="A708" s="223">
        <v>7390</v>
      </c>
      <c r="B708" s="222" t="s">
        <v>685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686</v>
      </c>
    </row>
    <row r="709" spans="1:14" s="212" customFormat="1" ht="12.6" customHeight="1" x14ac:dyDescent="0.2">
      <c r="A709" s="223">
        <v>7400</v>
      </c>
      <c r="B709" s="222" t="s">
        <v>687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688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689</v>
      </c>
    </row>
    <row r="711" spans="1:14" s="212" customFormat="1" ht="12.6" customHeight="1" x14ac:dyDescent="0.2">
      <c r="A711" s="223">
        <v>7420</v>
      </c>
      <c r="B711" s="222" t="s">
        <v>690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691</v>
      </c>
    </row>
    <row r="712" spans="1:14" s="212" customFormat="1" ht="12.6" customHeight="1" x14ac:dyDescent="0.2">
      <c r="A712" s="223">
        <v>7430</v>
      </c>
      <c r="B712" s="222" t="s">
        <v>692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693</v>
      </c>
    </row>
    <row r="713" spans="1:14" s="212" customFormat="1" ht="12.6" customHeight="1" x14ac:dyDescent="0.2">
      <c r="A713" s="223">
        <v>7490</v>
      </c>
      <c r="B713" s="222" t="s">
        <v>694</v>
      </c>
      <c r="C713" s="228">
        <f>AV85</f>
        <v>1594000.6799999997</v>
      </c>
      <c r="D713" s="228">
        <f>(D615/D612)*AV90</f>
        <v>0</v>
      </c>
      <c r="E713" s="230">
        <f>(E623/E612)*SUM(C713:D713)</f>
        <v>205310.37874970879</v>
      </c>
      <c r="F713" s="230">
        <f>(F624/F612)*AV64</f>
        <v>220.08056750474992</v>
      </c>
      <c r="G713" s="228">
        <f>(G625/G612)*AV91</f>
        <v>0</v>
      </c>
      <c r="H713" s="230">
        <f>(H628/H612)*AV60</f>
        <v>39042.179555335089</v>
      </c>
      <c r="I713" s="228">
        <f>(I629/I612)*AV92</f>
        <v>0</v>
      </c>
      <c r="J713" s="228">
        <f>(J630/J612)*AV93</f>
        <v>20.249575689789282</v>
      </c>
      <c r="K713" s="228">
        <f>(K644/K612)*AV89</f>
        <v>5898.6150607982599</v>
      </c>
      <c r="L713" s="228">
        <f>(L647/L612)*AV94</f>
        <v>329175.13416757924</v>
      </c>
      <c r="M713" s="212">
        <f t="shared" si="24"/>
        <v>579667</v>
      </c>
      <c r="N713" s="224" t="s">
        <v>695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237511514.14999998</v>
      </c>
      <c r="D715" s="212">
        <f>SUM(D616:D647)+SUM(D668:D713)</f>
        <v>13548183.209999999</v>
      </c>
      <c r="E715" s="212">
        <f>SUM(E624:E647)+SUM(E668:E713)</f>
        <v>27101250.053694315</v>
      </c>
      <c r="F715" s="212">
        <f>SUM(F625:F648)+SUM(F668:F713)</f>
        <v>358122.68732468795</v>
      </c>
      <c r="G715" s="212">
        <f>SUM(G626:G647)+SUM(G668:G713)</f>
        <v>3342473.0587902563</v>
      </c>
      <c r="H715" s="212">
        <f>SUM(H629:H647)+SUM(H668:H713)</f>
        <v>3014234.2959175548</v>
      </c>
      <c r="I715" s="212">
        <f>SUM(I630:I647)+SUM(I668:I713)</f>
        <v>2622449.6007284145</v>
      </c>
      <c r="J715" s="212">
        <f>SUM(J631:J647)+SUM(J668:J713)</f>
        <v>265223.97743995598</v>
      </c>
      <c r="K715" s="212">
        <f>SUM(K668:K713)</f>
        <v>17247838.934364419</v>
      </c>
      <c r="L715" s="212">
        <f>SUM(L668:L713)</f>
        <v>3560380.1100509027</v>
      </c>
      <c r="M715" s="212">
        <f>SUM(M668:M713)</f>
        <v>63263498</v>
      </c>
      <c r="N715" s="222" t="s">
        <v>696</v>
      </c>
    </row>
    <row r="716" spans="1:14" s="212" customFormat="1" ht="12.6" customHeight="1" x14ac:dyDescent="0.2">
      <c r="C716" s="225">
        <f>CE85</f>
        <v>237511514.14999992</v>
      </c>
      <c r="D716" s="212">
        <f>D615</f>
        <v>13548183.210000001</v>
      </c>
      <c r="E716" s="212">
        <f>E623</f>
        <v>27101250.053694319</v>
      </c>
      <c r="F716" s="212">
        <f>F624</f>
        <v>358122.68732468784</v>
      </c>
      <c r="G716" s="212">
        <f>G625</f>
        <v>3342473.0587902563</v>
      </c>
      <c r="H716" s="212">
        <f>H628</f>
        <v>3014234.2959175548</v>
      </c>
      <c r="I716" s="212">
        <f>I629</f>
        <v>2622449.6007284136</v>
      </c>
      <c r="J716" s="212">
        <f>J630</f>
        <v>265223.97743995604</v>
      </c>
      <c r="K716" s="212">
        <f>K644</f>
        <v>17247838.934364419</v>
      </c>
      <c r="L716" s="212">
        <f>L647</f>
        <v>3560380.1100509027</v>
      </c>
      <c r="M716" s="212">
        <f>C648</f>
        <v>63263495.970000014</v>
      </c>
      <c r="N716" s="222" t="s">
        <v>697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902</v>
      </c>
      <c r="B1" s="178"/>
      <c r="C1" s="178"/>
    </row>
    <row r="2" spans="1:3" ht="20.100000000000001" customHeight="1" x14ac:dyDescent="0.25">
      <c r="A2" s="177"/>
      <c r="B2" s="178"/>
      <c r="C2" s="103" t="s">
        <v>903</v>
      </c>
    </row>
    <row r="3" spans="1:3" ht="20.100000000000001" customHeight="1" x14ac:dyDescent="0.25">
      <c r="A3" s="129" t="str">
        <f>"Hospital: "&amp;data!C98</f>
        <v>Hospital: St. Anthony Hospital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904</v>
      </c>
      <c r="C4" s="182"/>
    </row>
    <row r="5" spans="1:3" ht="20.100000000000001" customHeight="1" x14ac:dyDescent="0.25">
      <c r="A5" s="183">
        <v>1</v>
      </c>
      <c r="B5" s="184" t="s">
        <v>423</v>
      </c>
      <c r="C5" s="184"/>
    </row>
    <row r="6" spans="1:3" ht="20.100000000000001" customHeight="1" x14ac:dyDescent="0.25">
      <c r="A6" s="183">
        <v>2</v>
      </c>
      <c r="B6" s="185" t="s">
        <v>424</v>
      </c>
      <c r="C6" s="185">
        <f>data!C266</f>
        <v>253151.19999999998</v>
      </c>
    </row>
    <row r="7" spans="1:3" ht="20.100000000000001" customHeight="1" x14ac:dyDescent="0.25">
      <c r="A7" s="183">
        <v>3</v>
      </c>
      <c r="B7" s="185" t="s">
        <v>425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426</v>
      </c>
      <c r="C8" s="185">
        <f>data!C268</f>
        <v>170078459.03999999</v>
      </c>
    </row>
    <row r="9" spans="1:3" ht="20.100000000000001" customHeight="1" x14ac:dyDescent="0.25">
      <c r="A9" s="183">
        <v>5</v>
      </c>
      <c r="B9" s="185" t="s">
        <v>905</v>
      </c>
      <c r="C9" s="185">
        <f>data!C269</f>
        <v>142753342.29999998</v>
      </c>
    </row>
    <row r="10" spans="1:3" ht="20.100000000000001" customHeight="1" x14ac:dyDescent="0.25">
      <c r="A10" s="183">
        <v>6</v>
      </c>
      <c r="B10" s="185" t="s">
        <v>906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907</v>
      </c>
      <c r="C11" s="185">
        <f>data!C271</f>
        <v>1685157.69</v>
      </c>
    </row>
    <row r="12" spans="1:3" ht="20.100000000000001" customHeight="1" x14ac:dyDescent="0.25">
      <c r="A12" s="183">
        <v>8</v>
      </c>
      <c r="B12" s="185" t="s">
        <v>430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431</v>
      </c>
      <c r="C13" s="185">
        <f>data!C273</f>
        <v>5076250.4799999995</v>
      </c>
    </row>
    <row r="14" spans="1:3" ht="20.100000000000001" customHeight="1" x14ac:dyDescent="0.25">
      <c r="A14" s="183">
        <v>10</v>
      </c>
      <c r="B14" s="185" t="s">
        <v>432</v>
      </c>
      <c r="C14" s="185">
        <f>data!C274</f>
        <v>486342.78</v>
      </c>
    </row>
    <row r="15" spans="1:3" ht="20.100000000000001" customHeight="1" x14ac:dyDescent="0.25">
      <c r="A15" s="183">
        <v>11</v>
      </c>
      <c r="B15" s="185" t="s">
        <v>908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909</v>
      </c>
      <c r="C16" s="185">
        <f>data!D276</f>
        <v>34826018.890000001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910</v>
      </c>
      <c r="C18" s="184"/>
    </row>
    <row r="19" spans="1:3" ht="20.100000000000001" customHeight="1" x14ac:dyDescent="0.25">
      <c r="A19" s="183">
        <v>15</v>
      </c>
      <c r="B19" s="185" t="s">
        <v>424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425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436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911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912</v>
      </c>
      <c r="C24" s="184"/>
    </row>
    <row r="25" spans="1:3" ht="20.100000000000001" customHeight="1" x14ac:dyDescent="0.25">
      <c r="A25" s="183">
        <v>21</v>
      </c>
      <c r="B25" s="185" t="s">
        <v>393</v>
      </c>
      <c r="C25" s="185">
        <f>data!C283</f>
        <v>3531776.4</v>
      </c>
    </row>
    <row r="26" spans="1:3" ht="20.100000000000001" customHeight="1" x14ac:dyDescent="0.25">
      <c r="A26" s="183">
        <v>22</v>
      </c>
      <c r="B26" s="185" t="s">
        <v>394</v>
      </c>
      <c r="C26" s="185">
        <f>data!C284</f>
        <v>2067269.5</v>
      </c>
    </row>
    <row r="27" spans="1:3" ht="20.100000000000001" customHeight="1" x14ac:dyDescent="0.25">
      <c r="A27" s="183">
        <v>23</v>
      </c>
      <c r="B27" s="185" t="s">
        <v>395</v>
      </c>
      <c r="C27" s="185">
        <f>data!C285</f>
        <v>134476906.13999999</v>
      </c>
    </row>
    <row r="28" spans="1:3" ht="20.100000000000001" customHeight="1" x14ac:dyDescent="0.25">
      <c r="A28" s="183">
        <v>24</v>
      </c>
      <c r="B28" s="185" t="s">
        <v>913</v>
      </c>
      <c r="C28" s="185">
        <f>data!C286</f>
        <v>15837887.689999999</v>
      </c>
    </row>
    <row r="29" spans="1:3" ht="20.100000000000001" customHeight="1" x14ac:dyDescent="0.25">
      <c r="A29" s="183">
        <v>25</v>
      </c>
      <c r="B29" s="185" t="s">
        <v>397</v>
      </c>
      <c r="C29" s="185">
        <f>data!C287</f>
        <v>1110022.1599999999</v>
      </c>
    </row>
    <row r="30" spans="1:3" ht="20.100000000000001" customHeight="1" x14ac:dyDescent="0.25">
      <c r="A30" s="183">
        <v>26</v>
      </c>
      <c r="B30" s="185" t="s">
        <v>441</v>
      </c>
      <c r="C30" s="185">
        <f>data!C288</f>
        <v>80243102.920000002</v>
      </c>
    </row>
    <row r="31" spans="1:3" ht="20.100000000000001" customHeight="1" x14ac:dyDescent="0.25">
      <c r="A31" s="183">
        <v>27</v>
      </c>
      <c r="B31" s="185" t="s">
        <v>400</v>
      </c>
      <c r="C31" s="185">
        <f>data!C289</f>
        <v>11055650.43</v>
      </c>
    </row>
    <row r="32" spans="1:3" ht="20.100000000000001" customHeight="1" x14ac:dyDescent="0.25">
      <c r="A32" s="183">
        <v>28</v>
      </c>
      <c r="B32" s="185" t="s">
        <v>401</v>
      </c>
      <c r="C32" s="185">
        <f>data!C290</f>
        <v>704247.72</v>
      </c>
    </row>
    <row r="33" spans="1:3" ht="20.100000000000001" customHeight="1" x14ac:dyDescent="0.25">
      <c r="A33" s="183">
        <v>29</v>
      </c>
      <c r="B33" s="185" t="s">
        <v>614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914</v>
      </c>
      <c r="C34" s="185">
        <f>data!C292</f>
        <v>159300498.19</v>
      </c>
    </row>
    <row r="35" spans="1:3" ht="20.100000000000001" customHeight="1" x14ac:dyDescent="0.25">
      <c r="A35" s="183">
        <v>31</v>
      </c>
      <c r="B35" s="185" t="s">
        <v>915</v>
      </c>
      <c r="C35" s="185">
        <f>data!D293</f>
        <v>89726364.770000011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916</v>
      </c>
      <c r="C37" s="184"/>
    </row>
    <row r="38" spans="1:3" ht="20.100000000000001" customHeight="1" x14ac:dyDescent="0.25">
      <c r="A38" s="183">
        <v>34</v>
      </c>
      <c r="B38" s="185" t="s">
        <v>917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918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448</v>
      </c>
      <c r="C40" s="185">
        <f>data!C297</f>
        <v>1575630.1500000001</v>
      </c>
    </row>
    <row r="41" spans="1:3" ht="20.100000000000001" customHeight="1" x14ac:dyDescent="0.25">
      <c r="A41" s="183">
        <v>37</v>
      </c>
      <c r="B41" s="185" t="s">
        <v>436</v>
      </c>
      <c r="C41" s="185">
        <f>data!C298</f>
        <v>14849480.15</v>
      </c>
    </row>
    <row r="42" spans="1:3" ht="20.100000000000001" customHeight="1" x14ac:dyDescent="0.25">
      <c r="A42" s="183">
        <v>38</v>
      </c>
      <c r="B42" s="185" t="s">
        <v>919</v>
      </c>
      <c r="C42" s="185">
        <f>data!D299</f>
        <v>16425110.300000001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920</v>
      </c>
      <c r="C44" s="184"/>
    </row>
    <row r="45" spans="1:3" ht="20.100000000000001" customHeight="1" x14ac:dyDescent="0.25">
      <c r="A45" s="183">
        <v>41</v>
      </c>
      <c r="B45" s="185" t="s">
        <v>451</v>
      </c>
      <c r="C45" s="185">
        <f>data!C302</f>
        <v>1189370.71</v>
      </c>
    </row>
    <row r="46" spans="1:3" ht="20.100000000000001" customHeight="1" x14ac:dyDescent="0.25">
      <c r="A46" s="183">
        <v>42</v>
      </c>
      <c r="B46" s="185" t="s">
        <v>452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921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454</v>
      </c>
      <c r="C48" s="185">
        <f>data!C305</f>
        <v>25158.47</v>
      </c>
    </row>
    <row r="49" spans="1:3" ht="20.100000000000001" customHeight="1" x14ac:dyDescent="0.25">
      <c r="A49" s="183">
        <v>45</v>
      </c>
      <c r="B49" s="185" t="s">
        <v>922</v>
      </c>
      <c r="C49" s="185">
        <f>data!D306</f>
        <v>1214529.18</v>
      </c>
    </row>
    <row r="50" spans="1:3" ht="20.100000000000001" customHeight="1" x14ac:dyDescent="0.25">
      <c r="A50" s="188">
        <v>46</v>
      </c>
      <c r="B50" s="189" t="s">
        <v>923</v>
      </c>
      <c r="C50" s="185">
        <f>data!D308</f>
        <v>142192023.14000002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924</v>
      </c>
      <c r="B53" s="178"/>
      <c r="C53" s="178"/>
    </row>
    <row r="54" spans="1:3" ht="20.100000000000001" customHeight="1" x14ac:dyDescent="0.25">
      <c r="A54" s="177"/>
      <c r="B54" s="178"/>
      <c r="C54" s="103" t="s">
        <v>925</v>
      </c>
    </row>
    <row r="55" spans="1:3" ht="20.100000000000001" customHeight="1" x14ac:dyDescent="0.25">
      <c r="A55" s="129" t="str">
        <f>"Hospital: "&amp;data!C98</f>
        <v>Hospital: St. Anthony Hospital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926</v>
      </c>
      <c r="C56" s="182"/>
    </row>
    <row r="57" spans="1:3" ht="20.100000000000001" customHeight="1" x14ac:dyDescent="0.25">
      <c r="A57" s="192">
        <v>1</v>
      </c>
      <c r="B57" s="177" t="s">
        <v>458</v>
      </c>
      <c r="C57" s="193"/>
    </row>
    <row r="58" spans="1:3" ht="20.100000000000001" customHeight="1" x14ac:dyDescent="0.25">
      <c r="A58" s="183">
        <v>2</v>
      </c>
      <c r="B58" s="185" t="s">
        <v>459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927</v>
      </c>
      <c r="C59" s="185">
        <f>data!C315</f>
        <v>1579901.8599999999</v>
      </c>
    </row>
    <row r="60" spans="1:3" ht="20.100000000000001" customHeight="1" x14ac:dyDescent="0.25">
      <c r="A60" s="183">
        <v>4</v>
      </c>
      <c r="B60" s="185" t="s">
        <v>928</v>
      </c>
      <c r="C60" s="185">
        <f>data!C316</f>
        <v>7391348.5099999998</v>
      </c>
    </row>
    <row r="61" spans="1:3" ht="20.100000000000001" customHeight="1" x14ac:dyDescent="0.25">
      <c r="A61" s="183">
        <v>5</v>
      </c>
      <c r="B61" s="185" t="s">
        <v>462</v>
      </c>
      <c r="C61" s="185">
        <f>data!C317</f>
        <v>9123486.5899999999</v>
      </c>
    </row>
    <row r="62" spans="1:3" ht="20.100000000000001" customHeight="1" x14ac:dyDescent="0.25">
      <c r="A62" s="183">
        <v>6</v>
      </c>
      <c r="B62" s="185" t="s">
        <v>929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930</v>
      </c>
      <c r="C63" s="185">
        <f>data!C319</f>
        <v>2281945.2799999998</v>
      </c>
    </row>
    <row r="64" spans="1:3" ht="20.100000000000001" customHeight="1" x14ac:dyDescent="0.25">
      <c r="A64" s="183">
        <v>8</v>
      </c>
      <c r="B64" s="185" t="s">
        <v>465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466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467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931</v>
      </c>
      <c r="C67" s="185">
        <f>data!C323</f>
        <v>394000.53</v>
      </c>
    </row>
    <row r="68" spans="1:3" ht="20.100000000000001" customHeight="1" x14ac:dyDescent="0.25">
      <c r="A68" s="183">
        <v>12</v>
      </c>
      <c r="B68" s="185" t="s">
        <v>932</v>
      </c>
      <c r="C68" s="185">
        <f>data!D324</f>
        <v>20770682.770000003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933</v>
      </c>
      <c r="C70" s="184"/>
    </row>
    <row r="71" spans="1:3" ht="20.100000000000001" customHeight="1" x14ac:dyDescent="0.25">
      <c r="A71" s="183">
        <v>15</v>
      </c>
      <c r="B71" s="185" t="s">
        <v>471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934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473</v>
      </c>
      <c r="C73" s="185">
        <f>data!C328</f>
        <v>13795377.050000001</v>
      </c>
    </row>
    <row r="74" spans="1:3" ht="20.100000000000001" customHeight="1" x14ac:dyDescent="0.25">
      <c r="A74" s="183">
        <v>18</v>
      </c>
      <c r="B74" s="185" t="s">
        <v>935</v>
      </c>
      <c r="C74" s="185">
        <f>data!D329</f>
        <v>13795377.050000001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475</v>
      </c>
      <c r="C76" s="184"/>
    </row>
    <row r="77" spans="1:3" ht="20.100000000000001" customHeight="1" x14ac:dyDescent="0.25">
      <c r="A77" s="183">
        <v>21</v>
      </c>
      <c r="B77" s="185" t="s">
        <v>476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936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478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937</v>
      </c>
      <c r="C80" s="185">
        <f>data!C334</f>
        <v>1231378.78</v>
      </c>
    </row>
    <row r="81" spans="1:3" ht="20.100000000000001" customHeight="1" x14ac:dyDescent="0.25">
      <c r="A81" s="183">
        <v>25</v>
      </c>
      <c r="B81" s="185" t="s">
        <v>480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938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482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483</v>
      </c>
      <c r="C84" s="185">
        <f>data!C338</f>
        <v>0</v>
      </c>
    </row>
    <row r="85" spans="1:3" ht="20.100000000000001" customHeight="1" x14ac:dyDescent="0.25">
      <c r="A85" s="183">
        <v>29</v>
      </c>
      <c r="B85" s="185" t="s">
        <v>614</v>
      </c>
      <c r="C85" s="185">
        <f>data!D339</f>
        <v>1231378.78</v>
      </c>
    </row>
    <row r="86" spans="1:3" ht="20.100000000000001" customHeight="1" x14ac:dyDescent="0.25">
      <c r="A86" s="183">
        <v>30</v>
      </c>
      <c r="B86" s="185" t="s">
        <v>939</v>
      </c>
      <c r="C86" s="185">
        <f>data!D340</f>
        <v>394000.53</v>
      </c>
    </row>
    <row r="87" spans="1:3" ht="20.100000000000001" customHeight="1" x14ac:dyDescent="0.25">
      <c r="A87" s="183">
        <v>31</v>
      </c>
      <c r="B87" s="185" t="s">
        <v>940</v>
      </c>
      <c r="C87" s="185">
        <f>data!D341</f>
        <v>837378.25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941</v>
      </c>
      <c r="C89" s="185">
        <f>data!C343</f>
        <v>106788585.06999999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942</v>
      </c>
      <c r="C91" s="184"/>
    </row>
    <row r="92" spans="1:3" ht="20.100000000000001" customHeight="1" x14ac:dyDescent="0.25">
      <c r="A92" s="183">
        <v>36</v>
      </c>
      <c r="B92" s="185" t="s">
        <v>487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488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943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944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945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946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947</v>
      </c>
      <c r="C102" s="185">
        <f>data!C343+data!C345+data!C346+data!C347+data!C348-data!C349</f>
        <v>106788585.06999999</v>
      </c>
    </row>
    <row r="103" spans="1:3" ht="20.100000000000001" customHeight="1" x14ac:dyDescent="0.25">
      <c r="A103" s="183">
        <v>47</v>
      </c>
      <c r="B103" s="185" t="s">
        <v>948</v>
      </c>
      <c r="C103" s="185">
        <f>data!D352</f>
        <v>142192023.14000002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949</v>
      </c>
      <c r="B106" s="178"/>
      <c r="C106" s="178"/>
    </row>
    <row r="107" spans="1:3" ht="20.100000000000001" customHeight="1" x14ac:dyDescent="0.25">
      <c r="A107" s="179"/>
      <c r="C107" s="103" t="s">
        <v>950</v>
      </c>
    </row>
    <row r="108" spans="1:3" ht="20.100000000000001" customHeight="1" x14ac:dyDescent="0.25">
      <c r="A108" s="129" t="str">
        <f>"Hospital: "&amp;data!C98</f>
        <v>Hospital: St. Anthony Hospital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951</v>
      </c>
      <c r="C110" s="184"/>
    </row>
    <row r="111" spans="1:3" ht="20.100000000000001" customHeight="1" x14ac:dyDescent="0.25">
      <c r="A111" s="183">
        <v>2</v>
      </c>
      <c r="B111" s="185" t="s">
        <v>496</v>
      </c>
      <c r="C111" s="185">
        <f>data!C358</f>
        <v>545309851.25999999</v>
      </c>
    </row>
    <row r="112" spans="1:3" ht="20.100000000000001" customHeight="1" x14ac:dyDescent="0.25">
      <c r="A112" s="183">
        <v>3</v>
      </c>
      <c r="B112" s="185" t="s">
        <v>497</v>
      </c>
      <c r="C112" s="185">
        <f>data!C359</f>
        <v>797541451.95000005</v>
      </c>
    </row>
    <row r="113" spans="1:3" ht="20.100000000000001" customHeight="1" x14ac:dyDescent="0.25">
      <c r="A113" s="183">
        <v>4</v>
      </c>
      <c r="B113" s="185" t="s">
        <v>952</v>
      </c>
      <c r="C113" s="185">
        <f>data!D360</f>
        <v>1342851303.21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953</v>
      </c>
      <c r="C115" s="184"/>
    </row>
    <row r="116" spans="1:3" ht="20.100000000000001" customHeight="1" x14ac:dyDescent="0.25">
      <c r="A116" s="183">
        <v>7</v>
      </c>
      <c r="B116" s="197" t="s">
        <v>954</v>
      </c>
      <c r="C116" s="198">
        <f>data!C362</f>
        <v>9158758.3499999996</v>
      </c>
    </row>
    <row r="117" spans="1:3" ht="20.100000000000001" customHeight="1" x14ac:dyDescent="0.25">
      <c r="A117" s="183">
        <v>8</v>
      </c>
      <c r="B117" s="185" t="s">
        <v>500</v>
      </c>
      <c r="C117" s="198">
        <f>data!C363</f>
        <v>1086126810.29</v>
      </c>
    </row>
    <row r="118" spans="1:3" ht="20.100000000000001" customHeight="1" x14ac:dyDescent="0.25">
      <c r="A118" s="183">
        <v>9</v>
      </c>
      <c r="B118" s="185" t="s">
        <v>955</v>
      </c>
      <c r="C118" s="198">
        <f>data!C364</f>
        <v>8392256.1799999997</v>
      </c>
    </row>
    <row r="119" spans="1:3" ht="20.100000000000001" customHeight="1" x14ac:dyDescent="0.25">
      <c r="A119" s="183">
        <v>10</v>
      </c>
      <c r="B119" s="185" t="s">
        <v>956</v>
      </c>
      <c r="C119" s="198">
        <f>data!C365</f>
        <v>11308161.82</v>
      </c>
    </row>
    <row r="120" spans="1:3" ht="20.100000000000001" customHeight="1" x14ac:dyDescent="0.25">
      <c r="A120" s="183">
        <v>11</v>
      </c>
      <c r="B120" s="185" t="s">
        <v>900</v>
      </c>
      <c r="C120" s="198">
        <f>data!D366</f>
        <v>1114985986.6399999</v>
      </c>
    </row>
    <row r="121" spans="1:3" ht="20.100000000000001" customHeight="1" x14ac:dyDescent="0.25">
      <c r="A121" s="183">
        <v>12</v>
      </c>
      <c r="B121" s="185" t="s">
        <v>957</v>
      </c>
      <c r="C121" s="198">
        <f>data!D367</f>
        <v>227865316.57000017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504</v>
      </c>
      <c r="C123" s="184"/>
    </row>
    <row r="124" spans="1:3" ht="20.100000000000001" customHeight="1" x14ac:dyDescent="0.25">
      <c r="A124" s="183">
        <v>15</v>
      </c>
      <c r="B124" s="199" t="s">
        <v>505</v>
      </c>
      <c r="C124" s="200"/>
    </row>
    <row r="125" spans="1:3" ht="20.100000000000001" customHeight="1" x14ac:dyDescent="0.25">
      <c r="A125" s="204" t="s">
        <v>958</v>
      </c>
      <c r="B125" s="201" t="s">
        <v>506</v>
      </c>
      <c r="C125" s="200">
        <f>data!C370</f>
        <v>23385.77</v>
      </c>
    </row>
    <row r="126" spans="1:3" ht="20.100000000000001" customHeight="1" x14ac:dyDescent="0.25">
      <c r="A126" s="204" t="s">
        <v>959</v>
      </c>
      <c r="B126" s="201" t="s">
        <v>507</v>
      </c>
      <c r="C126" s="200">
        <f>data!C371</f>
        <v>4254984.95</v>
      </c>
    </row>
    <row r="127" spans="1:3" ht="20.100000000000001" customHeight="1" x14ac:dyDescent="0.25">
      <c r="A127" s="204" t="s">
        <v>960</v>
      </c>
      <c r="B127" s="201" t="s">
        <v>508</v>
      </c>
      <c r="C127" s="200">
        <f>data!C372</f>
        <v>-30250</v>
      </c>
    </row>
    <row r="128" spans="1:3" ht="20.100000000000001" customHeight="1" x14ac:dyDescent="0.25">
      <c r="A128" s="204" t="s">
        <v>961</v>
      </c>
      <c r="B128" s="201" t="s">
        <v>509</v>
      </c>
      <c r="C128" s="200">
        <f>data!C373</f>
        <v>0</v>
      </c>
    </row>
    <row r="129" spans="1:3" ht="20.100000000000001" customHeight="1" x14ac:dyDescent="0.25">
      <c r="A129" s="204" t="s">
        <v>962</v>
      </c>
      <c r="B129" s="201" t="s">
        <v>510</v>
      </c>
      <c r="C129" s="200">
        <f>data!C374</f>
        <v>10070165</v>
      </c>
    </row>
    <row r="130" spans="1:3" ht="20.100000000000001" customHeight="1" x14ac:dyDescent="0.25">
      <c r="A130" s="204" t="s">
        <v>963</v>
      </c>
      <c r="B130" s="201" t="s">
        <v>511</v>
      </c>
      <c r="C130" s="200">
        <f>data!C375</f>
        <v>0</v>
      </c>
    </row>
    <row r="131" spans="1:3" ht="20.100000000000001" customHeight="1" x14ac:dyDescent="0.25">
      <c r="A131" s="204" t="s">
        <v>964</v>
      </c>
      <c r="B131" s="201" t="s">
        <v>512</v>
      </c>
      <c r="C131" s="200">
        <f>data!C376</f>
        <v>2559110.64</v>
      </c>
    </row>
    <row r="132" spans="1:3" ht="20.100000000000001" customHeight="1" x14ac:dyDescent="0.25">
      <c r="A132" s="204" t="s">
        <v>965</v>
      </c>
      <c r="B132" s="201" t="s">
        <v>513</v>
      </c>
      <c r="C132" s="200">
        <f>data!C377</f>
        <v>0</v>
      </c>
    </row>
    <row r="133" spans="1:3" ht="20.100000000000001" customHeight="1" x14ac:dyDescent="0.25">
      <c r="A133" s="204" t="s">
        <v>966</v>
      </c>
      <c r="B133" s="201" t="s">
        <v>514</v>
      </c>
      <c r="C133" s="200">
        <f>data!C378</f>
        <v>130098</v>
      </c>
    </row>
    <row r="134" spans="1:3" ht="20.100000000000001" customHeight="1" x14ac:dyDescent="0.25">
      <c r="A134" s="204" t="s">
        <v>967</v>
      </c>
      <c r="B134" s="201" t="s">
        <v>515</v>
      </c>
      <c r="C134" s="200">
        <f>data!C379</f>
        <v>777119.99</v>
      </c>
    </row>
    <row r="135" spans="1:3" ht="20.100000000000001" customHeight="1" x14ac:dyDescent="0.25">
      <c r="A135" s="204" t="s">
        <v>968</v>
      </c>
      <c r="B135" s="201" t="s">
        <v>516</v>
      </c>
      <c r="C135" s="200">
        <f>data!C380</f>
        <v>716449</v>
      </c>
    </row>
    <row r="136" spans="1:3" ht="20.100000000000001" customHeight="1" x14ac:dyDescent="0.25">
      <c r="A136" s="183">
        <v>16</v>
      </c>
      <c r="B136" s="185" t="s">
        <v>518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969</v>
      </c>
      <c r="C137" s="198">
        <f>data!D383</f>
        <v>18501063.349999998</v>
      </c>
    </row>
    <row r="138" spans="1:3" ht="20.100000000000001" customHeight="1" x14ac:dyDescent="0.25">
      <c r="A138" s="183">
        <v>18</v>
      </c>
      <c r="B138" s="185" t="s">
        <v>970</v>
      </c>
      <c r="C138" s="198">
        <f>data!D384</f>
        <v>246366379.92000017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971</v>
      </c>
      <c r="C140" s="184"/>
    </row>
    <row r="141" spans="1:3" ht="20.100000000000001" customHeight="1" x14ac:dyDescent="0.25">
      <c r="A141" s="183">
        <v>21</v>
      </c>
      <c r="B141" s="185" t="s">
        <v>522</v>
      </c>
      <c r="C141" s="198">
        <f>data!C389</f>
        <v>98244836.540000007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21762271.66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8162883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31325252.149999999</v>
      </c>
    </row>
    <row r="145" spans="1:3" ht="20.100000000000001" customHeight="1" x14ac:dyDescent="0.25">
      <c r="A145" s="183">
        <v>25</v>
      </c>
      <c r="B145" s="185" t="s">
        <v>972</v>
      </c>
      <c r="C145" s="198">
        <f>data!C393</f>
        <v>1535455.31</v>
      </c>
    </row>
    <row r="146" spans="1:3" ht="20.100000000000001" customHeight="1" x14ac:dyDescent="0.25">
      <c r="A146" s="183">
        <v>26</v>
      </c>
      <c r="B146" s="185" t="s">
        <v>973</v>
      </c>
      <c r="C146" s="198">
        <f>data!C394</f>
        <v>41305749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11352956.09</v>
      </c>
    </row>
    <row r="148" spans="1:3" ht="20.100000000000001" customHeight="1" x14ac:dyDescent="0.25">
      <c r="A148" s="183">
        <v>28</v>
      </c>
      <c r="B148" s="185" t="s">
        <v>974</v>
      </c>
      <c r="C148" s="198">
        <f>data!C396</f>
        <v>5046197.9000000004</v>
      </c>
    </row>
    <row r="149" spans="1:3" ht="20.100000000000001" customHeight="1" x14ac:dyDescent="0.25">
      <c r="A149" s="183">
        <v>29</v>
      </c>
      <c r="B149" s="185" t="s">
        <v>527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975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529</v>
      </c>
      <c r="C151" s="198">
        <f>data!C399</f>
        <v>9804.4500000000007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976</v>
      </c>
      <c r="B153" s="202" t="s">
        <v>270</v>
      </c>
      <c r="C153" s="198">
        <f>data!C401</f>
        <v>481818.5</v>
      </c>
    </row>
    <row r="154" spans="1:3" ht="20.100000000000001" customHeight="1" x14ac:dyDescent="0.25">
      <c r="A154" s="204" t="s">
        <v>977</v>
      </c>
      <c r="B154" s="202" t="s">
        <v>271</v>
      </c>
      <c r="C154" s="198">
        <f>data!C402</f>
        <v>13175997.01</v>
      </c>
    </row>
    <row r="155" spans="1:3" ht="20.100000000000001" customHeight="1" x14ac:dyDescent="0.25">
      <c r="A155" s="204" t="s">
        <v>978</v>
      </c>
      <c r="B155" s="202" t="s">
        <v>979</v>
      </c>
      <c r="C155" s="198">
        <f>data!C403</f>
        <v>0</v>
      </c>
    </row>
    <row r="156" spans="1:3" ht="20.100000000000001" customHeight="1" x14ac:dyDescent="0.25">
      <c r="A156" s="204" t="s">
        <v>980</v>
      </c>
      <c r="B156" s="202" t="s">
        <v>273</v>
      </c>
      <c r="C156" s="198">
        <f>data!C404</f>
        <v>1633952.87</v>
      </c>
    </row>
    <row r="157" spans="1:3" ht="20.100000000000001" customHeight="1" x14ac:dyDescent="0.25">
      <c r="A157" s="204" t="s">
        <v>981</v>
      </c>
      <c r="B157" s="202" t="s">
        <v>274</v>
      </c>
      <c r="C157" s="198">
        <f>data!C405</f>
        <v>612253.11</v>
      </c>
    </row>
    <row r="158" spans="1:3" ht="20.100000000000001" customHeight="1" x14ac:dyDescent="0.25">
      <c r="A158" s="204" t="s">
        <v>982</v>
      </c>
      <c r="B158" s="202" t="s">
        <v>275</v>
      </c>
      <c r="C158" s="198">
        <f>data!C406</f>
        <v>251322.74</v>
      </c>
    </row>
    <row r="159" spans="1:3" ht="20.100000000000001" customHeight="1" x14ac:dyDescent="0.25">
      <c r="A159" s="204" t="s">
        <v>983</v>
      </c>
      <c r="B159" s="202" t="s">
        <v>276</v>
      </c>
      <c r="C159" s="198">
        <f>data!C407</f>
        <v>625253.05000000005</v>
      </c>
    </row>
    <row r="160" spans="1:3" ht="20.100000000000001" customHeight="1" x14ac:dyDescent="0.25">
      <c r="A160" s="204" t="s">
        <v>984</v>
      </c>
      <c r="B160" s="202" t="s">
        <v>277</v>
      </c>
      <c r="C160" s="198">
        <f>data!C408</f>
        <v>1576998.53</v>
      </c>
    </row>
    <row r="161" spans="1:3" ht="20.100000000000001" customHeight="1" x14ac:dyDescent="0.25">
      <c r="A161" s="204" t="s">
        <v>985</v>
      </c>
      <c r="B161" s="202" t="s">
        <v>278</v>
      </c>
      <c r="C161" s="198">
        <f>data!C409</f>
        <v>4333247.38</v>
      </c>
    </row>
    <row r="162" spans="1:3" ht="20.100000000000001" customHeight="1" x14ac:dyDescent="0.25">
      <c r="A162" s="204" t="s">
        <v>986</v>
      </c>
      <c r="B162" s="202" t="s">
        <v>279</v>
      </c>
      <c r="C162" s="198">
        <f>data!C410</f>
        <v>404.33</v>
      </c>
    </row>
    <row r="163" spans="1:3" ht="20.100000000000001" customHeight="1" x14ac:dyDescent="0.25">
      <c r="A163" s="204" t="s">
        <v>987</v>
      </c>
      <c r="B163" s="202" t="s">
        <v>280</v>
      </c>
      <c r="C163" s="198">
        <f>data!C411</f>
        <v>146764.28</v>
      </c>
    </row>
    <row r="164" spans="1:3" ht="20.100000000000001" customHeight="1" x14ac:dyDescent="0.25">
      <c r="A164" s="204" t="s">
        <v>988</v>
      </c>
      <c r="B164" s="202" t="s">
        <v>281</v>
      </c>
      <c r="C164" s="198">
        <f>data!C412</f>
        <v>5749182.4000000004</v>
      </c>
    </row>
    <row r="165" spans="1:3" ht="20.100000000000001" customHeight="1" x14ac:dyDescent="0.25">
      <c r="A165" s="204" t="s">
        <v>989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990</v>
      </c>
      <c r="B166" s="202" t="s">
        <v>991</v>
      </c>
      <c r="C166" s="198">
        <f>data!C414</f>
        <v>8689776.8599999547</v>
      </c>
    </row>
    <row r="167" spans="1:3" ht="20.100000000000001" customHeight="1" x14ac:dyDescent="0.25">
      <c r="A167" s="183">
        <v>34</v>
      </c>
      <c r="B167" s="185" t="s">
        <v>992</v>
      </c>
      <c r="C167" s="198">
        <f>data!D416</f>
        <v>256022377.15999994</v>
      </c>
    </row>
    <row r="168" spans="1:3" ht="20.100000000000001" customHeight="1" x14ac:dyDescent="0.25">
      <c r="A168" s="183">
        <v>35</v>
      </c>
      <c r="B168" s="185" t="s">
        <v>993</v>
      </c>
      <c r="C168" s="198">
        <f>data!D417</f>
        <v>-9655997.2399997711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994</v>
      </c>
      <c r="C170" s="198">
        <f>data!D420</f>
        <v>44090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995</v>
      </c>
      <c r="C172" s="185">
        <f>data!D421</f>
        <v>-9611907.2399997711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996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997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998</v>
      </c>
      <c r="C177" s="198">
        <f>data!D424</f>
        <v>-9611907.2399997711</v>
      </c>
    </row>
    <row r="178" spans="1:3" ht="20.100000000000001" customHeight="1" x14ac:dyDescent="0.25">
      <c r="A178" s="188">
        <v>45</v>
      </c>
      <c r="B178" s="187" t="s">
        <v>999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7" customWidth="1"/>
    <col min="2" max="2" width="22.44140625" style="247" customWidth="1"/>
    <col min="3" max="8" width="13.77734375" style="247" customWidth="1"/>
    <col min="9" max="9" width="15.77734375" style="247" customWidth="1"/>
    <col min="10" max="11" width="8.88671875" style="247" customWidth="1"/>
    <col min="12" max="16384" width="8.88671875" style="247"/>
  </cols>
  <sheetData>
    <row r="1" spans="1:9" ht="20.100000000000001" customHeight="1" x14ac:dyDescent="0.2">
      <c r="A1" s="245" t="s">
        <v>1000</v>
      </c>
      <c r="B1" s="246"/>
      <c r="C1" s="246"/>
      <c r="D1" s="246"/>
      <c r="E1" s="246"/>
      <c r="F1" s="246"/>
      <c r="G1" s="246"/>
      <c r="H1" s="246"/>
    </row>
    <row r="2" spans="1:9" ht="20.100000000000001" customHeight="1" x14ac:dyDescent="0.2">
      <c r="A2" s="248"/>
      <c r="I2" s="249" t="s">
        <v>1001</v>
      </c>
    </row>
    <row r="3" spans="1:9" ht="20.100000000000001" customHeight="1" x14ac:dyDescent="0.2">
      <c r="A3" s="248"/>
      <c r="I3" s="248"/>
    </row>
    <row r="4" spans="1:9" ht="20.100000000000001" customHeight="1" x14ac:dyDescent="0.2">
      <c r="A4" s="250" t="str">
        <f>"Hospital: "&amp;data!C98</f>
        <v>Hospital: St. Anthony Hospital</v>
      </c>
      <c r="G4" s="251"/>
      <c r="H4" s="250" t="str">
        <f>"FYE: "&amp;data!C96</f>
        <v>FYE: 06/30/2023</v>
      </c>
    </row>
    <row r="5" spans="1:9" ht="20.100000000000001" customHeight="1" x14ac:dyDescent="0.2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00000000000001" customHeight="1" x14ac:dyDescent="0.2">
      <c r="A6" s="255">
        <v>2</v>
      </c>
      <c r="B6" s="256" t="s">
        <v>1002</v>
      </c>
      <c r="C6" s="257" t="s">
        <v>118</v>
      </c>
      <c r="D6" s="258" t="s">
        <v>1003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00000000000001" customHeight="1" x14ac:dyDescent="0.2">
      <c r="A7" s="255"/>
      <c r="B7" s="256"/>
      <c r="C7" s="258" t="s">
        <v>190</v>
      </c>
      <c r="D7" s="258" t="s">
        <v>1004</v>
      </c>
      <c r="E7" s="258" t="s">
        <v>190</v>
      </c>
      <c r="F7" s="258" t="s">
        <v>1005</v>
      </c>
      <c r="G7" s="258" t="s">
        <v>192</v>
      </c>
      <c r="H7" s="258" t="s">
        <v>190</v>
      </c>
      <c r="I7" s="258" t="s">
        <v>193</v>
      </c>
    </row>
    <row r="8" spans="1:9" ht="20.100000000000001" customHeight="1" x14ac:dyDescent="0.2">
      <c r="A8" s="244">
        <v>3</v>
      </c>
      <c r="B8" s="252" t="s">
        <v>1006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00000000000001" customHeight="1" x14ac:dyDescent="0.2">
      <c r="A9" s="244">
        <v>4</v>
      </c>
      <c r="B9" s="252" t="s">
        <v>261</v>
      </c>
      <c r="C9" s="252">
        <f>data!C59</f>
        <v>5023</v>
      </c>
      <c r="D9" s="252">
        <f>data!D59</f>
        <v>0</v>
      </c>
      <c r="E9" s="252">
        <f>data!E59</f>
        <v>30022</v>
      </c>
      <c r="F9" s="252">
        <f>data!F59</f>
        <v>0</v>
      </c>
      <c r="G9" s="252">
        <f>data!G59</f>
        <v>0</v>
      </c>
      <c r="H9" s="252">
        <f>data!H59</f>
        <v>0</v>
      </c>
      <c r="I9" s="252">
        <f>data!I59</f>
        <v>0</v>
      </c>
    </row>
    <row r="10" spans="1:9" ht="20.100000000000001" customHeight="1" x14ac:dyDescent="0.2">
      <c r="A10" s="244">
        <v>5</v>
      </c>
      <c r="B10" s="252" t="s">
        <v>262</v>
      </c>
      <c r="C10" s="259">
        <f>data!C60</f>
        <v>44.186206730769229</v>
      </c>
      <c r="D10" s="259">
        <f>data!D60</f>
        <v>0</v>
      </c>
      <c r="E10" s="259">
        <f>data!E60</f>
        <v>176.72074519230773</v>
      </c>
      <c r="F10" s="259">
        <f>data!F60</f>
        <v>0</v>
      </c>
      <c r="G10" s="259">
        <f>data!G60</f>
        <v>0</v>
      </c>
      <c r="H10" s="259">
        <f>data!H60</f>
        <v>0</v>
      </c>
      <c r="I10" s="259">
        <f>data!I60</f>
        <v>0</v>
      </c>
    </row>
    <row r="11" spans="1:9" ht="20.100000000000001" customHeight="1" x14ac:dyDescent="0.2">
      <c r="A11" s="244">
        <v>6</v>
      </c>
      <c r="B11" s="252" t="s">
        <v>263</v>
      </c>
      <c r="C11" s="252">
        <f>data!C61</f>
        <v>5459359.7400000002</v>
      </c>
      <c r="D11" s="252">
        <f>data!D61</f>
        <v>0</v>
      </c>
      <c r="E11" s="252">
        <f>data!E61</f>
        <v>20345927.129999988</v>
      </c>
      <c r="F11" s="252">
        <f>data!F61</f>
        <v>0</v>
      </c>
      <c r="G11" s="252">
        <f>data!G61</f>
        <v>0</v>
      </c>
      <c r="H11" s="252">
        <f>data!H61</f>
        <v>0</v>
      </c>
      <c r="I11" s="252">
        <f>data!I61</f>
        <v>0</v>
      </c>
    </row>
    <row r="12" spans="1:9" ht="20.100000000000001" customHeight="1" x14ac:dyDescent="0.2">
      <c r="A12" s="244">
        <v>7</v>
      </c>
      <c r="B12" s="252" t="s">
        <v>11</v>
      </c>
      <c r="C12" s="252">
        <f>data!C62</f>
        <v>1204888</v>
      </c>
      <c r="D12" s="252">
        <f>data!D62</f>
        <v>0</v>
      </c>
      <c r="E12" s="252">
        <f>data!E62</f>
        <v>4486017</v>
      </c>
      <c r="F12" s="252">
        <f>data!F62</f>
        <v>0</v>
      </c>
      <c r="G12" s="252">
        <f>data!G62</f>
        <v>0</v>
      </c>
      <c r="H12" s="252">
        <f>data!H62</f>
        <v>0</v>
      </c>
      <c r="I12" s="252">
        <f>data!I62</f>
        <v>0</v>
      </c>
    </row>
    <row r="13" spans="1:9" ht="20.100000000000001" customHeight="1" x14ac:dyDescent="0.2">
      <c r="A13" s="244">
        <v>8</v>
      </c>
      <c r="B13" s="252" t="s">
        <v>264</v>
      </c>
      <c r="C13" s="252">
        <f>data!C63</f>
        <v>1042667.7</v>
      </c>
      <c r="D13" s="252">
        <f>data!D63</f>
        <v>0</v>
      </c>
      <c r="E13" s="252">
        <f>data!E63</f>
        <v>0</v>
      </c>
      <c r="F13" s="252">
        <f>data!F63</f>
        <v>0</v>
      </c>
      <c r="G13" s="252">
        <f>data!G63</f>
        <v>0</v>
      </c>
      <c r="H13" s="252">
        <f>data!H63</f>
        <v>0</v>
      </c>
      <c r="I13" s="252">
        <f>data!I63</f>
        <v>0</v>
      </c>
    </row>
    <row r="14" spans="1:9" ht="20.100000000000001" customHeight="1" x14ac:dyDescent="0.2">
      <c r="A14" s="244">
        <v>9</v>
      </c>
      <c r="B14" s="252" t="s">
        <v>265</v>
      </c>
      <c r="C14" s="252">
        <f>data!C64</f>
        <v>641905.94999999995</v>
      </c>
      <c r="D14" s="252">
        <f>data!D64</f>
        <v>0</v>
      </c>
      <c r="E14" s="252">
        <f>data!E64</f>
        <v>1842754.0499999993</v>
      </c>
      <c r="F14" s="252">
        <f>data!F64</f>
        <v>0</v>
      </c>
      <c r="G14" s="252">
        <f>data!G64</f>
        <v>0</v>
      </c>
      <c r="H14" s="252">
        <f>data!H64</f>
        <v>0</v>
      </c>
      <c r="I14" s="252">
        <f>data!I64</f>
        <v>0</v>
      </c>
    </row>
    <row r="15" spans="1:9" ht="20.100000000000001" customHeight="1" x14ac:dyDescent="0.2">
      <c r="A15" s="244">
        <v>10</v>
      </c>
      <c r="B15" s="252" t="s">
        <v>524</v>
      </c>
      <c r="C15" s="252">
        <f>data!C65</f>
        <v>2363.27</v>
      </c>
      <c r="D15" s="252">
        <f>data!D65</f>
        <v>0</v>
      </c>
      <c r="E15" s="252">
        <f>data!E65</f>
        <v>3955.83</v>
      </c>
      <c r="F15" s="252">
        <f>data!F65</f>
        <v>0</v>
      </c>
      <c r="G15" s="252">
        <f>data!G65</f>
        <v>0</v>
      </c>
      <c r="H15" s="252">
        <f>data!H65</f>
        <v>0</v>
      </c>
      <c r="I15" s="252">
        <f>data!I65</f>
        <v>0</v>
      </c>
    </row>
    <row r="16" spans="1:9" ht="20.100000000000001" customHeight="1" x14ac:dyDescent="0.2">
      <c r="A16" s="244">
        <v>11</v>
      </c>
      <c r="B16" s="252" t="s">
        <v>525</v>
      </c>
      <c r="C16" s="252">
        <f>data!C66</f>
        <v>430.49</v>
      </c>
      <c r="D16" s="252">
        <f>data!D66</f>
        <v>0</v>
      </c>
      <c r="E16" s="252">
        <f>data!E66</f>
        <v>77571.899999999994</v>
      </c>
      <c r="F16" s="252">
        <f>data!F66</f>
        <v>0</v>
      </c>
      <c r="G16" s="252">
        <f>data!G66</f>
        <v>0</v>
      </c>
      <c r="H16" s="252">
        <f>data!H66</f>
        <v>0</v>
      </c>
      <c r="I16" s="252">
        <f>data!I66</f>
        <v>0</v>
      </c>
    </row>
    <row r="17" spans="1:9" ht="20.100000000000001" customHeight="1" x14ac:dyDescent="0.2">
      <c r="A17" s="244">
        <v>12</v>
      </c>
      <c r="B17" s="252" t="s">
        <v>16</v>
      </c>
      <c r="C17" s="252">
        <f>data!C67</f>
        <v>454987</v>
      </c>
      <c r="D17" s="252">
        <f>data!D67</f>
        <v>0</v>
      </c>
      <c r="E17" s="252">
        <f>data!E67</f>
        <v>2282657</v>
      </c>
      <c r="F17" s="252">
        <f>data!F67</f>
        <v>0</v>
      </c>
      <c r="G17" s="252">
        <f>data!G67</f>
        <v>0</v>
      </c>
      <c r="H17" s="252">
        <f>data!H67</f>
        <v>0</v>
      </c>
      <c r="I17" s="252">
        <f>data!I67</f>
        <v>0</v>
      </c>
    </row>
    <row r="18" spans="1:9" ht="20.100000000000001" customHeight="1" x14ac:dyDescent="0.2">
      <c r="A18" s="244">
        <v>13</v>
      </c>
      <c r="B18" s="252" t="s">
        <v>1007</v>
      </c>
      <c r="C18" s="252">
        <f>data!C68</f>
        <v>8740.7899999999991</v>
      </c>
      <c r="D18" s="252">
        <f>data!D68</f>
        <v>0</v>
      </c>
      <c r="E18" s="252">
        <f>data!E68</f>
        <v>17602.510000000002</v>
      </c>
      <c r="F18" s="252">
        <f>data!F68</f>
        <v>0</v>
      </c>
      <c r="G18" s="252">
        <f>data!G68</f>
        <v>0</v>
      </c>
      <c r="H18" s="252">
        <f>data!H68</f>
        <v>0</v>
      </c>
      <c r="I18" s="252">
        <f>data!I68</f>
        <v>0</v>
      </c>
    </row>
    <row r="19" spans="1:9" ht="20.100000000000001" customHeight="1" x14ac:dyDescent="0.2">
      <c r="A19" s="244">
        <v>14</v>
      </c>
      <c r="B19" s="252" t="s">
        <v>1008</v>
      </c>
      <c r="C19" s="252">
        <f>data!C69</f>
        <v>1285951.0999999999</v>
      </c>
      <c r="D19" s="252">
        <f>data!D69</f>
        <v>0</v>
      </c>
      <c r="E19" s="252">
        <f>data!E69</f>
        <v>5811198.2799999993</v>
      </c>
      <c r="F19" s="252">
        <f>data!F69</f>
        <v>0</v>
      </c>
      <c r="G19" s="252">
        <f>data!G69</f>
        <v>0</v>
      </c>
      <c r="H19" s="252">
        <f>data!H69</f>
        <v>0</v>
      </c>
      <c r="I19" s="252">
        <f>data!I69</f>
        <v>0</v>
      </c>
    </row>
    <row r="20" spans="1:9" ht="20.100000000000001" customHeight="1" x14ac:dyDescent="0.2">
      <c r="A20" s="244">
        <v>15</v>
      </c>
      <c r="B20" s="252" t="s">
        <v>284</v>
      </c>
      <c r="C20" s="252">
        <f>-data!C84</f>
        <v>-5000</v>
      </c>
      <c r="D20" s="252">
        <f>-data!D84</f>
        <v>0</v>
      </c>
      <c r="E20" s="252">
        <f>-data!E84</f>
        <v>-12000</v>
      </c>
      <c r="F20" s="252">
        <f>-data!F84</f>
        <v>0</v>
      </c>
      <c r="G20" s="252">
        <f>-data!G84</f>
        <v>0</v>
      </c>
      <c r="H20" s="252">
        <f>-data!H84</f>
        <v>0</v>
      </c>
      <c r="I20" s="252">
        <f>-data!I84</f>
        <v>0</v>
      </c>
    </row>
    <row r="21" spans="1:9" ht="20.100000000000001" customHeight="1" x14ac:dyDescent="0.2">
      <c r="A21" s="244">
        <v>16</v>
      </c>
      <c r="B21" s="260" t="s">
        <v>1009</v>
      </c>
      <c r="C21" s="252">
        <f>data!C85</f>
        <v>10096294.039999999</v>
      </c>
      <c r="D21" s="252">
        <f>data!D85</f>
        <v>0</v>
      </c>
      <c r="E21" s="252">
        <f>data!E85</f>
        <v>34855683.699999988</v>
      </c>
      <c r="F21" s="252">
        <f>data!F85</f>
        <v>0</v>
      </c>
      <c r="G21" s="252">
        <f>data!G85</f>
        <v>0</v>
      </c>
      <c r="H21" s="252">
        <f>data!H85</f>
        <v>0</v>
      </c>
      <c r="I21" s="252">
        <f>data!I85</f>
        <v>0</v>
      </c>
    </row>
    <row r="22" spans="1:9" ht="20.100000000000001" customHeight="1" x14ac:dyDescent="0.2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00000000000001" customHeight="1" x14ac:dyDescent="0.2">
      <c r="A23" s="244">
        <v>18</v>
      </c>
      <c r="B23" s="252" t="s">
        <v>1010</v>
      </c>
      <c r="C23" s="260">
        <f>+data!M668</f>
        <v>3740024</v>
      </c>
      <c r="D23" s="260">
        <f>+data!M669</f>
        <v>0</v>
      </c>
      <c r="E23" s="260">
        <f>+data!M670</f>
        <v>17632463</v>
      </c>
      <c r="F23" s="260">
        <f>+data!M671</f>
        <v>0</v>
      </c>
      <c r="G23" s="260">
        <f>+data!M672</f>
        <v>0</v>
      </c>
      <c r="H23" s="260">
        <f>+data!M673</f>
        <v>0</v>
      </c>
      <c r="I23" s="260">
        <f>+data!M674</f>
        <v>0</v>
      </c>
    </row>
    <row r="24" spans="1:9" ht="20.100000000000001" customHeight="1" x14ac:dyDescent="0.2">
      <c r="A24" s="244">
        <v>19</v>
      </c>
      <c r="B24" s="260" t="s">
        <v>1011</v>
      </c>
      <c r="C24" s="252">
        <f>data!C87</f>
        <v>35519472.270000003</v>
      </c>
      <c r="D24" s="252">
        <f>data!D87</f>
        <v>0</v>
      </c>
      <c r="E24" s="252">
        <f>data!E87</f>
        <v>147993919.81999999</v>
      </c>
      <c r="F24" s="252">
        <f>data!F87</f>
        <v>0</v>
      </c>
      <c r="G24" s="252">
        <f>data!G87</f>
        <v>0</v>
      </c>
      <c r="H24" s="252">
        <f>data!H87</f>
        <v>0</v>
      </c>
      <c r="I24" s="252">
        <f>data!I87</f>
        <v>0</v>
      </c>
    </row>
    <row r="25" spans="1:9" ht="20.100000000000001" customHeight="1" x14ac:dyDescent="0.2">
      <c r="A25" s="244">
        <v>20</v>
      </c>
      <c r="B25" s="260" t="s">
        <v>1012</v>
      </c>
      <c r="C25" s="252">
        <f>data!C88</f>
        <v>407057.47000000003</v>
      </c>
      <c r="D25" s="252">
        <f>data!D88</f>
        <v>0</v>
      </c>
      <c r="E25" s="252">
        <f>data!E88</f>
        <v>19777708.859999999</v>
      </c>
      <c r="F25" s="252">
        <f>data!F88</f>
        <v>0</v>
      </c>
      <c r="G25" s="252">
        <f>data!G88</f>
        <v>0</v>
      </c>
      <c r="H25" s="252">
        <f>data!H88</f>
        <v>0</v>
      </c>
      <c r="I25" s="252">
        <f>data!I88</f>
        <v>0</v>
      </c>
    </row>
    <row r="26" spans="1:9" ht="18" customHeight="1" x14ac:dyDescent="0.2">
      <c r="A26" s="244">
        <v>21</v>
      </c>
      <c r="B26" s="260" t="s">
        <v>1013</v>
      </c>
      <c r="C26" s="252">
        <f>data!C89</f>
        <v>35926529.740000002</v>
      </c>
      <c r="D26" s="252">
        <f>data!D89</f>
        <v>0</v>
      </c>
      <c r="E26" s="252">
        <f>data!E89</f>
        <v>167771628.68000001</v>
      </c>
      <c r="F26" s="252">
        <f>data!F89</f>
        <v>0</v>
      </c>
      <c r="G26" s="252">
        <f>data!G89</f>
        <v>0</v>
      </c>
      <c r="H26" s="252">
        <f>data!H89</f>
        <v>0</v>
      </c>
      <c r="I26" s="252">
        <f>data!I89</f>
        <v>0</v>
      </c>
    </row>
    <row r="27" spans="1:9" ht="20.100000000000001" customHeight="1" x14ac:dyDescent="0.2">
      <c r="A27" s="244" t="s">
        <v>1014</v>
      </c>
      <c r="B27" s="252"/>
      <c r="C27" s="262"/>
      <c r="D27" s="262"/>
      <c r="E27" s="262"/>
      <c r="F27" s="262"/>
      <c r="G27" s="262"/>
      <c r="H27" s="262"/>
      <c r="I27" s="262"/>
    </row>
    <row r="28" spans="1:9" ht="20.100000000000001" customHeight="1" x14ac:dyDescent="0.2">
      <c r="A28" s="244">
        <v>22</v>
      </c>
      <c r="B28" s="252" t="s">
        <v>1015</v>
      </c>
      <c r="C28" s="252">
        <f>data!C90</f>
        <v>13914</v>
      </c>
      <c r="D28" s="252">
        <f>data!D90</f>
        <v>0</v>
      </c>
      <c r="E28" s="252">
        <f>data!E90</f>
        <v>83422.84</v>
      </c>
      <c r="F28" s="252">
        <f>data!F90</f>
        <v>0</v>
      </c>
      <c r="G28" s="252">
        <f>data!G90</f>
        <v>0</v>
      </c>
      <c r="H28" s="252">
        <f>data!H90</f>
        <v>0</v>
      </c>
      <c r="I28" s="252">
        <f>data!I90</f>
        <v>0</v>
      </c>
    </row>
    <row r="29" spans="1:9" ht="20.100000000000001" customHeight="1" x14ac:dyDescent="0.2">
      <c r="A29" s="244">
        <v>23</v>
      </c>
      <c r="B29" s="252" t="s">
        <v>1016</v>
      </c>
      <c r="C29" s="252">
        <f>data!C91</f>
        <v>12763</v>
      </c>
      <c r="D29" s="252">
        <f>data!D91</f>
        <v>0</v>
      </c>
      <c r="E29" s="252">
        <f>data!E91</f>
        <v>98194</v>
      </c>
      <c r="F29" s="252">
        <f>data!F91</f>
        <v>0</v>
      </c>
      <c r="G29" s="252">
        <f>data!G91</f>
        <v>0</v>
      </c>
      <c r="H29" s="252">
        <f>data!H91</f>
        <v>0</v>
      </c>
      <c r="I29" s="252">
        <f>data!I91</f>
        <v>0</v>
      </c>
    </row>
    <row r="30" spans="1:9" ht="20.100000000000001" customHeight="1" x14ac:dyDescent="0.2">
      <c r="A30" s="244">
        <v>24</v>
      </c>
      <c r="B30" s="252" t="s">
        <v>1017</v>
      </c>
      <c r="C30" s="252">
        <f>data!C92</f>
        <v>3218.9871571073108</v>
      </c>
      <c r="D30" s="252">
        <f>data!D92</f>
        <v>0</v>
      </c>
      <c r="E30" s="252">
        <f>data!E92</f>
        <v>19299.773650238469</v>
      </c>
      <c r="F30" s="252">
        <f>data!F92</f>
        <v>0</v>
      </c>
      <c r="G30" s="252">
        <f>data!G92</f>
        <v>0</v>
      </c>
      <c r="H30" s="252">
        <f>data!H92</f>
        <v>0</v>
      </c>
      <c r="I30" s="252">
        <f>data!I92</f>
        <v>0</v>
      </c>
    </row>
    <row r="31" spans="1:9" ht="20.100000000000001" customHeight="1" x14ac:dyDescent="0.2">
      <c r="A31" s="244">
        <v>25</v>
      </c>
      <c r="B31" s="252" t="s">
        <v>1018</v>
      </c>
      <c r="C31" s="252">
        <f>data!C93</f>
        <v>88500.04</v>
      </c>
      <c r="D31" s="252">
        <f>data!D93</f>
        <v>0</v>
      </c>
      <c r="E31" s="252">
        <f>data!E93</f>
        <v>338728.57</v>
      </c>
      <c r="F31" s="252">
        <f>data!F93</f>
        <v>0</v>
      </c>
      <c r="G31" s="252">
        <f>data!G93</f>
        <v>0</v>
      </c>
      <c r="H31" s="252">
        <f>data!H93</f>
        <v>0</v>
      </c>
      <c r="I31" s="252">
        <f>data!I93</f>
        <v>0</v>
      </c>
    </row>
    <row r="32" spans="1:9" ht="20.100000000000001" customHeight="1" x14ac:dyDescent="0.2">
      <c r="A32" s="244">
        <v>26</v>
      </c>
      <c r="B32" s="252" t="s">
        <v>294</v>
      </c>
      <c r="C32" s="259">
        <f>data!C94</f>
        <v>34.937596153846151</v>
      </c>
      <c r="D32" s="259">
        <f>data!D94</f>
        <v>0</v>
      </c>
      <c r="E32" s="259">
        <f>data!E94</f>
        <v>120.47059134615385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spans="1:9" ht="20.100000000000001" customHeight="1" x14ac:dyDescent="0.2">
      <c r="A33" s="245" t="s">
        <v>1000</v>
      </c>
      <c r="B33" s="246"/>
      <c r="C33" s="246"/>
      <c r="D33" s="246"/>
      <c r="E33" s="246"/>
      <c r="F33" s="246"/>
      <c r="G33" s="246"/>
      <c r="H33" s="246"/>
      <c r="I33" s="245"/>
    </row>
    <row r="34" spans="1:9" ht="20.100000000000001" customHeight="1" x14ac:dyDescent="0.2">
      <c r="A34" s="248"/>
      <c r="I34" s="249" t="s">
        <v>1019</v>
      </c>
    </row>
    <row r="35" spans="1:9" ht="20.100000000000001" customHeight="1" x14ac:dyDescent="0.2">
      <c r="A35" s="248"/>
      <c r="I35" s="248"/>
    </row>
    <row r="36" spans="1:9" ht="20.100000000000001" customHeight="1" x14ac:dyDescent="0.2">
      <c r="A36" s="250" t="str">
        <f>"Hospital: "&amp;data!C98</f>
        <v>Hospital: St. Anthony Hospital</v>
      </c>
      <c r="G36" s="251"/>
      <c r="H36" s="250" t="str">
        <f>"FYE: "&amp;data!C96</f>
        <v>FYE: 06/30/2023</v>
      </c>
    </row>
    <row r="37" spans="1:9" ht="20.100000000000001" customHeight="1" x14ac:dyDescent="0.2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00000000000001" customHeight="1" x14ac:dyDescent="0.2">
      <c r="A38" s="255">
        <v>2</v>
      </c>
      <c r="B38" s="256" t="s">
        <v>1002</v>
      </c>
      <c r="C38" s="258"/>
      <c r="D38" s="258" t="s">
        <v>126</v>
      </c>
      <c r="E38" s="258" t="s">
        <v>127</v>
      </c>
      <c r="F38" s="258" t="s">
        <v>1020</v>
      </c>
      <c r="G38" s="258" t="s">
        <v>129</v>
      </c>
      <c r="H38" s="258" t="s">
        <v>1021</v>
      </c>
      <c r="I38" s="258" t="s">
        <v>131</v>
      </c>
    </row>
    <row r="39" spans="1:9" ht="20.100000000000001" customHeight="1" x14ac:dyDescent="0.2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00000000000001" customHeight="1" x14ac:dyDescent="0.2">
      <c r="A40" s="244">
        <v>3</v>
      </c>
      <c r="B40" s="252" t="s">
        <v>1006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00000000000001" customHeight="1" x14ac:dyDescent="0.2">
      <c r="A41" s="244">
        <v>4</v>
      </c>
      <c r="B41" s="252" t="s">
        <v>261</v>
      </c>
      <c r="C41" s="252">
        <f>data!J59</f>
        <v>0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0</v>
      </c>
      <c r="I41" s="252">
        <f>data!P59</f>
        <v>549141</v>
      </c>
    </row>
    <row r="42" spans="1:9" ht="20.100000000000001" customHeight="1" x14ac:dyDescent="0.2">
      <c r="A42" s="244">
        <v>5</v>
      </c>
      <c r="B42" s="252" t="s">
        <v>262</v>
      </c>
      <c r="C42" s="259">
        <f>data!J60</f>
        <v>0</v>
      </c>
      <c r="D42" s="259">
        <f>data!K60</f>
        <v>0</v>
      </c>
      <c r="E42" s="259">
        <f>data!L60</f>
        <v>0</v>
      </c>
      <c r="F42" s="259">
        <f>data!M60</f>
        <v>0</v>
      </c>
      <c r="G42" s="259">
        <f>data!N60</f>
        <v>0</v>
      </c>
      <c r="H42" s="259">
        <f>data!O60</f>
        <v>0</v>
      </c>
      <c r="I42" s="259">
        <f>data!P60</f>
        <v>46.727740384615373</v>
      </c>
    </row>
    <row r="43" spans="1:9" ht="20.100000000000001" customHeight="1" x14ac:dyDescent="0.2">
      <c r="A43" s="244">
        <v>6</v>
      </c>
      <c r="B43" s="252" t="s">
        <v>263</v>
      </c>
      <c r="C43" s="252">
        <f>data!J61</f>
        <v>0</v>
      </c>
      <c r="D43" s="252">
        <f>data!K61</f>
        <v>0</v>
      </c>
      <c r="E43" s="252">
        <f>data!L61</f>
        <v>0</v>
      </c>
      <c r="F43" s="252">
        <f>data!M61</f>
        <v>0</v>
      </c>
      <c r="G43" s="252">
        <f>data!N61</f>
        <v>0</v>
      </c>
      <c r="H43" s="252">
        <f>data!O61</f>
        <v>0</v>
      </c>
      <c r="I43" s="252">
        <f>data!P61</f>
        <v>5762935.0600000015</v>
      </c>
    </row>
    <row r="44" spans="1:9" ht="20.100000000000001" customHeight="1" x14ac:dyDescent="0.2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0</v>
      </c>
      <c r="I44" s="252">
        <f>data!P62</f>
        <v>1272164</v>
      </c>
    </row>
    <row r="45" spans="1:9" ht="20.100000000000001" customHeight="1" x14ac:dyDescent="0.2">
      <c r="A45" s="244">
        <v>8</v>
      </c>
      <c r="B45" s="252" t="s">
        <v>264</v>
      </c>
      <c r="C45" s="252">
        <f>data!J63</f>
        <v>0</v>
      </c>
      <c r="D45" s="252">
        <f>data!K63</f>
        <v>0</v>
      </c>
      <c r="E45" s="252">
        <f>data!L63</f>
        <v>0</v>
      </c>
      <c r="F45" s="252">
        <f>data!M63</f>
        <v>0</v>
      </c>
      <c r="G45" s="252">
        <f>data!N63</f>
        <v>0</v>
      </c>
      <c r="H45" s="252">
        <f>data!O63</f>
        <v>0</v>
      </c>
      <c r="I45" s="252">
        <f>data!P63</f>
        <v>1085268.8900000001</v>
      </c>
    </row>
    <row r="46" spans="1:9" ht="20.100000000000001" customHeight="1" x14ac:dyDescent="0.2">
      <c r="A46" s="244">
        <v>9</v>
      </c>
      <c r="B46" s="252" t="s">
        <v>265</v>
      </c>
      <c r="C46" s="252">
        <f>data!J64</f>
        <v>0</v>
      </c>
      <c r="D46" s="252">
        <f>data!K64</f>
        <v>0</v>
      </c>
      <c r="E46" s="252">
        <f>data!L64</f>
        <v>0</v>
      </c>
      <c r="F46" s="252">
        <f>data!M64</f>
        <v>0</v>
      </c>
      <c r="G46" s="252">
        <f>data!N64</f>
        <v>0</v>
      </c>
      <c r="H46" s="252">
        <f>data!O64</f>
        <v>0</v>
      </c>
      <c r="I46" s="252">
        <f>data!P64</f>
        <v>13536190.869999994</v>
      </c>
    </row>
    <row r="47" spans="1:9" ht="20.100000000000001" customHeight="1" x14ac:dyDescent="0.2">
      <c r="A47" s="244">
        <v>10</v>
      </c>
      <c r="B47" s="252" t="s">
        <v>524</v>
      </c>
      <c r="C47" s="252">
        <f>data!J65</f>
        <v>0</v>
      </c>
      <c r="D47" s="252">
        <f>data!K65</f>
        <v>0</v>
      </c>
      <c r="E47" s="252">
        <f>data!L65</f>
        <v>0</v>
      </c>
      <c r="F47" s="252">
        <f>data!M65</f>
        <v>0</v>
      </c>
      <c r="G47" s="252">
        <f>data!N65</f>
        <v>0</v>
      </c>
      <c r="H47" s="252">
        <f>data!O65</f>
        <v>0</v>
      </c>
      <c r="I47" s="252">
        <f>data!P65</f>
        <v>2240.88</v>
      </c>
    </row>
    <row r="48" spans="1:9" ht="20.100000000000001" customHeight="1" x14ac:dyDescent="0.2">
      <c r="A48" s="244">
        <v>11</v>
      </c>
      <c r="B48" s="252" t="s">
        <v>525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0</v>
      </c>
      <c r="I48" s="252">
        <f>data!P66</f>
        <v>637854.56999999995</v>
      </c>
    </row>
    <row r="49" spans="1:11" ht="20.100000000000001" customHeight="1" x14ac:dyDescent="0.2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0</v>
      </c>
      <c r="I49" s="252">
        <f>data!P67</f>
        <v>1396933</v>
      </c>
    </row>
    <row r="50" spans="1:11" ht="20.100000000000001" customHeight="1" x14ac:dyDescent="0.2">
      <c r="A50" s="244">
        <v>13</v>
      </c>
      <c r="B50" s="252" t="s">
        <v>1007</v>
      </c>
      <c r="C50" s="252">
        <f>data!J68</f>
        <v>0</v>
      </c>
      <c r="D50" s="252">
        <f>data!K68</f>
        <v>0</v>
      </c>
      <c r="E50" s="252">
        <f>data!L68</f>
        <v>0</v>
      </c>
      <c r="F50" s="252">
        <f>data!M68</f>
        <v>0</v>
      </c>
      <c r="G50" s="252">
        <f>data!N68</f>
        <v>0</v>
      </c>
      <c r="H50" s="252">
        <f>data!O68</f>
        <v>0</v>
      </c>
      <c r="I50" s="252">
        <f>data!P68</f>
        <v>463167.94</v>
      </c>
    </row>
    <row r="51" spans="1:11" ht="20.100000000000001" customHeight="1" x14ac:dyDescent="0.2">
      <c r="A51" s="244">
        <v>14</v>
      </c>
      <c r="B51" s="252" t="s">
        <v>1008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0</v>
      </c>
      <c r="I51" s="252">
        <f>data!P69</f>
        <v>1769237.6300000001</v>
      </c>
    </row>
    <row r="52" spans="1:11" ht="20.100000000000001" customHeight="1" x14ac:dyDescent="0.2">
      <c r="A52" s="244">
        <v>15</v>
      </c>
      <c r="B52" s="252" t="s">
        <v>284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0</v>
      </c>
      <c r="I52" s="252">
        <f>-data!P84</f>
        <v>-5000</v>
      </c>
    </row>
    <row r="53" spans="1:11" ht="20.100000000000001" customHeight="1" x14ac:dyDescent="0.2">
      <c r="A53" s="244">
        <v>16</v>
      </c>
      <c r="B53" s="260" t="s">
        <v>1009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0</v>
      </c>
      <c r="I53" s="252">
        <f>data!P85</f>
        <v>25920992.839999992</v>
      </c>
    </row>
    <row r="54" spans="1:11" ht="20.100000000000001" customHeight="1" x14ac:dyDescent="0.2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00000000000001" customHeight="1" x14ac:dyDescent="0.2">
      <c r="A55" s="244">
        <v>18</v>
      </c>
      <c r="B55" s="252" t="s">
        <v>1010</v>
      </c>
      <c r="C55" s="260">
        <f>+data!M675</f>
        <v>0</v>
      </c>
      <c r="D55" s="260">
        <f>+data!M676</f>
        <v>0</v>
      </c>
      <c r="E55" s="260">
        <f>+data!M677</f>
        <v>0</v>
      </c>
      <c r="F55" s="260">
        <f>+data!M678</f>
        <v>0</v>
      </c>
      <c r="G55" s="260">
        <f>+data!M679</f>
        <v>0</v>
      </c>
      <c r="H55" s="260">
        <f>+data!M680</f>
        <v>0</v>
      </c>
      <c r="I55" s="260">
        <f>+data!M681</f>
        <v>9981346</v>
      </c>
    </row>
    <row r="56" spans="1:11" ht="20.100000000000001" customHeight="1" x14ac:dyDescent="0.2">
      <c r="A56" s="244">
        <v>19</v>
      </c>
      <c r="B56" s="260" t="s">
        <v>1011</v>
      </c>
      <c r="C56" s="252">
        <f>data!J87</f>
        <v>0</v>
      </c>
      <c r="D56" s="252">
        <f>data!K87</f>
        <v>0</v>
      </c>
      <c r="E56" s="252">
        <f>data!L87</f>
        <v>0</v>
      </c>
      <c r="F56" s="252">
        <f>data!M87</f>
        <v>0</v>
      </c>
      <c r="G56" s="252">
        <f>data!N87</f>
        <v>0</v>
      </c>
      <c r="H56" s="252">
        <f>data!O87</f>
        <v>0</v>
      </c>
      <c r="I56" s="252">
        <f>data!P87</f>
        <v>67469541.11999999</v>
      </c>
    </row>
    <row r="57" spans="1:11" ht="20.100000000000001" customHeight="1" x14ac:dyDescent="0.2">
      <c r="A57" s="244">
        <v>20</v>
      </c>
      <c r="B57" s="260" t="s">
        <v>1012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0</v>
      </c>
      <c r="I57" s="252">
        <f>data!P88</f>
        <v>244472850.80000004</v>
      </c>
    </row>
    <row r="58" spans="1:11" ht="20.100000000000001" customHeight="1" x14ac:dyDescent="0.2">
      <c r="A58" s="244">
        <v>21</v>
      </c>
      <c r="B58" s="260" t="s">
        <v>1013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0</v>
      </c>
      <c r="I58" s="252">
        <f>data!P89</f>
        <v>311942391.92000002</v>
      </c>
    </row>
    <row r="59" spans="1:11" ht="20.100000000000001" customHeight="1" x14ac:dyDescent="0.2">
      <c r="A59" s="244" t="s">
        <v>1014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00000000000001" customHeight="1" x14ac:dyDescent="0.25">
      <c r="A60" s="244">
        <v>22</v>
      </c>
      <c r="B60" s="252" t="s">
        <v>1015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0</v>
      </c>
      <c r="I60" s="252">
        <f>data!P90</f>
        <v>28084</v>
      </c>
      <c r="K60" s="263"/>
    </row>
    <row r="61" spans="1:11" ht="20.100000000000001" customHeight="1" x14ac:dyDescent="0.2">
      <c r="A61" s="244">
        <v>23</v>
      </c>
      <c r="B61" s="252" t="s">
        <v>1016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0</v>
      </c>
      <c r="I61" s="252">
        <f>data!P91</f>
        <v>0</v>
      </c>
    </row>
    <row r="62" spans="1:11" ht="20.100000000000001" customHeight="1" x14ac:dyDescent="0.2">
      <c r="A62" s="244">
        <v>24</v>
      </c>
      <c r="B62" s="252" t="s">
        <v>1017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0</v>
      </c>
      <c r="I62" s="252">
        <f>data!P92</f>
        <v>6497.199606166575</v>
      </c>
    </row>
    <row r="63" spans="1:11" ht="20.100000000000001" customHeight="1" x14ac:dyDescent="0.2">
      <c r="A63" s="244">
        <v>25</v>
      </c>
      <c r="B63" s="252" t="s">
        <v>1018</v>
      </c>
      <c r="C63" s="252">
        <f>data!J93</f>
        <v>0</v>
      </c>
      <c r="D63" s="252">
        <f>data!K93</f>
        <v>0</v>
      </c>
      <c r="E63" s="252">
        <f>data!L93</f>
        <v>0</v>
      </c>
      <c r="F63" s="252">
        <f>data!M93</f>
        <v>0</v>
      </c>
      <c r="G63" s="252">
        <f>data!N93</f>
        <v>0</v>
      </c>
      <c r="H63" s="252">
        <f>data!O93</f>
        <v>0</v>
      </c>
      <c r="I63" s="252">
        <f>data!P93</f>
        <v>90685.15</v>
      </c>
    </row>
    <row r="64" spans="1:11" ht="20.100000000000001" customHeight="1" x14ac:dyDescent="0.2">
      <c r="A64" s="244">
        <v>26</v>
      </c>
      <c r="B64" s="252" t="s">
        <v>294</v>
      </c>
      <c r="C64" s="259">
        <f>data!J94</f>
        <v>0</v>
      </c>
      <c r="D64" s="259">
        <f>data!K94</f>
        <v>0</v>
      </c>
      <c r="E64" s="259">
        <f>data!L94</f>
        <v>0</v>
      </c>
      <c r="F64" s="259">
        <f>data!M94</f>
        <v>0</v>
      </c>
      <c r="G64" s="259">
        <f>data!N94</f>
        <v>0</v>
      </c>
      <c r="H64" s="259">
        <f>data!O94</f>
        <v>0</v>
      </c>
      <c r="I64" s="259">
        <f>data!P94</f>
        <v>22.673668269230767</v>
      </c>
    </row>
    <row r="65" spans="1:9" ht="20.100000000000001" customHeight="1" x14ac:dyDescent="0.2">
      <c r="A65" s="245" t="s">
        <v>1000</v>
      </c>
      <c r="B65" s="246"/>
      <c r="C65" s="246"/>
      <c r="D65" s="246"/>
      <c r="E65" s="246"/>
      <c r="F65" s="246"/>
      <c r="G65" s="246"/>
      <c r="H65" s="246"/>
      <c r="I65" s="245"/>
    </row>
    <row r="66" spans="1:9" ht="20.100000000000001" customHeight="1" x14ac:dyDescent="0.2">
      <c r="D66" s="248"/>
      <c r="I66" s="249" t="s">
        <v>1022</v>
      </c>
    </row>
    <row r="67" spans="1:9" ht="20.100000000000001" customHeight="1" x14ac:dyDescent="0.2">
      <c r="A67" s="248"/>
    </row>
    <row r="68" spans="1:9" ht="20.100000000000001" customHeight="1" x14ac:dyDescent="0.2">
      <c r="A68" s="250" t="str">
        <f>"Hospital: "&amp;data!C98</f>
        <v>Hospital: St. Anthony Hospital</v>
      </c>
      <c r="G68" s="251"/>
      <c r="H68" s="250" t="str">
        <f>"FYE: "&amp;data!C96</f>
        <v>FYE: 06/30/2023</v>
      </c>
    </row>
    <row r="69" spans="1:9" ht="20.100000000000001" customHeight="1" x14ac:dyDescent="0.2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00000000000001" customHeight="1" x14ac:dyDescent="0.2">
      <c r="A70" s="255">
        <v>2</v>
      </c>
      <c r="B70" s="256" t="s">
        <v>1002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00000000000001" customHeight="1" x14ac:dyDescent="0.2">
      <c r="A71" s="255"/>
      <c r="B71" s="256"/>
      <c r="C71" s="258" t="s">
        <v>198</v>
      </c>
      <c r="D71" s="258" t="s">
        <v>1023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00000000000001" customHeight="1" x14ac:dyDescent="0.2">
      <c r="A72" s="244">
        <v>3</v>
      </c>
      <c r="B72" s="252" t="s">
        <v>1006</v>
      </c>
      <c r="C72" s="254" t="s">
        <v>1024</v>
      </c>
      <c r="D72" s="253" t="s">
        <v>1025</v>
      </c>
      <c r="E72" s="264"/>
      <c r="F72" s="264"/>
      <c r="G72" s="253" t="s">
        <v>1026</v>
      </c>
      <c r="H72" s="253" t="s">
        <v>1026</v>
      </c>
      <c r="I72" s="254" t="s">
        <v>250</v>
      </c>
    </row>
    <row r="73" spans="1:9" ht="20.100000000000001" customHeight="1" x14ac:dyDescent="0.2">
      <c r="A73" s="244">
        <v>4</v>
      </c>
      <c r="B73" s="252" t="s">
        <v>261</v>
      </c>
      <c r="C73" s="252">
        <f>data!Q59</f>
        <v>405945</v>
      </c>
      <c r="D73" s="260">
        <f>data!R59</f>
        <v>0</v>
      </c>
      <c r="E73" s="264"/>
      <c r="F73" s="264"/>
      <c r="G73" s="252">
        <f>data!U59</f>
        <v>430738</v>
      </c>
      <c r="H73" s="252">
        <f>data!V59</f>
        <v>0</v>
      </c>
      <c r="I73" s="252">
        <f>data!W59</f>
        <v>12487.83</v>
      </c>
    </row>
    <row r="74" spans="1:9" ht="20.100000000000001" customHeight="1" x14ac:dyDescent="0.2">
      <c r="A74" s="244">
        <v>5</v>
      </c>
      <c r="B74" s="252" t="s">
        <v>262</v>
      </c>
      <c r="C74" s="259">
        <f>data!Q60</f>
        <v>26.495509615384613</v>
      </c>
      <c r="D74" s="259">
        <f>data!R60</f>
        <v>0</v>
      </c>
      <c r="E74" s="259">
        <f>data!S60</f>
        <v>8.594139423076923</v>
      </c>
      <c r="F74" s="259">
        <f>data!T60</f>
        <v>3.9699711538461542</v>
      </c>
      <c r="G74" s="259">
        <f>data!U60</f>
        <v>24.227235576923078</v>
      </c>
      <c r="H74" s="259">
        <f>data!V60</f>
        <v>3.7084519230769231</v>
      </c>
      <c r="I74" s="259">
        <f>data!W60</f>
        <v>3.6585576923076926</v>
      </c>
    </row>
    <row r="75" spans="1:9" ht="20.100000000000001" customHeight="1" x14ac:dyDescent="0.2">
      <c r="A75" s="244">
        <v>6</v>
      </c>
      <c r="B75" s="252" t="s">
        <v>263</v>
      </c>
      <c r="C75" s="252">
        <f>data!Q61</f>
        <v>3634207.1099999994</v>
      </c>
      <c r="D75" s="252">
        <f>data!R61</f>
        <v>0</v>
      </c>
      <c r="E75" s="252">
        <f>data!S61</f>
        <v>504406.31999999995</v>
      </c>
      <c r="F75" s="252">
        <f>data!T61</f>
        <v>600326.42999999993</v>
      </c>
      <c r="G75" s="252">
        <f>data!U61</f>
        <v>2149407.69</v>
      </c>
      <c r="H75" s="252">
        <f>data!V61</f>
        <v>475860.2</v>
      </c>
      <c r="I75" s="252">
        <f>data!W61</f>
        <v>553268</v>
      </c>
    </row>
    <row r="76" spans="1:9" ht="20.100000000000001" customHeight="1" x14ac:dyDescent="0.2">
      <c r="A76" s="244">
        <v>7</v>
      </c>
      <c r="B76" s="252" t="s">
        <v>11</v>
      </c>
      <c r="C76" s="252">
        <f>data!Q62</f>
        <v>804943</v>
      </c>
      <c r="D76" s="252">
        <f>data!R62</f>
        <v>0</v>
      </c>
      <c r="E76" s="252">
        <f>data!S62</f>
        <v>111652</v>
      </c>
      <c r="F76" s="252">
        <f>data!T62</f>
        <v>132336</v>
      </c>
      <c r="G76" s="252">
        <f>data!U62</f>
        <v>473815</v>
      </c>
      <c r="H76" s="252">
        <f>data!V62</f>
        <v>104898</v>
      </c>
      <c r="I76" s="252">
        <f>data!W62</f>
        <v>121962</v>
      </c>
    </row>
    <row r="77" spans="1:9" ht="20.100000000000001" customHeight="1" x14ac:dyDescent="0.2">
      <c r="A77" s="244">
        <v>8</v>
      </c>
      <c r="B77" s="252" t="s">
        <v>264</v>
      </c>
      <c r="C77" s="252">
        <f>data!Q63</f>
        <v>0</v>
      </c>
      <c r="D77" s="252">
        <f>data!R63</f>
        <v>0</v>
      </c>
      <c r="E77" s="252">
        <f>data!S63</f>
        <v>0</v>
      </c>
      <c r="F77" s="252">
        <f>data!T63</f>
        <v>0</v>
      </c>
      <c r="G77" s="252">
        <f>data!U63</f>
        <v>51103.61</v>
      </c>
      <c r="H77" s="252">
        <f>data!V63</f>
        <v>0</v>
      </c>
      <c r="I77" s="252">
        <f>data!W63</f>
        <v>0</v>
      </c>
    </row>
    <row r="78" spans="1:9" ht="20.100000000000001" customHeight="1" x14ac:dyDescent="0.2">
      <c r="A78" s="244">
        <v>9</v>
      </c>
      <c r="B78" s="252" t="s">
        <v>265</v>
      </c>
      <c r="C78" s="252">
        <f>data!Q64</f>
        <v>289195.65999999997</v>
      </c>
      <c r="D78" s="252">
        <f>data!R64</f>
        <v>0</v>
      </c>
      <c r="E78" s="252">
        <f>data!S64</f>
        <v>4926.410000000059</v>
      </c>
      <c r="F78" s="252">
        <f>data!T64</f>
        <v>174889.69</v>
      </c>
      <c r="G78" s="252">
        <f>data!U64</f>
        <v>1630275.4800000004</v>
      </c>
      <c r="H78" s="252">
        <f>data!V64</f>
        <v>127883.35</v>
      </c>
      <c r="I78" s="252">
        <f>data!W64</f>
        <v>8052.3300000000008</v>
      </c>
    </row>
    <row r="79" spans="1:9" ht="20.100000000000001" customHeight="1" x14ac:dyDescent="0.2">
      <c r="A79" s="244">
        <v>10</v>
      </c>
      <c r="B79" s="252" t="s">
        <v>524</v>
      </c>
      <c r="C79" s="252">
        <f>data!Q65</f>
        <v>420.48</v>
      </c>
      <c r="D79" s="252">
        <f>data!R65</f>
        <v>0</v>
      </c>
      <c r="E79" s="252">
        <f>data!S65</f>
        <v>0</v>
      </c>
      <c r="F79" s="252">
        <f>data!T65</f>
        <v>511.87</v>
      </c>
      <c r="G79" s="252">
        <f>data!U65</f>
        <v>1446.3</v>
      </c>
      <c r="H79" s="252">
        <f>data!V65</f>
        <v>995.75</v>
      </c>
      <c r="I79" s="252">
        <f>data!W65</f>
        <v>0</v>
      </c>
    </row>
    <row r="80" spans="1:9" ht="20.100000000000001" customHeight="1" x14ac:dyDescent="0.2">
      <c r="A80" s="244">
        <v>11</v>
      </c>
      <c r="B80" s="252" t="s">
        <v>525</v>
      </c>
      <c r="C80" s="252">
        <f>data!Q66</f>
        <v>9949.76</v>
      </c>
      <c r="D80" s="252">
        <f>data!R66</f>
        <v>0</v>
      </c>
      <c r="E80" s="252">
        <f>data!S66</f>
        <v>52101.72</v>
      </c>
      <c r="F80" s="252">
        <f>data!T66</f>
        <v>0</v>
      </c>
      <c r="G80" s="252">
        <f>data!U66</f>
        <v>435731.57000000007</v>
      </c>
      <c r="H80" s="252">
        <f>data!V66</f>
        <v>24635.91</v>
      </c>
      <c r="I80" s="252">
        <f>data!W66</f>
        <v>130994.33</v>
      </c>
    </row>
    <row r="81" spans="1:9" ht="20.100000000000001" customHeight="1" x14ac:dyDescent="0.2">
      <c r="A81" s="244">
        <v>12</v>
      </c>
      <c r="B81" s="252" t="s">
        <v>16</v>
      </c>
      <c r="C81" s="252">
        <f>data!Q67</f>
        <v>131166</v>
      </c>
      <c r="D81" s="252">
        <f>data!R67</f>
        <v>0</v>
      </c>
      <c r="E81" s="252">
        <f>data!S67</f>
        <v>220924</v>
      </c>
      <c r="F81" s="252">
        <f>data!T67</f>
        <v>13734</v>
      </c>
      <c r="G81" s="252">
        <f>data!U67</f>
        <v>206713</v>
      </c>
      <c r="H81" s="252">
        <f>data!V67</f>
        <v>17853</v>
      </c>
      <c r="I81" s="252">
        <f>data!W67</f>
        <v>30810</v>
      </c>
    </row>
    <row r="82" spans="1:9" ht="20.100000000000001" customHeight="1" x14ac:dyDescent="0.2">
      <c r="A82" s="244">
        <v>13</v>
      </c>
      <c r="B82" s="252" t="s">
        <v>1007</v>
      </c>
      <c r="C82" s="252">
        <f>data!Q68</f>
        <v>519.85</v>
      </c>
      <c r="D82" s="252">
        <f>data!R68</f>
        <v>0</v>
      </c>
      <c r="E82" s="252">
        <f>data!S68</f>
        <v>7981.5300000000007</v>
      </c>
      <c r="F82" s="252">
        <f>data!T68</f>
        <v>0</v>
      </c>
      <c r="G82" s="252">
        <f>data!U68</f>
        <v>53243.92</v>
      </c>
      <c r="H82" s="252">
        <f>data!V68</f>
        <v>0</v>
      </c>
      <c r="I82" s="252">
        <f>data!W68</f>
        <v>718.56</v>
      </c>
    </row>
    <row r="83" spans="1:9" ht="20.100000000000001" customHeight="1" x14ac:dyDescent="0.2">
      <c r="A83" s="244">
        <v>14</v>
      </c>
      <c r="B83" s="252" t="s">
        <v>1008</v>
      </c>
      <c r="C83" s="252">
        <f>data!Q69</f>
        <v>56130.439999999995</v>
      </c>
      <c r="D83" s="252">
        <f>data!R69</f>
        <v>0</v>
      </c>
      <c r="E83" s="252">
        <f>data!S69</f>
        <v>288.89</v>
      </c>
      <c r="F83" s="252">
        <f>data!T69</f>
        <v>3321.61</v>
      </c>
      <c r="G83" s="252">
        <f>data!U69</f>
        <v>1152241.5</v>
      </c>
      <c r="H83" s="252">
        <f>data!V69</f>
        <v>-17964.54</v>
      </c>
      <c r="I83" s="252">
        <f>data!W69</f>
        <v>0</v>
      </c>
    </row>
    <row r="84" spans="1:9" ht="20.100000000000001" customHeight="1" x14ac:dyDescent="0.2">
      <c r="A84" s="244">
        <v>15</v>
      </c>
      <c r="B84" s="252" t="s">
        <v>284</v>
      </c>
      <c r="C84" s="252">
        <f>data!Q84</f>
        <v>0</v>
      </c>
      <c r="D84" s="252">
        <f>data!R84</f>
        <v>0</v>
      </c>
      <c r="E84" s="252">
        <f>data!S84</f>
        <v>0</v>
      </c>
      <c r="F84" s="252">
        <f>data!T84</f>
        <v>0</v>
      </c>
      <c r="G84" s="252">
        <f>data!U84</f>
        <v>49879.270000000004</v>
      </c>
      <c r="H84" s="252">
        <f>data!V84</f>
        <v>0</v>
      </c>
      <c r="I84" s="252">
        <f>data!W84</f>
        <v>0</v>
      </c>
    </row>
    <row r="85" spans="1:9" ht="20.100000000000001" customHeight="1" x14ac:dyDescent="0.2">
      <c r="A85" s="244">
        <v>16</v>
      </c>
      <c r="B85" s="260" t="s">
        <v>1009</v>
      </c>
      <c r="C85" s="252">
        <f>data!Q85</f>
        <v>4926532.3</v>
      </c>
      <c r="D85" s="252">
        <f>data!R85</f>
        <v>0</v>
      </c>
      <c r="E85" s="252">
        <f>data!S85</f>
        <v>902280.87</v>
      </c>
      <c r="F85" s="252">
        <f>data!T85</f>
        <v>925119.59999999986</v>
      </c>
      <c r="G85" s="252">
        <f>data!U85</f>
        <v>6104098.8000000007</v>
      </c>
      <c r="H85" s="252">
        <f>data!V85</f>
        <v>734161.66999999993</v>
      </c>
      <c r="I85" s="252">
        <f>data!W85</f>
        <v>845805.22</v>
      </c>
    </row>
    <row r="86" spans="1:9" ht="20.100000000000001" customHeight="1" x14ac:dyDescent="0.2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00000000000001" customHeight="1" x14ac:dyDescent="0.2">
      <c r="A87" s="244">
        <v>18</v>
      </c>
      <c r="B87" s="252" t="s">
        <v>1010</v>
      </c>
      <c r="C87" s="260">
        <f>+data!M682</f>
        <v>1797644</v>
      </c>
      <c r="D87" s="260">
        <f>+data!M683</f>
        <v>0</v>
      </c>
      <c r="E87" s="260">
        <f>+data!M684</f>
        <v>736277</v>
      </c>
      <c r="F87" s="260">
        <f>+data!M685</f>
        <v>264608</v>
      </c>
      <c r="G87" s="260">
        <f>+data!M686</f>
        <v>2329303</v>
      </c>
      <c r="H87" s="260">
        <f>+data!M687</f>
        <v>384191</v>
      </c>
      <c r="I87" s="260">
        <f>+data!M688</f>
        <v>526104</v>
      </c>
    </row>
    <row r="88" spans="1:9" ht="20.100000000000001" customHeight="1" x14ac:dyDescent="0.2">
      <c r="A88" s="244">
        <v>19</v>
      </c>
      <c r="B88" s="260" t="s">
        <v>1011</v>
      </c>
      <c r="C88" s="252">
        <f>data!Q87</f>
        <v>4749486.6399999997</v>
      </c>
      <c r="D88" s="252">
        <f>data!R87</f>
        <v>0</v>
      </c>
      <c r="E88" s="252">
        <f>data!S87</f>
        <v>0</v>
      </c>
      <c r="F88" s="252">
        <f>data!T87</f>
        <v>5449281.1299999999</v>
      </c>
      <c r="G88" s="252">
        <f>data!U87</f>
        <v>44057443.43</v>
      </c>
      <c r="H88" s="252">
        <f>data!V87</f>
        <v>11381527.559999999</v>
      </c>
      <c r="I88" s="252">
        <f>data!W87</f>
        <v>6939539.2999999989</v>
      </c>
    </row>
    <row r="89" spans="1:9" ht="20.100000000000001" customHeight="1" x14ac:dyDescent="0.2">
      <c r="A89" s="244">
        <v>20</v>
      </c>
      <c r="B89" s="260" t="s">
        <v>1012</v>
      </c>
      <c r="C89" s="252">
        <f>data!Q88</f>
        <v>36861249.080000006</v>
      </c>
      <c r="D89" s="252">
        <f>data!R88</f>
        <v>0</v>
      </c>
      <c r="E89" s="252">
        <f>data!S88</f>
        <v>0</v>
      </c>
      <c r="F89" s="252">
        <f>data!T88</f>
        <v>835006.27000000014</v>
      </c>
      <c r="G89" s="252">
        <f>data!U88</f>
        <v>27033035.789999999</v>
      </c>
      <c r="H89" s="252">
        <f>data!V88</f>
        <v>9912138.8499999996</v>
      </c>
      <c r="I89" s="252">
        <f>data!W88</f>
        <v>18355856.91</v>
      </c>
    </row>
    <row r="90" spans="1:9" ht="20.100000000000001" customHeight="1" x14ac:dyDescent="0.2">
      <c r="A90" s="244">
        <v>21</v>
      </c>
      <c r="B90" s="260" t="s">
        <v>1013</v>
      </c>
      <c r="C90" s="252">
        <f>data!Q89</f>
        <v>41610735.720000006</v>
      </c>
      <c r="D90" s="252">
        <f>data!R89</f>
        <v>0</v>
      </c>
      <c r="E90" s="252">
        <f>data!S89</f>
        <v>0</v>
      </c>
      <c r="F90" s="252">
        <f>data!T89</f>
        <v>6284287.4000000004</v>
      </c>
      <c r="G90" s="252">
        <f>data!U89</f>
        <v>71090479.219999999</v>
      </c>
      <c r="H90" s="252">
        <f>data!V89</f>
        <v>21293666.409999996</v>
      </c>
      <c r="I90" s="252">
        <f>data!W89</f>
        <v>25295396.210000001</v>
      </c>
    </row>
    <row r="91" spans="1:9" ht="20.100000000000001" customHeight="1" x14ac:dyDescent="0.2">
      <c r="A91" s="244" t="s">
        <v>1014</v>
      </c>
      <c r="B91" s="252"/>
      <c r="C91" s="262"/>
      <c r="D91" s="262"/>
      <c r="E91" s="262"/>
      <c r="F91" s="262"/>
      <c r="G91" s="262"/>
      <c r="H91" s="262"/>
      <c r="I91" s="262"/>
    </row>
    <row r="92" spans="1:9" ht="20.100000000000001" customHeight="1" x14ac:dyDescent="0.2">
      <c r="A92" s="244">
        <v>22</v>
      </c>
      <c r="B92" s="252" t="s">
        <v>1015</v>
      </c>
      <c r="C92" s="252">
        <f>data!Q90</f>
        <v>3621</v>
      </c>
      <c r="D92" s="252">
        <f>data!R90</f>
        <v>0</v>
      </c>
      <c r="E92" s="252">
        <f>data!S90</f>
        <v>8233</v>
      </c>
      <c r="F92" s="252">
        <f>data!T90</f>
        <v>0</v>
      </c>
      <c r="G92" s="252">
        <f>data!U90</f>
        <v>7295</v>
      </c>
      <c r="H92" s="252">
        <f>data!V90</f>
        <v>0</v>
      </c>
      <c r="I92" s="252">
        <f>data!W90</f>
        <v>1100</v>
      </c>
    </row>
    <row r="93" spans="1:9" ht="20.100000000000001" customHeight="1" x14ac:dyDescent="0.2">
      <c r="A93" s="244">
        <v>23</v>
      </c>
      <c r="B93" s="252" t="s">
        <v>1016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00000000000001" customHeight="1" x14ac:dyDescent="0.2">
      <c r="A94" s="244">
        <v>24</v>
      </c>
      <c r="B94" s="252" t="s">
        <v>1017</v>
      </c>
      <c r="C94" s="252">
        <f>data!Q92</f>
        <v>837.71399280477021</v>
      </c>
      <c r="D94" s="252">
        <f>data!R92</f>
        <v>0</v>
      </c>
      <c r="E94" s="252">
        <f>data!S92</f>
        <v>1904.6946431266701</v>
      </c>
      <c r="F94" s="252">
        <f>data!T92</f>
        <v>0</v>
      </c>
      <c r="G94" s="252">
        <f>data!U92</f>
        <v>1687.6894718339681</v>
      </c>
      <c r="H94" s="252">
        <f>data!V92</f>
        <v>0</v>
      </c>
      <c r="I94" s="252">
        <f>data!W92</f>
        <v>254.48367635604728</v>
      </c>
    </row>
    <row r="95" spans="1:9" ht="20.100000000000001" customHeight="1" x14ac:dyDescent="0.2">
      <c r="A95" s="244">
        <v>25</v>
      </c>
      <c r="B95" s="252" t="s">
        <v>1018</v>
      </c>
      <c r="C95" s="252">
        <f>data!Q93</f>
        <v>0</v>
      </c>
      <c r="D95" s="252">
        <f>data!R93</f>
        <v>0</v>
      </c>
      <c r="E95" s="252">
        <f>data!S93</f>
        <v>3317.49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0</v>
      </c>
    </row>
    <row r="96" spans="1:9" ht="20.100000000000001" customHeight="1" x14ac:dyDescent="0.2">
      <c r="A96" s="244">
        <v>26</v>
      </c>
      <c r="B96" s="252" t="s">
        <v>294</v>
      </c>
      <c r="C96" s="259">
        <f>data!Q94</f>
        <v>22.238528846153844</v>
      </c>
      <c r="D96" s="259">
        <f>data!R94</f>
        <v>0</v>
      </c>
      <c r="E96" s="259">
        <f>data!S94</f>
        <v>0</v>
      </c>
      <c r="F96" s="259">
        <f>data!T94</f>
        <v>3.9699711538461542</v>
      </c>
      <c r="G96" s="259">
        <f>data!U94</f>
        <v>0</v>
      </c>
      <c r="H96" s="259">
        <f>data!V94</f>
        <v>5.3812500000000006E-2</v>
      </c>
      <c r="I96" s="259">
        <f>data!W94</f>
        <v>0</v>
      </c>
    </row>
    <row r="97" spans="1:9" ht="20.100000000000001" customHeight="1" x14ac:dyDescent="0.2">
      <c r="A97" s="245" t="s">
        <v>1000</v>
      </c>
      <c r="B97" s="246"/>
      <c r="C97" s="246"/>
      <c r="D97" s="246"/>
      <c r="E97" s="246"/>
      <c r="F97" s="246"/>
      <c r="G97" s="246"/>
      <c r="H97" s="246"/>
      <c r="I97" s="245"/>
    </row>
    <row r="98" spans="1:9" ht="20.100000000000001" customHeight="1" x14ac:dyDescent="0.2">
      <c r="D98" s="248"/>
      <c r="I98" s="249" t="s">
        <v>1027</v>
      </c>
    </row>
    <row r="99" spans="1:9" ht="20.100000000000001" customHeight="1" x14ac:dyDescent="0.2">
      <c r="A99" s="248"/>
    </row>
    <row r="100" spans="1:9" ht="20.100000000000001" customHeight="1" x14ac:dyDescent="0.2">
      <c r="A100" s="250" t="str">
        <f>"Hospital: "&amp;data!C98</f>
        <v>Hospital: St. Anthony Hospital</v>
      </c>
      <c r="G100" s="251"/>
      <c r="H100" s="250" t="str">
        <f>"FYE: "&amp;data!C96</f>
        <v>FYE: 06/30/2023</v>
      </c>
    </row>
    <row r="101" spans="1:9" ht="20.100000000000001" customHeight="1" x14ac:dyDescent="0.2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00000000000001" customHeight="1" x14ac:dyDescent="0.2">
      <c r="A102" s="255">
        <v>2</v>
      </c>
      <c r="B102" s="256" t="s">
        <v>1002</v>
      </c>
      <c r="C102" s="258" t="s">
        <v>1028</v>
      </c>
      <c r="D102" s="258" t="s">
        <v>1029</v>
      </c>
      <c r="E102" s="258" t="s">
        <v>1029</v>
      </c>
      <c r="F102" s="258" t="s">
        <v>141</v>
      </c>
      <c r="G102" s="258"/>
      <c r="H102" s="258" t="s">
        <v>143</v>
      </c>
      <c r="I102" s="258"/>
    </row>
    <row r="103" spans="1:9" ht="20.100000000000001" customHeight="1" x14ac:dyDescent="0.2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00000000000001" customHeight="1" x14ac:dyDescent="0.2">
      <c r="A104" s="244">
        <v>3</v>
      </c>
      <c r="B104" s="252" t="s">
        <v>1006</v>
      </c>
      <c r="C104" s="253" t="s">
        <v>251</v>
      </c>
      <c r="D104" s="254" t="s">
        <v>1030</v>
      </c>
      <c r="E104" s="254" t="s">
        <v>1030</v>
      </c>
      <c r="F104" s="254" t="s">
        <v>1030</v>
      </c>
      <c r="G104" s="264"/>
      <c r="H104" s="254" t="s">
        <v>253</v>
      </c>
      <c r="I104" s="254" t="s">
        <v>254</v>
      </c>
    </row>
    <row r="105" spans="1:9" ht="20.100000000000001" customHeight="1" x14ac:dyDescent="0.2">
      <c r="A105" s="244">
        <v>4</v>
      </c>
      <c r="B105" s="252" t="s">
        <v>261</v>
      </c>
      <c r="C105" s="252">
        <f>data!X59</f>
        <v>0</v>
      </c>
      <c r="D105" s="252">
        <f>data!Y59</f>
        <v>83700.02</v>
      </c>
      <c r="E105" s="252">
        <f>data!Z59</f>
        <v>0</v>
      </c>
      <c r="F105" s="252">
        <f>data!AA59</f>
        <v>2691.27</v>
      </c>
      <c r="G105" s="264"/>
      <c r="H105" s="252">
        <f>data!AC59</f>
        <v>58196.480000000003</v>
      </c>
      <c r="I105" s="252">
        <f>data!AD59</f>
        <v>0</v>
      </c>
    </row>
    <row r="106" spans="1:9" ht="20.100000000000001" customHeight="1" x14ac:dyDescent="0.2">
      <c r="A106" s="244">
        <v>5</v>
      </c>
      <c r="B106" s="252" t="s">
        <v>262</v>
      </c>
      <c r="C106" s="259">
        <f>data!X60</f>
        <v>8.6205817307692314</v>
      </c>
      <c r="D106" s="259">
        <f>data!Y60</f>
        <v>20.412466346153849</v>
      </c>
      <c r="E106" s="259">
        <f>data!Z60</f>
        <v>0</v>
      </c>
      <c r="F106" s="259">
        <f>data!AA60</f>
        <v>1.7971153846153847</v>
      </c>
      <c r="G106" s="259">
        <f>data!AB60</f>
        <v>31.246769230769232</v>
      </c>
      <c r="H106" s="259">
        <f>data!AC60</f>
        <v>14.239081730769231</v>
      </c>
      <c r="I106" s="259">
        <f>data!AD60</f>
        <v>0</v>
      </c>
    </row>
    <row r="107" spans="1:9" ht="20.100000000000001" customHeight="1" x14ac:dyDescent="0.2">
      <c r="A107" s="244">
        <v>6</v>
      </c>
      <c r="B107" s="252" t="s">
        <v>263</v>
      </c>
      <c r="C107" s="252">
        <f>data!X61</f>
        <v>1226907.7699999998</v>
      </c>
      <c r="D107" s="252">
        <f>data!Y61</f>
        <v>2190615.5399999996</v>
      </c>
      <c r="E107" s="252">
        <f>data!Z61</f>
        <v>0</v>
      </c>
      <c r="F107" s="252">
        <f>data!AA61</f>
        <v>269464.56</v>
      </c>
      <c r="G107" s="252">
        <f>data!AB61</f>
        <v>3974513.8699999996</v>
      </c>
      <c r="H107" s="252">
        <f>data!AC61</f>
        <v>1473206.84</v>
      </c>
      <c r="I107" s="252">
        <f>data!AD61</f>
        <v>0</v>
      </c>
    </row>
    <row r="108" spans="1:9" ht="20.100000000000001" customHeight="1" x14ac:dyDescent="0.2">
      <c r="A108" s="244">
        <v>7</v>
      </c>
      <c r="B108" s="252" t="s">
        <v>11</v>
      </c>
      <c r="C108" s="252">
        <f>data!X62</f>
        <v>270459</v>
      </c>
      <c r="D108" s="252">
        <f>data!Y62</f>
        <v>482898</v>
      </c>
      <c r="E108" s="252">
        <f>data!Z62</f>
        <v>0</v>
      </c>
      <c r="F108" s="252">
        <f>data!AA62</f>
        <v>59401</v>
      </c>
      <c r="G108" s="252">
        <f>data!AB62</f>
        <v>876140</v>
      </c>
      <c r="H108" s="252">
        <f>data!AC62</f>
        <v>325659</v>
      </c>
      <c r="I108" s="252">
        <f>data!AD62</f>
        <v>0</v>
      </c>
    </row>
    <row r="109" spans="1:9" ht="20.100000000000001" customHeight="1" x14ac:dyDescent="0.2">
      <c r="A109" s="244">
        <v>8</v>
      </c>
      <c r="B109" s="252" t="s">
        <v>264</v>
      </c>
      <c r="C109" s="252">
        <f>data!X63</f>
        <v>0</v>
      </c>
      <c r="D109" s="252">
        <f>data!Y63</f>
        <v>23025</v>
      </c>
      <c r="E109" s="252">
        <f>data!Z63</f>
        <v>0</v>
      </c>
      <c r="F109" s="252">
        <f>data!AA63</f>
        <v>0</v>
      </c>
      <c r="G109" s="252">
        <f>data!AB63</f>
        <v>0</v>
      </c>
      <c r="H109" s="252">
        <f>data!AC63</f>
        <v>847.5</v>
      </c>
      <c r="I109" s="252">
        <f>data!AD63</f>
        <v>0</v>
      </c>
    </row>
    <row r="110" spans="1:9" ht="20.100000000000001" customHeight="1" x14ac:dyDescent="0.2">
      <c r="A110" s="244">
        <v>9</v>
      </c>
      <c r="B110" s="252" t="s">
        <v>265</v>
      </c>
      <c r="C110" s="252">
        <f>data!X64</f>
        <v>87671.159999999989</v>
      </c>
      <c r="D110" s="252">
        <f>data!Y64</f>
        <v>250911.34999999998</v>
      </c>
      <c r="E110" s="252">
        <f>data!Z64</f>
        <v>0</v>
      </c>
      <c r="F110" s="252">
        <f>data!AA64</f>
        <v>243236.15</v>
      </c>
      <c r="G110" s="252">
        <f>data!AB64</f>
        <v>6804878.1699999999</v>
      </c>
      <c r="H110" s="252">
        <f>data!AC64</f>
        <v>355796.15999999992</v>
      </c>
      <c r="I110" s="252">
        <f>data!AD64</f>
        <v>1934.54</v>
      </c>
    </row>
    <row r="111" spans="1:9" ht="20.100000000000001" customHeight="1" x14ac:dyDescent="0.2">
      <c r="A111" s="244">
        <v>10</v>
      </c>
      <c r="B111" s="252" t="s">
        <v>524</v>
      </c>
      <c r="C111" s="252">
        <f>data!X65</f>
        <v>469</v>
      </c>
      <c r="D111" s="252">
        <f>data!Y65</f>
        <v>166.22000000000003</v>
      </c>
      <c r="E111" s="252">
        <f>data!Z65</f>
        <v>0</v>
      </c>
      <c r="F111" s="252">
        <f>data!AA65</f>
        <v>0</v>
      </c>
      <c r="G111" s="252">
        <f>data!AB65</f>
        <v>305.37</v>
      </c>
      <c r="H111" s="252">
        <f>data!AC65</f>
        <v>1440.5700000000002</v>
      </c>
      <c r="I111" s="252">
        <f>data!AD65</f>
        <v>0</v>
      </c>
    </row>
    <row r="112" spans="1:9" ht="20.100000000000001" customHeight="1" x14ac:dyDescent="0.2">
      <c r="A112" s="244">
        <v>11</v>
      </c>
      <c r="B112" s="252" t="s">
        <v>525</v>
      </c>
      <c r="C112" s="252">
        <f>data!X66</f>
        <v>123631.61</v>
      </c>
      <c r="D112" s="252">
        <f>data!Y66</f>
        <v>613029.84000000008</v>
      </c>
      <c r="E112" s="252">
        <f>data!Z66</f>
        <v>0</v>
      </c>
      <c r="F112" s="252">
        <f>data!AA66</f>
        <v>15798.78</v>
      </c>
      <c r="G112" s="252">
        <f>data!AB66</f>
        <v>531653.29</v>
      </c>
      <c r="H112" s="252">
        <f>data!AC66</f>
        <v>7110.45</v>
      </c>
      <c r="I112" s="252">
        <f>data!AD66</f>
        <v>824421.25</v>
      </c>
    </row>
    <row r="113" spans="1:9" ht="20.100000000000001" customHeight="1" x14ac:dyDescent="0.2">
      <c r="A113" s="244">
        <v>12</v>
      </c>
      <c r="B113" s="252" t="s">
        <v>16</v>
      </c>
      <c r="C113" s="252">
        <f>data!X67</f>
        <v>221227</v>
      </c>
      <c r="D113" s="252">
        <f>data!Y67</f>
        <v>572823</v>
      </c>
      <c r="E113" s="252">
        <f>data!Z67</f>
        <v>0</v>
      </c>
      <c r="F113" s="252">
        <f>data!AA67</f>
        <v>153829</v>
      </c>
      <c r="G113" s="252">
        <f>data!AB67</f>
        <v>142604</v>
      </c>
      <c r="H113" s="252">
        <f>data!AC67</f>
        <v>55141</v>
      </c>
      <c r="I113" s="252">
        <f>data!AD67</f>
        <v>0</v>
      </c>
    </row>
    <row r="114" spans="1:9" ht="20.100000000000001" customHeight="1" x14ac:dyDescent="0.2">
      <c r="A114" s="244">
        <v>13</v>
      </c>
      <c r="B114" s="252" t="s">
        <v>1007</v>
      </c>
      <c r="C114" s="252">
        <f>data!X68</f>
        <v>0</v>
      </c>
      <c r="D114" s="252">
        <f>data!Y68</f>
        <v>62957.439999999995</v>
      </c>
      <c r="E114" s="252">
        <f>data!Z68</f>
        <v>0</v>
      </c>
      <c r="F114" s="252">
        <f>data!AA68</f>
        <v>737.23</v>
      </c>
      <c r="G114" s="252">
        <f>data!AB68</f>
        <v>57405.52</v>
      </c>
      <c r="H114" s="252">
        <f>data!AC68</f>
        <v>5393.17</v>
      </c>
      <c r="I114" s="252">
        <f>data!AD68</f>
        <v>0</v>
      </c>
    </row>
    <row r="115" spans="1:9" ht="20.100000000000001" customHeight="1" x14ac:dyDescent="0.2">
      <c r="A115" s="244">
        <v>14</v>
      </c>
      <c r="B115" s="252" t="s">
        <v>1008</v>
      </c>
      <c r="C115" s="252">
        <f>data!X69</f>
        <v>179713.16999999998</v>
      </c>
      <c r="D115" s="252">
        <f>data!Y69</f>
        <v>36320.18</v>
      </c>
      <c r="E115" s="252">
        <f>data!Z69</f>
        <v>0</v>
      </c>
      <c r="F115" s="252">
        <f>data!AA69</f>
        <v>2375</v>
      </c>
      <c r="G115" s="252">
        <f>data!AB69</f>
        <v>7548658.9299999988</v>
      </c>
      <c r="H115" s="252">
        <f>data!AC69</f>
        <v>49.400000000000091</v>
      </c>
      <c r="I115" s="252">
        <f>data!AD69</f>
        <v>0</v>
      </c>
    </row>
    <row r="116" spans="1:9" ht="20.100000000000001" customHeight="1" x14ac:dyDescent="0.2">
      <c r="A116" s="244">
        <v>15</v>
      </c>
      <c r="B116" s="252" t="s">
        <v>284</v>
      </c>
      <c r="C116" s="252">
        <f>-data!X84</f>
        <v>0</v>
      </c>
      <c r="D116" s="252">
        <f>-data!Y84</f>
        <v>0</v>
      </c>
      <c r="E116" s="252">
        <f>-data!Z84</f>
        <v>0</v>
      </c>
      <c r="F116" s="252">
        <f>-data!AA84</f>
        <v>0</v>
      </c>
      <c r="G116" s="252">
        <f>-data!AB84</f>
        <v>-10521156.870000001</v>
      </c>
      <c r="H116" s="252">
        <f>-data!AC84</f>
        <v>0</v>
      </c>
      <c r="I116" s="252">
        <f>-data!AD84</f>
        <v>0</v>
      </c>
    </row>
    <row r="117" spans="1:9" ht="20.100000000000001" customHeight="1" x14ac:dyDescent="0.2">
      <c r="A117" s="244">
        <v>16</v>
      </c>
      <c r="B117" s="260" t="s">
        <v>1009</v>
      </c>
      <c r="C117" s="252">
        <f>data!X85</f>
        <v>2110078.71</v>
      </c>
      <c r="D117" s="252">
        <f>data!Y85</f>
        <v>4232746.57</v>
      </c>
      <c r="E117" s="252">
        <f>data!Z85</f>
        <v>0</v>
      </c>
      <c r="F117" s="252">
        <f>data!AA85</f>
        <v>744841.72</v>
      </c>
      <c r="G117" s="252">
        <f>data!AB85</f>
        <v>9415002.2799999975</v>
      </c>
      <c r="H117" s="252">
        <f>data!AC85</f>
        <v>2224644.09</v>
      </c>
      <c r="I117" s="252">
        <f>data!AD85</f>
        <v>826355.79</v>
      </c>
    </row>
    <row r="118" spans="1:9" ht="20.100000000000001" customHeight="1" x14ac:dyDescent="0.2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00000000000001" customHeight="1" x14ac:dyDescent="0.2">
      <c r="A119" s="244">
        <v>18</v>
      </c>
      <c r="B119" s="252" t="s">
        <v>1010</v>
      </c>
      <c r="C119" s="260">
        <f>+data!M689</f>
        <v>2364494</v>
      </c>
      <c r="D119" s="260">
        <f>+data!M690</f>
        <v>2185819</v>
      </c>
      <c r="E119" s="260">
        <f>+data!M691</f>
        <v>0</v>
      </c>
      <c r="F119" s="260">
        <f>+data!M692</f>
        <v>203364</v>
      </c>
      <c r="G119" s="260">
        <f>+data!M693</f>
        <v>3372568</v>
      </c>
      <c r="H119" s="260">
        <f>+data!M694</f>
        <v>739160</v>
      </c>
      <c r="I119" s="260">
        <f>+data!M695</f>
        <v>147961</v>
      </c>
    </row>
    <row r="120" spans="1:9" ht="20.100000000000001" customHeight="1" x14ac:dyDescent="0.2">
      <c r="A120" s="244">
        <v>19</v>
      </c>
      <c r="B120" s="260" t="s">
        <v>1011</v>
      </c>
      <c r="C120" s="252">
        <f>data!X87</f>
        <v>48652808.68999999</v>
      </c>
      <c r="D120" s="252">
        <f>data!Y87</f>
        <v>10195158.779999999</v>
      </c>
      <c r="E120" s="252">
        <f>data!Z87</f>
        <v>0</v>
      </c>
      <c r="F120" s="252">
        <f>data!AA87</f>
        <v>1224958.25</v>
      </c>
      <c r="G120" s="252">
        <f>data!AB87</f>
        <v>76657331.670000002</v>
      </c>
      <c r="H120" s="252">
        <f>data!AC87</f>
        <v>24241680.530000001</v>
      </c>
      <c r="I120" s="252">
        <f>data!AD87</f>
        <v>3134656.5900000003</v>
      </c>
    </row>
    <row r="121" spans="1:9" ht="20.100000000000001" customHeight="1" x14ac:dyDescent="0.2">
      <c r="A121" s="244">
        <v>20</v>
      </c>
      <c r="B121" s="260" t="s">
        <v>1012</v>
      </c>
      <c r="C121" s="252">
        <f>data!X88</f>
        <v>105974053.32000001</v>
      </c>
      <c r="D121" s="252">
        <f>data!Y88</f>
        <v>26293778.809999995</v>
      </c>
      <c r="E121" s="252">
        <f>data!Z88</f>
        <v>0</v>
      </c>
      <c r="F121" s="252">
        <f>data!AA88</f>
        <v>6387459.5399999991</v>
      </c>
      <c r="G121" s="252">
        <f>data!AB88</f>
        <v>64071411.219999991</v>
      </c>
      <c r="H121" s="252">
        <f>data!AC88</f>
        <v>2847443.8800000004</v>
      </c>
      <c r="I121" s="252">
        <f>data!AD88</f>
        <v>96595.45</v>
      </c>
    </row>
    <row r="122" spans="1:9" ht="20.100000000000001" customHeight="1" x14ac:dyDescent="0.2">
      <c r="A122" s="244">
        <v>21</v>
      </c>
      <c r="B122" s="260" t="s">
        <v>1013</v>
      </c>
      <c r="C122" s="252">
        <f>data!X89</f>
        <v>154626862.00999999</v>
      </c>
      <c r="D122" s="252">
        <f>data!Y89</f>
        <v>36488937.589999996</v>
      </c>
      <c r="E122" s="252">
        <f>data!Z89</f>
        <v>0</v>
      </c>
      <c r="F122" s="252">
        <f>data!AA89</f>
        <v>7612417.7899999991</v>
      </c>
      <c r="G122" s="252">
        <f>data!AB89</f>
        <v>140728742.88999999</v>
      </c>
      <c r="H122" s="252">
        <f>data!AC89</f>
        <v>27089124.41</v>
      </c>
      <c r="I122" s="252">
        <f>data!AD89</f>
        <v>3231252.0400000005</v>
      </c>
    </row>
    <row r="123" spans="1:9" ht="20.100000000000001" customHeight="1" x14ac:dyDescent="0.2">
      <c r="A123" s="244" t="s">
        <v>1014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00000000000001" customHeight="1" x14ac:dyDescent="0.2">
      <c r="A124" s="244">
        <v>22</v>
      </c>
      <c r="B124" s="252" t="s">
        <v>1015</v>
      </c>
      <c r="C124" s="252">
        <f>data!X90</f>
        <v>976</v>
      </c>
      <c r="D124" s="252">
        <f>data!Y90</f>
        <v>14993</v>
      </c>
      <c r="E124" s="252">
        <f>data!Z90</f>
        <v>0</v>
      </c>
      <c r="F124" s="252">
        <f>data!AA90</f>
        <v>0</v>
      </c>
      <c r="G124" s="252">
        <f>data!AB90</f>
        <v>2185</v>
      </c>
      <c r="H124" s="252">
        <f>data!AC90</f>
        <v>657</v>
      </c>
      <c r="I124" s="252">
        <f>data!AD90</f>
        <v>0</v>
      </c>
    </row>
    <row r="125" spans="1:9" ht="20.100000000000001" customHeight="1" x14ac:dyDescent="0.2">
      <c r="A125" s="244">
        <v>23</v>
      </c>
      <c r="B125" s="252" t="s">
        <v>1016</v>
      </c>
      <c r="C125" s="252">
        <f>data!X91</f>
        <v>0</v>
      </c>
      <c r="D125" s="252">
        <f>data!Y91</f>
        <v>0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00000000000001" customHeight="1" x14ac:dyDescent="0.2">
      <c r="A126" s="244">
        <v>24</v>
      </c>
      <c r="B126" s="252" t="s">
        <v>1017</v>
      </c>
      <c r="C126" s="252">
        <f>data!X92</f>
        <v>225.79642556682015</v>
      </c>
      <c r="D126" s="252">
        <f>data!Y92</f>
        <v>3468.6125087329247</v>
      </c>
      <c r="E126" s="252">
        <f>data!Z92</f>
        <v>0</v>
      </c>
      <c r="F126" s="252">
        <f>data!AA92</f>
        <v>0</v>
      </c>
      <c r="G126" s="252">
        <f>data!AB92</f>
        <v>505.49712076178486</v>
      </c>
      <c r="H126" s="252">
        <f>data!AC92</f>
        <v>151.99615942356641</v>
      </c>
      <c r="I126" s="252">
        <f>data!AD92</f>
        <v>0</v>
      </c>
    </row>
    <row r="127" spans="1:9" ht="20.100000000000001" customHeight="1" x14ac:dyDescent="0.2">
      <c r="A127" s="244">
        <v>25</v>
      </c>
      <c r="B127" s="252" t="s">
        <v>1018</v>
      </c>
      <c r="C127" s="252">
        <f>data!X93</f>
        <v>0</v>
      </c>
      <c r="D127" s="252">
        <f>data!Y93</f>
        <v>72631.17</v>
      </c>
      <c r="E127" s="252">
        <f>data!Z93</f>
        <v>0</v>
      </c>
      <c r="F127" s="252">
        <f>data!AA93</f>
        <v>0</v>
      </c>
      <c r="G127" s="252">
        <f>data!AB93</f>
        <v>0</v>
      </c>
      <c r="H127" s="252">
        <f>data!AC93</f>
        <v>0</v>
      </c>
      <c r="I127" s="252">
        <f>data!AD93</f>
        <v>0</v>
      </c>
    </row>
    <row r="128" spans="1:9" ht="20.100000000000001" customHeight="1" x14ac:dyDescent="0.2">
      <c r="A128" s="244">
        <v>26</v>
      </c>
      <c r="B128" s="252" t="s">
        <v>294</v>
      </c>
      <c r="C128" s="259">
        <f>data!X94</f>
        <v>0.29668749999999999</v>
      </c>
      <c r="D128" s="259">
        <f>data!Y94</f>
        <v>0</v>
      </c>
      <c r="E128" s="259">
        <f>data!Z94</f>
        <v>0</v>
      </c>
      <c r="F128" s="259">
        <f>data!AA94</f>
        <v>4.3269230769230772E-3</v>
      </c>
      <c r="G128" s="259">
        <f>data!AB94</f>
        <v>0</v>
      </c>
      <c r="H128" s="259">
        <f>data!AC94</f>
        <v>0</v>
      </c>
      <c r="I128" s="259">
        <f>data!AD94</f>
        <v>0</v>
      </c>
    </row>
    <row r="129" spans="1:14" ht="20.100000000000001" customHeight="1" x14ac:dyDescent="0.2">
      <c r="A129" s="245" t="s">
        <v>1000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00000000000001" customHeight="1" x14ac:dyDescent="0.2">
      <c r="D130" s="248"/>
      <c r="I130" s="249" t="s">
        <v>1031</v>
      </c>
    </row>
    <row r="131" spans="1:14" ht="20.100000000000001" customHeight="1" x14ac:dyDescent="0.2">
      <c r="A131" s="248"/>
    </row>
    <row r="132" spans="1:14" ht="20.100000000000001" customHeight="1" x14ac:dyDescent="0.2">
      <c r="A132" s="250" t="str">
        <f>"Hospital: "&amp;data!C98</f>
        <v>Hospital: St. Anthony Hospital</v>
      </c>
      <c r="G132" s="251"/>
      <c r="H132" s="250" t="str">
        <f>"FYE: "&amp;data!C96</f>
        <v>FYE: 06/30/2023</v>
      </c>
    </row>
    <row r="133" spans="1:14" ht="20.100000000000001" customHeight="1" x14ac:dyDescent="0.2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00000000000001" customHeight="1" x14ac:dyDescent="0.2">
      <c r="A134" s="255">
        <v>2</v>
      </c>
      <c r="B134" s="256" t="s">
        <v>1002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1032</v>
      </c>
      <c r="H134" s="258"/>
      <c r="I134" s="258" t="s">
        <v>149</v>
      </c>
    </row>
    <row r="135" spans="1:14" ht="20.100000000000001" customHeight="1" x14ac:dyDescent="0.2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00000000000001" customHeight="1" x14ac:dyDescent="0.2">
      <c r="A136" s="244">
        <v>3</v>
      </c>
      <c r="B136" s="252" t="s">
        <v>1006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1033</v>
      </c>
      <c r="H136" s="254" t="s">
        <v>255</v>
      </c>
      <c r="I136" s="254" t="s">
        <v>253</v>
      </c>
    </row>
    <row r="137" spans="1:14" ht="20.100000000000001" customHeight="1" x14ac:dyDescent="0.25">
      <c r="A137" s="244">
        <v>4</v>
      </c>
      <c r="B137" s="252" t="s">
        <v>261</v>
      </c>
      <c r="C137" s="252">
        <f>data!AE59</f>
        <v>68637</v>
      </c>
      <c r="D137" s="252">
        <f>data!AF59</f>
        <v>0</v>
      </c>
      <c r="E137" s="252">
        <f>data!AG59</f>
        <v>38908</v>
      </c>
      <c r="F137" s="252">
        <f>data!AH59</f>
        <v>0</v>
      </c>
      <c r="G137" s="252">
        <f>data!AI59</f>
        <v>0</v>
      </c>
      <c r="H137" s="252">
        <f>data!AJ59</f>
        <v>188987.38</v>
      </c>
      <c r="I137" s="252">
        <f>data!AK59</f>
        <v>21024</v>
      </c>
      <c r="K137" s="263"/>
      <c r="L137" s="265"/>
      <c r="M137" s="265"/>
      <c r="N137" s="265"/>
    </row>
    <row r="138" spans="1:14" ht="20.100000000000001" customHeight="1" x14ac:dyDescent="0.2">
      <c r="A138" s="244">
        <v>5</v>
      </c>
      <c r="B138" s="252" t="s">
        <v>262</v>
      </c>
      <c r="C138" s="259">
        <f>data!AE60</f>
        <v>15.579259615384615</v>
      </c>
      <c r="D138" s="259">
        <f>data!AF60</f>
        <v>0</v>
      </c>
      <c r="E138" s="259">
        <f>data!AG60</f>
        <v>36.955841346153854</v>
      </c>
      <c r="F138" s="259">
        <f>data!AH60</f>
        <v>0</v>
      </c>
      <c r="G138" s="259">
        <f>data!AI60</f>
        <v>0</v>
      </c>
      <c r="H138" s="259">
        <f>data!AJ60</f>
        <v>265.06381249999998</v>
      </c>
      <c r="I138" s="259">
        <f>data!AK60</f>
        <v>4.0104423076923084</v>
      </c>
    </row>
    <row r="139" spans="1:14" ht="20.100000000000001" customHeight="1" x14ac:dyDescent="0.2">
      <c r="A139" s="244">
        <v>6</v>
      </c>
      <c r="B139" s="252" t="s">
        <v>263</v>
      </c>
      <c r="C139" s="252">
        <f>data!AE61</f>
        <v>1744192.4399999997</v>
      </c>
      <c r="D139" s="252">
        <f>data!AF61</f>
        <v>0</v>
      </c>
      <c r="E139" s="252">
        <f>data!AG61</f>
        <v>4839289.6100000003</v>
      </c>
      <c r="F139" s="252">
        <f>data!AH61</f>
        <v>0</v>
      </c>
      <c r="G139" s="252">
        <f>data!AI61</f>
        <v>0</v>
      </c>
      <c r="H139" s="252">
        <f>data!AJ61</f>
        <v>32877649.18999999</v>
      </c>
      <c r="I139" s="252">
        <f>data!AK61</f>
        <v>474815.74000000005</v>
      </c>
    </row>
    <row r="140" spans="1:14" ht="20.100000000000001" customHeight="1" x14ac:dyDescent="0.2">
      <c r="A140" s="244">
        <v>7</v>
      </c>
      <c r="B140" s="252" t="s">
        <v>11</v>
      </c>
      <c r="C140" s="252">
        <f>data!AE62</f>
        <v>384489</v>
      </c>
      <c r="D140" s="252">
        <f>data!AF62</f>
        <v>0</v>
      </c>
      <c r="E140" s="252">
        <f>data!AG62</f>
        <v>1067139</v>
      </c>
      <c r="F140" s="252">
        <f>data!AH62</f>
        <v>0</v>
      </c>
      <c r="G140" s="252">
        <f>data!AI62</f>
        <v>0</v>
      </c>
      <c r="H140" s="252">
        <f>data!AJ62</f>
        <v>7247560</v>
      </c>
      <c r="I140" s="252">
        <f>data!AK62</f>
        <v>104668</v>
      </c>
    </row>
    <row r="141" spans="1:14" ht="20.100000000000001" customHeight="1" x14ac:dyDescent="0.2">
      <c r="A141" s="244">
        <v>8</v>
      </c>
      <c r="B141" s="252" t="s">
        <v>264</v>
      </c>
      <c r="C141" s="252">
        <f>data!AE63</f>
        <v>0</v>
      </c>
      <c r="D141" s="252">
        <f>data!AF63</f>
        <v>0</v>
      </c>
      <c r="E141" s="252">
        <f>data!AG63</f>
        <v>598787</v>
      </c>
      <c r="F141" s="252">
        <f>data!AH63</f>
        <v>0</v>
      </c>
      <c r="G141" s="252">
        <f>data!AI63</f>
        <v>0</v>
      </c>
      <c r="H141" s="252">
        <f>data!AJ63</f>
        <v>523206</v>
      </c>
      <c r="I141" s="252">
        <f>data!AK63</f>
        <v>0</v>
      </c>
    </row>
    <row r="142" spans="1:14" ht="20.100000000000001" customHeight="1" x14ac:dyDescent="0.2">
      <c r="A142" s="244">
        <v>9</v>
      </c>
      <c r="B142" s="252" t="s">
        <v>265</v>
      </c>
      <c r="C142" s="252">
        <f>data!AE64</f>
        <v>11801.740000000002</v>
      </c>
      <c r="D142" s="252">
        <f>data!AF64</f>
        <v>0</v>
      </c>
      <c r="E142" s="252">
        <f>data!AG64</f>
        <v>1554394.8799999997</v>
      </c>
      <c r="F142" s="252">
        <f>data!AH64</f>
        <v>0</v>
      </c>
      <c r="G142" s="252">
        <f>data!AI64</f>
        <v>0</v>
      </c>
      <c r="H142" s="252">
        <f>data!AJ64</f>
        <v>2305994.2000000002</v>
      </c>
      <c r="I142" s="252">
        <f>data!AK64</f>
        <v>2007.8600000000001</v>
      </c>
    </row>
    <row r="143" spans="1:14" ht="20.100000000000001" customHeight="1" x14ac:dyDescent="0.2">
      <c r="A143" s="244">
        <v>10</v>
      </c>
      <c r="B143" s="252" t="s">
        <v>524</v>
      </c>
      <c r="C143" s="252">
        <f>data!AE65</f>
        <v>101.79</v>
      </c>
      <c r="D143" s="252">
        <f>data!AF65</f>
        <v>0</v>
      </c>
      <c r="E143" s="252">
        <f>data!AG65</f>
        <v>567.95000000000005</v>
      </c>
      <c r="F143" s="252">
        <f>data!AH65</f>
        <v>0</v>
      </c>
      <c r="G143" s="252">
        <f>data!AI65</f>
        <v>0</v>
      </c>
      <c r="H143" s="252">
        <f>data!AJ65</f>
        <v>82754.540000000023</v>
      </c>
      <c r="I143" s="252">
        <f>data!AK65</f>
        <v>0</v>
      </c>
    </row>
    <row r="144" spans="1:14" ht="20.100000000000001" customHeight="1" x14ac:dyDescent="0.2">
      <c r="A144" s="244">
        <v>11</v>
      </c>
      <c r="B144" s="252" t="s">
        <v>525</v>
      </c>
      <c r="C144" s="252">
        <f>data!AE66</f>
        <v>359645.67</v>
      </c>
      <c r="D144" s="252">
        <f>data!AF66</f>
        <v>0</v>
      </c>
      <c r="E144" s="252">
        <f>data!AG66</f>
        <v>342576.11</v>
      </c>
      <c r="F144" s="252">
        <f>data!AH66</f>
        <v>0</v>
      </c>
      <c r="G144" s="252">
        <f>data!AI66</f>
        <v>0</v>
      </c>
      <c r="H144" s="252">
        <f>data!AJ66</f>
        <v>2028396</v>
      </c>
      <c r="I144" s="252">
        <f>data!AK66</f>
        <v>0</v>
      </c>
    </row>
    <row r="145" spans="1:9" ht="20.100000000000001" customHeight="1" x14ac:dyDescent="0.2">
      <c r="A145" s="244">
        <v>12</v>
      </c>
      <c r="B145" s="252" t="s">
        <v>16</v>
      </c>
      <c r="C145" s="252">
        <f>data!AE67</f>
        <v>96226</v>
      </c>
      <c r="D145" s="252">
        <f>data!AF67</f>
        <v>0</v>
      </c>
      <c r="E145" s="252">
        <f>data!AG67</f>
        <v>506018</v>
      </c>
      <c r="F145" s="252">
        <f>data!AH67</f>
        <v>0</v>
      </c>
      <c r="G145" s="252">
        <f>data!AI67</f>
        <v>0</v>
      </c>
      <c r="H145" s="252">
        <f>data!AJ67</f>
        <v>1514283</v>
      </c>
      <c r="I145" s="252">
        <f>data!AK67</f>
        <v>435</v>
      </c>
    </row>
    <row r="146" spans="1:9" ht="20.100000000000001" customHeight="1" x14ac:dyDescent="0.2">
      <c r="A146" s="244">
        <v>13</v>
      </c>
      <c r="B146" s="252" t="s">
        <v>1007</v>
      </c>
      <c r="C146" s="252">
        <f>data!AE68</f>
        <v>240936.78</v>
      </c>
      <c r="D146" s="252">
        <f>data!AF68</f>
        <v>0</v>
      </c>
      <c r="E146" s="252">
        <f>data!AG68</f>
        <v>37028.32</v>
      </c>
      <c r="F146" s="252">
        <f>data!AH68</f>
        <v>0</v>
      </c>
      <c r="G146" s="252">
        <f>data!AI68</f>
        <v>0</v>
      </c>
      <c r="H146" s="252">
        <f>data!AJ68</f>
        <v>3360055.42</v>
      </c>
      <c r="I146" s="252">
        <f>data!AK68</f>
        <v>0</v>
      </c>
    </row>
    <row r="147" spans="1:9" ht="20.100000000000001" customHeight="1" x14ac:dyDescent="0.2">
      <c r="A147" s="244">
        <v>14</v>
      </c>
      <c r="B147" s="252" t="s">
        <v>1008</v>
      </c>
      <c r="C147" s="252">
        <f>data!AE69</f>
        <v>8341.2800000000007</v>
      </c>
      <c r="D147" s="252">
        <f>data!AF69</f>
        <v>0</v>
      </c>
      <c r="E147" s="252">
        <f>data!AG69</f>
        <v>4066523.5900000003</v>
      </c>
      <c r="F147" s="252">
        <f>data!AH69</f>
        <v>0</v>
      </c>
      <c r="G147" s="252">
        <f>data!AI69</f>
        <v>0</v>
      </c>
      <c r="H147" s="252">
        <f>data!AJ69</f>
        <v>2312190.7000000002</v>
      </c>
      <c r="I147" s="252">
        <f>data!AK69</f>
        <v>625</v>
      </c>
    </row>
    <row r="148" spans="1:9" ht="20.100000000000001" customHeight="1" x14ac:dyDescent="0.2">
      <c r="A148" s="244">
        <v>15</v>
      </c>
      <c r="B148" s="252" t="s">
        <v>284</v>
      </c>
      <c r="C148" s="252">
        <f>-data!AE84</f>
        <v>0</v>
      </c>
      <c r="D148" s="252">
        <f>-data!AF84</f>
        <v>0</v>
      </c>
      <c r="E148" s="252">
        <f>-data!AG84</f>
        <v>-3000</v>
      </c>
      <c r="F148" s="252">
        <f>-data!AH84</f>
        <v>0</v>
      </c>
      <c r="G148" s="252">
        <f>-data!AI84</f>
        <v>0</v>
      </c>
      <c r="H148" s="252">
        <f>-data!AJ84</f>
        <v>-1061253</v>
      </c>
      <c r="I148" s="252">
        <f>-data!AK84</f>
        <v>0</v>
      </c>
    </row>
    <row r="149" spans="1:9" ht="20.100000000000001" customHeight="1" x14ac:dyDescent="0.2">
      <c r="A149" s="244">
        <v>16</v>
      </c>
      <c r="B149" s="260" t="s">
        <v>1009</v>
      </c>
      <c r="C149" s="252">
        <f>data!AE85</f>
        <v>2845734.6999999993</v>
      </c>
      <c r="D149" s="252">
        <f>data!AF85</f>
        <v>0</v>
      </c>
      <c r="E149" s="252">
        <f>data!AG85</f>
        <v>13009324.460000001</v>
      </c>
      <c r="F149" s="252">
        <f>data!AH85</f>
        <v>0</v>
      </c>
      <c r="G149" s="252">
        <f>data!AI85</f>
        <v>0</v>
      </c>
      <c r="H149" s="252">
        <f>data!AJ85</f>
        <v>51190836.049999997</v>
      </c>
      <c r="I149" s="252">
        <f>data!AK85</f>
        <v>582551.6</v>
      </c>
    </row>
    <row r="150" spans="1:9" ht="20.100000000000001" customHeight="1" x14ac:dyDescent="0.2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00000000000001" customHeight="1" x14ac:dyDescent="0.2">
      <c r="A151" s="244">
        <v>18</v>
      </c>
      <c r="B151" s="252" t="s">
        <v>1010</v>
      </c>
      <c r="C151" s="260">
        <f>+data!M696</f>
        <v>1022427</v>
      </c>
      <c r="D151" s="260">
        <f>+data!M697</f>
        <v>0</v>
      </c>
      <c r="E151" s="260">
        <f>+data!M698</f>
        <v>5681840</v>
      </c>
      <c r="F151" s="260">
        <f>+data!M699</f>
        <v>0</v>
      </c>
      <c r="G151" s="260">
        <f>+data!M700</f>
        <v>0</v>
      </c>
      <c r="H151" s="260">
        <f>+data!M701</f>
        <v>9377759</v>
      </c>
      <c r="I151" s="260">
        <f>+data!M702</f>
        <v>150299</v>
      </c>
    </row>
    <row r="152" spans="1:9" ht="20.100000000000001" customHeight="1" x14ac:dyDescent="0.2">
      <c r="A152" s="244">
        <v>19</v>
      </c>
      <c r="B152" s="260" t="s">
        <v>1011</v>
      </c>
      <c r="C152" s="252">
        <f>data!AE87</f>
        <v>5192286.5</v>
      </c>
      <c r="D152" s="252">
        <f>data!AF87</f>
        <v>0</v>
      </c>
      <c r="E152" s="252">
        <f>data!AG87</f>
        <v>48325381.100000009</v>
      </c>
      <c r="F152" s="252">
        <f>data!AH87</f>
        <v>0</v>
      </c>
      <c r="G152" s="252">
        <f>data!AI87</f>
        <v>0</v>
      </c>
      <c r="H152" s="252">
        <f>data!AJ87</f>
        <v>159489.75999999998</v>
      </c>
      <c r="I152" s="252">
        <f>data!AK87</f>
        <v>2373056.0199999996</v>
      </c>
    </row>
    <row r="153" spans="1:9" ht="20.100000000000001" customHeight="1" x14ac:dyDescent="0.2">
      <c r="A153" s="244">
        <v>20</v>
      </c>
      <c r="B153" s="260" t="s">
        <v>1012</v>
      </c>
      <c r="C153" s="252">
        <f>data!AE88</f>
        <v>8893540.75</v>
      </c>
      <c r="D153" s="252">
        <f>data!AF88</f>
        <v>0</v>
      </c>
      <c r="E153" s="252">
        <f>data!AG88</f>
        <v>124954294.75</v>
      </c>
      <c r="F153" s="252">
        <f>data!AH88</f>
        <v>0</v>
      </c>
      <c r="G153" s="252">
        <f>data!AI88</f>
        <v>0</v>
      </c>
      <c r="H153" s="252">
        <f>data!AJ88</f>
        <v>97613835.859999999</v>
      </c>
      <c r="I153" s="252">
        <f>data!AK88</f>
        <v>2305947.44</v>
      </c>
    </row>
    <row r="154" spans="1:9" ht="20.100000000000001" customHeight="1" x14ac:dyDescent="0.2">
      <c r="A154" s="244">
        <v>21</v>
      </c>
      <c r="B154" s="260" t="s">
        <v>1013</v>
      </c>
      <c r="C154" s="252">
        <f>data!AE89</f>
        <v>14085827.25</v>
      </c>
      <c r="D154" s="252">
        <f>data!AF89</f>
        <v>0</v>
      </c>
      <c r="E154" s="252">
        <f>data!AG89</f>
        <v>173279675.85000002</v>
      </c>
      <c r="F154" s="252">
        <f>data!AH89</f>
        <v>0</v>
      </c>
      <c r="G154" s="252">
        <f>data!AI89</f>
        <v>0</v>
      </c>
      <c r="H154" s="252">
        <f>data!AJ89</f>
        <v>97773325.620000005</v>
      </c>
      <c r="I154" s="252">
        <f>data!AK89</f>
        <v>4679003.459999999</v>
      </c>
    </row>
    <row r="155" spans="1:9" ht="20.100000000000001" customHeight="1" x14ac:dyDescent="0.2">
      <c r="A155" s="244" t="s">
        <v>1014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00000000000001" customHeight="1" x14ac:dyDescent="0.2">
      <c r="A156" s="244">
        <v>22</v>
      </c>
      <c r="B156" s="252" t="s">
        <v>1015</v>
      </c>
      <c r="C156" s="252">
        <f>data!AE90</f>
        <v>5802</v>
      </c>
      <c r="D156" s="252">
        <f>data!AF90</f>
        <v>0</v>
      </c>
      <c r="E156" s="252">
        <f>data!AG90</f>
        <v>15505</v>
      </c>
      <c r="F156" s="252">
        <f>data!AH90</f>
        <v>0</v>
      </c>
      <c r="G156" s="252">
        <f>data!AI90</f>
        <v>0</v>
      </c>
      <c r="H156" s="252">
        <f>data!AJ90</f>
        <v>0</v>
      </c>
      <c r="I156" s="252">
        <f>data!AK90</f>
        <v>0</v>
      </c>
    </row>
    <row r="157" spans="1:9" ht="20.100000000000001" customHeight="1" x14ac:dyDescent="0.2">
      <c r="A157" s="244">
        <v>23</v>
      </c>
      <c r="B157" s="252" t="s">
        <v>1016</v>
      </c>
      <c r="C157" s="252">
        <f>data!AE91</f>
        <v>0</v>
      </c>
      <c r="D157" s="252">
        <f>data!AF91</f>
        <v>0</v>
      </c>
      <c r="E157" s="252">
        <f>data!AG91</f>
        <v>6384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spans="1:9" ht="20.100000000000001" customHeight="1" x14ac:dyDescent="0.2">
      <c r="A158" s="244">
        <v>24</v>
      </c>
      <c r="B158" s="252" t="s">
        <v>1017</v>
      </c>
      <c r="C158" s="252">
        <f>data!AE92</f>
        <v>1342.2857183798058</v>
      </c>
      <c r="D158" s="252">
        <f>data!AF92</f>
        <v>0</v>
      </c>
      <c r="E158" s="252">
        <f>data!AG92</f>
        <v>3587.0630926368303</v>
      </c>
      <c r="F158" s="252">
        <f>data!AH92</f>
        <v>0</v>
      </c>
      <c r="G158" s="252">
        <f>data!AI92</f>
        <v>0</v>
      </c>
      <c r="H158" s="252">
        <f>data!AJ92</f>
        <v>0</v>
      </c>
      <c r="I158" s="252">
        <f>data!AK92</f>
        <v>0</v>
      </c>
    </row>
    <row r="159" spans="1:9" ht="20.100000000000001" customHeight="1" x14ac:dyDescent="0.2">
      <c r="A159" s="244">
        <v>25</v>
      </c>
      <c r="B159" s="252" t="s">
        <v>1018</v>
      </c>
      <c r="C159" s="252">
        <f>data!AE93</f>
        <v>8216.16</v>
      </c>
      <c r="D159" s="252">
        <f>data!AF93</f>
        <v>0</v>
      </c>
      <c r="E159" s="252">
        <f>data!AG93</f>
        <v>200752.49</v>
      </c>
      <c r="F159" s="252">
        <f>data!AH93</f>
        <v>0</v>
      </c>
      <c r="G159" s="252">
        <f>data!AI93</f>
        <v>0</v>
      </c>
      <c r="H159" s="252">
        <f>data!AJ93</f>
        <v>0</v>
      </c>
      <c r="I159" s="252">
        <f>data!AK93</f>
        <v>0</v>
      </c>
    </row>
    <row r="160" spans="1:9" ht="20.100000000000001" customHeight="1" x14ac:dyDescent="0.2">
      <c r="A160" s="244">
        <v>26</v>
      </c>
      <c r="B160" s="252" t="s">
        <v>294</v>
      </c>
      <c r="C160" s="259">
        <f>data!AE94</f>
        <v>0</v>
      </c>
      <c r="D160" s="259">
        <f>data!AF94</f>
        <v>0</v>
      </c>
      <c r="E160" s="259">
        <f>data!AG94</f>
        <v>22.497283653846154</v>
      </c>
      <c r="F160" s="259">
        <f>data!AH94</f>
        <v>0</v>
      </c>
      <c r="G160" s="259">
        <f>data!AI94</f>
        <v>0</v>
      </c>
      <c r="H160" s="259">
        <f>data!AJ94</f>
        <v>41.670134615384619</v>
      </c>
      <c r="I160" s="259">
        <f>data!AK94</f>
        <v>0</v>
      </c>
    </row>
    <row r="161" spans="1:9" ht="20.100000000000001" customHeight="1" x14ac:dyDescent="0.2">
      <c r="A161" s="245" t="s">
        <v>1000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00000000000001" customHeight="1" x14ac:dyDescent="0.2">
      <c r="D162" s="248"/>
      <c r="I162" s="249" t="s">
        <v>1034</v>
      </c>
    </row>
    <row r="163" spans="1:9" ht="20.100000000000001" customHeight="1" x14ac:dyDescent="0.2">
      <c r="A163" s="248"/>
    </row>
    <row r="164" spans="1:9" ht="20.100000000000001" customHeight="1" x14ac:dyDescent="0.2">
      <c r="A164" s="250" t="str">
        <f>"Hospital: "&amp;data!C98</f>
        <v>Hospital: St. Anthony Hospital</v>
      </c>
      <c r="G164" s="251"/>
      <c r="H164" s="250" t="str">
        <f>"FYE: "&amp;data!C96</f>
        <v>FYE: 06/30/2023</v>
      </c>
    </row>
    <row r="165" spans="1:9" ht="20.100000000000001" customHeight="1" x14ac:dyDescent="0.2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00000000000001" customHeight="1" x14ac:dyDescent="0.2">
      <c r="A166" s="255">
        <v>2</v>
      </c>
      <c r="B166" s="256" t="s">
        <v>1002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1035</v>
      </c>
      <c r="H166" s="258" t="s">
        <v>154</v>
      </c>
      <c r="I166" s="258" t="s">
        <v>155</v>
      </c>
    </row>
    <row r="167" spans="1:9" ht="20.100000000000001" customHeight="1" x14ac:dyDescent="0.2">
      <c r="A167" s="255"/>
      <c r="B167" s="256"/>
      <c r="C167" s="258" t="s">
        <v>199</v>
      </c>
      <c r="D167" s="258" t="s">
        <v>199</v>
      </c>
      <c r="E167" s="258" t="s">
        <v>1036</v>
      </c>
      <c r="F167" s="258" t="s">
        <v>209</v>
      </c>
      <c r="G167" s="258" t="s">
        <v>148</v>
      </c>
      <c r="H167" s="257" t="s">
        <v>1037</v>
      </c>
      <c r="I167" s="258" t="s">
        <v>196</v>
      </c>
    </row>
    <row r="168" spans="1:9" ht="20.100000000000001" customHeight="1" x14ac:dyDescent="0.2">
      <c r="A168" s="244">
        <v>3</v>
      </c>
      <c r="B168" s="252" t="s">
        <v>1006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00000000000001" customHeight="1" x14ac:dyDescent="0.2">
      <c r="A169" s="244">
        <v>4</v>
      </c>
      <c r="B169" s="252" t="s">
        <v>261</v>
      </c>
      <c r="C169" s="252">
        <f>data!AL59</f>
        <v>2955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0</v>
      </c>
      <c r="H169" s="252">
        <f>data!AQ59</f>
        <v>0</v>
      </c>
      <c r="I169" s="252">
        <f>data!AR59</f>
        <v>0</v>
      </c>
    </row>
    <row r="170" spans="1:9" ht="20.100000000000001" customHeight="1" x14ac:dyDescent="0.2">
      <c r="A170" s="244">
        <v>5</v>
      </c>
      <c r="B170" s="252" t="s">
        <v>262</v>
      </c>
      <c r="C170" s="259">
        <f>data!AL60</f>
        <v>1.3595673076923078</v>
      </c>
      <c r="D170" s="259">
        <f>data!AM60</f>
        <v>0</v>
      </c>
      <c r="E170" s="259">
        <f>data!AN60</f>
        <v>0</v>
      </c>
      <c r="F170" s="259">
        <f>data!AO60</f>
        <v>0</v>
      </c>
      <c r="G170" s="259">
        <f>data!AP60</f>
        <v>0</v>
      </c>
      <c r="H170" s="259">
        <f>data!AQ60</f>
        <v>0</v>
      </c>
      <c r="I170" s="259">
        <f>data!AR60</f>
        <v>0</v>
      </c>
    </row>
    <row r="171" spans="1:9" ht="20.100000000000001" customHeight="1" x14ac:dyDescent="0.2">
      <c r="A171" s="244">
        <v>6</v>
      </c>
      <c r="B171" s="252" t="s">
        <v>263</v>
      </c>
      <c r="C171" s="252">
        <f>data!AL61</f>
        <v>131349.79999999999</v>
      </c>
      <c r="D171" s="252">
        <f>data!AM61</f>
        <v>0</v>
      </c>
      <c r="E171" s="252">
        <f>data!AN61</f>
        <v>0</v>
      </c>
      <c r="F171" s="252">
        <f>data!AO61</f>
        <v>0</v>
      </c>
      <c r="G171" s="252">
        <f>data!AP61</f>
        <v>0</v>
      </c>
      <c r="H171" s="252">
        <f>data!AQ61</f>
        <v>0</v>
      </c>
      <c r="I171" s="252">
        <f>data!AR61</f>
        <v>0</v>
      </c>
    </row>
    <row r="172" spans="1:9" ht="20.100000000000001" customHeight="1" x14ac:dyDescent="0.2">
      <c r="A172" s="244">
        <v>7</v>
      </c>
      <c r="B172" s="252" t="s">
        <v>11</v>
      </c>
      <c r="C172" s="252">
        <f>data!AL62</f>
        <v>28955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0</v>
      </c>
      <c r="H172" s="252">
        <f>data!AQ62</f>
        <v>0</v>
      </c>
      <c r="I172" s="252">
        <f>data!AR62</f>
        <v>0</v>
      </c>
    </row>
    <row r="173" spans="1:9" ht="20.100000000000001" customHeight="1" x14ac:dyDescent="0.2">
      <c r="A173" s="244">
        <v>8</v>
      </c>
      <c r="B173" s="252" t="s">
        <v>264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0</v>
      </c>
      <c r="H173" s="252">
        <f>data!AQ63</f>
        <v>0</v>
      </c>
      <c r="I173" s="252">
        <f>data!AR63</f>
        <v>0</v>
      </c>
    </row>
    <row r="174" spans="1:9" ht="20.100000000000001" customHeight="1" x14ac:dyDescent="0.2">
      <c r="A174" s="244">
        <v>9</v>
      </c>
      <c r="B174" s="252" t="s">
        <v>265</v>
      </c>
      <c r="C174" s="252">
        <f>data!AL64</f>
        <v>72.06</v>
      </c>
      <c r="D174" s="252">
        <f>data!AM64</f>
        <v>0</v>
      </c>
      <c r="E174" s="252">
        <f>data!AN64</f>
        <v>0</v>
      </c>
      <c r="F174" s="252">
        <f>data!AO64</f>
        <v>0</v>
      </c>
      <c r="G174" s="252">
        <f>data!AP64</f>
        <v>0</v>
      </c>
      <c r="H174" s="252">
        <f>data!AQ64</f>
        <v>0</v>
      </c>
      <c r="I174" s="252">
        <f>data!AR64</f>
        <v>0</v>
      </c>
    </row>
    <row r="175" spans="1:9" ht="20.100000000000001" customHeight="1" x14ac:dyDescent="0.2">
      <c r="A175" s="244">
        <v>10</v>
      </c>
      <c r="B175" s="252" t="s">
        <v>524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0</v>
      </c>
      <c r="H175" s="252">
        <f>data!AQ65</f>
        <v>0</v>
      </c>
      <c r="I175" s="252">
        <f>data!AR65</f>
        <v>0</v>
      </c>
    </row>
    <row r="176" spans="1:9" ht="20.100000000000001" customHeight="1" x14ac:dyDescent="0.2">
      <c r="A176" s="244">
        <v>11</v>
      </c>
      <c r="B176" s="252" t="s">
        <v>525</v>
      </c>
      <c r="C176" s="252">
        <f>data!AL66</f>
        <v>70</v>
      </c>
      <c r="D176" s="252">
        <f>data!AM66</f>
        <v>0</v>
      </c>
      <c r="E176" s="252">
        <f>data!AN66</f>
        <v>0</v>
      </c>
      <c r="F176" s="252">
        <f>data!AO66</f>
        <v>0</v>
      </c>
      <c r="G176" s="252">
        <f>data!AP66</f>
        <v>0</v>
      </c>
      <c r="H176" s="252">
        <f>data!AQ66</f>
        <v>0</v>
      </c>
      <c r="I176" s="252">
        <f>data!AR66</f>
        <v>0</v>
      </c>
    </row>
    <row r="177" spans="1:9" ht="20.100000000000001" customHeight="1" x14ac:dyDescent="0.2">
      <c r="A177" s="244">
        <v>12</v>
      </c>
      <c r="B177" s="252" t="s">
        <v>16</v>
      </c>
      <c r="C177" s="252">
        <f>data!AL67</f>
        <v>0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0</v>
      </c>
      <c r="H177" s="252">
        <f>data!AQ67</f>
        <v>0</v>
      </c>
      <c r="I177" s="252">
        <f>data!AR67</f>
        <v>0</v>
      </c>
    </row>
    <row r="178" spans="1:9" ht="20.100000000000001" customHeight="1" x14ac:dyDescent="0.2">
      <c r="A178" s="244">
        <v>13</v>
      </c>
      <c r="B178" s="252" t="s">
        <v>1007</v>
      </c>
      <c r="C178" s="252">
        <f>data!AL68</f>
        <v>0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0</v>
      </c>
      <c r="H178" s="252">
        <f>data!AQ68</f>
        <v>0</v>
      </c>
      <c r="I178" s="252">
        <f>data!AR68</f>
        <v>0</v>
      </c>
    </row>
    <row r="179" spans="1:9" ht="20.100000000000001" customHeight="1" x14ac:dyDescent="0.2">
      <c r="A179" s="244">
        <v>14</v>
      </c>
      <c r="B179" s="252" t="s">
        <v>1008</v>
      </c>
      <c r="C179" s="252">
        <f>data!AL69</f>
        <v>485.63</v>
      </c>
      <c r="D179" s="252">
        <f>data!AM69</f>
        <v>0</v>
      </c>
      <c r="E179" s="252">
        <f>data!AN69</f>
        <v>0</v>
      </c>
      <c r="F179" s="252">
        <f>data!AO69</f>
        <v>0</v>
      </c>
      <c r="G179" s="252">
        <f>data!AP69</f>
        <v>0</v>
      </c>
      <c r="H179" s="252">
        <f>data!AQ69</f>
        <v>0</v>
      </c>
      <c r="I179" s="252">
        <f>data!AR69</f>
        <v>0</v>
      </c>
    </row>
    <row r="180" spans="1:9" ht="20.100000000000001" customHeight="1" x14ac:dyDescent="0.2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spans="1:9" ht="20.100000000000001" customHeight="1" x14ac:dyDescent="0.2">
      <c r="A181" s="244">
        <v>16</v>
      </c>
      <c r="B181" s="260" t="s">
        <v>1009</v>
      </c>
      <c r="C181" s="252">
        <f>data!AL85</f>
        <v>160932.49</v>
      </c>
      <c r="D181" s="252">
        <f>data!AM85</f>
        <v>0</v>
      </c>
      <c r="E181" s="252">
        <f>data!AN85</f>
        <v>0</v>
      </c>
      <c r="F181" s="252">
        <f>data!AO85</f>
        <v>0</v>
      </c>
      <c r="G181" s="252">
        <f>data!AP85</f>
        <v>0</v>
      </c>
      <c r="H181" s="252">
        <f>data!AQ85</f>
        <v>0</v>
      </c>
      <c r="I181" s="252">
        <f>data!AR85</f>
        <v>0</v>
      </c>
    </row>
    <row r="182" spans="1:9" ht="20.100000000000001" customHeight="1" x14ac:dyDescent="0.2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00000000000001" customHeight="1" x14ac:dyDescent="0.2">
      <c r="A183" s="244">
        <v>18</v>
      </c>
      <c r="B183" s="252" t="s">
        <v>1010</v>
      </c>
      <c r="C183" s="260">
        <f>+data!M703</f>
        <v>46180</v>
      </c>
      <c r="D183" s="260">
        <f>+data!M704</f>
        <v>0</v>
      </c>
      <c r="E183" s="260">
        <f>+data!M705</f>
        <v>0</v>
      </c>
      <c r="F183" s="260">
        <f>+data!M706</f>
        <v>0</v>
      </c>
      <c r="G183" s="260">
        <f>+data!M707</f>
        <v>0</v>
      </c>
      <c r="H183" s="260">
        <f>+data!M708</f>
        <v>0</v>
      </c>
      <c r="I183" s="260">
        <f>+data!M709</f>
        <v>0</v>
      </c>
    </row>
    <row r="184" spans="1:9" ht="20.100000000000001" customHeight="1" x14ac:dyDescent="0.2">
      <c r="A184" s="244">
        <v>19</v>
      </c>
      <c r="B184" s="260" t="s">
        <v>1011</v>
      </c>
      <c r="C184" s="252">
        <f>data!AL87</f>
        <v>1211519.23</v>
      </c>
      <c r="D184" s="252">
        <f>data!AM87</f>
        <v>0</v>
      </c>
      <c r="E184" s="252">
        <f>data!AN87</f>
        <v>0</v>
      </c>
      <c r="F184" s="252">
        <f>data!AO87</f>
        <v>0</v>
      </c>
      <c r="G184" s="252">
        <f>data!AP87</f>
        <v>0</v>
      </c>
      <c r="H184" s="252">
        <f>data!AQ87</f>
        <v>0</v>
      </c>
      <c r="I184" s="252">
        <f>data!AR87</f>
        <v>0</v>
      </c>
    </row>
    <row r="185" spans="1:9" ht="20.100000000000001" customHeight="1" x14ac:dyDescent="0.2">
      <c r="A185" s="244">
        <v>20</v>
      </c>
      <c r="B185" s="260" t="s">
        <v>1012</v>
      </c>
      <c r="C185" s="252">
        <f>data!AL88</f>
        <v>370255.9800000001</v>
      </c>
      <c r="D185" s="252">
        <f>data!AM88</f>
        <v>0</v>
      </c>
      <c r="E185" s="252">
        <f>data!AN88</f>
        <v>0</v>
      </c>
      <c r="F185" s="252">
        <f>data!AO88</f>
        <v>0</v>
      </c>
      <c r="G185" s="252">
        <f>data!AP88</f>
        <v>0</v>
      </c>
      <c r="H185" s="252">
        <f>data!AQ88</f>
        <v>0</v>
      </c>
      <c r="I185" s="252">
        <f>data!AR88</f>
        <v>0</v>
      </c>
    </row>
    <row r="186" spans="1:9" ht="20.100000000000001" customHeight="1" x14ac:dyDescent="0.2">
      <c r="A186" s="244">
        <v>21</v>
      </c>
      <c r="B186" s="260" t="s">
        <v>1013</v>
      </c>
      <c r="C186" s="252">
        <f>data!AL89</f>
        <v>1581775.21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0</v>
      </c>
      <c r="H186" s="252">
        <f>data!AQ89</f>
        <v>0</v>
      </c>
      <c r="I186" s="252">
        <f>data!AR89</f>
        <v>0</v>
      </c>
    </row>
    <row r="187" spans="1:9" ht="20.100000000000001" customHeight="1" x14ac:dyDescent="0.2">
      <c r="A187" s="244" t="s">
        <v>1014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00000000000001" customHeight="1" x14ac:dyDescent="0.2">
      <c r="A188" s="244">
        <v>22</v>
      </c>
      <c r="B188" s="252" t="s">
        <v>1015</v>
      </c>
      <c r="C188" s="252">
        <f>data!AL90</f>
        <v>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0</v>
      </c>
      <c r="H188" s="252">
        <f>data!AQ90</f>
        <v>0</v>
      </c>
      <c r="I188" s="252">
        <f>data!AR90</f>
        <v>0</v>
      </c>
    </row>
    <row r="189" spans="1:9" ht="20.100000000000001" customHeight="1" x14ac:dyDescent="0.2">
      <c r="A189" s="244">
        <v>23</v>
      </c>
      <c r="B189" s="252" t="s">
        <v>1016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spans="1:9" ht="20.100000000000001" customHeight="1" x14ac:dyDescent="0.2">
      <c r="A190" s="244">
        <v>24</v>
      </c>
      <c r="B190" s="252" t="s">
        <v>1017</v>
      </c>
      <c r="C190" s="252">
        <f>data!AL92</f>
        <v>0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0</v>
      </c>
      <c r="H190" s="252">
        <f>data!AQ92</f>
        <v>0</v>
      </c>
      <c r="I190" s="252">
        <f>data!AR92</f>
        <v>0</v>
      </c>
    </row>
    <row r="191" spans="1:9" ht="20.100000000000001" customHeight="1" x14ac:dyDescent="0.2">
      <c r="A191" s="244">
        <v>25</v>
      </c>
      <c r="B191" s="252" t="s">
        <v>1018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0</v>
      </c>
      <c r="H191" s="252">
        <f>data!AQ93</f>
        <v>0</v>
      </c>
      <c r="I191" s="252">
        <f>data!AR93</f>
        <v>0</v>
      </c>
    </row>
    <row r="192" spans="1:9" ht="20.100000000000001" customHeight="1" x14ac:dyDescent="0.2">
      <c r="A192" s="244">
        <v>26</v>
      </c>
      <c r="B192" s="252" t="s">
        <v>294</v>
      </c>
      <c r="C192" s="259">
        <f>data!AL94</f>
        <v>0</v>
      </c>
      <c r="D192" s="259">
        <f>data!AM94</f>
        <v>0</v>
      </c>
      <c r="E192" s="259">
        <f>data!AN94</f>
        <v>0</v>
      </c>
      <c r="F192" s="259">
        <f>data!AO94</f>
        <v>0</v>
      </c>
      <c r="G192" s="259">
        <f>data!AP94</f>
        <v>0</v>
      </c>
      <c r="H192" s="259">
        <f>data!AQ94</f>
        <v>0</v>
      </c>
      <c r="I192" s="259">
        <f>data!AR94</f>
        <v>0</v>
      </c>
    </row>
    <row r="193" spans="1:9" ht="20.100000000000001" customHeight="1" x14ac:dyDescent="0.2">
      <c r="A193" s="245" t="s">
        <v>1000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00000000000001" customHeight="1" x14ac:dyDescent="0.2">
      <c r="D194" s="248"/>
      <c r="I194" s="249" t="s">
        <v>1038</v>
      </c>
    </row>
    <row r="195" spans="1:9" ht="20.100000000000001" customHeight="1" x14ac:dyDescent="0.2">
      <c r="A195" s="248"/>
    </row>
    <row r="196" spans="1:9" ht="20.100000000000001" customHeight="1" x14ac:dyDescent="0.2">
      <c r="A196" s="250" t="str">
        <f>"Hospital: "&amp;data!C98</f>
        <v>Hospital: St. Anthony Hospital</v>
      </c>
      <c r="G196" s="251"/>
      <c r="H196" s="250" t="str">
        <f>"FYE: "&amp;data!C96</f>
        <v>FYE: 06/30/2023</v>
      </c>
    </row>
    <row r="197" spans="1:9" ht="20.100000000000001" customHeight="1" x14ac:dyDescent="0.2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00000000000001" customHeight="1" x14ac:dyDescent="0.2">
      <c r="A198" s="255">
        <v>2</v>
      </c>
      <c r="B198" s="256" t="s">
        <v>1002</v>
      </c>
      <c r="C198" s="258"/>
      <c r="D198" s="258" t="s">
        <v>157</v>
      </c>
      <c r="E198" s="258" t="s">
        <v>158</v>
      </c>
      <c r="F198" s="258" t="s">
        <v>159</v>
      </c>
      <c r="G198" s="258" t="s">
        <v>1039</v>
      </c>
      <c r="H198" s="258" t="s">
        <v>161</v>
      </c>
      <c r="I198" s="258"/>
    </row>
    <row r="199" spans="1:9" ht="20.100000000000001" customHeight="1" x14ac:dyDescent="0.2">
      <c r="A199" s="255"/>
      <c r="B199" s="256"/>
      <c r="C199" s="258" t="s">
        <v>156</v>
      </c>
      <c r="D199" s="258" t="s">
        <v>258</v>
      </c>
      <c r="E199" s="258" t="s">
        <v>1040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00000000000001" customHeight="1" x14ac:dyDescent="0.2">
      <c r="A200" s="244">
        <v>3</v>
      </c>
      <c r="B200" s="252" t="s">
        <v>1006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00000000000001" customHeight="1" x14ac:dyDescent="0.2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117341</v>
      </c>
    </row>
    <row r="202" spans="1:9" ht="20.100000000000001" customHeight="1" x14ac:dyDescent="0.2">
      <c r="A202" s="244">
        <v>5</v>
      </c>
      <c r="B202" s="252" t="s">
        <v>262</v>
      </c>
      <c r="C202" s="259">
        <f>data!AS60</f>
        <v>0</v>
      </c>
      <c r="D202" s="259">
        <f>data!AT60</f>
        <v>0</v>
      </c>
      <c r="E202" s="259">
        <f>data!AU60</f>
        <v>0</v>
      </c>
      <c r="F202" s="259">
        <f>data!AV60</f>
        <v>10.339379807692307</v>
      </c>
      <c r="G202" s="259">
        <f>data!AW60</f>
        <v>0</v>
      </c>
      <c r="H202" s="259">
        <f>data!AX60</f>
        <v>0</v>
      </c>
      <c r="I202" s="259">
        <f>data!AY60</f>
        <v>28.548466346153845</v>
      </c>
    </row>
    <row r="203" spans="1:9" ht="20.100000000000001" customHeight="1" x14ac:dyDescent="0.2">
      <c r="A203" s="244">
        <v>6</v>
      </c>
      <c r="B203" s="252" t="s">
        <v>263</v>
      </c>
      <c r="C203" s="252">
        <f>data!AS61</f>
        <v>0</v>
      </c>
      <c r="D203" s="252">
        <f>data!AT61</f>
        <v>0</v>
      </c>
      <c r="E203" s="252">
        <f>data!AU61</f>
        <v>0</v>
      </c>
      <c r="F203" s="252">
        <f>data!AV61</f>
        <v>1385888.2000000002</v>
      </c>
      <c r="G203" s="252">
        <f>data!AW61</f>
        <v>0</v>
      </c>
      <c r="H203" s="252">
        <f>data!AX61</f>
        <v>0</v>
      </c>
      <c r="I203" s="252">
        <f>data!AY61</f>
        <v>1580746.6700000002</v>
      </c>
    </row>
    <row r="204" spans="1:9" ht="20.100000000000001" customHeight="1" x14ac:dyDescent="0.2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305749</v>
      </c>
      <c r="G204" s="252">
        <f>data!AW62</f>
        <v>0</v>
      </c>
      <c r="H204" s="252">
        <f>data!AX62</f>
        <v>0</v>
      </c>
      <c r="I204" s="252">
        <f>data!AY62</f>
        <v>348527</v>
      </c>
    </row>
    <row r="205" spans="1:9" ht="20.100000000000001" customHeight="1" x14ac:dyDescent="0.2">
      <c r="A205" s="244">
        <v>8</v>
      </c>
      <c r="B205" s="252" t="s">
        <v>264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0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spans="1:9" ht="20.100000000000001" customHeight="1" x14ac:dyDescent="0.2">
      <c r="A206" s="244">
        <v>9</v>
      </c>
      <c r="B206" s="252" t="s">
        <v>265</v>
      </c>
      <c r="C206" s="252">
        <f>data!AS64</f>
        <v>0</v>
      </c>
      <c r="D206" s="252">
        <f>data!AT64</f>
        <v>0</v>
      </c>
      <c r="E206" s="252">
        <f>data!AU64</f>
        <v>0</v>
      </c>
      <c r="F206" s="252">
        <f>data!AV64</f>
        <v>19025.260000000002</v>
      </c>
      <c r="G206" s="252">
        <f>data!AW64</f>
        <v>0</v>
      </c>
      <c r="H206" s="252">
        <f>data!AX64</f>
        <v>0</v>
      </c>
      <c r="I206" s="252">
        <f>data!AY64</f>
        <v>851450.3</v>
      </c>
    </row>
    <row r="207" spans="1:9" ht="20.100000000000001" customHeight="1" x14ac:dyDescent="0.2">
      <c r="A207" s="244">
        <v>10</v>
      </c>
      <c r="B207" s="252" t="s">
        <v>524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0</v>
      </c>
      <c r="G207" s="252">
        <f>data!AW65</f>
        <v>0</v>
      </c>
      <c r="H207" s="252">
        <f>data!AX65</f>
        <v>0</v>
      </c>
      <c r="I207" s="252">
        <f>data!AY65</f>
        <v>101.79</v>
      </c>
    </row>
    <row r="208" spans="1:9" ht="20.100000000000001" customHeight="1" x14ac:dyDescent="0.2">
      <c r="A208" s="244">
        <v>11</v>
      </c>
      <c r="B208" s="252" t="s">
        <v>525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1432430.7399999998</v>
      </c>
      <c r="G208" s="252">
        <f>data!AW66</f>
        <v>0</v>
      </c>
      <c r="H208" s="252">
        <f>data!AX66</f>
        <v>42178.55</v>
      </c>
      <c r="I208" s="252">
        <f>data!AY66</f>
        <v>151361.14000000001</v>
      </c>
    </row>
    <row r="209" spans="1:9" ht="20.100000000000001" customHeight="1" x14ac:dyDescent="0.2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0</v>
      </c>
      <c r="G209" s="252">
        <f>data!AW67</f>
        <v>0</v>
      </c>
      <c r="H209" s="252">
        <f>data!AX67</f>
        <v>0</v>
      </c>
      <c r="I209" s="252">
        <f>data!AY67</f>
        <v>227303</v>
      </c>
    </row>
    <row r="210" spans="1:9" ht="20.100000000000001" customHeight="1" x14ac:dyDescent="0.2">
      <c r="A210" s="244">
        <v>13</v>
      </c>
      <c r="B210" s="252" t="s">
        <v>1007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47333.57</v>
      </c>
      <c r="G210" s="252">
        <f>data!AW68</f>
        <v>0</v>
      </c>
      <c r="H210" s="252">
        <f>data!AX68</f>
        <v>0</v>
      </c>
      <c r="I210" s="252">
        <f>data!AY68</f>
        <v>9420.86</v>
      </c>
    </row>
    <row r="211" spans="1:9" ht="20.100000000000001" customHeight="1" x14ac:dyDescent="0.2">
      <c r="A211" s="244">
        <v>14</v>
      </c>
      <c r="B211" s="252" t="s">
        <v>1008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180490.28</v>
      </c>
      <c r="G211" s="252">
        <f>data!AW69</f>
        <v>0</v>
      </c>
      <c r="H211" s="252">
        <f>data!AX69</f>
        <v>0</v>
      </c>
      <c r="I211" s="252">
        <f>data!AY69</f>
        <v>188103.41</v>
      </c>
    </row>
    <row r="212" spans="1:9" ht="20.100000000000001" customHeight="1" x14ac:dyDescent="0.2">
      <c r="A212" s="244">
        <v>15</v>
      </c>
      <c r="B212" s="252" t="s">
        <v>284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-1776916.37</v>
      </c>
      <c r="G212" s="252">
        <f>-data!AW84</f>
        <v>0</v>
      </c>
      <c r="H212" s="252">
        <f>-data!AX84</f>
        <v>0</v>
      </c>
      <c r="I212" s="252">
        <f>-data!AY84</f>
        <v>-776483.45</v>
      </c>
    </row>
    <row r="213" spans="1:9" ht="20.100000000000001" customHeight="1" x14ac:dyDescent="0.2">
      <c r="A213" s="244">
        <v>16</v>
      </c>
      <c r="B213" s="260" t="s">
        <v>1009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1594000.6799999997</v>
      </c>
      <c r="G213" s="252">
        <f>data!AW85</f>
        <v>0</v>
      </c>
      <c r="H213" s="252">
        <f>data!AX85</f>
        <v>42178.55</v>
      </c>
      <c r="I213" s="252">
        <f>data!AY85</f>
        <v>2580530.7200000007</v>
      </c>
    </row>
    <row r="214" spans="1:9" ht="20.100000000000001" customHeight="1" x14ac:dyDescent="0.2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00000000000001" customHeight="1" x14ac:dyDescent="0.2">
      <c r="A215" s="244">
        <v>18</v>
      </c>
      <c r="B215" s="252" t="s">
        <v>1010</v>
      </c>
      <c r="C215" s="260">
        <f>+data!M710</f>
        <v>0</v>
      </c>
      <c r="D215" s="260">
        <f>+data!M711</f>
        <v>0</v>
      </c>
      <c r="E215" s="260">
        <f>+data!M712</f>
        <v>0</v>
      </c>
      <c r="F215" s="260">
        <f>+data!M713</f>
        <v>579667</v>
      </c>
      <c r="G215" s="266"/>
      <c r="H215" s="252"/>
      <c r="I215" s="252"/>
    </row>
    <row r="216" spans="1:9" ht="20.100000000000001" customHeight="1" x14ac:dyDescent="0.2">
      <c r="A216" s="244">
        <v>19</v>
      </c>
      <c r="B216" s="260" t="s">
        <v>1011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381312.87</v>
      </c>
      <c r="G216" s="267" t="str">
        <f>IF(data!AW73&gt;0,data!AW73,"")</f>
        <v/>
      </c>
      <c r="H216" s="267" t="str">
        <f>IF(data!AX73&gt;0,data!AX73,"")</f>
        <v/>
      </c>
      <c r="I216" s="267" t="str">
        <f>IF(data!AY73&gt;0,data!AY73,"")</f>
        <v/>
      </c>
    </row>
    <row r="217" spans="1:9" ht="20.100000000000001" customHeight="1" x14ac:dyDescent="0.2">
      <c r="A217" s="244">
        <v>20</v>
      </c>
      <c r="B217" s="260" t="s">
        <v>1012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77930.92</v>
      </c>
      <c r="G217" s="267" t="str">
        <f>IF(data!AW74&gt;0,data!AW74,"")</f>
        <v/>
      </c>
      <c r="H217" s="267" t="str">
        <f>IF(data!AX74&gt;0,data!AX74,"")</f>
        <v/>
      </c>
      <c r="I217" s="267" t="str">
        <f>IF(data!AY74&gt;0,data!AY74,"")</f>
        <v/>
      </c>
    </row>
    <row r="218" spans="1:9" ht="20.100000000000001" customHeight="1" x14ac:dyDescent="0.2">
      <c r="A218" s="244">
        <v>21</v>
      </c>
      <c r="B218" s="260" t="s">
        <v>1013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459243.79</v>
      </c>
      <c r="G218" s="267" t="str">
        <f>IF(data!AW75&gt;0,data!AW75,"")</f>
        <v/>
      </c>
      <c r="H218" s="267" t="str">
        <f>IF(data!AX75&gt;0,data!AX75,"")</f>
        <v/>
      </c>
      <c r="I218" s="267" t="str">
        <f>IF(data!AY75&gt;0,data!AY75,"")</f>
        <v/>
      </c>
    </row>
    <row r="219" spans="1:9" ht="20.100000000000001" customHeight="1" x14ac:dyDescent="0.2">
      <c r="A219" s="244" t="s">
        <v>1014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00000000000001" customHeight="1" x14ac:dyDescent="0.2">
      <c r="A220" s="244">
        <v>22</v>
      </c>
      <c r="B220" s="252" t="s">
        <v>1015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0</v>
      </c>
      <c r="G220" s="252">
        <f>data!AW90</f>
        <v>0</v>
      </c>
      <c r="H220" s="252">
        <f>data!AX90</f>
        <v>0</v>
      </c>
      <c r="I220" s="252">
        <f>data!AY90</f>
        <v>7323</v>
      </c>
    </row>
    <row r="221" spans="1:9" ht="20.100000000000001" customHeight="1" x14ac:dyDescent="0.2">
      <c r="A221" s="244">
        <v>23</v>
      </c>
      <c r="B221" s="252" t="s">
        <v>1016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0</v>
      </c>
      <c r="G221" s="252">
        <f>data!AW91</f>
        <v>0</v>
      </c>
      <c r="H221" s="267" t="str">
        <f>IF(data!AX77&gt;0,data!AX77,"")</f>
        <v/>
      </c>
      <c r="I221" s="267">
        <f>IF(data!AY77&gt;0,data!AY77,"")</f>
        <v>46850.1</v>
      </c>
    </row>
    <row r="222" spans="1:9" ht="20.100000000000001" customHeight="1" x14ac:dyDescent="0.2">
      <c r="A222" s="244">
        <v>24</v>
      </c>
      <c r="B222" s="252" t="s">
        <v>1017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0</v>
      </c>
      <c r="G222" s="252">
        <f>data!AW92</f>
        <v>0</v>
      </c>
      <c r="H222" s="267" t="str">
        <f>IF(data!AX78&gt;0,data!AX78,"")</f>
        <v/>
      </c>
      <c r="I222" s="267" t="str">
        <f>IF(data!AY78&gt;0,data!AY78,"")</f>
        <v/>
      </c>
    </row>
    <row r="223" spans="1:9" ht="20.100000000000001" customHeight="1" x14ac:dyDescent="0.2">
      <c r="A223" s="244">
        <v>25</v>
      </c>
      <c r="B223" s="252" t="s">
        <v>1018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61.3</v>
      </c>
      <c r="G223" s="252">
        <f>data!AW93</f>
        <v>0</v>
      </c>
      <c r="H223" s="267" t="str">
        <f>IF(data!AX79&gt;0,data!AX79,"")</f>
        <v/>
      </c>
      <c r="I223" s="267" t="str">
        <f>IF(data!AY79&gt;0,data!AY79,"")</f>
        <v/>
      </c>
    </row>
    <row r="224" spans="1:9" ht="20.100000000000001" customHeight="1" x14ac:dyDescent="0.2">
      <c r="A224" s="244">
        <v>26</v>
      </c>
      <c r="B224" s="252" t="s">
        <v>294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27.384961538461539</v>
      </c>
      <c r="G224" s="267" t="str">
        <f>IF(data!AW80&gt;0,data!AW80,"")</f>
        <v/>
      </c>
      <c r="H224" s="267" t="str">
        <f>IF(data!AX80&gt;0,data!AX80,"")</f>
        <v/>
      </c>
      <c r="I224" s="267">
        <f>IF(data!AY80&gt;0,data!AY80,"")</f>
        <v>222.25</v>
      </c>
    </row>
    <row r="225" spans="1:9" ht="20.100000000000001" customHeight="1" x14ac:dyDescent="0.2">
      <c r="A225" s="245" t="s">
        <v>1000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00000000000001" customHeight="1" x14ac:dyDescent="0.2">
      <c r="D226" s="248"/>
      <c r="I226" s="249" t="s">
        <v>1041</v>
      </c>
    </row>
    <row r="227" spans="1:9" ht="20.100000000000001" customHeight="1" x14ac:dyDescent="0.2">
      <c r="A227" s="248"/>
    </row>
    <row r="228" spans="1:9" ht="20.100000000000001" customHeight="1" x14ac:dyDescent="0.2">
      <c r="A228" s="250" t="str">
        <f>"Hospital: "&amp;data!C98</f>
        <v>Hospital: St. Anthony Hospital</v>
      </c>
      <c r="G228" s="251"/>
      <c r="H228" s="250" t="str">
        <f>"FYE: "&amp;data!C96</f>
        <v>FYE: 06/30/2023</v>
      </c>
    </row>
    <row r="229" spans="1:9" ht="20.100000000000001" customHeight="1" x14ac:dyDescent="0.2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00000000000001" customHeight="1" x14ac:dyDescent="0.2">
      <c r="A230" s="255">
        <v>2</v>
      </c>
      <c r="B230" s="256" t="s">
        <v>1002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00000000000001" customHeight="1" x14ac:dyDescent="0.2">
      <c r="A231" s="255"/>
      <c r="B231" s="256"/>
      <c r="C231" s="258" t="s">
        <v>163</v>
      </c>
      <c r="D231" s="258" t="s">
        <v>216</v>
      </c>
      <c r="E231" s="258" t="s">
        <v>1042</v>
      </c>
      <c r="F231" s="258" t="s">
        <v>1043</v>
      </c>
      <c r="G231" s="258" t="s">
        <v>166</v>
      </c>
      <c r="H231" s="258" t="s">
        <v>167</v>
      </c>
      <c r="I231" s="258" t="s">
        <v>168</v>
      </c>
    </row>
    <row r="232" spans="1:9" ht="20.100000000000001" customHeight="1" x14ac:dyDescent="0.2">
      <c r="A232" s="244">
        <v>3</v>
      </c>
      <c r="B232" s="252" t="s">
        <v>1006</v>
      </c>
      <c r="C232" s="254" t="s">
        <v>1044</v>
      </c>
      <c r="D232" s="254" t="s">
        <v>1045</v>
      </c>
      <c r="E232" s="264"/>
      <c r="F232" s="264"/>
      <c r="G232" s="264"/>
      <c r="H232" s="254" t="s">
        <v>260</v>
      </c>
      <c r="I232" s="264"/>
    </row>
    <row r="233" spans="1:9" ht="20.100000000000001" customHeight="1" x14ac:dyDescent="0.2">
      <c r="A233" s="244">
        <v>4</v>
      </c>
      <c r="B233" s="252" t="s">
        <v>261</v>
      </c>
      <c r="C233" s="252">
        <f>data!AZ59</f>
        <v>106742</v>
      </c>
      <c r="D233" s="252">
        <f>data!BA59</f>
        <v>0</v>
      </c>
      <c r="E233" s="264"/>
      <c r="F233" s="264"/>
      <c r="G233" s="264"/>
      <c r="H233" s="252">
        <f>data!BE59</f>
        <v>285856</v>
      </c>
      <c r="I233" s="264"/>
    </row>
    <row r="234" spans="1:9" ht="20.100000000000001" customHeight="1" x14ac:dyDescent="0.2">
      <c r="A234" s="244">
        <v>5</v>
      </c>
      <c r="B234" s="252" t="s">
        <v>262</v>
      </c>
      <c r="C234" s="259">
        <f>data!AZ60</f>
        <v>0</v>
      </c>
      <c r="D234" s="259">
        <f>data!BA60</f>
        <v>1.2897451923076921</v>
      </c>
      <c r="E234" s="259">
        <f>data!BB60</f>
        <v>0</v>
      </c>
      <c r="F234" s="259">
        <f>data!BC60</f>
        <v>4.7348269230769224</v>
      </c>
      <c r="G234" s="259">
        <f>data!BD60</f>
        <v>0</v>
      </c>
      <c r="H234" s="259">
        <f>data!BE60</f>
        <v>5.6303942307692312</v>
      </c>
      <c r="I234" s="259">
        <f>data!BF60</f>
        <v>20.957624999999997</v>
      </c>
    </row>
    <row r="235" spans="1:9" ht="20.100000000000001" customHeight="1" x14ac:dyDescent="0.2">
      <c r="A235" s="244">
        <v>6</v>
      </c>
      <c r="B235" s="252" t="s">
        <v>263</v>
      </c>
      <c r="C235" s="252">
        <f>data!AZ61</f>
        <v>0</v>
      </c>
      <c r="D235" s="252">
        <f>data!BA61</f>
        <v>67943.76999999999</v>
      </c>
      <c r="E235" s="252">
        <f>data!BB61</f>
        <v>0</v>
      </c>
      <c r="F235" s="252">
        <f>data!BC61</f>
        <v>272276.4499999999</v>
      </c>
      <c r="G235" s="252">
        <f>data!BD61</f>
        <v>0</v>
      </c>
      <c r="H235" s="252">
        <f>data!BE61</f>
        <v>469278.34</v>
      </c>
      <c r="I235" s="252">
        <f>data!BF61</f>
        <v>1143386.43</v>
      </c>
    </row>
    <row r="236" spans="1:9" ht="20.100000000000001" customHeight="1" x14ac:dyDescent="0.2">
      <c r="A236" s="244">
        <v>7</v>
      </c>
      <c r="B236" s="252" t="s">
        <v>11</v>
      </c>
      <c r="C236" s="252">
        <f>data!AZ62</f>
        <v>0</v>
      </c>
      <c r="D236" s="252">
        <f>data!BA62</f>
        <v>14977</v>
      </c>
      <c r="E236" s="252">
        <f>data!BB62</f>
        <v>0</v>
      </c>
      <c r="F236" s="252">
        <f>data!BC62</f>
        <v>60021</v>
      </c>
      <c r="G236" s="252">
        <f>data!BD62</f>
        <v>0</v>
      </c>
      <c r="H236" s="252">
        <f>data!BE62</f>
        <v>103448</v>
      </c>
      <c r="I236" s="252">
        <f>data!BF62</f>
        <v>254336</v>
      </c>
    </row>
    <row r="237" spans="1:9" ht="20.100000000000001" customHeight="1" x14ac:dyDescent="0.2">
      <c r="A237" s="244">
        <v>8</v>
      </c>
      <c r="B237" s="252" t="s">
        <v>264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spans="1:9" ht="20.100000000000001" customHeight="1" x14ac:dyDescent="0.2">
      <c r="A238" s="244">
        <v>9</v>
      </c>
      <c r="B238" s="252" t="s">
        <v>265</v>
      </c>
      <c r="C238" s="252">
        <f>data!AZ64</f>
        <v>0</v>
      </c>
      <c r="D238" s="252">
        <f>data!BA64</f>
        <v>0</v>
      </c>
      <c r="E238" s="252">
        <f>data!BB64</f>
        <v>0</v>
      </c>
      <c r="F238" s="252">
        <f>data!BC64</f>
        <v>0</v>
      </c>
      <c r="G238" s="252">
        <f>data!BD64</f>
        <v>2525.1799999999998</v>
      </c>
      <c r="H238" s="252">
        <f>data!BE64</f>
        <v>33251.919999999998</v>
      </c>
      <c r="I238" s="252">
        <f>data!BF64</f>
        <v>145111.15000000002</v>
      </c>
    </row>
    <row r="239" spans="1:9" ht="20.100000000000001" customHeight="1" x14ac:dyDescent="0.2">
      <c r="A239" s="244">
        <v>10</v>
      </c>
      <c r="B239" s="252" t="s">
        <v>524</v>
      </c>
      <c r="C239" s="252">
        <f>data!AZ65</f>
        <v>0</v>
      </c>
      <c r="D239" s="252">
        <f>data!BA65</f>
        <v>0</v>
      </c>
      <c r="E239" s="252">
        <f>data!BB65</f>
        <v>0</v>
      </c>
      <c r="F239" s="252">
        <f>data!BC65</f>
        <v>508.95</v>
      </c>
      <c r="G239" s="252">
        <f>data!BD65</f>
        <v>0</v>
      </c>
      <c r="H239" s="252">
        <f>data!BE65</f>
        <v>1435905.34</v>
      </c>
      <c r="I239" s="252">
        <f>data!BF65</f>
        <v>401.97</v>
      </c>
    </row>
    <row r="240" spans="1:9" ht="20.100000000000001" customHeight="1" x14ac:dyDescent="0.2">
      <c r="A240" s="244">
        <v>11</v>
      </c>
      <c r="B240" s="252" t="s">
        <v>525</v>
      </c>
      <c r="C240" s="252">
        <f>data!AZ66</f>
        <v>0</v>
      </c>
      <c r="D240" s="252">
        <f>data!BA66</f>
        <v>65620.87</v>
      </c>
      <c r="E240" s="252">
        <f>data!BB66</f>
        <v>0</v>
      </c>
      <c r="F240" s="252">
        <f>data!BC66</f>
        <v>38018.51</v>
      </c>
      <c r="G240" s="252">
        <f>data!BD66</f>
        <v>47381.97</v>
      </c>
      <c r="H240" s="252">
        <f>data!BE66</f>
        <v>3009133.46</v>
      </c>
      <c r="I240" s="252">
        <f>data!BF66</f>
        <v>267359.39</v>
      </c>
    </row>
    <row r="241" spans="1:9" ht="20.100000000000001" customHeight="1" x14ac:dyDescent="0.2">
      <c r="A241" s="244">
        <v>12</v>
      </c>
      <c r="B241" s="252" t="s">
        <v>16</v>
      </c>
      <c r="C241" s="252">
        <f>data!AZ67</f>
        <v>0</v>
      </c>
      <c r="D241" s="252">
        <f>data!BA67</f>
        <v>25562</v>
      </c>
      <c r="E241" s="252">
        <f>data!BB67</f>
        <v>0</v>
      </c>
      <c r="F241" s="252">
        <f>data!BC67</f>
        <v>0</v>
      </c>
      <c r="G241" s="252">
        <f>data!BD67</f>
        <v>0</v>
      </c>
      <c r="H241" s="252">
        <f>data!BE67</f>
        <v>642312</v>
      </c>
      <c r="I241" s="252">
        <f>data!BF67</f>
        <v>26780</v>
      </c>
    </row>
    <row r="242" spans="1:9" ht="20.100000000000001" customHeight="1" x14ac:dyDescent="0.2">
      <c r="A242" s="244">
        <v>13</v>
      </c>
      <c r="B242" s="252" t="s">
        <v>1007</v>
      </c>
      <c r="C242" s="252">
        <f>data!AZ68</f>
        <v>0</v>
      </c>
      <c r="D242" s="252">
        <f>data!BA68</f>
        <v>0</v>
      </c>
      <c r="E242" s="252">
        <f>data!BB68</f>
        <v>0</v>
      </c>
      <c r="F242" s="252">
        <f>data!BC68</f>
        <v>0</v>
      </c>
      <c r="G242" s="252">
        <f>data!BD68</f>
        <v>267351.95</v>
      </c>
      <c r="H242" s="252">
        <f>data!BE68</f>
        <v>43175.68</v>
      </c>
      <c r="I242" s="252">
        <f>data!BF68</f>
        <v>166.1</v>
      </c>
    </row>
    <row r="243" spans="1:9" ht="20.100000000000001" customHeight="1" x14ac:dyDescent="0.2">
      <c r="A243" s="244">
        <v>14</v>
      </c>
      <c r="B243" s="252" t="s">
        <v>1008</v>
      </c>
      <c r="C243" s="252">
        <f>data!AZ69</f>
        <v>0</v>
      </c>
      <c r="D243" s="252">
        <f>data!BA69</f>
        <v>190.21</v>
      </c>
      <c r="E243" s="252">
        <f>data!BB69</f>
        <v>0</v>
      </c>
      <c r="F243" s="252">
        <f>data!BC69</f>
        <v>0</v>
      </c>
      <c r="G243" s="252">
        <f>data!BD69</f>
        <v>0</v>
      </c>
      <c r="H243" s="252">
        <f>data!BE69</f>
        <v>809480.87999999977</v>
      </c>
      <c r="I243" s="252">
        <f>data!BF69</f>
        <v>377013.87</v>
      </c>
    </row>
    <row r="244" spans="1:9" ht="20.100000000000001" customHeight="1" x14ac:dyDescent="0.2">
      <c r="A244" s="244">
        <v>15</v>
      </c>
      <c r="B244" s="252" t="s">
        <v>284</v>
      </c>
      <c r="C244" s="252">
        <f>-data!AZ84</f>
        <v>0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0</v>
      </c>
      <c r="H244" s="252">
        <f>-data!BE84</f>
        <v>-287.72000000000003</v>
      </c>
      <c r="I244" s="252">
        <f>-data!BF84</f>
        <v>0</v>
      </c>
    </row>
    <row r="245" spans="1:9" ht="20.100000000000001" customHeight="1" x14ac:dyDescent="0.2">
      <c r="A245" s="244">
        <v>16</v>
      </c>
      <c r="B245" s="260" t="s">
        <v>1009</v>
      </c>
      <c r="C245" s="252">
        <f>data!AZ85</f>
        <v>0</v>
      </c>
      <c r="D245" s="252">
        <f>data!BA85</f>
        <v>174293.84999999998</v>
      </c>
      <c r="E245" s="252">
        <f>data!BB85</f>
        <v>0</v>
      </c>
      <c r="F245" s="252">
        <f>data!BC85</f>
        <v>370824.90999999992</v>
      </c>
      <c r="G245" s="252">
        <f>data!BD85</f>
        <v>317259.10000000003</v>
      </c>
      <c r="H245" s="252">
        <f>data!BE85</f>
        <v>6545697.9000000004</v>
      </c>
      <c r="I245" s="252">
        <f>data!BF85</f>
        <v>2214554.91</v>
      </c>
    </row>
    <row r="246" spans="1:9" ht="20.100000000000001" customHeight="1" x14ac:dyDescent="0.2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00000000000001" customHeight="1" x14ac:dyDescent="0.2">
      <c r="A247" s="244">
        <v>18</v>
      </c>
      <c r="B247" s="252" t="s">
        <v>1010</v>
      </c>
      <c r="C247" s="252"/>
      <c r="D247" s="252"/>
      <c r="E247" s="252"/>
      <c r="F247" s="252"/>
      <c r="G247" s="252"/>
      <c r="H247" s="252"/>
      <c r="I247" s="252"/>
    </row>
    <row r="248" spans="1:9" ht="20.100000000000001" customHeight="1" x14ac:dyDescent="0.2">
      <c r="A248" s="244">
        <v>19</v>
      </c>
      <c r="B248" s="260" t="s">
        <v>1011</v>
      </c>
      <c r="C248" s="267" t="str">
        <f>IF(data!AZ73&gt;0,data!AZ73,"")</f>
        <v/>
      </c>
      <c r="D248" s="267" t="str">
        <f>IF(data!BA73&gt;0,data!BA73,"")</f>
        <v/>
      </c>
      <c r="E248" s="267" t="str">
        <f>IF(data!BB73&gt;0,data!BB73,"")</f>
        <v/>
      </c>
      <c r="F248" s="267" t="str">
        <f>IF(data!BC73&gt;0,data!BC73,"")</f>
        <v/>
      </c>
      <c r="G248" s="267" t="str">
        <f>IF(data!BD73&gt;0,data!BD73,"")</f>
        <v/>
      </c>
      <c r="H248" s="267" t="str">
        <f>IF(data!BE73&gt;0,data!BE73,"")</f>
        <v/>
      </c>
      <c r="I248" s="267" t="str">
        <f>IF(data!BF73&gt;0,data!BF73,"")</f>
        <v/>
      </c>
    </row>
    <row r="249" spans="1:9" ht="20.100000000000001" customHeight="1" x14ac:dyDescent="0.2">
      <c r="A249" s="244">
        <v>20</v>
      </c>
      <c r="B249" s="260" t="s">
        <v>1012</v>
      </c>
      <c r="C249" s="267" t="str">
        <f>IF(data!AZ74&gt;0,data!AZ74,"")</f>
        <v/>
      </c>
      <c r="D249" s="267" t="str">
        <f>IF(data!BA74&gt;0,data!BA74,"")</f>
        <v/>
      </c>
      <c r="E249" s="267" t="str">
        <f>IF(data!BB74&gt;0,data!BB74,"")</f>
        <v/>
      </c>
      <c r="F249" s="267" t="str">
        <f>IF(data!BC74&gt;0,data!BC74,"")</f>
        <v/>
      </c>
      <c r="G249" s="267" t="str">
        <f>IF(data!BD74&gt;0,data!BD74,"")</f>
        <v/>
      </c>
      <c r="H249" s="267" t="str">
        <f>IF(data!BE74&gt;0,data!BE74,"")</f>
        <v/>
      </c>
      <c r="I249" s="267" t="str">
        <f>IF(data!BF74&gt;0,data!BF74,"")</f>
        <v/>
      </c>
    </row>
    <row r="250" spans="1:9" ht="20.100000000000001" customHeight="1" x14ac:dyDescent="0.2">
      <c r="A250" s="244">
        <v>21</v>
      </c>
      <c r="B250" s="260" t="s">
        <v>1013</v>
      </c>
      <c r="C250" s="267" t="str">
        <f>IF(data!AZ75&gt;0,data!AZ75,"")</f>
        <v/>
      </c>
      <c r="D250" s="267" t="str">
        <f>IF(data!BA75&gt;0,data!BA75,"")</f>
        <v/>
      </c>
      <c r="E250" s="267" t="str">
        <f>IF(data!BB75&gt;0,data!BB75,"")</f>
        <v/>
      </c>
      <c r="F250" s="267" t="str">
        <f>IF(data!BC75&gt;0,data!BC75,"")</f>
        <v/>
      </c>
      <c r="G250" s="267" t="str">
        <f>IF(data!BD75&gt;0,data!BD75,"")</f>
        <v/>
      </c>
      <c r="H250" s="267" t="str">
        <f>IF(data!BE75&gt;0,data!BE75,"")</f>
        <v/>
      </c>
      <c r="I250" s="267" t="str">
        <f>IF(data!BF75&gt;0,data!BF75,"")</f>
        <v/>
      </c>
    </row>
    <row r="251" spans="1:9" ht="20.100000000000001" customHeight="1" x14ac:dyDescent="0.2">
      <c r="A251" s="244" t="s">
        <v>1014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00000000000001" customHeight="1" x14ac:dyDescent="0.2">
      <c r="A252" s="244">
        <v>22</v>
      </c>
      <c r="B252" s="252" t="s">
        <v>1015</v>
      </c>
      <c r="C252" s="268">
        <f>data!AZ90</f>
        <v>0</v>
      </c>
      <c r="D252" s="268">
        <f>data!BA90</f>
        <v>893</v>
      </c>
      <c r="E252" s="268">
        <f>data!BB90</f>
        <v>0</v>
      </c>
      <c r="F252" s="268">
        <f>data!BC90</f>
        <v>0</v>
      </c>
      <c r="G252" s="268">
        <f>data!BD90</f>
        <v>0</v>
      </c>
      <c r="H252" s="268">
        <f>data!BE90</f>
        <v>19027.5</v>
      </c>
      <c r="I252" s="268">
        <f>data!BF90</f>
        <v>730</v>
      </c>
    </row>
    <row r="253" spans="1:9" ht="20.100000000000001" customHeight="1" x14ac:dyDescent="0.2">
      <c r="A253" s="244">
        <v>23</v>
      </c>
      <c r="B253" s="252" t="s">
        <v>1016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 t="str">
        <f>IF(data!BD77&gt;0,data!BD77,"")</f>
        <v/>
      </c>
      <c r="H253" s="267">
        <f>IF(data!BE77&gt;0,data!BE77,"")</f>
        <v>805398.54999999981</v>
      </c>
      <c r="I253" s="268">
        <f>data!BF91</f>
        <v>0</v>
      </c>
    </row>
    <row r="254" spans="1:9" ht="20.100000000000001" customHeight="1" x14ac:dyDescent="0.2">
      <c r="A254" s="244">
        <v>24</v>
      </c>
      <c r="B254" s="252" t="s">
        <v>1017</v>
      </c>
      <c r="C254" s="267" t="str">
        <f>IF(data!AZ78&gt;0,data!AZ78,"")</f>
        <v/>
      </c>
      <c r="D254" s="268">
        <f>data!BA92</f>
        <v>206.59447544177294</v>
      </c>
      <c r="E254" s="268">
        <f>data!BB92</f>
        <v>0</v>
      </c>
      <c r="F254" s="268">
        <f>data!BC92</f>
        <v>0</v>
      </c>
      <c r="G254" s="267" t="str">
        <f>IF(data!BD78&gt;0,data!BD78,"")</f>
        <v/>
      </c>
      <c r="H254" s="267" t="str">
        <f>IF(data!BE78&gt;0,data!BE78,"")</f>
        <v/>
      </c>
      <c r="I254" s="267" t="str">
        <f>IF(data!BF78&gt;0,data!BF78,"")</f>
        <v/>
      </c>
    </row>
    <row r="255" spans="1:9" ht="20.100000000000001" customHeight="1" x14ac:dyDescent="0.2">
      <c r="A255" s="244">
        <v>25</v>
      </c>
      <c r="B255" s="252" t="s">
        <v>1018</v>
      </c>
      <c r="C255" s="267" t="str">
        <f>IF(data!AZ79&gt;0,data!AZ79,"")</f>
        <v/>
      </c>
      <c r="D255" s="267" t="str">
        <f>IF(data!BA79&gt;0,data!BA79,"")</f>
        <v/>
      </c>
      <c r="E255" s="268">
        <f>data!BB93</f>
        <v>0</v>
      </c>
      <c r="F255" s="268">
        <f>data!BC93</f>
        <v>0</v>
      </c>
      <c r="G255" s="267" t="str">
        <f>IF(data!BD79&gt;0,data!BD79,"")</f>
        <v/>
      </c>
      <c r="H255" s="267" t="str">
        <f>IF(data!BE79&gt;0,data!BE79,"")</f>
        <v/>
      </c>
      <c r="I255" s="267" t="str">
        <f>IF(data!BF79&gt;0,data!BF79,"")</f>
        <v/>
      </c>
    </row>
    <row r="256" spans="1:9" ht="20.100000000000001" customHeight="1" x14ac:dyDescent="0.2">
      <c r="A256" s="244">
        <v>26</v>
      </c>
      <c r="B256" s="252" t="s">
        <v>294</v>
      </c>
      <c r="C256" s="267" t="str">
        <f>IF(data!AZ80&gt;0,data!AZ80,"")</f>
        <v/>
      </c>
      <c r="D256" s="267" t="str">
        <f>IF(data!BA80&gt;0,data!BA80,"")</f>
        <v/>
      </c>
      <c r="E256" s="267" t="str">
        <f>IF(data!BB80&gt;0,data!BB80,"")</f>
        <v/>
      </c>
      <c r="F256" s="267" t="str">
        <f>IF(data!BC80&gt;0,data!BC80,"")</f>
        <v/>
      </c>
      <c r="G256" s="267" t="str">
        <f>IF(data!BD80&gt;0,data!BD80,"")</f>
        <v/>
      </c>
      <c r="H256" s="267" t="str">
        <f>IF(data!BE80&gt;0,data!BE80,"")</f>
        <v/>
      </c>
      <c r="I256" s="267" t="str">
        <f>IF(data!BF80&gt;0,data!BF80,"")</f>
        <v/>
      </c>
    </row>
    <row r="257" spans="1:9" ht="20.100000000000001" customHeight="1" x14ac:dyDescent="0.2">
      <c r="A257" s="245" t="s">
        <v>1000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00000000000001" customHeight="1" x14ac:dyDescent="0.2">
      <c r="D258" s="248"/>
      <c r="I258" s="249" t="s">
        <v>1046</v>
      </c>
    </row>
    <row r="259" spans="1:9" ht="20.100000000000001" customHeight="1" x14ac:dyDescent="0.2">
      <c r="A259" s="248"/>
    </row>
    <row r="260" spans="1:9" ht="20.100000000000001" customHeight="1" x14ac:dyDescent="0.2">
      <c r="A260" s="250" t="str">
        <f>"Hospital: "&amp;data!C98</f>
        <v>Hospital: St. Anthony Hospital</v>
      </c>
      <c r="G260" s="251"/>
      <c r="H260" s="250" t="str">
        <f>"FYE: "&amp;data!C96</f>
        <v>FYE: 06/30/2023</v>
      </c>
    </row>
    <row r="261" spans="1:9" ht="20.100000000000001" customHeight="1" x14ac:dyDescent="0.2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00000000000001" customHeight="1" x14ac:dyDescent="0.2">
      <c r="A262" s="255">
        <v>2</v>
      </c>
      <c r="B262" s="256" t="s">
        <v>1002</v>
      </c>
      <c r="C262" s="258" t="s">
        <v>1047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00000000000001" customHeight="1" x14ac:dyDescent="0.2">
      <c r="A263" s="255"/>
      <c r="B263" s="256"/>
      <c r="C263" s="258" t="s">
        <v>1048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1049</v>
      </c>
    </row>
    <row r="264" spans="1:9" ht="20.100000000000001" customHeight="1" x14ac:dyDescent="0.2">
      <c r="A264" s="244">
        <v>3</v>
      </c>
      <c r="B264" s="252" t="s">
        <v>1006</v>
      </c>
      <c r="C264" s="264"/>
      <c r="D264" s="264"/>
      <c r="E264" s="264"/>
      <c r="F264" s="264"/>
      <c r="G264" s="264"/>
      <c r="H264" s="264"/>
      <c r="I264" s="264"/>
    </row>
    <row r="265" spans="1:9" ht="20.100000000000001" customHeight="1" x14ac:dyDescent="0.2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00000000000001" customHeight="1" x14ac:dyDescent="0.2">
      <c r="A266" s="244">
        <v>5</v>
      </c>
      <c r="B266" s="252" t="s">
        <v>262</v>
      </c>
      <c r="C266" s="259">
        <f>data!BG60</f>
        <v>0</v>
      </c>
      <c r="D266" s="259">
        <f>data!BH60</f>
        <v>0</v>
      </c>
      <c r="E266" s="259">
        <f>data!BI60</f>
        <v>0</v>
      </c>
      <c r="F266" s="259">
        <f>data!BJ60</f>
        <v>0</v>
      </c>
      <c r="G266" s="259">
        <f>data!BK60</f>
        <v>0</v>
      </c>
      <c r="H266" s="259">
        <f>data!BL60</f>
        <v>0</v>
      </c>
      <c r="I266" s="259">
        <f>data!BM60</f>
        <v>0</v>
      </c>
    </row>
    <row r="267" spans="1:9" ht="20.100000000000001" customHeight="1" x14ac:dyDescent="0.2">
      <c r="A267" s="244">
        <v>6</v>
      </c>
      <c r="B267" s="252" t="s">
        <v>263</v>
      </c>
      <c r="C267" s="252">
        <f>data!BG61</f>
        <v>0</v>
      </c>
      <c r="D267" s="252">
        <f>data!BH61</f>
        <v>0</v>
      </c>
      <c r="E267" s="252">
        <f>data!BI61</f>
        <v>0</v>
      </c>
      <c r="F267" s="252">
        <f>data!BJ61</f>
        <v>0</v>
      </c>
      <c r="G267" s="252">
        <f>data!BK61</f>
        <v>0</v>
      </c>
      <c r="H267" s="252">
        <f>data!BL61</f>
        <v>0</v>
      </c>
      <c r="I267" s="252">
        <f>data!BM61</f>
        <v>0</v>
      </c>
    </row>
    <row r="268" spans="1:9" ht="20.100000000000001" customHeight="1" x14ac:dyDescent="0.2">
      <c r="A268" s="244">
        <v>7</v>
      </c>
      <c r="B268" s="252" t="s">
        <v>11</v>
      </c>
      <c r="C268" s="252">
        <f>data!BG62</f>
        <v>0</v>
      </c>
      <c r="D268" s="252">
        <f>data!BH62</f>
        <v>0</v>
      </c>
      <c r="E268" s="252">
        <f>data!BI62</f>
        <v>0</v>
      </c>
      <c r="F268" s="252">
        <f>data!BJ62</f>
        <v>0</v>
      </c>
      <c r="G268" s="252">
        <f>data!BK62</f>
        <v>0</v>
      </c>
      <c r="H268" s="252">
        <f>data!BL62</f>
        <v>0</v>
      </c>
      <c r="I268" s="252">
        <f>data!BM62</f>
        <v>0</v>
      </c>
    </row>
    <row r="269" spans="1:9" ht="20.100000000000001" customHeight="1" x14ac:dyDescent="0.2">
      <c r="A269" s="244">
        <v>8</v>
      </c>
      <c r="B269" s="252" t="s">
        <v>264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0</v>
      </c>
    </row>
    <row r="270" spans="1:9" ht="20.100000000000001" customHeight="1" x14ac:dyDescent="0.2">
      <c r="A270" s="244">
        <v>9</v>
      </c>
      <c r="B270" s="252" t="s">
        <v>265</v>
      </c>
      <c r="C270" s="252">
        <f>data!BG64</f>
        <v>0</v>
      </c>
      <c r="D270" s="252">
        <f>data!BH64</f>
        <v>0</v>
      </c>
      <c r="E270" s="252">
        <f>data!BI64</f>
        <v>36164.979999999996</v>
      </c>
      <c r="F270" s="252">
        <f>data!BJ64</f>
        <v>0</v>
      </c>
      <c r="G270" s="252">
        <f>data!BK64</f>
        <v>0</v>
      </c>
      <c r="H270" s="252">
        <f>data!BL64</f>
        <v>29563.149999999998</v>
      </c>
      <c r="I270" s="252">
        <f>data!BM64</f>
        <v>0</v>
      </c>
    </row>
    <row r="271" spans="1:9" ht="20.100000000000001" customHeight="1" x14ac:dyDescent="0.2">
      <c r="A271" s="244">
        <v>10</v>
      </c>
      <c r="B271" s="252" t="s">
        <v>524</v>
      </c>
      <c r="C271" s="252">
        <f>data!BG65</f>
        <v>0</v>
      </c>
      <c r="D271" s="252">
        <f>data!BH65</f>
        <v>0</v>
      </c>
      <c r="E271" s="252">
        <f>data!BI65</f>
        <v>0</v>
      </c>
      <c r="F271" s="252">
        <f>data!BJ65</f>
        <v>0</v>
      </c>
      <c r="G271" s="252">
        <f>data!BK65</f>
        <v>0</v>
      </c>
      <c r="H271" s="252">
        <f>data!BL65</f>
        <v>214.62</v>
      </c>
      <c r="I271" s="252">
        <f>data!BM65</f>
        <v>0</v>
      </c>
    </row>
    <row r="272" spans="1:9" ht="20.100000000000001" customHeight="1" x14ac:dyDescent="0.2">
      <c r="A272" s="244">
        <v>11</v>
      </c>
      <c r="B272" s="252" t="s">
        <v>525</v>
      </c>
      <c r="C272" s="252">
        <f>data!BG66</f>
        <v>325203.3</v>
      </c>
      <c r="D272" s="252">
        <f>data!BH66</f>
        <v>215562.54</v>
      </c>
      <c r="E272" s="252">
        <f>data!BI66</f>
        <v>0</v>
      </c>
      <c r="F272" s="252">
        <f>data!BJ66</f>
        <v>228137.59</v>
      </c>
      <c r="G272" s="252">
        <f>data!BK66</f>
        <v>8955379.6400000006</v>
      </c>
      <c r="H272" s="252">
        <f>data!BL66</f>
        <v>3463637.79</v>
      </c>
      <c r="I272" s="252">
        <f>data!BM66</f>
        <v>0</v>
      </c>
    </row>
    <row r="273" spans="1:9" ht="20.100000000000001" customHeight="1" x14ac:dyDescent="0.2">
      <c r="A273" s="244">
        <v>12</v>
      </c>
      <c r="B273" s="252" t="s">
        <v>16</v>
      </c>
      <c r="C273" s="252">
        <f>data!BG67</f>
        <v>0</v>
      </c>
      <c r="D273" s="252">
        <f>data!BH67</f>
        <v>0</v>
      </c>
      <c r="E273" s="252">
        <f>data!BI67</f>
        <v>19164</v>
      </c>
      <c r="F273" s="252">
        <f>data!BJ67</f>
        <v>0</v>
      </c>
      <c r="G273" s="252">
        <f>data!BK67</f>
        <v>0</v>
      </c>
      <c r="H273" s="252">
        <f>data!BL67</f>
        <v>1784</v>
      </c>
      <c r="I273" s="252">
        <f>data!BM67</f>
        <v>0</v>
      </c>
    </row>
    <row r="274" spans="1:9" ht="20.100000000000001" customHeight="1" x14ac:dyDescent="0.2">
      <c r="A274" s="244">
        <v>13</v>
      </c>
      <c r="B274" s="252" t="s">
        <v>1007</v>
      </c>
      <c r="C274" s="252">
        <f>data!BG68</f>
        <v>0</v>
      </c>
      <c r="D274" s="252">
        <f>data!BH68</f>
        <v>0</v>
      </c>
      <c r="E274" s="252">
        <f>data!BI68</f>
        <v>590.04</v>
      </c>
      <c r="F274" s="252">
        <f>data!BJ68</f>
        <v>0</v>
      </c>
      <c r="G274" s="252">
        <f>data!BK68</f>
        <v>0</v>
      </c>
      <c r="H274" s="252">
        <f>data!BL68</f>
        <v>7045.45</v>
      </c>
      <c r="I274" s="252">
        <f>data!BM68</f>
        <v>0</v>
      </c>
    </row>
    <row r="275" spans="1:9" ht="20.100000000000001" customHeight="1" x14ac:dyDescent="0.2">
      <c r="A275" s="244">
        <v>14</v>
      </c>
      <c r="B275" s="252" t="s">
        <v>1008</v>
      </c>
      <c r="C275" s="252">
        <f>data!BG69</f>
        <v>0</v>
      </c>
      <c r="D275" s="252">
        <f>data!BH69</f>
        <v>0</v>
      </c>
      <c r="E275" s="252">
        <f>data!BI69</f>
        <v>640.52</v>
      </c>
      <c r="F275" s="252">
        <f>data!BJ69</f>
        <v>0</v>
      </c>
      <c r="G275" s="252">
        <f>data!BK69</f>
        <v>0</v>
      </c>
      <c r="H275" s="252">
        <f>data!BL69</f>
        <v>-10</v>
      </c>
      <c r="I275" s="252">
        <f>data!BM69</f>
        <v>0</v>
      </c>
    </row>
    <row r="276" spans="1:9" ht="20.100000000000001" customHeight="1" x14ac:dyDescent="0.2">
      <c r="A276" s="244">
        <v>15</v>
      </c>
      <c r="B276" s="252" t="s">
        <v>284</v>
      </c>
      <c r="C276" s="252">
        <f>-data!BG84</f>
        <v>0</v>
      </c>
      <c r="D276" s="252">
        <f>-data!BH84</f>
        <v>0</v>
      </c>
      <c r="E276" s="252">
        <f>-data!BI84</f>
        <v>-77095.17</v>
      </c>
      <c r="F276" s="252">
        <f>-data!BJ84</f>
        <v>0</v>
      </c>
      <c r="G276" s="252">
        <f>-data!BK84</f>
        <v>0</v>
      </c>
      <c r="H276" s="252">
        <f>-data!BL84</f>
        <v>0</v>
      </c>
      <c r="I276" s="252">
        <f>-data!BM84</f>
        <v>0</v>
      </c>
    </row>
    <row r="277" spans="1:9" ht="20.100000000000001" customHeight="1" x14ac:dyDescent="0.2">
      <c r="A277" s="244">
        <v>16</v>
      </c>
      <c r="B277" s="260" t="s">
        <v>1009</v>
      </c>
      <c r="C277" s="252">
        <f>data!BG85</f>
        <v>325203.3</v>
      </c>
      <c r="D277" s="252">
        <f>data!BH85</f>
        <v>215562.54</v>
      </c>
      <c r="E277" s="252">
        <f>data!BI85</f>
        <v>-20535.630000000005</v>
      </c>
      <c r="F277" s="252">
        <f>data!BJ85</f>
        <v>228137.59</v>
      </c>
      <c r="G277" s="252">
        <f>data!BK85</f>
        <v>8955379.6400000006</v>
      </c>
      <c r="H277" s="252">
        <f>data!BL85</f>
        <v>3502235.0100000002</v>
      </c>
      <c r="I277" s="252">
        <f>data!BM85</f>
        <v>0</v>
      </c>
    </row>
    <row r="278" spans="1:9" ht="20.100000000000001" customHeight="1" x14ac:dyDescent="0.2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00000000000001" customHeight="1" x14ac:dyDescent="0.2">
      <c r="A279" s="244">
        <v>18</v>
      </c>
      <c r="B279" s="252" t="s">
        <v>1010</v>
      </c>
      <c r="C279" s="252"/>
      <c r="D279" s="252"/>
      <c r="E279" s="252"/>
      <c r="F279" s="252"/>
      <c r="G279" s="252"/>
      <c r="H279" s="252"/>
      <c r="I279" s="252"/>
    </row>
    <row r="280" spans="1:9" ht="20.100000000000001" customHeight="1" x14ac:dyDescent="0.2">
      <c r="A280" s="244">
        <v>19</v>
      </c>
      <c r="B280" s="260" t="s">
        <v>1011</v>
      </c>
      <c r="C280" s="267" t="str">
        <f>IF(data!BG73&gt;0,data!BG73,"")</f>
        <v/>
      </c>
      <c r="D280" s="267" t="str">
        <f>IF(data!BH73&gt;0,data!BH73,"")</f>
        <v/>
      </c>
      <c r="E280" s="267" t="str">
        <f>IF(data!BI73&gt;0,data!BI73,"")</f>
        <v/>
      </c>
      <c r="F280" s="267" t="str">
        <f>IF(data!BJ73&gt;0,data!BJ73,"")</f>
        <v/>
      </c>
      <c r="G280" s="267" t="str">
        <f>IF(data!BK73&gt;0,data!BK73,"")</f>
        <v/>
      </c>
      <c r="H280" s="267" t="str">
        <f>IF(data!BL73&gt;0,data!BL73,"")</f>
        <v/>
      </c>
      <c r="I280" s="267" t="str">
        <f>IF(data!BM73&gt;0,data!BM73,"")</f>
        <v/>
      </c>
    </row>
    <row r="281" spans="1:9" ht="20.100000000000001" customHeight="1" x14ac:dyDescent="0.2">
      <c r="A281" s="244">
        <v>20</v>
      </c>
      <c r="B281" s="260" t="s">
        <v>1012</v>
      </c>
      <c r="C281" s="267" t="str">
        <f>IF(data!BG74&gt;0,data!BG74,"")</f>
        <v/>
      </c>
      <c r="D281" s="267" t="str">
        <f>IF(data!BH74&gt;0,data!BH74,"")</f>
        <v/>
      </c>
      <c r="E281" s="267" t="str">
        <f>IF(data!BI74&gt;0,data!BI74,"")</f>
        <v/>
      </c>
      <c r="F281" s="267" t="str">
        <f>IF(data!BJ74&gt;0,data!BJ74,"")</f>
        <v/>
      </c>
      <c r="G281" s="267" t="str">
        <f>IF(data!BK74&gt;0,data!BK74,"")</f>
        <v/>
      </c>
      <c r="H281" s="267" t="str">
        <f>IF(data!BL74&gt;0,data!BL74,"")</f>
        <v/>
      </c>
      <c r="I281" s="267" t="str">
        <f>IF(data!BM74&gt;0,data!BM74,"")</f>
        <v/>
      </c>
    </row>
    <row r="282" spans="1:9" ht="20.100000000000001" customHeight="1" x14ac:dyDescent="0.2">
      <c r="A282" s="244">
        <v>21</v>
      </c>
      <c r="B282" s="260" t="s">
        <v>1013</v>
      </c>
      <c r="C282" s="267" t="str">
        <f>IF(data!BG75&gt;0,data!BG75,"")</f>
        <v/>
      </c>
      <c r="D282" s="267" t="str">
        <f>IF(data!BH75&gt;0,data!BH75,"")</f>
        <v/>
      </c>
      <c r="E282" s="267" t="str">
        <f>IF(data!BI75&gt;0,data!BI75,"")</f>
        <v/>
      </c>
      <c r="F282" s="267" t="str">
        <f>IF(data!BJ75&gt;0,data!BJ75,"")</f>
        <v/>
      </c>
      <c r="G282" s="267" t="str">
        <f>IF(data!BK75&gt;0,data!BK75,"")</f>
        <v/>
      </c>
      <c r="H282" s="267" t="str">
        <f>IF(data!BL75&gt;0,data!BL75,"")</f>
        <v/>
      </c>
      <c r="I282" s="267" t="str">
        <f>IF(data!BM75&gt;0,data!BM75,"")</f>
        <v/>
      </c>
    </row>
    <row r="283" spans="1:9" ht="20.100000000000001" customHeight="1" x14ac:dyDescent="0.2">
      <c r="A283" s="244" t="s">
        <v>1014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00000000000001" customHeight="1" x14ac:dyDescent="0.2">
      <c r="A284" s="244">
        <v>22</v>
      </c>
      <c r="B284" s="252" t="s">
        <v>1015</v>
      </c>
      <c r="C284" s="268">
        <f>data!BG90</f>
        <v>0</v>
      </c>
      <c r="D284" s="268">
        <f>data!BH90</f>
        <v>0</v>
      </c>
      <c r="E284" s="268">
        <f>data!BI90</f>
        <v>674</v>
      </c>
      <c r="F284" s="268">
        <f>data!BJ90</f>
        <v>0</v>
      </c>
      <c r="G284" s="268">
        <f>data!BK90</f>
        <v>0</v>
      </c>
      <c r="H284" s="268">
        <f>data!BL90</f>
        <v>0</v>
      </c>
      <c r="I284" s="268">
        <f>data!BM90</f>
        <v>0</v>
      </c>
    </row>
    <row r="285" spans="1:9" ht="20.100000000000001" customHeight="1" x14ac:dyDescent="0.2">
      <c r="A285" s="244">
        <v>23</v>
      </c>
      <c r="B285" s="252" t="s">
        <v>1016</v>
      </c>
      <c r="C285" s="267" t="str">
        <f>IF(data!BG77&gt;0,data!BG77,"")</f>
        <v/>
      </c>
      <c r="D285" s="268">
        <f>data!BH91</f>
        <v>0</v>
      </c>
      <c r="E285" s="268">
        <f>data!BI91</f>
        <v>0</v>
      </c>
      <c r="F285" s="267" t="str">
        <f>IF(data!BJ77&gt;0,data!BJ77,"")</f>
        <v/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00000000000001" customHeight="1" x14ac:dyDescent="0.2">
      <c r="A286" s="244">
        <v>24</v>
      </c>
      <c r="B286" s="252" t="s">
        <v>1017</v>
      </c>
      <c r="C286" s="267" t="str">
        <f>IF(data!BG78&gt;0,data!BG78,"")</f>
        <v/>
      </c>
      <c r="D286" s="268">
        <f>data!BH92</f>
        <v>0</v>
      </c>
      <c r="E286" s="268">
        <f>data!BI92</f>
        <v>155.92908896725081</v>
      </c>
      <c r="F286" s="267" t="str">
        <f>IF(data!BJ78&gt;0,data!BJ78,"")</f>
        <v/>
      </c>
      <c r="G286" s="268">
        <f>data!BK92</f>
        <v>0</v>
      </c>
      <c r="H286" s="268">
        <f>data!BL92</f>
        <v>0</v>
      </c>
      <c r="I286" s="268">
        <f>data!BM92</f>
        <v>0</v>
      </c>
    </row>
    <row r="287" spans="1:9" ht="20.100000000000001" customHeight="1" x14ac:dyDescent="0.2">
      <c r="A287" s="244">
        <v>25</v>
      </c>
      <c r="B287" s="252" t="s">
        <v>1018</v>
      </c>
      <c r="C287" s="267" t="str">
        <f>IF(data!BG79&gt;0,data!BG79,"")</f>
        <v/>
      </c>
      <c r="D287" s="268">
        <f>data!BH93</f>
        <v>0</v>
      </c>
      <c r="E287" s="268">
        <f>data!BI93</f>
        <v>0</v>
      </c>
      <c r="F287" s="267" t="str">
        <f>IF(data!BJ79&gt;0,data!BJ79,"")</f>
        <v/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spans="1:9" ht="20.100000000000001" customHeight="1" x14ac:dyDescent="0.2">
      <c r="A288" s="244">
        <v>26</v>
      </c>
      <c r="B288" s="252" t="s">
        <v>294</v>
      </c>
      <c r="C288" s="267" t="str">
        <f>IF(data!BG80&gt;0,data!BG80,"")</f>
        <v/>
      </c>
      <c r="D288" s="267" t="str">
        <f>IF(data!BH80&gt;0,data!BH80,"")</f>
        <v/>
      </c>
      <c r="E288" s="267" t="str">
        <f>IF(data!BI80&gt;0,data!BI80,"")</f>
        <v/>
      </c>
      <c r="F288" s="267" t="str">
        <f>IF(data!BJ80&gt;0,data!BJ80,"")</f>
        <v/>
      </c>
      <c r="G288" s="267" t="str">
        <f>IF(data!BK80&gt;0,data!BK80,"")</f>
        <v/>
      </c>
      <c r="H288" s="267" t="str">
        <f>IF(data!BL80&gt;0,data!BL80,"")</f>
        <v/>
      </c>
      <c r="I288" s="267" t="str">
        <f>IF(data!BM80&gt;0,data!BM80,"")</f>
        <v/>
      </c>
    </row>
    <row r="289" spans="1:9" ht="20.100000000000001" customHeight="1" x14ac:dyDescent="0.2">
      <c r="A289" s="245" t="s">
        <v>1000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00000000000001" customHeight="1" x14ac:dyDescent="0.2">
      <c r="D290" s="248"/>
      <c r="I290" s="249" t="s">
        <v>1050</v>
      </c>
    </row>
    <row r="291" spans="1:9" ht="20.100000000000001" customHeight="1" x14ac:dyDescent="0.2">
      <c r="A291" s="248"/>
    </row>
    <row r="292" spans="1:9" ht="20.100000000000001" customHeight="1" x14ac:dyDescent="0.2">
      <c r="A292" s="250" t="str">
        <f>"Hospital: "&amp;data!C98</f>
        <v>Hospital: St. Anthony Hospital</v>
      </c>
      <c r="G292" s="251"/>
      <c r="H292" s="250" t="str">
        <f>"FYE: "&amp;data!C96</f>
        <v>FYE: 06/30/2023</v>
      </c>
    </row>
    <row r="293" spans="1:9" ht="20.100000000000001" customHeight="1" x14ac:dyDescent="0.2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00000000000001" customHeight="1" x14ac:dyDescent="0.2">
      <c r="A294" s="255">
        <v>2</v>
      </c>
      <c r="B294" s="256" t="s">
        <v>1002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00000000000001" customHeight="1" x14ac:dyDescent="0.2">
      <c r="A295" s="255"/>
      <c r="B295" s="256"/>
      <c r="C295" s="258" t="s">
        <v>1051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00000000000001" customHeight="1" x14ac:dyDescent="0.2">
      <c r="A296" s="244">
        <v>3</v>
      </c>
      <c r="B296" s="252" t="s">
        <v>1006</v>
      </c>
      <c r="C296" s="264"/>
      <c r="D296" s="264"/>
      <c r="E296" s="264"/>
      <c r="F296" s="264"/>
      <c r="G296" s="264"/>
      <c r="H296" s="264"/>
      <c r="I296" s="264"/>
    </row>
    <row r="297" spans="1:9" ht="20.100000000000001" customHeight="1" x14ac:dyDescent="0.2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00000000000001" customHeight="1" x14ac:dyDescent="0.2">
      <c r="A298" s="244">
        <v>5</v>
      </c>
      <c r="B298" s="252" t="s">
        <v>262</v>
      </c>
      <c r="C298" s="259">
        <f>data!BN60</f>
        <v>6.978206730769231</v>
      </c>
      <c r="D298" s="259">
        <f>data!BO60</f>
        <v>0</v>
      </c>
      <c r="E298" s="259">
        <f>data!BP60</f>
        <v>0</v>
      </c>
      <c r="F298" s="259">
        <f>data!BQ60</f>
        <v>0</v>
      </c>
      <c r="G298" s="259">
        <f>data!BR60</f>
        <v>0</v>
      </c>
      <c r="H298" s="259">
        <f>data!BS60</f>
        <v>0</v>
      </c>
      <c r="I298" s="259">
        <f>data!BT60</f>
        <v>0</v>
      </c>
    </row>
    <row r="299" spans="1:9" ht="20.100000000000001" customHeight="1" x14ac:dyDescent="0.2">
      <c r="A299" s="244">
        <v>6</v>
      </c>
      <c r="B299" s="252" t="s">
        <v>263</v>
      </c>
      <c r="C299" s="252">
        <f>data!BN61</f>
        <v>1060388.17</v>
      </c>
      <c r="D299" s="252">
        <f>data!BO61</f>
        <v>0</v>
      </c>
      <c r="E299" s="252">
        <f>data!BP61</f>
        <v>0</v>
      </c>
      <c r="F299" s="252">
        <f>data!BQ61</f>
        <v>0</v>
      </c>
      <c r="G299" s="252">
        <f>data!BR61</f>
        <v>-1.25</v>
      </c>
      <c r="H299" s="252">
        <f>data!BS61</f>
        <v>0</v>
      </c>
      <c r="I299" s="252">
        <f>data!BT61</f>
        <v>0</v>
      </c>
    </row>
    <row r="300" spans="1:9" ht="20.100000000000001" customHeight="1" x14ac:dyDescent="0.2">
      <c r="A300" s="244">
        <v>7</v>
      </c>
      <c r="B300" s="252" t="s">
        <v>11</v>
      </c>
      <c r="C300" s="252">
        <f>data!BN62</f>
        <v>326573</v>
      </c>
      <c r="D300" s="252">
        <f>data!BO62</f>
        <v>0</v>
      </c>
      <c r="E300" s="252">
        <f>data!BP62</f>
        <v>0</v>
      </c>
      <c r="F300" s="252">
        <f>data!BQ62</f>
        <v>0</v>
      </c>
      <c r="G300" s="252">
        <f>data!BR62</f>
        <v>0</v>
      </c>
      <c r="H300" s="252">
        <f>data!BS62</f>
        <v>0</v>
      </c>
      <c r="I300" s="252">
        <f>data!BT62</f>
        <v>0</v>
      </c>
    </row>
    <row r="301" spans="1:9" ht="20.100000000000001" customHeight="1" x14ac:dyDescent="0.2">
      <c r="A301" s="244">
        <v>8</v>
      </c>
      <c r="B301" s="252" t="s">
        <v>264</v>
      </c>
      <c r="C301" s="252">
        <f>data!BN63</f>
        <v>0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spans="1:9" ht="20.100000000000001" customHeight="1" x14ac:dyDescent="0.2">
      <c r="A302" s="244">
        <v>9</v>
      </c>
      <c r="B302" s="252" t="s">
        <v>265</v>
      </c>
      <c r="C302" s="252">
        <f>data!BN64</f>
        <v>267031.81</v>
      </c>
      <c r="D302" s="252">
        <f>data!BO64</f>
        <v>0</v>
      </c>
      <c r="E302" s="252">
        <f>data!BP64</f>
        <v>0</v>
      </c>
      <c r="F302" s="252">
        <f>data!BQ64</f>
        <v>0</v>
      </c>
      <c r="G302" s="252">
        <f>data!BR64</f>
        <v>0</v>
      </c>
      <c r="H302" s="252">
        <f>data!BS64</f>
        <v>0</v>
      </c>
      <c r="I302" s="252">
        <f>data!BT64</f>
        <v>0</v>
      </c>
    </row>
    <row r="303" spans="1:9" ht="20.100000000000001" customHeight="1" x14ac:dyDescent="0.2">
      <c r="A303" s="244">
        <v>10</v>
      </c>
      <c r="B303" s="252" t="s">
        <v>524</v>
      </c>
      <c r="C303" s="252">
        <f>data!BN65</f>
        <v>0</v>
      </c>
      <c r="D303" s="252">
        <f>data!BO65</f>
        <v>0</v>
      </c>
      <c r="E303" s="252">
        <f>data!BP65</f>
        <v>0</v>
      </c>
      <c r="F303" s="252">
        <f>data!BQ65</f>
        <v>0</v>
      </c>
      <c r="G303" s="252">
        <f>data!BR65</f>
        <v>0</v>
      </c>
      <c r="H303" s="252">
        <f>data!BS65</f>
        <v>0</v>
      </c>
      <c r="I303" s="252">
        <f>data!BT65</f>
        <v>0</v>
      </c>
    </row>
    <row r="304" spans="1:9" ht="20.100000000000001" customHeight="1" x14ac:dyDescent="0.2">
      <c r="A304" s="244">
        <v>11</v>
      </c>
      <c r="B304" s="252" t="s">
        <v>525</v>
      </c>
      <c r="C304" s="252">
        <f>data!BN66</f>
        <v>1982480.0199999996</v>
      </c>
      <c r="D304" s="252">
        <f>data!BO66</f>
        <v>235964.1</v>
      </c>
      <c r="E304" s="252">
        <f>data!BP66</f>
        <v>1396260.84</v>
      </c>
      <c r="F304" s="252">
        <f>data!BQ66</f>
        <v>0</v>
      </c>
      <c r="G304" s="252">
        <f>data!BR66</f>
        <v>2279078.9300000002</v>
      </c>
      <c r="H304" s="252">
        <f>data!BS66</f>
        <v>40598.26</v>
      </c>
      <c r="I304" s="252">
        <f>data!BT66</f>
        <v>82977.17</v>
      </c>
    </row>
    <row r="305" spans="1:9" ht="20.100000000000001" customHeight="1" x14ac:dyDescent="0.2">
      <c r="A305" s="244">
        <v>12</v>
      </c>
      <c r="B305" s="252" t="s">
        <v>16</v>
      </c>
      <c r="C305" s="252">
        <f>data!BN67</f>
        <v>1976460</v>
      </c>
      <c r="D305" s="252">
        <f>data!BO67</f>
        <v>0</v>
      </c>
      <c r="E305" s="252">
        <f>data!BP67</f>
        <v>0</v>
      </c>
      <c r="F305" s="252">
        <f>data!BQ67</f>
        <v>0</v>
      </c>
      <c r="G305" s="252">
        <f>data!BR67</f>
        <v>14252</v>
      </c>
      <c r="H305" s="252">
        <f>data!BS67</f>
        <v>0</v>
      </c>
      <c r="I305" s="252">
        <f>data!BT67</f>
        <v>0</v>
      </c>
    </row>
    <row r="306" spans="1:9" ht="20.100000000000001" customHeight="1" x14ac:dyDescent="0.2">
      <c r="A306" s="244">
        <v>13</v>
      </c>
      <c r="B306" s="252" t="s">
        <v>1007</v>
      </c>
      <c r="C306" s="252">
        <f>data!BN68</f>
        <v>85003.09</v>
      </c>
      <c r="D306" s="252">
        <f>data!BO68</f>
        <v>0</v>
      </c>
      <c r="E306" s="252">
        <f>data!BP68</f>
        <v>0</v>
      </c>
      <c r="F306" s="252">
        <f>data!BQ68</f>
        <v>0</v>
      </c>
      <c r="G306" s="252">
        <f>data!BR68</f>
        <v>0</v>
      </c>
      <c r="H306" s="252">
        <f>data!BS68</f>
        <v>0</v>
      </c>
      <c r="I306" s="252">
        <f>data!BT68</f>
        <v>0</v>
      </c>
    </row>
    <row r="307" spans="1:9" ht="20.100000000000001" customHeight="1" x14ac:dyDescent="0.2">
      <c r="A307" s="244">
        <v>14</v>
      </c>
      <c r="B307" s="252" t="s">
        <v>1008</v>
      </c>
      <c r="C307" s="252">
        <f>data!BN69</f>
        <v>188061.06</v>
      </c>
      <c r="D307" s="252">
        <f>data!BO69</f>
        <v>0</v>
      </c>
      <c r="E307" s="252">
        <f>data!BP69</f>
        <v>0</v>
      </c>
      <c r="F307" s="252">
        <f>data!BQ69</f>
        <v>0</v>
      </c>
      <c r="G307" s="252">
        <f>data!BR69</f>
        <v>121331.52</v>
      </c>
      <c r="H307" s="252">
        <f>data!BS69</f>
        <v>0</v>
      </c>
      <c r="I307" s="252">
        <f>data!BT69</f>
        <v>0</v>
      </c>
    </row>
    <row r="308" spans="1:9" ht="20.100000000000001" customHeight="1" x14ac:dyDescent="0.2">
      <c r="A308" s="244">
        <v>15</v>
      </c>
      <c r="B308" s="252" t="s">
        <v>284</v>
      </c>
      <c r="C308" s="252">
        <f>-data!BN84</f>
        <v>-22109.890000000003</v>
      </c>
      <c r="D308" s="252">
        <f>-data!BO84</f>
        <v>0</v>
      </c>
      <c r="E308" s="252">
        <f>-data!BP84</f>
        <v>0</v>
      </c>
      <c r="F308" s="252">
        <f>-data!BQ84</f>
        <v>0</v>
      </c>
      <c r="G308" s="252">
        <f>-data!BR84</f>
        <v>-24656.6</v>
      </c>
      <c r="H308" s="252">
        <f>-data!BS84</f>
        <v>0</v>
      </c>
      <c r="I308" s="252">
        <f>-data!BT84</f>
        <v>0</v>
      </c>
    </row>
    <row r="309" spans="1:9" ht="20.100000000000001" customHeight="1" x14ac:dyDescent="0.2">
      <c r="A309" s="244">
        <v>16</v>
      </c>
      <c r="B309" s="260" t="s">
        <v>1009</v>
      </c>
      <c r="C309" s="252">
        <f>data!BN85</f>
        <v>5863887.2599999998</v>
      </c>
      <c r="D309" s="252">
        <f>data!BO85</f>
        <v>235964.1</v>
      </c>
      <c r="E309" s="252">
        <f>data!BP85</f>
        <v>1396260.84</v>
      </c>
      <c r="F309" s="252">
        <f>data!BQ85</f>
        <v>0</v>
      </c>
      <c r="G309" s="252">
        <f>data!BR85</f>
        <v>2390004.6</v>
      </c>
      <c r="H309" s="252">
        <f>data!BS85</f>
        <v>40598.26</v>
      </c>
      <c r="I309" s="252">
        <f>data!BT85</f>
        <v>82977.17</v>
      </c>
    </row>
    <row r="310" spans="1:9" ht="20.100000000000001" customHeight="1" x14ac:dyDescent="0.2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00000000000001" customHeight="1" x14ac:dyDescent="0.2">
      <c r="A311" s="244">
        <v>18</v>
      </c>
      <c r="B311" s="252" t="s">
        <v>1010</v>
      </c>
      <c r="C311" s="252"/>
      <c r="D311" s="252"/>
      <c r="E311" s="252"/>
      <c r="F311" s="252"/>
      <c r="G311" s="252"/>
      <c r="H311" s="252"/>
      <c r="I311" s="252"/>
    </row>
    <row r="312" spans="1:9" ht="20.100000000000001" customHeight="1" x14ac:dyDescent="0.2">
      <c r="A312" s="244">
        <v>19</v>
      </c>
      <c r="B312" s="260" t="s">
        <v>1011</v>
      </c>
      <c r="C312" s="267" t="str">
        <f>IF(data!BN73&gt;0,data!BN73,"")</f>
        <v/>
      </c>
      <c r="D312" s="267" t="str">
        <f>IF(data!BO73&gt;0,data!BO73,"")</f>
        <v/>
      </c>
      <c r="E312" s="267" t="str">
        <f>IF(data!BP73&gt;0,data!BP73,"")</f>
        <v/>
      </c>
      <c r="F312" s="267" t="str">
        <f>IF(data!BQ73&gt;0,data!BQ73,"")</f>
        <v/>
      </c>
      <c r="G312" s="267" t="str">
        <f>IF(data!BR73&gt;0,data!BR73,"")</f>
        <v/>
      </c>
      <c r="H312" s="267" t="str">
        <f>IF(data!BS73&gt;0,data!BS73,"")</f>
        <v/>
      </c>
      <c r="I312" s="267" t="str">
        <f>IF(data!BT73&gt;0,data!BT73,"")</f>
        <v/>
      </c>
    </row>
    <row r="313" spans="1:9" ht="20.100000000000001" customHeight="1" x14ac:dyDescent="0.2">
      <c r="A313" s="244">
        <v>20</v>
      </c>
      <c r="B313" s="260" t="s">
        <v>1012</v>
      </c>
      <c r="C313" s="267" t="str">
        <f>IF(data!BN74&gt;0,data!BN74,"")</f>
        <v/>
      </c>
      <c r="D313" s="267" t="str">
        <f>IF(data!BO74&gt;0,data!BO74,"")</f>
        <v/>
      </c>
      <c r="E313" s="267" t="str">
        <f>IF(data!BP74&gt;0,data!BP74,"")</f>
        <v/>
      </c>
      <c r="F313" s="267" t="str">
        <f>IF(data!BQ74&gt;0,data!BQ74,"")</f>
        <v/>
      </c>
      <c r="G313" s="267" t="str">
        <f>IF(data!BR74&gt;0,data!BR74,"")</f>
        <v/>
      </c>
      <c r="H313" s="267" t="str">
        <f>IF(data!BS74&gt;0,data!BS74,"")</f>
        <v/>
      </c>
      <c r="I313" s="267" t="str">
        <f>IF(data!BT74&gt;0,data!BT74,"")</f>
        <v/>
      </c>
    </row>
    <row r="314" spans="1:9" ht="20.100000000000001" customHeight="1" x14ac:dyDescent="0.2">
      <c r="A314" s="244">
        <v>21</v>
      </c>
      <c r="B314" s="260" t="s">
        <v>1013</v>
      </c>
      <c r="C314" s="267" t="str">
        <f>IF(data!BN75&gt;0,data!BN75,"")</f>
        <v/>
      </c>
      <c r="D314" s="267" t="str">
        <f>IF(data!BO75&gt;0,data!BO75,"")</f>
        <v/>
      </c>
      <c r="E314" s="267" t="str">
        <f>IF(data!BP75&gt;0,data!BP75,"")</f>
        <v/>
      </c>
      <c r="F314" s="267" t="str">
        <f>IF(data!BQ75&gt;0,data!BQ75,"")</f>
        <v/>
      </c>
      <c r="G314" s="267" t="str">
        <f>IF(data!BR75&gt;0,data!BR75,"")</f>
        <v/>
      </c>
      <c r="H314" s="267" t="str">
        <f>IF(data!BS75&gt;0,data!BS75,"")</f>
        <v/>
      </c>
      <c r="I314" s="267" t="str">
        <f>IF(data!BT75&gt;0,data!BT75,"")</f>
        <v/>
      </c>
    </row>
    <row r="315" spans="1:9" ht="20.100000000000001" customHeight="1" x14ac:dyDescent="0.2">
      <c r="A315" s="244" t="s">
        <v>1014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00000000000001" customHeight="1" x14ac:dyDescent="0.2">
      <c r="A316" s="244">
        <v>22</v>
      </c>
      <c r="B316" s="252" t="s">
        <v>1015</v>
      </c>
      <c r="C316" s="268">
        <f>data!BN90</f>
        <v>69478</v>
      </c>
      <c r="D316" s="268">
        <f>data!BO90</f>
        <v>0</v>
      </c>
      <c r="E316" s="268">
        <f>data!BP90</f>
        <v>0</v>
      </c>
      <c r="F316" s="268">
        <f>data!BQ90</f>
        <v>0</v>
      </c>
      <c r="G316" s="268">
        <f>data!BR90</f>
        <v>873</v>
      </c>
      <c r="H316" s="268">
        <f>data!BS90</f>
        <v>0</v>
      </c>
      <c r="I316" s="268">
        <f>data!BT90</f>
        <v>0</v>
      </c>
    </row>
    <row r="317" spans="1:9" ht="20.100000000000001" customHeight="1" x14ac:dyDescent="0.2">
      <c r="A317" s="244">
        <v>23</v>
      </c>
      <c r="B317" s="252" t="s">
        <v>1016</v>
      </c>
      <c r="C317" s="267">
        <f>IF(data!BN77&gt;0,data!BN77,"")</f>
        <v>7840</v>
      </c>
      <c r="D317" s="267" t="str">
        <f>IF(data!BO77&gt;0,data!BO77,"")</f>
        <v/>
      </c>
      <c r="E317" s="267" t="str">
        <f>IF(data!BP77&gt;0,data!BP77,"")</f>
        <v/>
      </c>
      <c r="F317" s="267" t="str">
        <f>IF(data!BQ77&gt;0,data!BQ77,"")</f>
        <v/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00000000000001" customHeight="1" x14ac:dyDescent="0.2">
      <c r="A318" s="244">
        <v>24</v>
      </c>
      <c r="B318" s="252" t="s">
        <v>1017</v>
      </c>
      <c r="C318" s="267" t="str">
        <f>IF(data!BN78&gt;0,data!BN78,"")</f>
        <v/>
      </c>
      <c r="D318" s="267" t="str">
        <f>IF(data!BO78&gt;0,data!BO78,"")</f>
        <v/>
      </c>
      <c r="E318" s="267" t="str">
        <f>IF(data!BP78&gt;0,data!BP78,"")</f>
        <v/>
      </c>
      <c r="F318" s="267" t="str">
        <f>IF(data!BQ78&gt;0,data!BQ78,"")</f>
        <v/>
      </c>
      <c r="G318" s="267" t="str">
        <f>IF(data!BR78&gt;0,data!BR78,"")</f>
        <v/>
      </c>
      <c r="H318" s="268">
        <f>data!BS92</f>
        <v>0</v>
      </c>
      <c r="I318" s="268">
        <f>data!BT92</f>
        <v>0</v>
      </c>
    </row>
    <row r="319" spans="1:9" ht="20.100000000000001" customHeight="1" x14ac:dyDescent="0.2">
      <c r="A319" s="244">
        <v>25</v>
      </c>
      <c r="B319" s="252" t="s">
        <v>1018</v>
      </c>
      <c r="C319" s="267" t="str">
        <f>IF(data!BN79&gt;0,data!BN79,"")</f>
        <v/>
      </c>
      <c r="D319" s="267" t="str">
        <f>IF(data!BO79&gt;0,data!BO79,"")</f>
        <v/>
      </c>
      <c r="E319" s="267" t="str">
        <f>IF(data!BP79&gt;0,data!BP79,"")</f>
        <v/>
      </c>
      <c r="F319" s="267" t="str">
        <f>IF(data!BQ79&gt;0,data!BQ79,"")</f>
        <v/>
      </c>
      <c r="G319" s="267" t="str">
        <f>IF(data!BR79&gt;0,data!BR79,"")</f>
        <v/>
      </c>
      <c r="H319" s="268">
        <f>data!BS93</f>
        <v>0</v>
      </c>
      <c r="I319" s="268">
        <f>data!BT93</f>
        <v>0</v>
      </c>
    </row>
    <row r="320" spans="1:9" ht="20.100000000000001" customHeight="1" x14ac:dyDescent="0.2">
      <c r="A320" s="244">
        <v>26</v>
      </c>
      <c r="B320" s="252" t="s">
        <v>294</v>
      </c>
      <c r="C320" s="270">
        <f>IF(data!BN80&gt;0,data!BN80,"")</f>
        <v>8561.5499999999993</v>
      </c>
      <c r="D320" s="270" t="str">
        <f>IF(data!BO80&gt;0,data!BO80,"")</f>
        <v/>
      </c>
      <c r="E320" s="270" t="str">
        <f>IF(data!BP80&gt;0,data!BP80,"")</f>
        <v/>
      </c>
      <c r="F320" s="270" t="str">
        <f>IF(data!BQ80&gt;0,data!BQ80,"")</f>
        <v/>
      </c>
      <c r="G320" s="270" t="str">
        <f>IF(data!BR80&gt;0,data!BR80,"")</f>
        <v/>
      </c>
      <c r="H320" s="270" t="str">
        <f>IF(data!BS80&gt;0,data!BS80,"")</f>
        <v/>
      </c>
      <c r="I320" s="270" t="str">
        <f>IF(data!BT80&gt;0,data!BT80,"")</f>
        <v/>
      </c>
    </row>
    <row r="321" spans="1:9" ht="20.100000000000001" customHeight="1" x14ac:dyDescent="0.2">
      <c r="A321" s="245" t="s">
        <v>1000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00000000000001" customHeight="1" x14ac:dyDescent="0.2">
      <c r="D322" s="248"/>
      <c r="I322" s="249" t="s">
        <v>1052</v>
      </c>
    </row>
    <row r="323" spans="1:9" ht="20.100000000000001" customHeight="1" x14ac:dyDescent="0.2">
      <c r="A323" s="248"/>
    </row>
    <row r="324" spans="1:9" ht="20.100000000000001" customHeight="1" x14ac:dyDescent="0.2">
      <c r="A324" s="250" t="str">
        <f>"Hospital: "&amp;data!C98</f>
        <v>Hospital: St. Anthony Hospital</v>
      </c>
      <c r="G324" s="251"/>
      <c r="H324" s="250" t="str">
        <f>"FYE: "&amp;data!C96</f>
        <v>FYE: 06/30/2023</v>
      </c>
    </row>
    <row r="325" spans="1:9" ht="20.100000000000001" customHeight="1" x14ac:dyDescent="0.2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00000000000001" customHeight="1" x14ac:dyDescent="0.2">
      <c r="A326" s="255">
        <v>2</v>
      </c>
      <c r="B326" s="256" t="s">
        <v>1002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00000000000001" customHeight="1" x14ac:dyDescent="0.2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1051</v>
      </c>
      <c r="H327" s="258" t="s">
        <v>179</v>
      </c>
      <c r="I327" s="258" t="s">
        <v>228</v>
      </c>
    </row>
    <row r="328" spans="1:9" ht="20.100000000000001" customHeight="1" x14ac:dyDescent="0.2">
      <c r="A328" s="244">
        <v>3</v>
      </c>
      <c r="B328" s="252" t="s">
        <v>1006</v>
      </c>
      <c r="C328" s="264"/>
      <c r="D328" s="264"/>
      <c r="E328" s="264"/>
      <c r="F328" s="264"/>
      <c r="G328" s="264"/>
      <c r="H328" s="264"/>
      <c r="I328" s="264"/>
    </row>
    <row r="329" spans="1:9" ht="20.100000000000001" customHeight="1" x14ac:dyDescent="0.2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00000000000001" customHeight="1" x14ac:dyDescent="0.2">
      <c r="A330" s="244">
        <v>5</v>
      </c>
      <c r="B330" s="252" t="s">
        <v>262</v>
      </c>
      <c r="C330" s="259">
        <f>data!BU60</f>
        <v>0</v>
      </c>
      <c r="D330" s="259">
        <f>data!BV60</f>
        <v>0</v>
      </c>
      <c r="E330" s="259">
        <f>data!BW60</f>
        <v>0</v>
      </c>
      <c r="F330" s="259">
        <f>data!BX60</f>
        <v>5.4460528846153844</v>
      </c>
      <c r="G330" s="259">
        <f>data!BY60</f>
        <v>15.636663461538463</v>
      </c>
      <c r="H330" s="259">
        <f>data!BZ60</f>
        <v>0.36616346153846152</v>
      </c>
      <c r="I330" s="259">
        <f>data!CA60</f>
        <v>1.9033173076923078</v>
      </c>
    </row>
    <row r="331" spans="1:9" ht="20.100000000000001" customHeight="1" x14ac:dyDescent="0.2">
      <c r="A331" s="244">
        <v>6</v>
      </c>
      <c r="B331" s="252" t="s">
        <v>263</v>
      </c>
      <c r="C331" s="271">
        <f>data!BU61</f>
        <v>0</v>
      </c>
      <c r="D331" s="271">
        <f>data!BV61</f>
        <v>0</v>
      </c>
      <c r="E331" s="271">
        <f>data!BW61</f>
        <v>0</v>
      </c>
      <c r="F331" s="271">
        <f>data!BX61</f>
        <v>691062.37</v>
      </c>
      <c r="G331" s="271">
        <f>data!BY61</f>
        <v>1914461.3000000003</v>
      </c>
      <c r="H331" s="271">
        <f>data!BZ61</f>
        <v>139251.67000000001</v>
      </c>
      <c r="I331" s="271">
        <f>data!CA61</f>
        <v>216450.1</v>
      </c>
    </row>
    <row r="332" spans="1:9" ht="20.100000000000001" customHeight="1" x14ac:dyDescent="0.2">
      <c r="A332" s="244">
        <v>7</v>
      </c>
      <c r="B332" s="252" t="s">
        <v>11</v>
      </c>
      <c r="C332" s="271">
        <f>data!BU62</f>
        <v>0</v>
      </c>
      <c r="D332" s="271">
        <f>data!BV62</f>
        <v>0</v>
      </c>
      <c r="E332" s="271">
        <f>data!BW62</f>
        <v>0</v>
      </c>
      <c r="F332" s="271">
        <f>data!BX62</f>
        <v>152338</v>
      </c>
      <c r="G332" s="271">
        <f>data!BY62</f>
        <v>422058</v>
      </c>
      <c r="H332" s="271">
        <f>data!BZ62</f>
        <v>30697</v>
      </c>
      <c r="I332" s="271">
        <f>data!CA62</f>
        <v>47714</v>
      </c>
    </row>
    <row r="333" spans="1:9" ht="20.100000000000001" customHeight="1" x14ac:dyDescent="0.2">
      <c r="A333" s="244">
        <v>8</v>
      </c>
      <c r="B333" s="252" t="s">
        <v>264</v>
      </c>
      <c r="C333" s="271">
        <f>data!BU63</f>
        <v>0</v>
      </c>
      <c r="D333" s="271">
        <f>data!BV63</f>
        <v>0</v>
      </c>
      <c r="E333" s="271">
        <f>data!BW63</f>
        <v>0</v>
      </c>
      <c r="F333" s="271">
        <f>data!BX63</f>
        <v>0</v>
      </c>
      <c r="G333" s="271">
        <f>data!BY63</f>
        <v>0</v>
      </c>
      <c r="H333" s="271">
        <f>data!BZ63</f>
        <v>0</v>
      </c>
      <c r="I333" s="271">
        <f>data!CA63</f>
        <v>0</v>
      </c>
    </row>
    <row r="334" spans="1:9" ht="20.100000000000001" customHeight="1" x14ac:dyDescent="0.2">
      <c r="A334" s="244">
        <v>9</v>
      </c>
      <c r="B334" s="252" t="s">
        <v>265</v>
      </c>
      <c r="C334" s="271">
        <f>data!BU64</f>
        <v>0</v>
      </c>
      <c r="D334" s="271">
        <f>data!BV64</f>
        <v>0</v>
      </c>
      <c r="E334" s="271">
        <f>data!BW64</f>
        <v>0</v>
      </c>
      <c r="F334" s="271">
        <f>data!BX64</f>
        <v>0</v>
      </c>
      <c r="G334" s="271">
        <f>data!BY64</f>
        <v>2472.12</v>
      </c>
      <c r="H334" s="271">
        <f>data!BZ64</f>
        <v>0</v>
      </c>
      <c r="I334" s="271">
        <f>data!CA64</f>
        <v>0</v>
      </c>
    </row>
    <row r="335" spans="1:9" ht="20.100000000000001" customHeight="1" x14ac:dyDescent="0.2">
      <c r="A335" s="244">
        <v>10</v>
      </c>
      <c r="B335" s="252" t="s">
        <v>524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0</v>
      </c>
      <c r="G335" s="271">
        <f>data!BY65</f>
        <v>582.82000000000005</v>
      </c>
      <c r="H335" s="271">
        <f>data!BZ65</f>
        <v>0</v>
      </c>
      <c r="I335" s="271">
        <f>data!CA65</f>
        <v>0</v>
      </c>
    </row>
    <row r="336" spans="1:9" ht="20.100000000000001" customHeight="1" x14ac:dyDescent="0.2">
      <c r="A336" s="244">
        <v>11</v>
      </c>
      <c r="B336" s="252" t="s">
        <v>525</v>
      </c>
      <c r="C336" s="271">
        <f>data!BU66</f>
        <v>19631.14</v>
      </c>
      <c r="D336" s="271">
        <f>data!BV66</f>
        <v>0</v>
      </c>
      <c r="E336" s="271">
        <f>data!BW66</f>
        <v>413795.87</v>
      </c>
      <c r="F336" s="271">
        <f>data!BX66</f>
        <v>704771.88</v>
      </c>
      <c r="G336" s="271">
        <f>data!BY66</f>
        <v>91720.159999999989</v>
      </c>
      <c r="H336" s="271">
        <f>data!BZ66</f>
        <v>0</v>
      </c>
      <c r="I336" s="271">
        <f>data!CA66</f>
        <v>185062.78</v>
      </c>
    </row>
    <row r="337" spans="1:9" ht="20.100000000000001" customHeight="1" x14ac:dyDescent="0.2">
      <c r="A337" s="244">
        <v>12</v>
      </c>
      <c r="B337" s="252" t="s">
        <v>16</v>
      </c>
      <c r="C337" s="271">
        <f>data!BU67</f>
        <v>0</v>
      </c>
      <c r="D337" s="271">
        <f>data!BV67</f>
        <v>15183</v>
      </c>
      <c r="E337" s="271">
        <f>data!BW67</f>
        <v>0</v>
      </c>
      <c r="F337" s="271">
        <f>data!BX67</f>
        <v>0</v>
      </c>
      <c r="G337" s="271">
        <f>data!BY67</f>
        <v>15534</v>
      </c>
      <c r="H337" s="271">
        <f>data!BZ67</f>
        <v>0</v>
      </c>
      <c r="I337" s="271">
        <f>data!CA67</f>
        <v>0</v>
      </c>
    </row>
    <row r="338" spans="1:9" ht="20.100000000000001" customHeight="1" x14ac:dyDescent="0.2">
      <c r="A338" s="244">
        <v>13</v>
      </c>
      <c r="B338" s="252" t="s">
        <v>1007</v>
      </c>
      <c r="C338" s="271">
        <f>data!BU68</f>
        <v>0</v>
      </c>
      <c r="D338" s="271">
        <f>data!BV68</f>
        <v>0</v>
      </c>
      <c r="E338" s="271">
        <f>data!BW68</f>
        <v>0</v>
      </c>
      <c r="F338" s="271">
        <f>data!BX68</f>
        <v>0</v>
      </c>
      <c r="G338" s="271">
        <f>data!BY68</f>
        <v>867.77</v>
      </c>
      <c r="H338" s="271">
        <f>data!BZ68</f>
        <v>0</v>
      </c>
      <c r="I338" s="271">
        <f>data!CA68</f>
        <v>0</v>
      </c>
    </row>
    <row r="339" spans="1:9" ht="20.100000000000001" customHeight="1" x14ac:dyDescent="0.2">
      <c r="A339" s="244">
        <v>14</v>
      </c>
      <c r="B339" s="252" t="s">
        <v>1008</v>
      </c>
      <c r="C339" s="271">
        <f>data!BU69</f>
        <v>0</v>
      </c>
      <c r="D339" s="271">
        <f>data!BV69</f>
        <v>0</v>
      </c>
      <c r="E339" s="271">
        <f>data!BW69</f>
        <v>0</v>
      </c>
      <c r="F339" s="271">
        <f>data!BX69</f>
        <v>0</v>
      </c>
      <c r="G339" s="271">
        <f>data!BY69</f>
        <v>636.22</v>
      </c>
      <c r="H339" s="271">
        <f>data!BZ69</f>
        <v>17855.46</v>
      </c>
      <c r="I339" s="271">
        <f>data!CA69</f>
        <v>0</v>
      </c>
    </row>
    <row r="340" spans="1:9" ht="20.100000000000001" customHeight="1" x14ac:dyDescent="0.2">
      <c r="A340" s="244">
        <v>15</v>
      </c>
      <c r="B340" s="252" t="s">
        <v>284</v>
      </c>
      <c r="C340" s="252">
        <f>-data!BU84</f>
        <v>0</v>
      </c>
      <c r="D340" s="252">
        <f>-data!BV84</f>
        <v>0</v>
      </c>
      <c r="E340" s="252">
        <f>-data!BW84</f>
        <v>0</v>
      </c>
      <c r="F340" s="252">
        <f>-data!BX84</f>
        <v>0</v>
      </c>
      <c r="G340" s="252">
        <f>-data!BY84</f>
        <v>0</v>
      </c>
      <c r="H340" s="252">
        <f>-data!BZ84</f>
        <v>0</v>
      </c>
      <c r="I340" s="252">
        <f>-data!CA84</f>
        <v>0</v>
      </c>
    </row>
    <row r="341" spans="1:9" ht="20.100000000000001" customHeight="1" x14ac:dyDescent="0.2">
      <c r="A341" s="244">
        <v>16</v>
      </c>
      <c r="B341" s="260" t="s">
        <v>1009</v>
      </c>
      <c r="C341" s="252">
        <f>data!BU85</f>
        <v>19631.14</v>
      </c>
      <c r="D341" s="252">
        <f>data!BV85</f>
        <v>15183</v>
      </c>
      <c r="E341" s="252">
        <f>data!BW85</f>
        <v>413795.87</v>
      </c>
      <c r="F341" s="252">
        <f>data!BX85</f>
        <v>1548172.25</v>
      </c>
      <c r="G341" s="252">
        <f>data!BY85</f>
        <v>2448332.3900000006</v>
      </c>
      <c r="H341" s="252">
        <f>data!BZ85</f>
        <v>187804.13</v>
      </c>
      <c r="I341" s="252">
        <f>data!CA85</f>
        <v>449226.88</v>
      </c>
    </row>
    <row r="342" spans="1:9" ht="20.100000000000001" customHeight="1" x14ac:dyDescent="0.2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00000000000001" customHeight="1" x14ac:dyDescent="0.2">
      <c r="A343" s="244">
        <v>18</v>
      </c>
      <c r="B343" s="252" t="s">
        <v>1010</v>
      </c>
      <c r="C343" s="252"/>
      <c r="D343" s="252"/>
      <c r="E343" s="252"/>
      <c r="F343" s="252"/>
      <c r="G343" s="252"/>
      <c r="H343" s="252"/>
      <c r="I343" s="252"/>
    </row>
    <row r="344" spans="1:9" ht="20.100000000000001" customHeight="1" x14ac:dyDescent="0.2">
      <c r="A344" s="244">
        <v>19</v>
      </c>
      <c r="B344" s="260" t="s">
        <v>1011</v>
      </c>
      <c r="C344" s="267" t="str">
        <f>IF(data!BU73&gt;0,data!BU73,"")</f>
        <v/>
      </c>
      <c r="D344" s="267" t="str">
        <f>IF(data!BV73&gt;0,data!BV73,"")</f>
        <v/>
      </c>
      <c r="E344" s="267" t="str">
        <f>IF(data!BW73&gt;0,data!BW73,"")</f>
        <v/>
      </c>
      <c r="F344" s="267" t="str">
        <f>IF(data!BX73&gt;0,data!BX73,"")</f>
        <v/>
      </c>
      <c r="G344" s="267" t="str">
        <f>IF(data!BY73&gt;0,data!BY73,"")</f>
        <v/>
      </c>
      <c r="H344" s="267" t="str">
        <f>IF(data!BZ73&gt;0,data!BZ73,"")</f>
        <v/>
      </c>
      <c r="I344" s="267" t="str">
        <f>IF(data!CA73&gt;0,data!CA73,"")</f>
        <v/>
      </c>
    </row>
    <row r="345" spans="1:9" ht="20.100000000000001" customHeight="1" x14ac:dyDescent="0.2">
      <c r="A345" s="244">
        <v>20</v>
      </c>
      <c r="B345" s="260" t="s">
        <v>1012</v>
      </c>
      <c r="C345" s="267" t="str">
        <f>IF(data!BU74&gt;0,data!BU74,"")</f>
        <v/>
      </c>
      <c r="D345" s="267" t="str">
        <f>IF(data!BV74&gt;0,data!BV74,"")</f>
        <v/>
      </c>
      <c r="E345" s="267" t="str">
        <f>IF(data!BW74&gt;0,data!BW74,"")</f>
        <v/>
      </c>
      <c r="F345" s="267" t="str">
        <f>IF(data!BX74&gt;0,data!BX74,"")</f>
        <v/>
      </c>
      <c r="G345" s="267" t="str">
        <f>IF(data!BY74&gt;0,data!BY74,"")</f>
        <v/>
      </c>
      <c r="H345" s="267" t="str">
        <f>IF(data!BZ74&gt;0,data!BZ74,"")</f>
        <v/>
      </c>
      <c r="I345" s="267" t="str">
        <f>IF(data!CA74&gt;0,data!CA74,"")</f>
        <v/>
      </c>
    </row>
    <row r="346" spans="1:9" ht="20.100000000000001" customHeight="1" x14ac:dyDescent="0.2">
      <c r="A346" s="244">
        <v>21</v>
      </c>
      <c r="B346" s="260" t="s">
        <v>1013</v>
      </c>
      <c r="C346" s="267" t="str">
        <f>IF(data!BU75&gt;0,data!BU75,"")</f>
        <v/>
      </c>
      <c r="D346" s="267" t="str">
        <f>IF(data!BV75&gt;0,data!BV75,"")</f>
        <v/>
      </c>
      <c r="E346" s="267" t="str">
        <f>IF(data!BW75&gt;0,data!BW75,"")</f>
        <v/>
      </c>
      <c r="F346" s="267" t="str">
        <f>IF(data!BX75&gt;0,data!BX75,"")</f>
        <v/>
      </c>
      <c r="G346" s="267" t="str">
        <f>IF(data!BY75&gt;0,data!BY75,"")</f>
        <v/>
      </c>
      <c r="H346" s="267" t="str">
        <f>IF(data!BZ75&gt;0,data!BZ75,"")</f>
        <v/>
      </c>
      <c r="I346" s="267" t="str">
        <f>IF(data!CA75&gt;0,data!CA75,"")</f>
        <v/>
      </c>
    </row>
    <row r="347" spans="1:9" ht="20.100000000000001" customHeight="1" x14ac:dyDescent="0.2">
      <c r="A347" s="244" t="s">
        <v>1014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00000000000001" customHeight="1" x14ac:dyDescent="0.2">
      <c r="A348" s="244">
        <v>22</v>
      </c>
      <c r="B348" s="252" t="s">
        <v>1015</v>
      </c>
      <c r="C348" s="268">
        <f>data!BU90</f>
        <v>0</v>
      </c>
      <c r="D348" s="268">
        <f>data!BV90</f>
        <v>930</v>
      </c>
      <c r="E348" s="268">
        <f>data!BW90</f>
        <v>0</v>
      </c>
      <c r="F348" s="268">
        <f>data!BX90</f>
        <v>0</v>
      </c>
      <c r="G348" s="268">
        <f>data!BY90</f>
        <v>140</v>
      </c>
      <c r="H348" s="268">
        <f>data!BZ90</f>
        <v>0</v>
      </c>
      <c r="I348" s="268">
        <f>data!CA90</f>
        <v>0</v>
      </c>
    </row>
    <row r="349" spans="1:9" ht="20.100000000000001" customHeight="1" x14ac:dyDescent="0.2">
      <c r="A349" s="244">
        <v>23</v>
      </c>
      <c r="B349" s="252" t="s">
        <v>1016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00000000000001" customHeight="1" x14ac:dyDescent="0.2">
      <c r="A350" s="244">
        <v>24</v>
      </c>
      <c r="B350" s="252" t="s">
        <v>1017</v>
      </c>
      <c r="C350" s="268">
        <f>data!BU92</f>
        <v>0</v>
      </c>
      <c r="D350" s="268">
        <f>data!BV92</f>
        <v>215.15438091920362</v>
      </c>
      <c r="E350" s="268">
        <f>data!BW92</f>
        <v>0</v>
      </c>
      <c r="F350" s="268">
        <f>data!BX92</f>
        <v>0</v>
      </c>
      <c r="G350" s="268">
        <f>data!BY92</f>
        <v>32.388831536224203</v>
      </c>
      <c r="H350" s="268">
        <f>data!BZ92</f>
        <v>0</v>
      </c>
      <c r="I350" s="268">
        <f>data!CA92</f>
        <v>0</v>
      </c>
    </row>
    <row r="351" spans="1:9" ht="20.100000000000001" customHeight="1" x14ac:dyDescent="0.2">
      <c r="A351" s="244">
        <v>25</v>
      </c>
      <c r="B351" s="252" t="s">
        <v>1018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spans="1:9" ht="20.100000000000001" customHeight="1" x14ac:dyDescent="0.2">
      <c r="A352" s="244">
        <v>26</v>
      </c>
      <c r="B352" s="252" t="s">
        <v>294</v>
      </c>
      <c r="C352" s="270" t="str">
        <f>IF(data!BU80&gt;0,data!BU80,"")</f>
        <v/>
      </c>
      <c r="D352" s="270" t="str">
        <f>IF(data!BV80&gt;0,data!BV80,"")</f>
        <v/>
      </c>
      <c r="E352" s="270" t="str">
        <f>IF(data!BW80&gt;0,data!BW80,"")</f>
        <v/>
      </c>
      <c r="F352" s="270" t="str">
        <f>IF(data!BX80&gt;0,data!BX80,"")</f>
        <v/>
      </c>
      <c r="G352" s="270" t="str">
        <f>IF(data!BY80&gt;0,data!BY80,"")</f>
        <v/>
      </c>
      <c r="H352" s="270">
        <f>IF(data!BZ80&gt;0,data!BZ80,"")</f>
        <v>615</v>
      </c>
      <c r="I352" s="270" t="str">
        <f>IF(data!CA80&gt;0,data!CA80,"")</f>
        <v/>
      </c>
    </row>
    <row r="353" spans="1:9" ht="20.100000000000001" customHeight="1" x14ac:dyDescent="0.2">
      <c r="A353" s="245" t="s">
        <v>1000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00000000000001" customHeight="1" x14ac:dyDescent="0.2">
      <c r="D354" s="248"/>
      <c r="I354" s="249" t="s">
        <v>1053</v>
      </c>
    </row>
    <row r="355" spans="1:9" ht="20.100000000000001" customHeight="1" x14ac:dyDescent="0.2">
      <c r="A355" s="248"/>
    </row>
    <row r="356" spans="1:9" ht="20.100000000000001" customHeight="1" x14ac:dyDescent="0.2">
      <c r="A356" s="250" t="str">
        <f>"Hospital: "&amp;data!C98</f>
        <v>Hospital: St. Anthony Hospital</v>
      </c>
      <c r="G356" s="251"/>
      <c r="H356" s="250" t="str">
        <f>"FYE: "&amp;data!C96</f>
        <v>FYE: 06/30/2023</v>
      </c>
    </row>
    <row r="357" spans="1:9" ht="20.100000000000001" customHeight="1" x14ac:dyDescent="0.2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00000000000001" customHeight="1" x14ac:dyDescent="0.2">
      <c r="A358" s="255">
        <v>2</v>
      </c>
      <c r="B358" s="256" t="s">
        <v>1002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00000000000001" customHeight="1" x14ac:dyDescent="0.2">
      <c r="A359" s="255"/>
      <c r="B359" s="256"/>
      <c r="C359" s="258" t="s">
        <v>228</v>
      </c>
      <c r="D359" s="258" t="s">
        <v>1054</v>
      </c>
      <c r="E359" s="258" t="s">
        <v>240</v>
      </c>
      <c r="F359" s="273"/>
      <c r="G359" s="273"/>
      <c r="H359" s="273"/>
      <c r="I359" s="258" t="s">
        <v>230</v>
      </c>
    </row>
    <row r="360" spans="1:9" ht="20.100000000000001" customHeight="1" x14ac:dyDescent="0.2">
      <c r="A360" s="244">
        <v>3</v>
      </c>
      <c r="B360" s="252" t="s">
        <v>1006</v>
      </c>
      <c r="C360" s="264"/>
      <c r="D360" s="264"/>
      <c r="E360" s="264"/>
      <c r="F360" s="264"/>
      <c r="G360" s="264"/>
      <c r="H360" s="264"/>
      <c r="I360" s="264"/>
    </row>
    <row r="361" spans="1:9" ht="20.100000000000001" customHeight="1" x14ac:dyDescent="0.2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00000000000001" customHeight="1" x14ac:dyDescent="0.2">
      <c r="A362" s="244">
        <v>5</v>
      </c>
      <c r="B362" s="252" t="s">
        <v>262</v>
      </c>
      <c r="C362" s="259">
        <f>data!CB60</f>
        <v>0</v>
      </c>
      <c r="D362" s="259">
        <f>data!CC60</f>
        <v>1.40625E-2</v>
      </c>
      <c r="E362" s="274"/>
      <c r="F362" s="262"/>
      <c r="G362" s="262"/>
      <c r="H362" s="262"/>
      <c r="I362" s="275">
        <f>data!CE60</f>
        <v>839.41839903846153</v>
      </c>
    </row>
    <row r="363" spans="1:9" ht="20.100000000000001" customHeight="1" x14ac:dyDescent="0.2">
      <c r="A363" s="244">
        <v>6</v>
      </c>
      <c r="B363" s="252" t="s">
        <v>263</v>
      </c>
      <c r="C363" s="271">
        <f>data!CB61</f>
        <v>0</v>
      </c>
      <c r="D363" s="271">
        <f>data!CC61</f>
        <v>616001.28000000003</v>
      </c>
      <c r="E363" s="276"/>
      <c r="F363" s="276"/>
      <c r="G363" s="276"/>
      <c r="H363" s="276"/>
      <c r="I363" s="271">
        <f>data!CE61</f>
        <v>98244836.539999992</v>
      </c>
    </row>
    <row r="364" spans="1:9" ht="20.100000000000001" customHeight="1" x14ac:dyDescent="0.2">
      <c r="A364" s="244">
        <v>7</v>
      </c>
      <c r="B364" s="252" t="s">
        <v>11</v>
      </c>
      <c r="C364" s="271">
        <f>data!CB62</f>
        <v>0</v>
      </c>
      <c r="D364" s="271">
        <f>data!CC62</f>
        <v>135791</v>
      </c>
      <c r="E364" s="276"/>
      <c r="F364" s="276"/>
      <c r="G364" s="276"/>
      <c r="H364" s="276"/>
      <c r="I364" s="271">
        <f>data!CE62</f>
        <v>21762272</v>
      </c>
    </row>
    <row r="365" spans="1:9" ht="20.100000000000001" customHeight="1" x14ac:dyDescent="0.2">
      <c r="A365" s="244">
        <v>8</v>
      </c>
      <c r="B365" s="252" t="s">
        <v>264</v>
      </c>
      <c r="C365" s="271">
        <f>data!CB63</f>
        <v>0</v>
      </c>
      <c r="D365" s="271">
        <f>data!CC63</f>
        <v>4837977.45</v>
      </c>
      <c r="E365" s="276"/>
      <c r="F365" s="276"/>
      <c r="G365" s="276"/>
      <c r="H365" s="276"/>
      <c r="I365" s="271">
        <f>data!CE63</f>
        <v>8162883.1500000004</v>
      </c>
    </row>
    <row r="366" spans="1:9" ht="20.100000000000001" customHeight="1" x14ac:dyDescent="0.2">
      <c r="A366" s="244">
        <v>9</v>
      </c>
      <c r="B366" s="252" t="s">
        <v>265</v>
      </c>
      <c r="C366" s="271">
        <f>data!CB64</f>
        <v>0</v>
      </c>
      <c r="D366" s="271">
        <f>data!CC64</f>
        <v>63884.22</v>
      </c>
      <c r="E366" s="276"/>
      <c r="F366" s="276"/>
      <c r="G366" s="276"/>
      <c r="H366" s="276"/>
      <c r="I366" s="271">
        <f>data!CE64</f>
        <v>31325252.149999984</v>
      </c>
    </row>
    <row r="367" spans="1:9" ht="20.100000000000001" customHeight="1" x14ac:dyDescent="0.2">
      <c r="A367" s="244">
        <v>10</v>
      </c>
      <c r="B367" s="252" t="s">
        <v>524</v>
      </c>
      <c r="C367" s="271">
        <f>data!CB65</f>
        <v>0</v>
      </c>
      <c r="D367" s="271">
        <f>data!CC65</f>
        <v>0</v>
      </c>
      <c r="E367" s="276"/>
      <c r="F367" s="276"/>
      <c r="G367" s="276"/>
      <c r="H367" s="276"/>
      <c r="I367" s="271">
        <f>data!CE65</f>
        <v>1535455.3100000003</v>
      </c>
    </row>
    <row r="368" spans="1:9" ht="20.100000000000001" customHeight="1" x14ac:dyDescent="0.2">
      <c r="A368" s="244">
        <v>11</v>
      </c>
      <c r="B368" s="252" t="s">
        <v>525</v>
      </c>
      <c r="C368" s="271">
        <f>data!CB66</f>
        <v>84346.9</v>
      </c>
      <c r="D368" s="271">
        <f>data!CC66</f>
        <v>9332052.1100000031</v>
      </c>
      <c r="E368" s="276"/>
      <c r="F368" s="276"/>
      <c r="G368" s="276"/>
      <c r="H368" s="276"/>
      <c r="I368" s="271">
        <f>data!CE66</f>
        <v>41305748.900000006</v>
      </c>
    </row>
    <row r="369" spans="1:9" ht="20.100000000000001" customHeight="1" x14ac:dyDescent="0.2">
      <c r="A369" s="244">
        <v>12</v>
      </c>
      <c r="B369" s="252" t="s">
        <v>16</v>
      </c>
      <c r="C369" s="271">
        <f>data!CB67</f>
        <v>0</v>
      </c>
      <c r="D369" s="271">
        <f>data!CC67</f>
        <v>370264</v>
      </c>
      <c r="E369" s="276"/>
      <c r="F369" s="276"/>
      <c r="G369" s="276"/>
      <c r="H369" s="276"/>
      <c r="I369" s="271">
        <f>data!CE67</f>
        <v>11352961</v>
      </c>
    </row>
    <row r="370" spans="1:9" ht="20.100000000000001" customHeight="1" x14ac:dyDescent="0.2">
      <c r="A370" s="244">
        <v>13</v>
      </c>
      <c r="B370" s="252" t="s">
        <v>1007</v>
      </c>
      <c r="C370" s="271">
        <f>data!CB68</f>
        <v>0</v>
      </c>
      <c r="D370" s="271">
        <f>data!CC68</f>
        <v>268754.4099999998</v>
      </c>
      <c r="E370" s="276"/>
      <c r="F370" s="276"/>
      <c r="G370" s="276"/>
      <c r="H370" s="276"/>
      <c r="I370" s="271">
        <f>data!CE68</f>
        <v>5046197.9000000004</v>
      </c>
    </row>
    <row r="371" spans="1:9" ht="20.100000000000001" customHeight="1" x14ac:dyDescent="0.2">
      <c r="A371" s="244">
        <v>14</v>
      </c>
      <c r="B371" s="252" t="s">
        <v>1008</v>
      </c>
      <c r="C371" s="271">
        <f>data!CB69</f>
        <v>0</v>
      </c>
      <c r="D371" s="271">
        <f>data!CC69</f>
        <v>8779.01</v>
      </c>
      <c r="E371" s="271">
        <f>data!CD69</f>
        <v>11168711.279999999</v>
      </c>
      <c r="F371" s="276"/>
      <c r="G371" s="276"/>
      <c r="H371" s="276"/>
      <c r="I371" s="271">
        <f>data!CE69</f>
        <v>55778035.819999993</v>
      </c>
    </row>
    <row r="372" spans="1:9" ht="20.100000000000001" customHeight="1" x14ac:dyDescent="0.2">
      <c r="A372" s="244">
        <v>15</v>
      </c>
      <c r="B372" s="252" t="s">
        <v>284</v>
      </c>
      <c r="C372" s="252">
        <f>-data!CB84</f>
        <v>0</v>
      </c>
      <c r="D372" s="252">
        <f>-data!CC84</f>
        <v>0</v>
      </c>
      <c r="E372" s="252">
        <f>-data!CD84</f>
        <v>-4166225.9699999997</v>
      </c>
      <c r="F372" s="262"/>
      <c r="G372" s="262"/>
      <c r="H372" s="262"/>
      <c r="I372" s="252">
        <f>-data!CE84</f>
        <v>-18501064.310000002</v>
      </c>
    </row>
    <row r="373" spans="1:9" ht="20.100000000000001" customHeight="1" x14ac:dyDescent="0.2">
      <c r="A373" s="244">
        <v>16</v>
      </c>
      <c r="B373" s="260" t="s">
        <v>1009</v>
      </c>
      <c r="C373" s="271">
        <f>data!CB85</f>
        <v>84346.9</v>
      </c>
      <c r="D373" s="271">
        <f>data!CC85</f>
        <v>15633503.480000002</v>
      </c>
      <c r="E373" s="271">
        <f>data!CD85</f>
        <v>7002485.3099999996</v>
      </c>
      <c r="F373" s="276"/>
      <c r="G373" s="276"/>
      <c r="H373" s="276"/>
      <c r="I373" s="252">
        <f>data!CE85</f>
        <v>237511514.14999992</v>
      </c>
    </row>
    <row r="374" spans="1:9" ht="20.100000000000001" customHeight="1" x14ac:dyDescent="0.2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00000000000001" customHeight="1" x14ac:dyDescent="0.2">
      <c r="A375" s="244">
        <v>18</v>
      </c>
      <c r="B375" s="252" t="s">
        <v>1010</v>
      </c>
      <c r="C375" s="252"/>
      <c r="D375" s="252"/>
      <c r="E375" s="252"/>
      <c r="F375" s="252"/>
      <c r="G375" s="252"/>
      <c r="H375" s="252"/>
      <c r="I375" s="252"/>
    </row>
    <row r="376" spans="1:9" ht="20.100000000000001" customHeight="1" x14ac:dyDescent="0.2">
      <c r="A376" s="244">
        <v>19</v>
      </c>
      <c r="B376" s="260" t="s">
        <v>1011</v>
      </c>
      <c r="C376" s="267" t="str">
        <f>IF(data!CB73&gt;0,data!CB73,"")</f>
        <v/>
      </c>
      <c r="D376" s="267" t="str">
        <f>IF(data!CC73&gt;0,data!CC73,"")</f>
        <v/>
      </c>
      <c r="E376" s="262"/>
      <c r="F376" s="262"/>
      <c r="G376" s="262"/>
      <c r="H376" s="262"/>
      <c r="I376" s="268">
        <f>data!CE87</f>
        <v>545309851.25999987</v>
      </c>
    </row>
    <row r="377" spans="1:9" ht="20.100000000000001" customHeight="1" x14ac:dyDescent="0.2">
      <c r="A377" s="244">
        <v>20</v>
      </c>
      <c r="B377" s="260" t="s">
        <v>1012</v>
      </c>
      <c r="C377" s="267" t="str">
        <f>IF(data!CB74&gt;0,data!CB74,"")</f>
        <v/>
      </c>
      <c r="D377" s="267" t="str">
        <f>IF(data!CC74&gt;0,data!CC74,"")</f>
        <v/>
      </c>
      <c r="E377" s="262"/>
      <c r="F377" s="262"/>
      <c r="G377" s="262"/>
      <c r="H377" s="262"/>
      <c r="I377" s="268">
        <f>data!CE88</f>
        <v>797541451.95000017</v>
      </c>
    </row>
    <row r="378" spans="1:9" ht="20.100000000000001" customHeight="1" x14ac:dyDescent="0.2">
      <c r="A378" s="244">
        <v>21</v>
      </c>
      <c r="B378" s="260" t="s">
        <v>1013</v>
      </c>
      <c r="C378" s="267" t="str">
        <f>IF(data!CB75&gt;0,data!CB75,"")</f>
        <v/>
      </c>
      <c r="D378" s="267" t="str">
        <f>IF(data!CC75&gt;0,data!CC75,"")</f>
        <v/>
      </c>
      <c r="E378" s="262"/>
      <c r="F378" s="262"/>
      <c r="G378" s="262"/>
      <c r="H378" s="262"/>
      <c r="I378" s="268">
        <f>data!CE89</f>
        <v>1342851303.21</v>
      </c>
    </row>
    <row r="379" spans="1:9" ht="20.100000000000001" customHeight="1" x14ac:dyDescent="0.2">
      <c r="A379" s="244" t="s">
        <v>1014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00000000000001" customHeight="1" x14ac:dyDescent="0.2">
      <c r="A380" s="244">
        <v>22</v>
      </c>
      <c r="B380" s="252" t="s">
        <v>1015</v>
      </c>
      <c r="C380" s="268">
        <f>data!CB90</f>
        <v>0</v>
      </c>
      <c r="D380" s="268">
        <f>data!CC90</f>
        <v>0</v>
      </c>
      <c r="E380" s="262"/>
      <c r="F380" s="262"/>
      <c r="G380" s="262"/>
      <c r="H380" s="262"/>
      <c r="I380" s="252">
        <f>data!CE90</f>
        <v>285856.33999999997</v>
      </c>
    </row>
    <row r="381" spans="1:9" ht="20.100000000000001" customHeight="1" x14ac:dyDescent="0.2">
      <c r="A381" s="244">
        <v>23</v>
      </c>
      <c r="B381" s="252" t="s">
        <v>1016</v>
      </c>
      <c r="C381" s="268">
        <f>data!CB91</f>
        <v>0</v>
      </c>
      <c r="D381" s="267" t="str">
        <f>IF(data!CC77&gt;0,data!CC77,"")</f>
        <v/>
      </c>
      <c r="E381" s="262"/>
      <c r="F381" s="262"/>
      <c r="G381" s="262"/>
      <c r="H381" s="262"/>
      <c r="I381" s="252">
        <f>data!CE91</f>
        <v>117341</v>
      </c>
    </row>
    <row r="382" spans="1:9" ht="20.100000000000001" customHeight="1" x14ac:dyDescent="0.2">
      <c r="A382" s="244">
        <v>24</v>
      </c>
      <c r="B382" s="252" t="s">
        <v>1017</v>
      </c>
      <c r="C382" s="268">
        <f>data!CB92</f>
        <v>0</v>
      </c>
      <c r="D382" s="267" t="str">
        <f>IF(data!CC78&gt;0,data!CC78,"")</f>
        <v/>
      </c>
      <c r="E382" s="262"/>
      <c r="F382" s="262"/>
      <c r="G382" s="262"/>
      <c r="H382" s="262"/>
      <c r="I382" s="252">
        <f>data!CE92</f>
        <v>43591.859999999993</v>
      </c>
    </row>
    <row r="383" spans="1:9" ht="20.100000000000001" customHeight="1" x14ac:dyDescent="0.2">
      <c r="A383" s="244">
        <v>25</v>
      </c>
      <c r="B383" s="252" t="s">
        <v>1018</v>
      </c>
      <c r="C383" s="268">
        <f>data!CB93</f>
        <v>0</v>
      </c>
      <c r="D383" s="267" t="str">
        <f>IF(data!CC79&gt;0,data!CC79,"")</f>
        <v/>
      </c>
      <c r="E383" s="262"/>
      <c r="F383" s="262"/>
      <c r="G383" s="262"/>
      <c r="H383" s="262"/>
      <c r="I383" s="252">
        <f>data!CE93</f>
        <v>802892.37000000011</v>
      </c>
    </row>
    <row r="384" spans="1:9" ht="20.100000000000001" customHeight="1" x14ac:dyDescent="0.2">
      <c r="A384" s="244">
        <v>26</v>
      </c>
      <c r="B384" s="252" t="s">
        <v>294</v>
      </c>
      <c r="C384" s="267" t="str">
        <f>IF(data!CB80&gt;0,data!CB80,"")</f>
        <v/>
      </c>
      <c r="D384" s="267" t="str">
        <f>IF(data!CC80&gt;0,data!CC80,"")</f>
        <v/>
      </c>
      <c r="E384" s="274"/>
      <c r="F384" s="262"/>
      <c r="G384" s="262"/>
      <c r="H384" s="262"/>
      <c r="I384" s="259">
        <f>data!CE94</f>
        <v>296.1975625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7" transitionEvaluation="1" transitionEntry="1" codeName="Sheet1">
    <tabColor rgb="FF92D050"/>
    <pageSetUpPr autoPageBreaks="0" fitToPage="1"/>
  </sheetPr>
  <dimension ref="A1:CF716"/>
  <sheetViews>
    <sheetView topLeftCell="A37" zoomScaleNormal="100" workbookViewId="0">
      <selection activeCell="A63" sqref="A63:XFD6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7">
        <v>55885.61</v>
      </c>
      <c r="C47" s="20">
        <v>0</v>
      </c>
      <c r="D47" s="20">
        <v>0</v>
      </c>
      <c r="E47" s="20">
        <v>205.43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79.650000000000006</v>
      </c>
      <c r="Q47" s="20">
        <v>4007.16</v>
      </c>
      <c r="R47" s="20">
        <v>0</v>
      </c>
      <c r="S47" s="20">
        <v>0</v>
      </c>
      <c r="T47" s="20">
        <v>0</v>
      </c>
      <c r="U47" s="20">
        <v>75.05</v>
      </c>
      <c r="V47" s="20">
        <v>0</v>
      </c>
      <c r="W47" s="20">
        <v>0</v>
      </c>
      <c r="X47" s="20">
        <v>0</v>
      </c>
      <c r="Y47" s="20">
        <v>423.69</v>
      </c>
      <c r="Z47" s="20">
        <v>0</v>
      </c>
      <c r="AA47" s="20">
        <v>0</v>
      </c>
      <c r="AB47" s="20">
        <v>127.4</v>
      </c>
      <c r="AC47" s="20">
        <v>1755.17</v>
      </c>
      <c r="AD47" s="20">
        <v>0</v>
      </c>
      <c r="AE47" s="20">
        <v>0</v>
      </c>
      <c r="AF47" s="20">
        <v>0</v>
      </c>
      <c r="AG47" s="20">
        <v>382.54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4466.88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43650.36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712.28</v>
      </c>
      <c r="CA47" s="20">
        <v>0</v>
      </c>
      <c r="CB47" s="20">
        <v>0</v>
      </c>
      <c r="CC47" s="20">
        <v>0</v>
      </c>
      <c r="CD47" s="16"/>
      <c r="CE47" s="28">
        <f>SUM(C47:CC47)</f>
        <v>55885.61</v>
      </c>
    </row>
    <row r="48" spans="1:83" x14ac:dyDescent="0.25">
      <c r="A48" s="28" t="s">
        <v>232</v>
      </c>
      <c r="B48" s="277">
        <v>18311698.77</v>
      </c>
      <c r="C48" s="28">
        <f t="shared" ref="C48:AH48" si="0">IF($B$48,(ROUND((($B$48/$CE$61)*C61),0)))</f>
        <v>1260062</v>
      </c>
      <c r="D48" s="28">
        <f t="shared" si="0"/>
        <v>0</v>
      </c>
      <c r="E48" s="28">
        <f t="shared" si="0"/>
        <v>4284018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925245</v>
      </c>
      <c r="Q48" s="28">
        <f t="shared" si="0"/>
        <v>509990</v>
      </c>
      <c r="R48" s="28">
        <f t="shared" si="0"/>
        <v>0</v>
      </c>
      <c r="S48" s="28">
        <f t="shared" si="0"/>
        <v>90800</v>
      </c>
      <c r="T48" s="28">
        <f t="shared" si="0"/>
        <v>69236</v>
      </c>
      <c r="U48" s="28">
        <f t="shared" si="0"/>
        <v>345328</v>
      </c>
      <c r="V48" s="28">
        <f t="shared" si="0"/>
        <v>81430</v>
      </c>
      <c r="W48" s="28">
        <f t="shared" si="0"/>
        <v>86270</v>
      </c>
      <c r="X48" s="28">
        <f t="shared" si="0"/>
        <v>231162</v>
      </c>
      <c r="Y48" s="28">
        <f t="shared" si="0"/>
        <v>373652</v>
      </c>
      <c r="Z48" s="28">
        <f t="shared" si="0"/>
        <v>0</v>
      </c>
      <c r="AA48" s="28">
        <f t="shared" si="0"/>
        <v>52283</v>
      </c>
      <c r="AB48" s="28">
        <f t="shared" si="0"/>
        <v>635063</v>
      </c>
      <c r="AC48" s="28">
        <f t="shared" si="0"/>
        <v>246960</v>
      </c>
      <c r="AD48" s="28">
        <f t="shared" si="0"/>
        <v>0</v>
      </c>
      <c r="AE48" s="28">
        <f t="shared" si="0"/>
        <v>278822</v>
      </c>
      <c r="AF48" s="28">
        <f t="shared" si="0"/>
        <v>0</v>
      </c>
      <c r="AG48" s="28">
        <f t="shared" si="0"/>
        <v>1678177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5444415</v>
      </c>
      <c r="AK48" s="28">
        <f t="shared" si="1"/>
        <v>74532</v>
      </c>
      <c r="AL48" s="28">
        <f t="shared" si="1"/>
        <v>20532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248710</v>
      </c>
      <c r="AW48" s="28">
        <f t="shared" si="1"/>
        <v>0</v>
      </c>
      <c r="AX48" s="28">
        <f t="shared" si="1"/>
        <v>0</v>
      </c>
      <c r="AY48" s="28">
        <f t="shared" si="1"/>
        <v>283977</v>
      </c>
      <c r="AZ48" s="28">
        <f t="shared" si="1"/>
        <v>0</v>
      </c>
      <c r="BA48" s="28">
        <f t="shared" si="1"/>
        <v>8764</v>
      </c>
      <c r="BB48" s="28">
        <f t="shared" si="1"/>
        <v>0</v>
      </c>
      <c r="BC48" s="28">
        <f t="shared" si="1"/>
        <v>39594</v>
      </c>
      <c r="BD48" s="28">
        <f t="shared" si="1"/>
        <v>0</v>
      </c>
      <c r="BE48" s="28">
        <f t="shared" si="1"/>
        <v>89940</v>
      </c>
      <c r="BF48" s="28">
        <f t="shared" si="1"/>
        <v>253213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150838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0</v>
      </c>
      <c r="BY48" s="28">
        <f t="shared" si="2"/>
        <v>333835</v>
      </c>
      <c r="BZ48" s="28">
        <f t="shared" si="2"/>
        <v>26275</v>
      </c>
      <c r="CA48" s="28">
        <f t="shared" si="2"/>
        <v>37506</v>
      </c>
      <c r="CB48" s="28">
        <f t="shared" si="2"/>
        <v>0</v>
      </c>
      <c r="CC48" s="28">
        <f t="shared" si="2"/>
        <v>151070</v>
      </c>
      <c r="CD48" s="28">
        <f t="shared" si="2"/>
        <v>0</v>
      </c>
      <c r="CE48" s="28">
        <f>SUM(C48:CD48)</f>
        <v>18311699</v>
      </c>
    </row>
    <row r="49" spans="1:83" x14ac:dyDescent="0.25">
      <c r="A49" s="16" t="s">
        <v>233</v>
      </c>
      <c r="B49" s="28">
        <f>B47+B48</f>
        <v>18367584.379999999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6425819.6500000004</v>
      </c>
      <c r="C51" s="20">
        <v>228695.34999999998</v>
      </c>
      <c r="D51" s="20">
        <v>0</v>
      </c>
      <c r="E51" s="20">
        <v>982230.57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1013536.4700000001</v>
      </c>
      <c r="Q51" s="20">
        <v>72051.16</v>
      </c>
      <c r="R51" s="20">
        <v>0</v>
      </c>
      <c r="S51" s="20">
        <v>86514.99</v>
      </c>
      <c r="T51" s="20">
        <v>15368</v>
      </c>
      <c r="U51" s="20">
        <v>90028.42</v>
      </c>
      <c r="V51" s="20">
        <v>50827.63</v>
      </c>
      <c r="W51" s="20">
        <v>6177.7</v>
      </c>
      <c r="X51" s="20">
        <v>186996.06</v>
      </c>
      <c r="Y51" s="20">
        <v>331730.34999999998</v>
      </c>
      <c r="Z51" s="20">
        <v>0</v>
      </c>
      <c r="AA51" s="20">
        <v>5214.43</v>
      </c>
      <c r="AB51" s="20">
        <v>143849.04</v>
      </c>
      <c r="AC51" s="20">
        <v>44307.75</v>
      </c>
      <c r="AD51" s="20">
        <v>0</v>
      </c>
      <c r="AE51" s="20">
        <v>1416.84</v>
      </c>
      <c r="AF51" s="20">
        <v>0</v>
      </c>
      <c r="AG51" s="20">
        <v>258984.52000000002</v>
      </c>
      <c r="AH51" s="20">
        <v>0</v>
      </c>
      <c r="AI51" s="20">
        <v>0</v>
      </c>
      <c r="AJ51" s="20">
        <v>1208780.56</v>
      </c>
      <c r="AK51" s="20">
        <v>435.48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106265.82</v>
      </c>
      <c r="AZ51" s="20">
        <v>0</v>
      </c>
      <c r="BA51" s="20">
        <v>10982.89</v>
      </c>
      <c r="BB51" s="20">
        <v>0</v>
      </c>
      <c r="BC51" s="20">
        <v>0</v>
      </c>
      <c r="BD51" s="20">
        <v>0</v>
      </c>
      <c r="BE51" s="20">
        <v>349781.14</v>
      </c>
      <c r="BF51" s="20">
        <v>14778.720000000001</v>
      </c>
      <c r="BG51" s="20">
        <v>0</v>
      </c>
      <c r="BH51" s="20">
        <v>0</v>
      </c>
      <c r="BI51" s="20">
        <v>8161.02</v>
      </c>
      <c r="BJ51" s="20">
        <v>0</v>
      </c>
      <c r="BK51" s="20">
        <v>0</v>
      </c>
      <c r="BL51" s="20">
        <v>3233.04</v>
      </c>
      <c r="BM51" s="20">
        <v>0</v>
      </c>
      <c r="BN51" s="20">
        <v>796996.71000000008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9696.869999999999</v>
      </c>
      <c r="BZ51" s="20">
        <v>0</v>
      </c>
      <c r="CA51" s="20">
        <v>0</v>
      </c>
      <c r="CB51" s="20">
        <v>0</v>
      </c>
      <c r="CC51" s="20">
        <v>398778.12</v>
      </c>
      <c r="CD51" s="16"/>
      <c r="CE51" s="28">
        <f>SUM(C51:CD51)</f>
        <v>6425819.6500000004</v>
      </c>
    </row>
    <row r="52" spans="1:83" x14ac:dyDescent="0.25">
      <c r="A52" s="35" t="s">
        <v>235</v>
      </c>
      <c r="B52" s="278">
        <v>4842329.62</v>
      </c>
      <c r="C52" s="28">
        <f t="shared" ref="C52:AH52" si="3">IF($B$52,ROUND(($B$52/($CE$90+$CF$90)*C90),0))</f>
        <v>235700</v>
      </c>
      <c r="D52" s="28">
        <f t="shared" si="3"/>
        <v>0</v>
      </c>
      <c r="E52" s="28">
        <f t="shared" si="3"/>
        <v>1413162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475736</v>
      </c>
      <c r="Q52" s="28">
        <f t="shared" si="3"/>
        <v>61339</v>
      </c>
      <c r="R52" s="28">
        <f t="shared" si="3"/>
        <v>0</v>
      </c>
      <c r="S52" s="28">
        <f t="shared" si="3"/>
        <v>139465</v>
      </c>
      <c r="T52" s="28">
        <f t="shared" si="3"/>
        <v>0</v>
      </c>
      <c r="U52" s="28">
        <f t="shared" si="3"/>
        <v>123575</v>
      </c>
      <c r="V52" s="28">
        <f t="shared" si="3"/>
        <v>0</v>
      </c>
      <c r="W52" s="28">
        <f t="shared" si="3"/>
        <v>18634</v>
      </c>
      <c r="X52" s="28">
        <f t="shared" si="3"/>
        <v>16533</v>
      </c>
      <c r="Y52" s="28">
        <f t="shared" si="3"/>
        <v>253978</v>
      </c>
      <c r="Z52" s="28">
        <f t="shared" si="3"/>
        <v>0</v>
      </c>
      <c r="AA52" s="28">
        <f t="shared" si="3"/>
        <v>0</v>
      </c>
      <c r="AB52" s="28">
        <f t="shared" si="3"/>
        <v>37013</v>
      </c>
      <c r="AC52" s="28">
        <f t="shared" si="3"/>
        <v>11129</v>
      </c>
      <c r="AD52" s="28">
        <f t="shared" si="3"/>
        <v>0</v>
      </c>
      <c r="AE52" s="28">
        <f t="shared" si="3"/>
        <v>98284</v>
      </c>
      <c r="AF52" s="28">
        <f t="shared" si="3"/>
        <v>0</v>
      </c>
      <c r="AG52" s="28">
        <f t="shared" si="3"/>
        <v>262651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124050</v>
      </c>
      <c r="AZ52" s="28">
        <f t="shared" si="4"/>
        <v>0</v>
      </c>
      <c r="BA52" s="28">
        <f t="shared" si="4"/>
        <v>15127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322321</v>
      </c>
      <c r="BF52" s="28">
        <f t="shared" si="4"/>
        <v>12366</v>
      </c>
      <c r="BG52" s="28">
        <f t="shared" si="4"/>
        <v>0</v>
      </c>
      <c r="BH52" s="28">
        <f t="shared" si="4"/>
        <v>0</v>
      </c>
      <c r="BI52" s="28">
        <f t="shared" si="4"/>
        <v>11417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1176940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14788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15754</v>
      </c>
      <c r="BW52" s="28">
        <f t="shared" si="5"/>
        <v>0</v>
      </c>
      <c r="BX52" s="28">
        <f t="shared" si="5"/>
        <v>0</v>
      </c>
      <c r="BY52" s="28">
        <f t="shared" si="5"/>
        <v>2372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4842334</v>
      </c>
    </row>
    <row r="53" spans="1:83" x14ac:dyDescent="0.25">
      <c r="A53" s="16" t="s">
        <v>233</v>
      </c>
      <c r="B53" s="28">
        <f>B51+B52</f>
        <v>11268149.27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4894</v>
      </c>
      <c r="D59" s="20">
        <v>0</v>
      </c>
      <c r="E59" s="20">
        <v>28661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476527</v>
      </c>
      <c r="Q59" s="26">
        <v>305595</v>
      </c>
      <c r="R59" s="26">
        <v>0</v>
      </c>
      <c r="S59" s="279">
        <v>0</v>
      </c>
      <c r="T59" s="279">
        <v>0</v>
      </c>
      <c r="U59" s="27">
        <v>430738</v>
      </c>
      <c r="V59" s="26">
        <v>22248</v>
      </c>
      <c r="W59" s="26">
        <v>13246</v>
      </c>
      <c r="X59" s="26">
        <v>0</v>
      </c>
      <c r="Y59" s="26">
        <v>190122.78779999999</v>
      </c>
      <c r="Z59" s="26">
        <v>0</v>
      </c>
      <c r="AA59" s="26">
        <v>13251.114700000002</v>
      </c>
      <c r="AB59" s="279">
        <v>0</v>
      </c>
      <c r="AC59" s="26">
        <v>58013.8099</v>
      </c>
      <c r="AD59" s="26">
        <v>0</v>
      </c>
      <c r="AE59" s="26">
        <v>56938</v>
      </c>
      <c r="AF59" s="26">
        <v>0</v>
      </c>
      <c r="AG59" s="26">
        <v>33489</v>
      </c>
      <c r="AH59" s="26">
        <v>0</v>
      </c>
      <c r="AI59" s="26">
        <v>0</v>
      </c>
      <c r="AJ59" s="26">
        <v>191281.33</v>
      </c>
      <c r="AK59" s="26">
        <v>16902</v>
      </c>
      <c r="AL59" s="26">
        <v>2342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120193</v>
      </c>
      <c r="AZ59" s="26">
        <v>102757</v>
      </c>
      <c r="BA59" s="279">
        <v>0</v>
      </c>
      <c r="BB59" s="279">
        <v>0</v>
      </c>
      <c r="BC59" s="279">
        <v>0</v>
      </c>
      <c r="BD59" s="279">
        <v>0</v>
      </c>
      <c r="BE59" s="26">
        <v>285856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25">
      <c r="A60" s="218" t="s">
        <v>262</v>
      </c>
      <c r="B60" s="219"/>
      <c r="C60" s="280">
        <v>46.531721153846142</v>
      </c>
      <c r="D60" s="280">
        <v>0</v>
      </c>
      <c r="E60" s="280">
        <v>188.03044711538462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1">
        <v>44.303355769230791</v>
      </c>
      <c r="Q60" s="281">
        <v>23.163067307692309</v>
      </c>
      <c r="R60" s="281">
        <v>0</v>
      </c>
      <c r="S60" s="282">
        <v>9.2483269230769238</v>
      </c>
      <c r="T60" s="282">
        <v>3.0308125000000001</v>
      </c>
      <c r="U60" s="283">
        <v>23.174894230769233</v>
      </c>
      <c r="V60" s="281">
        <v>3.6374374999999999</v>
      </c>
      <c r="W60" s="281">
        <v>3.8379230769230768</v>
      </c>
      <c r="X60" s="281">
        <v>9.2889567307692307</v>
      </c>
      <c r="Y60" s="281">
        <v>19.894293269230765</v>
      </c>
      <c r="Z60" s="281">
        <v>0</v>
      </c>
      <c r="AA60" s="281">
        <v>2.3636298076923077</v>
      </c>
      <c r="AB60" s="282">
        <v>30.259139423076917</v>
      </c>
      <c r="AC60" s="281">
        <v>13.912149038461541</v>
      </c>
      <c r="AD60" s="281">
        <v>0</v>
      </c>
      <c r="AE60" s="281">
        <v>14.325245192307692</v>
      </c>
      <c r="AF60" s="281">
        <v>0</v>
      </c>
      <c r="AG60" s="281">
        <v>48.048774038461538</v>
      </c>
      <c r="AH60" s="281">
        <v>0</v>
      </c>
      <c r="AI60" s="281">
        <v>0</v>
      </c>
      <c r="AJ60" s="281">
        <v>258.12385096153844</v>
      </c>
      <c r="AK60" s="281">
        <v>3.640639423076923</v>
      </c>
      <c r="AL60" s="281">
        <v>1.1256826923076921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10.986427884615386</v>
      </c>
      <c r="AW60" s="282">
        <v>0</v>
      </c>
      <c r="AX60" s="282">
        <v>0</v>
      </c>
      <c r="AY60" s="281">
        <v>31.408336538461537</v>
      </c>
      <c r="AZ60" s="281">
        <v>0</v>
      </c>
      <c r="BA60" s="282">
        <v>1.1998942307692309</v>
      </c>
      <c r="BB60" s="282">
        <v>0</v>
      </c>
      <c r="BC60" s="282">
        <v>3.9684711538461537</v>
      </c>
      <c r="BD60" s="282">
        <v>0</v>
      </c>
      <c r="BE60" s="281">
        <v>6.2259182692307702</v>
      </c>
      <c r="BF60" s="282">
        <v>23.437687499999999</v>
      </c>
      <c r="BG60" s="282">
        <v>0</v>
      </c>
      <c r="BH60" s="282">
        <v>0</v>
      </c>
      <c r="BI60" s="282">
        <v>0</v>
      </c>
      <c r="BJ60" s="282">
        <v>0</v>
      </c>
      <c r="BK60" s="282">
        <v>0</v>
      </c>
      <c r="BL60" s="282">
        <v>0</v>
      </c>
      <c r="BM60" s="282">
        <v>0</v>
      </c>
      <c r="BN60" s="282">
        <v>5.431288461538462</v>
      </c>
      <c r="BO60" s="282">
        <v>0</v>
      </c>
      <c r="BP60" s="282">
        <v>0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0</v>
      </c>
      <c r="BY60" s="282">
        <v>16.737562499999999</v>
      </c>
      <c r="BZ60" s="282">
        <v>0.69628365384615387</v>
      </c>
      <c r="CA60" s="282">
        <v>1.9526153846153846</v>
      </c>
      <c r="CB60" s="282">
        <v>0</v>
      </c>
      <c r="CC60" s="282">
        <v>0.78500000000000014</v>
      </c>
      <c r="CD60" s="220" t="s">
        <v>248</v>
      </c>
      <c r="CE60" s="238">
        <f t="shared" ref="CE60:CE68" si="6">SUM(C60:CD60)</f>
        <v>848.76983173076917</v>
      </c>
    </row>
    <row r="61" spans="1:83" x14ac:dyDescent="0.25">
      <c r="A61" s="35" t="s">
        <v>263</v>
      </c>
      <c r="B61" s="16"/>
      <c r="C61" s="20">
        <v>7082182.9399999985</v>
      </c>
      <c r="D61" s="20">
        <v>0</v>
      </c>
      <c r="E61" s="20">
        <v>24078348.319999997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5200347.24</v>
      </c>
      <c r="Q61" s="26">
        <v>2866402.1500000004</v>
      </c>
      <c r="R61" s="26">
        <v>0</v>
      </c>
      <c r="S61" s="284">
        <v>510341.50999999995</v>
      </c>
      <c r="T61" s="284">
        <v>389138.70999999996</v>
      </c>
      <c r="U61" s="27">
        <v>1940919.41</v>
      </c>
      <c r="V61" s="26">
        <v>457679.66</v>
      </c>
      <c r="W61" s="26">
        <v>484881.91</v>
      </c>
      <c r="X61" s="26">
        <v>1299246.21</v>
      </c>
      <c r="Y61" s="26">
        <v>2100113.0099999998</v>
      </c>
      <c r="Z61" s="26">
        <v>0</v>
      </c>
      <c r="AA61" s="26">
        <v>293857.98</v>
      </c>
      <c r="AB61" s="285">
        <v>3569376.7600000002</v>
      </c>
      <c r="AC61" s="26">
        <v>1388038.34</v>
      </c>
      <c r="AD61" s="26">
        <v>0</v>
      </c>
      <c r="AE61" s="26">
        <v>1567120.3599999999</v>
      </c>
      <c r="AF61" s="26">
        <v>0</v>
      </c>
      <c r="AG61" s="26">
        <v>9432201.5899999999</v>
      </c>
      <c r="AH61" s="26">
        <v>0</v>
      </c>
      <c r="AI61" s="26">
        <v>0</v>
      </c>
      <c r="AJ61" s="26">
        <v>30600364.910000008</v>
      </c>
      <c r="AK61" s="26">
        <v>418905.07999999996</v>
      </c>
      <c r="AL61" s="26">
        <v>115400.78999999998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1397876.78</v>
      </c>
      <c r="AW61" s="284">
        <v>0</v>
      </c>
      <c r="AX61" s="284">
        <v>0</v>
      </c>
      <c r="AY61" s="26">
        <v>1596094.4600000002</v>
      </c>
      <c r="AZ61" s="26">
        <v>0</v>
      </c>
      <c r="BA61" s="284">
        <v>49255.609999999993</v>
      </c>
      <c r="BB61" s="284">
        <v>0</v>
      </c>
      <c r="BC61" s="284">
        <v>222540.30999999997</v>
      </c>
      <c r="BD61" s="284">
        <v>0</v>
      </c>
      <c r="BE61" s="26">
        <v>505508.72000000003</v>
      </c>
      <c r="BF61" s="284">
        <v>1423183.49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0</v>
      </c>
      <c r="BM61" s="284">
        <v>0</v>
      </c>
      <c r="BN61" s="284">
        <v>847783.57000000007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0</v>
      </c>
      <c r="BY61" s="284">
        <v>1876321.6900000002</v>
      </c>
      <c r="BZ61" s="284">
        <v>147681.38</v>
      </c>
      <c r="CA61" s="284">
        <v>210803.71000000002</v>
      </c>
      <c r="CB61" s="284">
        <v>0</v>
      </c>
      <c r="CC61" s="284">
        <v>849089.39999999991</v>
      </c>
      <c r="CD61" s="25" t="s">
        <v>248</v>
      </c>
      <c r="CE61" s="28">
        <f t="shared" si="6"/>
        <v>102921005.99999997</v>
      </c>
    </row>
    <row r="62" spans="1:83" x14ac:dyDescent="0.25">
      <c r="A62" s="35" t="s">
        <v>11</v>
      </c>
      <c r="B62" s="16"/>
      <c r="C62" s="28">
        <f t="shared" ref="C62:AH62" si="7">ROUND(C47+C48,0)</f>
        <v>1260062</v>
      </c>
      <c r="D62" s="28">
        <f t="shared" si="7"/>
        <v>0</v>
      </c>
      <c r="E62" s="28">
        <f t="shared" si="7"/>
        <v>4284223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925325</v>
      </c>
      <c r="Q62" s="28">
        <f t="shared" si="7"/>
        <v>513997</v>
      </c>
      <c r="R62" s="28">
        <f t="shared" si="7"/>
        <v>0</v>
      </c>
      <c r="S62" s="28">
        <f t="shared" si="7"/>
        <v>90800</v>
      </c>
      <c r="T62" s="28">
        <f t="shared" si="7"/>
        <v>69236</v>
      </c>
      <c r="U62" s="28">
        <f t="shared" si="7"/>
        <v>345403</v>
      </c>
      <c r="V62" s="28">
        <f t="shared" si="7"/>
        <v>81430</v>
      </c>
      <c r="W62" s="28">
        <f t="shared" si="7"/>
        <v>86270</v>
      </c>
      <c r="X62" s="28">
        <f t="shared" si="7"/>
        <v>231162</v>
      </c>
      <c r="Y62" s="28">
        <f t="shared" si="7"/>
        <v>374076</v>
      </c>
      <c r="Z62" s="28">
        <f t="shared" si="7"/>
        <v>0</v>
      </c>
      <c r="AA62" s="28">
        <f t="shared" si="7"/>
        <v>52283</v>
      </c>
      <c r="AB62" s="28">
        <f t="shared" si="7"/>
        <v>635190</v>
      </c>
      <c r="AC62" s="28">
        <f t="shared" si="7"/>
        <v>248715</v>
      </c>
      <c r="AD62" s="28">
        <f t="shared" si="7"/>
        <v>0</v>
      </c>
      <c r="AE62" s="28">
        <f t="shared" si="7"/>
        <v>278822</v>
      </c>
      <c r="AF62" s="28">
        <f t="shared" si="7"/>
        <v>0</v>
      </c>
      <c r="AG62" s="28">
        <f t="shared" si="7"/>
        <v>1678560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5444415</v>
      </c>
      <c r="AK62" s="28">
        <f t="shared" si="8"/>
        <v>74532</v>
      </c>
      <c r="AL62" s="28">
        <f t="shared" si="8"/>
        <v>20532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248710</v>
      </c>
      <c r="AW62" s="28">
        <f t="shared" si="8"/>
        <v>0</v>
      </c>
      <c r="AX62" s="28">
        <f t="shared" si="8"/>
        <v>0</v>
      </c>
      <c r="AY62" s="28">
        <f t="shared" si="8"/>
        <v>283977</v>
      </c>
      <c r="AZ62" s="28">
        <f t="shared" si="8"/>
        <v>0</v>
      </c>
      <c r="BA62" s="28">
        <f t="shared" si="8"/>
        <v>8764</v>
      </c>
      <c r="BB62" s="28">
        <f t="shared" si="8"/>
        <v>0</v>
      </c>
      <c r="BC62" s="28">
        <f t="shared" si="8"/>
        <v>39594</v>
      </c>
      <c r="BD62" s="28">
        <f t="shared" si="8"/>
        <v>0</v>
      </c>
      <c r="BE62" s="28">
        <f t="shared" si="8"/>
        <v>89940</v>
      </c>
      <c r="BF62" s="28">
        <f t="shared" si="8"/>
        <v>257680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194488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333835</v>
      </c>
      <c r="BZ62" s="28">
        <f t="shared" si="9"/>
        <v>26987</v>
      </c>
      <c r="CA62" s="28">
        <f t="shared" si="9"/>
        <v>37506</v>
      </c>
      <c r="CB62" s="28">
        <f t="shared" si="9"/>
        <v>0</v>
      </c>
      <c r="CC62" s="28">
        <f t="shared" si="9"/>
        <v>151070</v>
      </c>
      <c r="CD62" s="25" t="s">
        <v>248</v>
      </c>
      <c r="CE62" s="28">
        <f t="shared" si="6"/>
        <v>18367584</v>
      </c>
    </row>
    <row r="63" spans="1:83" x14ac:dyDescent="0.25">
      <c r="A63" s="35" t="s">
        <v>264</v>
      </c>
      <c r="B63" s="16"/>
      <c r="C63" s="20">
        <v>1071430.3400000001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798509.85</v>
      </c>
      <c r="Q63" s="26">
        <v>0</v>
      </c>
      <c r="R63" s="26">
        <v>0</v>
      </c>
      <c r="S63" s="284">
        <v>0</v>
      </c>
      <c r="T63" s="284">
        <v>0</v>
      </c>
      <c r="U63" s="27">
        <v>13385.25</v>
      </c>
      <c r="V63" s="26">
        <v>0</v>
      </c>
      <c r="W63" s="26">
        <v>0</v>
      </c>
      <c r="X63" s="26">
        <v>0</v>
      </c>
      <c r="Y63" s="26">
        <v>28425</v>
      </c>
      <c r="Z63" s="26">
        <v>0</v>
      </c>
      <c r="AA63" s="26">
        <v>0</v>
      </c>
      <c r="AB63" s="285">
        <v>0</v>
      </c>
      <c r="AC63" s="26">
        <v>600</v>
      </c>
      <c r="AD63" s="26">
        <v>0</v>
      </c>
      <c r="AE63" s="26">
        <v>0</v>
      </c>
      <c r="AF63" s="26">
        <v>0</v>
      </c>
      <c r="AG63" s="26">
        <v>1047183.5599999999</v>
      </c>
      <c r="AH63" s="26">
        <v>0</v>
      </c>
      <c r="AI63" s="26">
        <v>0</v>
      </c>
      <c r="AJ63" s="26">
        <v>412435.79999999993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4485432.32</v>
      </c>
      <c r="CD63" s="25" t="s">
        <v>248</v>
      </c>
      <c r="CE63" s="28">
        <f t="shared" si="6"/>
        <v>7857402.1200000001</v>
      </c>
    </row>
    <row r="64" spans="1:83" x14ac:dyDescent="0.25">
      <c r="A64" s="35" t="s">
        <v>265</v>
      </c>
      <c r="B64" s="16"/>
      <c r="C64" s="20">
        <v>651169.69000000018</v>
      </c>
      <c r="D64" s="20">
        <v>0</v>
      </c>
      <c r="E64" s="20">
        <v>1586144.0599999996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11648429.68</v>
      </c>
      <c r="Q64" s="26">
        <v>238236.75000000003</v>
      </c>
      <c r="R64" s="26">
        <v>0</v>
      </c>
      <c r="S64" s="284">
        <v>224573.58000000007</v>
      </c>
      <c r="T64" s="284">
        <v>208867.80999999997</v>
      </c>
      <c r="U64" s="27">
        <v>1366205.18</v>
      </c>
      <c r="V64" s="26">
        <v>77094.880000000005</v>
      </c>
      <c r="W64" s="26">
        <v>22350.31</v>
      </c>
      <c r="X64" s="26">
        <v>107179.47</v>
      </c>
      <c r="Y64" s="26">
        <v>223042.36999999997</v>
      </c>
      <c r="Z64" s="26">
        <v>0</v>
      </c>
      <c r="AA64" s="26">
        <v>144380.85999999999</v>
      </c>
      <c r="AB64" s="285">
        <v>7361186.5</v>
      </c>
      <c r="AC64" s="26">
        <v>341467.68999999989</v>
      </c>
      <c r="AD64" s="26">
        <v>2311.86</v>
      </c>
      <c r="AE64" s="26">
        <v>12769.260000000002</v>
      </c>
      <c r="AF64" s="26">
        <v>0</v>
      </c>
      <c r="AG64" s="26">
        <v>999262.72999999986</v>
      </c>
      <c r="AH64" s="26">
        <v>0</v>
      </c>
      <c r="AI64" s="26">
        <v>0</v>
      </c>
      <c r="AJ64" s="26">
        <v>2174102.5399999996</v>
      </c>
      <c r="AK64" s="26">
        <v>2221.44</v>
      </c>
      <c r="AL64" s="26">
        <v>35.369999999999997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62661.22</v>
      </c>
      <c r="AW64" s="284">
        <v>0</v>
      </c>
      <c r="AX64" s="284">
        <v>0</v>
      </c>
      <c r="AY64" s="26">
        <v>834725.2899999998</v>
      </c>
      <c r="AZ64" s="26">
        <v>0</v>
      </c>
      <c r="BA64" s="284">
        <v>0</v>
      </c>
      <c r="BB64" s="284">
        <v>0</v>
      </c>
      <c r="BC64" s="284">
        <v>0</v>
      </c>
      <c r="BD64" s="284">
        <v>0</v>
      </c>
      <c r="BE64" s="26">
        <v>46058.75</v>
      </c>
      <c r="BF64" s="284">
        <v>175456.50999999998</v>
      </c>
      <c r="BG64" s="284">
        <v>0</v>
      </c>
      <c r="BH64" s="284">
        <v>0</v>
      </c>
      <c r="BI64" s="284">
        <v>40275.46</v>
      </c>
      <c r="BJ64" s="284">
        <v>0</v>
      </c>
      <c r="BK64" s="284">
        <v>0</v>
      </c>
      <c r="BL64" s="284">
        <v>26864.529999999995</v>
      </c>
      <c r="BM64" s="284">
        <v>0</v>
      </c>
      <c r="BN64" s="284">
        <v>76014.799999999974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0</v>
      </c>
      <c r="BX64" s="284">
        <v>0</v>
      </c>
      <c r="BY64" s="284">
        <v>1147.0999999999999</v>
      </c>
      <c r="BZ64" s="284">
        <v>4405.43</v>
      </c>
      <c r="CA64" s="284">
        <v>0</v>
      </c>
      <c r="CB64" s="284">
        <v>0</v>
      </c>
      <c r="CC64" s="284">
        <v>15101.95</v>
      </c>
      <c r="CD64" s="25" t="s">
        <v>248</v>
      </c>
      <c r="CE64" s="28">
        <f t="shared" si="6"/>
        <v>28673743.070000008</v>
      </c>
    </row>
    <row r="65" spans="1:83" x14ac:dyDescent="0.25">
      <c r="A65" s="35" t="s">
        <v>266</v>
      </c>
      <c r="B65" s="16"/>
      <c r="C65" s="20">
        <v>484.13</v>
      </c>
      <c r="D65" s="20">
        <v>0</v>
      </c>
      <c r="E65" s="20">
        <v>37057.1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2248.6</v>
      </c>
      <c r="Q65" s="26">
        <v>801.72</v>
      </c>
      <c r="R65" s="26">
        <v>0</v>
      </c>
      <c r="S65" s="284">
        <v>0</v>
      </c>
      <c r="T65" s="284">
        <v>481.70000000000005</v>
      </c>
      <c r="U65" s="27">
        <v>6275.3799999999992</v>
      </c>
      <c r="V65" s="26">
        <v>705.47</v>
      </c>
      <c r="W65" s="26">
        <v>0</v>
      </c>
      <c r="X65" s="26">
        <v>137.88</v>
      </c>
      <c r="Y65" s="26">
        <v>98.65</v>
      </c>
      <c r="Z65" s="26">
        <v>0</v>
      </c>
      <c r="AA65" s="26">
        <v>0</v>
      </c>
      <c r="AB65" s="285">
        <v>295.95</v>
      </c>
      <c r="AC65" s="26">
        <v>579.09</v>
      </c>
      <c r="AD65" s="26">
        <v>0</v>
      </c>
      <c r="AE65" s="26">
        <v>98.65</v>
      </c>
      <c r="AF65" s="26">
        <v>0</v>
      </c>
      <c r="AG65" s="26">
        <v>580.59</v>
      </c>
      <c r="AH65" s="26">
        <v>0</v>
      </c>
      <c r="AI65" s="26">
        <v>0</v>
      </c>
      <c r="AJ65" s="26">
        <v>105698.55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98.65</v>
      </c>
      <c r="AZ65" s="26">
        <v>0</v>
      </c>
      <c r="BA65" s="284">
        <v>0</v>
      </c>
      <c r="BB65" s="284">
        <v>0</v>
      </c>
      <c r="BC65" s="284">
        <v>548.41</v>
      </c>
      <c r="BD65" s="284">
        <v>0</v>
      </c>
      <c r="BE65" s="26">
        <v>1231470.3600000001</v>
      </c>
      <c r="BF65" s="284">
        <v>420.2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242.94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685.23</v>
      </c>
      <c r="BZ65" s="284">
        <v>43.02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1389052.27</v>
      </c>
    </row>
    <row r="66" spans="1:83" x14ac:dyDescent="0.25">
      <c r="A66" s="35" t="s">
        <v>267</v>
      </c>
      <c r="B66" s="16"/>
      <c r="C66" s="20">
        <v>66251.89</v>
      </c>
      <c r="D66" s="20">
        <v>0</v>
      </c>
      <c r="E66" s="20">
        <v>413082.47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1256102.0900000001</v>
      </c>
      <c r="Q66" s="26">
        <v>51216.899999999994</v>
      </c>
      <c r="R66" s="26">
        <v>0</v>
      </c>
      <c r="S66" s="284">
        <v>109152.18</v>
      </c>
      <c r="T66" s="284">
        <v>0</v>
      </c>
      <c r="U66" s="27">
        <v>977837.96</v>
      </c>
      <c r="V66" s="26">
        <v>15304.56</v>
      </c>
      <c r="W66" s="26">
        <v>114803.68</v>
      </c>
      <c r="X66" s="26">
        <v>133998.58000000002</v>
      </c>
      <c r="Y66" s="26">
        <v>935153.71</v>
      </c>
      <c r="Z66" s="26">
        <v>0</v>
      </c>
      <c r="AA66" s="26">
        <v>7183.85</v>
      </c>
      <c r="AB66" s="285">
        <v>538236.20000000007</v>
      </c>
      <c r="AC66" s="26">
        <v>657.57999999999993</v>
      </c>
      <c r="AD66" s="26">
        <v>748639.96</v>
      </c>
      <c r="AE66" s="26">
        <v>343265.62000000005</v>
      </c>
      <c r="AF66" s="26">
        <v>0</v>
      </c>
      <c r="AG66" s="26">
        <v>343558.47000000009</v>
      </c>
      <c r="AH66" s="26">
        <v>0</v>
      </c>
      <c r="AI66" s="26">
        <v>0</v>
      </c>
      <c r="AJ66" s="26">
        <v>2843835.51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335960.46</v>
      </c>
      <c r="AW66" s="284">
        <v>0</v>
      </c>
      <c r="AX66" s="284">
        <v>0</v>
      </c>
      <c r="AY66" s="26">
        <v>364614.79000000004</v>
      </c>
      <c r="AZ66" s="26">
        <v>0</v>
      </c>
      <c r="BA66" s="284">
        <v>0</v>
      </c>
      <c r="BB66" s="284">
        <v>0</v>
      </c>
      <c r="BC66" s="284">
        <v>1215.3599999999999</v>
      </c>
      <c r="BD66" s="284">
        <v>0</v>
      </c>
      <c r="BE66" s="26">
        <v>3634866.42</v>
      </c>
      <c r="BF66" s="284">
        <v>121243.67</v>
      </c>
      <c r="BG66" s="284">
        <v>0</v>
      </c>
      <c r="BH66" s="284">
        <v>0</v>
      </c>
      <c r="BI66" s="284">
        <v>0</v>
      </c>
      <c r="BJ66" s="284">
        <v>0</v>
      </c>
      <c r="BK66" s="284">
        <v>7932353.6600000001</v>
      </c>
      <c r="BL66" s="284">
        <v>2786249.24</v>
      </c>
      <c r="BM66" s="284">
        <v>0</v>
      </c>
      <c r="BN66" s="284">
        <v>320354.46000000002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0</v>
      </c>
      <c r="BX66" s="284">
        <v>0</v>
      </c>
      <c r="BY66" s="284">
        <v>64598.91</v>
      </c>
      <c r="BZ66" s="284">
        <v>0</v>
      </c>
      <c r="CA66" s="284">
        <v>0</v>
      </c>
      <c r="CB66" s="284">
        <v>33690</v>
      </c>
      <c r="CC66" s="284">
        <v>22099167.629999999</v>
      </c>
      <c r="CD66" s="25" t="s">
        <v>248</v>
      </c>
      <c r="CE66" s="28">
        <f t="shared" si="6"/>
        <v>46592595.810000002</v>
      </c>
    </row>
    <row r="67" spans="1:83" x14ac:dyDescent="0.25">
      <c r="A67" s="35" t="s">
        <v>16</v>
      </c>
      <c r="B67" s="16"/>
      <c r="C67" s="28">
        <f t="shared" ref="C67:AH67" si="10">ROUND(C51+C52,0)</f>
        <v>464395</v>
      </c>
      <c r="D67" s="28">
        <f t="shared" si="10"/>
        <v>0</v>
      </c>
      <c r="E67" s="28">
        <f t="shared" si="10"/>
        <v>2395393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1489272</v>
      </c>
      <c r="Q67" s="28">
        <f t="shared" si="10"/>
        <v>133390</v>
      </c>
      <c r="R67" s="28">
        <f t="shared" si="10"/>
        <v>0</v>
      </c>
      <c r="S67" s="28">
        <f t="shared" si="10"/>
        <v>225980</v>
      </c>
      <c r="T67" s="28">
        <f t="shared" si="10"/>
        <v>15368</v>
      </c>
      <c r="U67" s="28">
        <f t="shared" si="10"/>
        <v>213603</v>
      </c>
      <c r="V67" s="28">
        <f t="shared" si="10"/>
        <v>50828</v>
      </c>
      <c r="W67" s="28">
        <f t="shared" si="10"/>
        <v>24812</v>
      </c>
      <c r="X67" s="28">
        <f t="shared" si="10"/>
        <v>203529</v>
      </c>
      <c r="Y67" s="28">
        <f t="shared" si="10"/>
        <v>585708</v>
      </c>
      <c r="Z67" s="28">
        <f t="shared" si="10"/>
        <v>0</v>
      </c>
      <c r="AA67" s="28">
        <f t="shared" si="10"/>
        <v>5214</v>
      </c>
      <c r="AB67" s="28">
        <f t="shared" si="10"/>
        <v>180862</v>
      </c>
      <c r="AC67" s="28">
        <f t="shared" si="10"/>
        <v>55437</v>
      </c>
      <c r="AD67" s="28">
        <f t="shared" si="10"/>
        <v>0</v>
      </c>
      <c r="AE67" s="28">
        <f t="shared" si="10"/>
        <v>99701</v>
      </c>
      <c r="AF67" s="28">
        <f t="shared" si="10"/>
        <v>0</v>
      </c>
      <c r="AG67" s="28">
        <f t="shared" si="10"/>
        <v>521636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1208781</v>
      </c>
      <c r="AK67" s="28">
        <f t="shared" si="11"/>
        <v>435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230316</v>
      </c>
      <c r="AZ67" s="28">
        <f t="shared" si="11"/>
        <v>0</v>
      </c>
      <c r="BA67" s="28">
        <f t="shared" si="11"/>
        <v>26110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672102</v>
      </c>
      <c r="BF67" s="28">
        <f t="shared" si="11"/>
        <v>27145</v>
      </c>
      <c r="BG67" s="28">
        <f t="shared" si="11"/>
        <v>0</v>
      </c>
      <c r="BH67" s="28">
        <f t="shared" si="11"/>
        <v>0</v>
      </c>
      <c r="BI67" s="28">
        <f t="shared" si="11"/>
        <v>19578</v>
      </c>
      <c r="BJ67" s="28">
        <f t="shared" si="11"/>
        <v>0</v>
      </c>
      <c r="BK67" s="28">
        <f t="shared" si="11"/>
        <v>0</v>
      </c>
      <c r="BL67" s="28">
        <f t="shared" si="11"/>
        <v>3233</v>
      </c>
      <c r="BM67" s="28">
        <f t="shared" si="11"/>
        <v>0</v>
      </c>
      <c r="BN67" s="28">
        <f t="shared" si="11"/>
        <v>1973937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14788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15754</v>
      </c>
      <c r="BW67" s="28">
        <f t="shared" si="12"/>
        <v>0</v>
      </c>
      <c r="BX67" s="28">
        <f t="shared" si="12"/>
        <v>0</v>
      </c>
      <c r="BY67" s="28">
        <f t="shared" si="12"/>
        <v>12069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398778</v>
      </c>
      <c r="CD67" s="25" t="s">
        <v>248</v>
      </c>
      <c r="CE67" s="28">
        <f t="shared" si="6"/>
        <v>11268154</v>
      </c>
    </row>
    <row r="68" spans="1:83" x14ac:dyDescent="0.25">
      <c r="A68" s="35" t="s">
        <v>268</v>
      </c>
      <c r="B68" s="28"/>
      <c r="C68" s="20">
        <v>10793.47</v>
      </c>
      <c r="D68" s="20">
        <v>0</v>
      </c>
      <c r="E68" s="20">
        <v>17260.919999999998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249003.97</v>
      </c>
      <c r="Q68" s="26">
        <v>501.38</v>
      </c>
      <c r="R68" s="26">
        <v>0</v>
      </c>
      <c r="S68" s="284">
        <v>56928.3</v>
      </c>
      <c r="T68" s="284">
        <v>0</v>
      </c>
      <c r="U68" s="27">
        <v>22608.589999999997</v>
      </c>
      <c r="V68" s="26">
        <v>0</v>
      </c>
      <c r="W68" s="26">
        <v>661.93</v>
      </c>
      <c r="X68" s="26">
        <v>0</v>
      </c>
      <c r="Y68" s="26">
        <v>61849.25</v>
      </c>
      <c r="Z68" s="26">
        <v>0</v>
      </c>
      <c r="AA68" s="26">
        <v>691.86</v>
      </c>
      <c r="AB68" s="285">
        <v>56682.130000000005</v>
      </c>
      <c r="AC68" s="26">
        <v>3558.3399999999997</v>
      </c>
      <c r="AD68" s="26">
        <v>0</v>
      </c>
      <c r="AE68" s="26">
        <v>235332.17</v>
      </c>
      <c r="AF68" s="26">
        <v>0</v>
      </c>
      <c r="AG68" s="26">
        <v>33856.49</v>
      </c>
      <c r="AH68" s="26">
        <v>0</v>
      </c>
      <c r="AI68" s="26">
        <v>0</v>
      </c>
      <c r="AJ68" s="26">
        <v>3462612.0900000008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172589.84</v>
      </c>
      <c r="AW68" s="284">
        <v>0</v>
      </c>
      <c r="AX68" s="284">
        <v>0</v>
      </c>
      <c r="AY68" s="26">
        <v>13994.18</v>
      </c>
      <c r="AZ68" s="26">
        <v>0</v>
      </c>
      <c r="BA68" s="284">
        <v>0</v>
      </c>
      <c r="BB68" s="284">
        <v>0</v>
      </c>
      <c r="BC68" s="284">
        <v>0</v>
      </c>
      <c r="BD68" s="284">
        <v>285105.45</v>
      </c>
      <c r="BE68" s="26">
        <v>2461.1400000000003</v>
      </c>
      <c r="BF68" s="284">
        <v>425.14</v>
      </c>
      <c r="BG68" s="284">
        <v>0</v>
      </c>
      <c r="BH68" s="284">
        <v>0</v>
      </c>
      <c r="BI68" s="284">
        <v>665.05</v>
      </c>
      <c r="BJ68" s="284">
        <v>0</v>
      </c>
      <c r="BK68" s="284">
        <v>0</v>
      </c>
      <c r="BL68" s="284">
        <v>6167.69</v>
      </c>
      <c r="BM68" s="284">
        <v>0</v>
      </c>
      <c r="BN68" s="284">
        <v>83499.099999999991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938.42</v>
      </c>
      <c r="BZ68" s="284">
        <v>0</v>
      </c>
      <c r="CA68" s="284">
        <v>0</v>
      </c>
      <c r="CB68" s="284">
        <v>0</v>
      </c>
      <c r="CC68" s="284">
        <v>281935.30000000016</v>
      </c>
      <c r="CD68" s="25" t="s">
        <v>248</v>
      </c>
      <c r="CE68" s="28">
        <f t="shared" si="6"/>
        <v>5060122.1999999993</v>
      </c>
    </row>
    <row r="69" spans="1:83" x14ac:dyDescent="0.25">
      <c r="A69" s="35" t="s">
        <v>269</v>
      </c>
      <c r="B69" s="16"/>
      <c r="C69" s="28">
        <f t="shared" ref="C69:AH69" si="13">SUM(C70:C83)</f>
        <v>6936.1100000000006</v>
      </c>
      <c r="D69" s="28">
        <f t="shared" si="13"/>
        <v>0</v>
      </c>
      <c r="E69" s="28">
        <f t="shared" si="13"/>
        <v>45212.92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37410.880000000005</v>
      </c>
      <c r="Q69" s="28">
        <f t="shared" si="13"/>
        <v>9520.76</v>
      </c>
      <c r="R69" s="28">
        <f t="shared" si="13"/>
        <v>0</v>
      </c>
      <c r="S69" s="28">
        <f t="shared" si="13"/>
        <v>86773.650000000009</v>
      </c>
      <c r="T69" s="28">
        <f t="shared" si="13"/>
        <v>5282.66</v>
      </c>
      <c r="U69" s="28">
        <f t="shared" si="13"/>
        <v>9306.0000000000018</v>
      </c>
      <c r="V69" s="28">
        <f t="shared" si="13"/>
        <v>54</v>
      </c>
      <c r="W69" s="28">
        <f t="shared" si="13"/>
        <v>917.56999999999994</v>
      </c>
      <c r="X69" s="28">
        <f t="shared" si="13"/>
        <v>69.39</v>
      </c>
      <c r="Y69" s="28">
        <f t="shared" si="13"/>
        <v>3385.6399999999994</v>
      </c>
      <c r="Z69" s="28">
        <f t="shared" si="13"/>
        <v>0</v>
      </c>
      <c r="AA69" s="28">
        <f t="shared" si="13"/>
        <v>0</v>
      </c>
      <c r="AB69" s="28">
        <f t="shared" si="13"/>
        <v>7553606.0499999998</v>
      </c>
      <c r="AC69" s="28">
        <f t="shared" si="13"/>
        <v>2679.2</v>
      </c>
      <c r="AD69" s="28">
        <f t="shared" si="13"/>
        <v>0</v>
      </c>
      <c r="AE69" s="28">
        <f t="shared" si="13"/>
        <v>3506.13</v>
      </c>
      <c r="AF69" s="28">
        <f t="shared" si="13"/>
        <v>0</v>
      </c>
      <c r="AG69" s="28">
        <f t="shared" si="13"/>
        <v>75881.800000000017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563509.82999999984</v>
      </c>
      <c r="AK69" s="28">
        <f t="shared" si="14"/>
        <v>819.6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17996.47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9044.0400000000009</v>
      </c>
      <c r="BF69" s="28">
        <f t="shared" si="14"/>
        <v>7322.09</v>
      </c>
      <c r="BG69" s="28">
        <f t="shared" si="14"/>
        <v>0</v>
      </c>
      <c r="BH69" s="28">
        <f t="shared" si="14"/>
        <v>0</v>
      </c>
      <c r="BI69" s="28">
        <f t="shared" si="14"/>
        <v>118.5</v>
      </c>
      <c r="BJ69" s="28">
        <f t="shared" si="14"/>
        <v>0</v>
      </c>
      <c r="BK69" s="28">
        <f t="shared" si="14"/>
        <v>0</v>
      </c>
      <c r="BL69" s="28">
        <f t="shared" si="14"/>
        <v>879.43</v>
      </c>
      <c r="BM69" s="28">
        <f t="shared" si="14"/>
        <v>0</v>
      </c>
      <c r="BN69" s="28">
        <f t="shared" si="14"/>
        <v>131010.46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-39086.51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65</v>
      </c>
      <c r="BZ69" s="28">
        <f t="shared" si="15"/>
        <v>609</v>
      </c>
      <c r="CA69" s="28">
        <f t="shared" si="15"/>
        <v>0</v>
      </c>
      <c r="CB69" s="28">
        <f t="shared" si="15"/>
        <v>0</v>
      </c>
      <c r="CC69" s="28">
        <f t="shared" si="15"/>
        <v>303381.53000000026</v>
      </c>
      <c r="CD69" s="28">
        <f t="shared" si="15"/>
        <v>6924444.4700000007</v>
      </c>
      <c r="CE69" s="28">
        <f>SUM(CE70:CE84)</f>
        <v>29603933.960000001</v>
      </c>
    </row>
    <row r="70" spans="1:83" x14ac:dyDescent="0.2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2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6936.1100000000006</v>
      </c>
      <c r="D83" s="20">
        <v>0</v>
      </c>
      <c r="E83" s="26">
        <v>45212.92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37410.880000000005</v>
      </c>
      <c r="Q83" s="26">
        <v>9520.76</v>
      </c>
      <c r="R83" s="27">
        <v>0</v>
      </c>
      <c r="S83" s="26">
        <v>86773.650000000009</v>
      </c>
      <c r="T83" s="20">
        <v>5282.66</v>
      </c>
      <c r="U83" s="26">
        <v>9306.0000000000018</v>
      </c>
      <c r="V83" s="26">
        <v>54</v>
      </c>
      <c r="W83" s="20">
        <v>917.56999999999994</v>
      </c>
      <c r="X83" s="26">
        <v>69.39</v>
      </c>
      <c r="Y83" s="26">
        <v>3385.6399999999994</v>
      </c>
      <c r="Z83" s="26">
        <v>0</v>
      </c>
      <c r="AA83" s="26">
        <v>0</v>
      </c>
      <c r="AB83" s="26">
        <v>7553606.0499999998</v>
      </c>
      <c r="AC83" s="26">
        <v>2679.2</v>
      </c>
      <c r="AD83" s="26">
        <v>0</v>
      </c>
      <c r="AE83" s="26">
        <v>3506.13</v>
      </c>
      <c r="AF83" s="26">
        <v>0</v>
      </c>
      <c r="AG83" s="26">
        <v>75881.800000000017</v>
      </c>
      <c r="AH83" s="26">
        <v>0</v>
      </c>
      <c r="AI83" s="26">
        <v>0</v>
      </c>
      <c r="AJ83" s="26">
        <v>563509.82999999984</v>
      </c>
      <c r="AK83" s="26">
        <v>819.6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17996.47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9044.0400000000009</v>
      </c>
      <c r="BF83" s="26">
        <v>7322.09</v>
      </c>
      <c r="BG83" s="26">
        <v>0</v>
      </c>
      <c r="BH83" s="27">
        <v>0</v>
      </c>
      <c r="BI83" s="26">
        <v>118.5</v>
      </c>
      <c r="BJ83" s="26">
        <v>0</v>
      </c>
      <c r="BK83" s="26">
        <v>0</v>
      </c>
      <c r="BL83" s="26">
        <v>879.43</v>
      </c>
      <c r="BM83" s="26">
        <v>0</v>
      </c>
      <c r="BN83" s="26">
        <v>131010.46</v>
      </c>
      <c r="BO83" s="26">
        <v>0</v>
      </c>
      <c r="BP83" s="26">
        <v>0</v>
      </c>
      <c r="BQ83" s="26">
        <v>0</v>
      </c>
      <c r="BR83" s="26">
        <v>-39086.51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65</v>
      </c>
      <c r="BZ83" s="26">
        <v>609</v>
      </c>
      <c r="CA83" s="26">
        <v>0</v>
      </c>
      <c r="CB83" s="26">
        <v>0</v>
      </c>
      <c r="CC83" s="26">
        <v>303381.53000000026</v>
      </c>
      <c r="CD83" s="31">
        <v>6924444.4700000007</v>
      </c>
      <c r="CE83" s="28">
        <f t="shared" si="16"/>
        <v>15760656.67</v>
      </c>
    </row>
    <row r="84" spans="1:84" x14ac:dyDescent="0.25">
      <c r="A84" s="35" t="s">
        <v>284</v>
      </c>
      <c r="B84" s="16"/>
      <c r="C84" s="20">
        <v>13000</v>
      </c>
      <c r="D84" s="20">
        <v>0</v>
      </c>
      <c r="E84" s="20">
        <v>10290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10864.7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10164915.73</v>
      </c>
      <c r="AC84" s="20">
        <v>0</v>
      </c>
      <c r="AD84" s="20">
        <v>0</v>
      </c>
      <c r="AE84" s="20">
        <v>0</v>
      </c>
      <c r="AF84" s="20">
        <v>0</v>
      </c>
      <c r="AG84" s="20">
        <v>9000</v>
      </c>
      <c r="AH84" s="20">
        <v>0</v>
      </c>
      <c r="AI84" s="20">
        <v>0</v>
      </c>
      <c r="AJ84" s="20">
        <v>1373737.77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904948.82000000007</v>
      </c>
      <c r="AW84" s="20">
        <v>0</v>
      </c>
      <c r="AX84" s="20">
        <v>0</v>
      </c>
      <c r="AY84" s="20">
        <v>759715.91999999993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254.96</v>
      </c>
      <c r="BF84" s="20">
        <v>0</v>
      </c>
      <c r="BG84" s="20">
        <v>0</v>
      </c>
      <c r="BH84" s="20">
        <v>0</v>
      </c>
      <c r="BI84" s="20">
        <v>63624.35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92.56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532832.48</v>
      </c>
      <c r="CE84" s="28">
        <f t="shared" si="16"/>
        <v>13843277.290000001</v>
      </c>
    </row>
    <row r="85" spans="1:84" x14ac:dyDescent="0.25">
      <c r="A85" s="35" t="s">
        <v>285</v>
      </c>
      <c r="B85" s="28"/>
      <c r="C85" s="28">
        <f t="shared" ref="C85:AH85" si="17">SUM(C61:C69)-C84</f>
        <v>10600705.57</v>
      </c>
      <c r="D85" s="28">
        <f t="shared" si="17"/>
        <v>0</v>
      </c>
      <c r="E85" s="28">
        <f t="shared" si="17"/>
        <v>32846431.789999999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21606649.309999999</v>
      </c>
      <c r="Q85" s="28">
        <f t="shared" si="17"/>
        <v>3814066.66</v>
      </c>
      <c r="R85" s="28">
        <f t="shared" si="17"/>
        <v>0</v>
      </c>
      <c r="S85" s="28">
        <f t="shared" si="17"/>
        <v>1304549.22</v>
      </c>
      <c r="T85" s="28">
        <f t="shared" si="17"/>
        <v>688374.87999999989</v>
      </c>
      <c r="U85" s="28">
        <f t="shared" si="17"/>
        <v>4884679.0699999994</v>
      </c>
      <c r="V85" s="28">
        <f t="shared" si="17"/>
        <v>683096.57</v>
      </c>
      <c r="W85" s="28">
        <f t="shared" si="17"/>
        <v>734697.39999999991</v>
      </c>
      <c r="X85" s="28">
        <f t="shared" si="17"/>
        <v>1975322.5299999998</v>
      </c>
      <c r="Y85" s="28">
        <f t="shared" si="17"/>
        <v>4311851.63</v>
      </c>
      <c r="Z85" s="28">
        <f t="shared" si="17"/>
        <v>0</v>
      </c>
      <c r="AA85" s="28">
        <f t="shared" si="17"/>
        <v>503611.54999999993</v>
      </c>
      <c r="AB85" s="28">
        <f t="shared" si="17"/>
        <v>9730519.8599999994</v>
      </c>
      <c r="AC85" s="28">
        <f t="shared" si="17"/>
        <v>2041732.2400000002</v>
      </c>
      <c r="AD85" s="28">
        <f t="shared" si="17"/>
        <v>750951.82</v>
      </c>
      <c r="AE85" s="28">
        <f t="shared" si="17"/>
        <v>2540615.1899999995</v>
      </c>
      <c r="AF85" s="28">
        <f t="shared" si="17"/>
        <v>0</v>
      </c>
      <c r="AG85" s="28">
        <f t="shared" si="17"/>
        <v>14123721.230000002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45442017.460000001</v>
      </c>
      <c r="AK85" s="28">
        <f t="shared" si="18"/>
        <v>496913.11999999994</v>
      </c>
      <c r="AL85" s="28">
        <f t="shared" si="18"/>
        <v>135968.15999999997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1312849.4799999997</v>
      </c>
      <c r="AW85" s="28">
        <f t="shared" si="18"/>
        <v>0</v>
      </c>
      <c r="AX85" s="28">
        <f t="shared" si="18"/>
        <v>0</v>
      </c>
      <c r="AY85" s="28">
        <f t="shared" si="18"/>
        <v>2582100.9200000004</v>
      </c>
      <c r="AZ85" s="28">
        <f t="shared" si="18"/>
        <v>0</v>
      </c>
      <c r="BA85" s="28">
        <f t="shared" si="18"/>
        <v>84129.609999999986</v>
      </c>
      <c r="BB85" s="28">
        <f t="shared" si="18"/>
        <v>0</v>
      </c>
      <c r="BC85" s="28">
        <f t="shared" si="18"/>
        <v>263898.07999999996</v>
      </c>
      <c r="BD85" s="28">
        <f t="shared" si="18"/>
        <v>285105.45</v>
      </c>
      <c r="BE85" s="28">
        <f t="shared" si="18"/>
        <v>6191196.4699999997</v>
      </c>
      <c r="BF85" s="28">
        <f t="shared" si="18"/>
        <v>2012876.0999999999</v>
      </c>
      <c r="BG85" s="28">
        <f t="shared" si="18"/>
        <v>0</v>
      </c>
      <c r="BH85" s="28">
        <f t="shared" si="18"/>
        <v>0</v>
      </c>
      <c r="BI85" s="28">
        <f t="shared" si="18"/>
        <v>-2987.3399999999965</v>
      </c>
      <c r="BJ85" s="28">
        <f t="shared" si="18"/>
        <v>0</v>
      </c>
      <c r="BK85" s="28">
        <f t="shared" si="18"/>
        <v>7932353.6600000001</v>
      </c>
      <c r="BL85" s="28">
        <f t="shared" si="18"/>
        <v>2823636.8300000005</v>
      </c>
      <c r="BM85" s="28">
        <f t="shared" si="18"/>
        <v>0</v>
      </c>
      <c r="BN85" s="28">
        <f t="shared" si="18"/>
        <v>3627087.39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-24391.070000000003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15754</v>
      </c>
      <c r="BW85" s="28">
        <f t="shared" si="19"/>
        <v>0</v>
      </c>
      <c r="BX85" s="28">
        <f t="shared" si="19"/>
        <v>0</v>
      </c>
      <c r="BY85" s="28">
        <f t="shared" si="19"/>
        <v>2289660.3500000006</v>
      </c>
      <c r="BZ85" s="28">
        <f t="shared" si="19"/>
        <v>179725.83</v>
      </c>
      <c r="CA85" s="28">
        <f t="shared" si="19"/>
        <v>248309.71000000002</v>
      </c>
      <c r="CB85" s="28">
        <f t="shared" si="19"/>
        <v>33690</v>
      </c>
      <c r="CC85" s="28">
        <f t="shared" si="19"/>
        <v>28583956.130000003</v>
      </c>
      <c r="CD85" s="28">
        <f t="shared" si="19"/>
        <v>6391611.9900000002</v>
      </c>
      <c r="CE85" s="28">
        <f t="shared" si="16"/>
        <v>224047038.84999996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34878072.259999998</v>
      </c>
      <c r="D87" s="20">
        <v>0</v>
      </c>
      <c r="E87" s="20">
        <v>142198692.51999998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53816492.790000014</v>
      </c>
      <c r="Q87" s="20">
        <v>3853057.1099999994</v>
      </c>
      <c r="R87" s="20">
        <v>0</v>
      </c>
      <c r="S87" s="20">
        <v>0</v>
      </c>
      <c r="T87" s="20">
        <v>4827256.92</v>
      </c>
      <c r="U87" s="20">
        <v>35795812.550000004</v>
      </c>
      <c r="V87" s="20">
        <v>8184850.46</v>
      </c>
      <c r="W87" s="20">
        <v>5106303.18</v>
      </c>
      <c r="X87" s="20">
        <v>35963093.340000004</v>
      </c>
      <c r="Y87" s="20">
        <v>8844531.9700000025</v>
      </c>
      <c r="Z87" s="20">
        <v>0</v>
      </c>
      <c r="AA87" s="20">
        <v>989167.16</v>
      </c>
      <c r="AB87" s="20">
        <v>77173752.090000004</v>
      </c>
      <c r="AC87" s="20">
        <v>24629862.589999996</v>
      </c>
      <c r="AD87" s="20">
        <v>2655372.37</v>
      </c>
      <c r="AE87" s="20">
        <v>4079701.0599999996</v>
      </c>
      <c r="AF87" s="20">
        <v>0</v>
      </c>
      <c r="AG87" s="20">
        <v>35724704.989999995</v>
      </c>
      <c r="AH87" s="20">
        <v>0</v>
      </c>
      <c r="AI87" s="20">
        <v>0</v>
      </c>
      <c r="AJ87" s="20">
        <v>148064.68</v>
      </c>
      <c r="AK87" s="20">
        <v>1749073.9200000002</v>
      </c>
      <c r="AL87" s="20">
        <v>817876.21999999986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348608.85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481784347.03000009</v>
      </c>
    </row>
    <row r="88" spans="1:84" x14ac:dyDescent="0.25">
      <c r="A88" s="22" t="s">
        <v>288</v>
      </c>
      <c r="B88" s="16"/>
      <c r="C88" s="20">
        <v>259522.52</v>
      </c>
      <c r="D88" s="20">
        <v>0</v>
      </c>
      <c r="E88" s="20">
        <v>24980361.300000001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192131963.66999996</v>
      </c>
      <c r="Q88" s="20">
        <v>28119443.449999996</v>
      </c>
      <c r="R88" s="20">
        <v>0</v>
      </c>
      <c r="S88" s="20">
        <v>0</v>
      </c>
      <c r="T88" s="20">
        <v>801720.3400000002</v>
      </c>
      <c r="U88" s="20">
        <v>22618325.329999998</v>
      </c>
      <c r="V88" s="20">
        <v>10137067.24</v>
      </c>
      <c r="W88" s="20">
        <v>17000104.140000001</v>
      </c>
      <c r="X88" s="20">
        <v>85324041.670000002</v>
      </c>
      <c r="Y88" s="20">
        <v>23107540.420000006</v>
      </c>
      <c r="Z88" s="20">
        <v>0</v>
      </c>
      <c r="AA88" s="20">
        <v>6887108.9000000013</v>
      </c>
      <c r="AB88" s="20">
        <v>58939666.089999996</v>
      </c>
      <c r="AC88" s="20">
        <v>2330332.69</v>
      </c>
      <c r="AD88" s="20">
        <v>275609.56999999995</v>
      </c>
      <c r="AE88" s="20">
        <v>8131838.8199999994</v>
      </c>
      <c r="AF88" s="20">
        <v>0</v>
      </c>
      <c r="AG88" s="20">
        <v>108451815.72</v>
      </c>
      <c r="AH88" s="20">
        <v>0</v>
      </c>
      <c r="AI88" s="20">
        <v>0</v>
      </c>
      <c r="AJ88" s="20">
        <v>83804425.939999998</v>
      </c>
      <c r="AK88" s="20">
        <v>2282545.14</v>
      </c>
      <c r="AL88" s="20">
        <v>406468.88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3256.49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675993158.31999993</v>
      </c>
    </row>
    <row r="89" spans="1:84" x14ac:dyDescent="0.25">
      <c r="A89" s="22" t="s">
        <v>289</v>
      </c>
      <c r="B89" s="16"/>
      <c r="C89" s="28">
        <f t="shared" ref="C89:AV89" si="21">C87+C88</f>
        <v>35137594.780000001</v>
      </c>
      <c r="D89" s="28">
        <f t="shared" si="21"/>
        <v>0</v>
      </c>
      <c r="E89" s="28">
        <f t="shared" si="21"/>
        <v>167179053.81999999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245948456.45999998</v>
      </c>
      <c r="Q89" s="28">
        <f t="shared" si="21"/>
        <v>31972500.559999995</v>
      </c>
      <c r="R89" s="28">
        <f t="shared" si="21"/>
        <v>0</v>
      </c>
      <c r="S89" s="28">
        <f t="shared" si="21"/>
        <v>0</v>
      </c>
      <c r="T89" s="28">
        <f t="shared" si="21"/>
        <v>5628977.2599999998</v>
      </c>
      <c r="U89" s="28">
        <f t="shared" si="21"/>
        <v>58414137.880000003</v>
      </c>
      <c r="V89" s="28">
        <f t="shared" si="21"/>
        <v>18321917.699999999</v>
      </c>
      <c r="W89" s="28">
        <f t="shared" si="21"/>
        <v>22106407.32</v>
      </c>
      <c r="X89" s="28">
        <f t="shared" si="21"/>
        <v>121287135.01000001</v>
      </c>
      <c r="Y89" s="28">
        <f t="shared" si="21"/>
        <v>31952072.390000008</v>
      </c>
      <c r="Z89" s="28">
        <f t="shared" si="21"/>
        <v>0</v>
      </c>
      <c r="AA89" s="28">
        <f t="shared" si="21"/>
        <v>7876276.0600000015</v>
      </c>
      <c r="AB89" s="28">
        <f t="shared" si="21"/>
        <v>136113418.18000001</v>
      </c>
      <c r="AC89" s="28">
        <f t="shared" si="21"/>
        <v>26960195.279999997</v>
      </c>
      <c r="AD89" s="28">
        <f t="shared" si="21"/>
        <v>2930981.94</v>
      </c>
      <c r="AE89" s="28">
        <f t="shared" si="21"/>
        <v>12211539.879999999</v>
      </c>
      <c r="AF89" s="28">
        <f t="shared" si="21"/>
        <v>0</v>
      </c>
      <c r="AG89" s="28">
        <f t="shared" si="21"/>
        <v>144176520.70999998</v>
      </c>
      <c r="AH89" s="28">
        <f t="shared" si="21"/>
        <v>0</v>
      </c>
      <c r="AI89" s="28">
        <f t="shared" si="21"/>
        <v>0</v>
      </c>
      <c r="AJ89" s="28">
        <f t="shared" si="21"/>
        <v>83952490.620000005</v>
      </c>
      <c r="AK89" s="28">
        <f t="shared" si="21"/>
        <v>4031619.0600000005</v>
      </c>
      <c r="AL89" s="28">
        <f t="shared" si="21"/>
        <v>1224345.0999999999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351865.33999999997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1157777505.3499997</v>
      </c>
    </row>
    <row r="90" spans="1:84" x14ac:dyDescent="0.25">
      <c r="A90" s="35" t="s">
        <v>290</v>
      </c>
      <c r="B90" s="28"/>
      <c r="C90" s="20">
        <v>13914</v>
      </c>
      <c r="D90" s="20">
        <v>0</v>
      </c>
      <c r="E90" s="20">
        <v>83422.84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28084</v>
      </c>
      <c r="Q90" s="20">
        <v>3621</v>
      </c>
      <c r="R90" s="20">
        <v>0</v>
      </c>
      <c r="S90" s="20">
        <v>8233</v>
      </c>
      <c r="T90" s="20">
        <v>0</v>
      </c>
      <c r="U90" s="20">
        <v>7295</v>
      </c>
      <c r="V90" s="20">
        <v>0</v>
      </c>
      <c r="W90" s="20">
        <v>1100</v>
      </c>
      <c r="X90" s="20">
        <v>976</v>
      </c>
      <c r="Y90" s="20">
        <v>14993</v>
      </c>
      <c r="Z90" s="20">
        <v>0</v>
      </c>
      <c r="AA90" s="20">
        <v>0</v>
      </c>
      <c r="AB90" s="20">
        <v>2185</v>
      </c>
      <c r="AC90" s="20">
        <v>657</v>
      </c>
      <c r="AD90" s="20">
        <v>0</v>
      </c>
      <c r="AE90" s="20">
        <v>5802</v>
      </c>
      <c r="AF90" s="20">
        <v>0</v>
      </c>
      <c r="AG90" s="20">
        <v>15505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7323</v>
      </c>
      <c r="AZ90" s="20">
        <v>0</v>
      </c>
      <c r="BA90" s="20">
        <v>893</v>
      </c>
      <c r="BB90" s="20">
        <v>0</v>
      </c>
      <c r="BC90" s="20">
        <v>0</v>
      </c>
      <c r="BD90" s="20">
        <v>0</v>
      </c>
      <c r="BE90" s="20">
        <v>19027.5</v>
      </c>
      <c r="BF90" s="20">
        <v>730</v>
      </c>
      <c r="BG90" s="20">
        <v>0</v>
      </c>
      <c r="BH90" s="20">
        <v>0</v>
      </c>
      <c r="BI90" s="20">
        <v>674</v>
      </c>
      <c r="BJ90" s="20">
        <v>0</v>
      </c>
      <c r="BK90" s="20">
        <v>0</v>
      </c>
      <c r="BL90" s="20">
        <v>0</v>
      </c>
      <c r="BM90" s="20">
        <v>0</v>
      </c>
      <c r="BN90" s="20">
        <v>69478</v>
      </c>
      <c r="BO90" s="20">
        <v>0</v>
      </c>
      <c r="BP90" s="20">
        <v>0</v>
      </c>
      <c r="BQ90" s="20">
        <v>0</v>
      </c>
      <c r="BR90" s="20">
        <v>873</v>
      </c>
      <c r="BS90" s="20">
        <v>0</v>
      </c>
      <c r="BT90" s="20">
        <v>0</v>
      </c>
      <c r="BU90" s="20">
        <v>0</v>
      </c>
      <c r="BV90" s="20">
        <v>930</v>
      </c>
      <c r="BW90" s="20">
        <v>0</v>
      </c>
      <c r="BX90" s="20">
        <v>0</v>
      </c>
      <c r="BY90" s="20">
        <v>140</v>
      </c>
      <c r="BZ90" s="20">
        <v>0</v>
      </c>
      <c r="CA90" s="20">
        <v>0</v>
      </c>
      <c r="CB90" s="20">
        <v>0</v>
      </c>
      <c r="CC90" s="20">
        <v>0</v>
      </c>
      <c r="CD90" s="235" t="s">
        <v>248</v>
      </c>
      <c r="CE90" s="28">
        <f t="shared" si="20"/>
        <v>285856.33999999997</v>
      </c>
      <c r="CF90" s="28">
        <f>BE59-CE90</f>
        <v>-0.33999999996740371</v>
      </c>
    </row>
    <row r="91" spans="1:84" x14ac:dyDescent="0.25">
      <c r="A91" s="22" t="s">
        <v>291</v>
      </c>
      <c r="B91" s="16"/>
      <c r="C91" s="20">
        <v>11360</v>
      </c>
      <c r="D91" s="20">
        <v>0</v>
      </c>
      <c r="E91" s="20">
        <v>102668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6165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/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120193</v>
      </c>
      <c r="CF91" s="28">
        <f>AY59-CE91</f>
        <v>0</v>
      </c>
    </row>
    <row r="92" spans="1:84" x14ac:dyDescent="0.25">
      <c r="A92" s="22" t="s">
        <v>292</v>
      </c>
      <c r="B92" s="16"/>
      <c r="C92" s="20">
        <v>3355.9621760060932</v>
      </c>
      <c r="D92" s="20">
        <v>0</v>
      </c>
      <c r="E92" s="20">
        <v>20121.021679963214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6773.6698110503903</v>
      </c>
      <c r="Q92" s="20">
        <v>873.36057491146073</v>
      </c>
      <c r="R92" s="20">
        <v>0</v>
      </c>
      <c r="S92" s="20">
        <v>1985.7436103965911</v>
      </c>
      <c r="T92" s="20">
        <v>0</v>
      </c>
      <c r="U92" s="20">
        <v>1759.5043893894244</v>
      </c>
      <c r="V92" s="20">
        <v>0</v>
      </c>
      <c r="W92" s="20">
        <v>265.31251930477953</v>
      </c>
      <c r="X92" s="20">
        <v>235.40456258314987</v>
      </c>
      <c r="Y92" s="20">
        <v>3616.2096381241454</v>
      </c>
      <c r="Z92" s="20">
        <v>0</v>
      </c>
      <c r="AA92" s="20">
        <v>0</v>
      </c>
      <c r="AB92" s="20">
        <v>527.00714061903943</v>
      </c>
      <c r="AC92" s="20">
        <v>158.4639319847638</v>
      </c>
      <c r="AD92" s="20">
        <v>0</v>
      </c>
      <c r="AE92" s="20">
        <v>1399.4029427330283</v>
      </c>
      <c r="AF92" s="20">
        <v>0</v>
      </c>
      <c r="AG92" s="20">
        <v>3739.7005562005525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215.38552703560742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162.56421637401948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224.3096754122227</v>
      </c>
      <c r="BW92" s="20">
        <v>0</v>
      </c>
      <c r="BX92" s="20">
        <v>0</v>
      </c>
      <c r="BY92" s="20">
        <v>33.767047911517402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45446.79</v>
      </c>
      <c r="CF92" s="16"/>
    </row>
    <row r="93" spans="1:84" x14ac:dyDescent="0.25">
      <c r="A93" s="22" t="s">
        <v>293</v>
      </c>
      <c r="B93" s="16"/>
      <c r="C93" s="20">
        <v>81461.5</v>
      </c>
      <c r="D93" s="20">
        <v>0</v>
      </c>
      <c r="E93" s="20">
        <v>266938.57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83101.7</v>
      </c>
      <c r="Q93" s="20">
        <v>0</v>
      </c>
      <c r="R93" s="20">
        <v>0</v>
      </c>
      <c r="S93" s="20">
        <v>1480.42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51179.35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6226.27</v>
      </c>
      <c r="AF93" s="20">
        <v>0</v>
      </c>
      <c r="AG93" s="20">
        <v>160328.34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1149.0800000000002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651865.23</v>
      </c>
      <c r="CF93" s="28">
        <f>BA59</f>
        <v>0</v>
      </c>
    </row>
    <row r="94" spans="1:84" x14ac:dyDescent="0.25">
      <c r="A94" s="22" t="s">
        <v>294</v>
      </c>
      <c r="B94" s="16"/>
      <c r="C94" s="280">
        <v>37.816365384615381</v>
      </c>
      <c r="D94" s="280">
        <v>0</v>
      </c>
      <c r="E94" s="280">
        <v>158.95418269230774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0</v>
      </c>
      <c r="P94" s="281">
        <v>21.072144230769226</v>
      </c>
      <c r="Q94" s="281">
        <v>19.333500000000001</v>
      </c>
      <c r="R94" s="281">
        <v>0</v>
      </c>
      <c r="S94" s="282">
        <v>0</v>
      </c>
      <c r="T94" s="282">
        <v>3.0308125000000001</v>
      </c>
      <c r="U94" s="283">
        <v>0</v>
      </c>
      <c r="V94" s="281">
        <v>0.13908653846153846</v>
      </c>
      <c r="W94" s="281">
        <v>7.8125E-3</v>
      </c>
      <c r="X94" s="281">
        <v>0.30938461538461537</v>
      </c>
      <c r="Y94" s="281">
        <v>0</v>
      </c>
      <c r="Z94" s="281">
        <v>0</v>
      </c>
      <c r="AA94" s="281">
        <v>5.1682692307692306E-3</v>
      </c>
      <c r="AB94" s="282">
        <v>0</v>
      </c>
      <c r="AC94" s="281">
        <v>9.6153846153846159E-4</v>
      </c>
      <c r="AD94" s="281">
        <v>0</v>
      </c>
      <c r="AE94" s="281">
        <v>0</v>
      </c>
      <c r="AF94" s="281">
        <v>0</v>
      </c>
      <c r="AG94" s="281">
        <v>34.869043269230772</v>
      </c>
      <c r="AH94" s="281">
        <v>0</v>
      </c>
      <c r="AI94" s="281">
        <v>0</v>
      </c>
      <c r="AJ94" s="281">
        <v>37.80529807692308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2.6663076923076923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316.01006730769228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8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90">
        <v>98322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1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1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4" t="s">
        <v>319</v>
      </c>
      <c r="D108" s="38"/>
      <c r="E108" s="39"/>
      <c r="F108" s="12"/>
    </row>
    <row r="109" spans="1:6" x14ac:dyDescent="0.2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25">
      <c r="A110" s="40" t="s">
        <v>323</v>
      </c>
      <c r="B110" s="36" t="s">
        <v>299</v>
      </c>
      <c r="C110" s="37" t="s">
        <v>324</v>
      </c>
      <c r="D110" s="38"/>
      <c r="E110" s="39"/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207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43">
        <v>5170</v>
      </c>
      <c r="D127" s="46">
        <v>33555</v>
      </c>
      <c r="E127" s="16"/>
    </row>
    <row r="128" spans="1:5" x14ac:dyDescent="0.2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340</v>
      </c>
      <c r="B130" s="42" t="s">
        <v>299</v>
      </c>
      <c r="C130" s="43">
        <v>0</v>
      </c>
      <c r="D130" s="46">
        <v>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43">
        <v>16</v>
      </c>
      <c r="D132" s="16"/>
      <c r="E132" s="16"/>
    </row>
    <row r="133" spans="1:5" x14ac:dyDescent="0.25">
      <c r="A133" s="16" t="s">
        <v>343</v>
      </c>
      <c r="B133" s="42" t="s">
        <v>299</v>
      </c>
      <c r="C133" s="43">
        <v>16</v>
      </c>
      <c r="D133" s="16"/>
      <c r="E133" s="16"/>
    </row>
    <row r="134" spans="1:5" x14ac:dyDescent="0.25">
      <c r="A134" s="16" t="s">
        <v>344</v>
      </c>
      <c r="B134" s="42" t="s">
        <v>299</v>
      </c>
      <c r="C134" s="43">
        <v>80</v>
      </c>
      <c r="D134" s="16"/>
      <c r="E134" s="16"/>
    </row>
    <row r="135" spans="1:5" x14ac:dyDescent="0.2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43">
        <v>0</v>
      </c>
      <c r="D136" s="16"/>
      <c r="E136" s="16"/>
    </row>
    <row r="137" spans="1:5" x14ac:dyDescent="0.2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349</v>
      </c>
      <c r="B140" s="42"/>
      <c r="C140" s="43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112</v>
      </c>
    </row>
    <row r="144" spans="1:5" x14ac:dyDescent="0.25">
      <c r="A144" s="16" t="s">
        <v>352</v>
      </c>
      <c r="B144" s="42" t="s">
        <v>299</v>
      </c>
      <c r="C144" s="43">
        <v>112</v>
      </c>
      <c r="D144" s="16"/>
      <c r="E144" s="16"/>
    </row>
    <row r="145" spans="1:6" x14ac:dyDescent="0.25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46">
        <v>3223</v>
      </c>
      <c r="C154" s="46">
        <v>781</v>
      </c>
      <c r="D154" s="46">
        <v>1166</v>
      </c>
      <c r="E154" s="28">
        <f>SUM(B154:D154)</f>
        <v>5170</v>
      </c>
    </row>
    <row r="155" spans="1:6" x14ac:dyDescent="0.25">
      <c r="A155" s="16" t="s">
        <v>242</v>
      </c>
      <c r="B155" s="46">
        <v>22509</v>
      </c>
      <c r="C155" s="46">
        <v>4896</v>
      </c>
      <c r="D155" s="46">
        <v>6150</v>
      </c>
      <c r="E155" s="28">
        <f>SUM(B155:D155)</f>
        <v>33555</v>
      </c>
    </row>
    <row r="156" spans="1:6" x14ac:dyDescent="0.25">
      <c r="A156" s="16" t="s">
        <v>359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307342484.49000001</v>
      </c>
      <c r="C157" s="46">
        <v>69789930.049999997</v>
      </c>
      <c r="D157" s="46">
        <v>104651932.48999995</v>
      </c>
      <c r="E157" s="28">
        <f>SUM(B157:D157)</f>
        <v>481784347.02999997</v>
      </c>
      <c r="F157" s="14"/>
    </row>
    <row r="158" spans="1:6" x14ac:dyDescent="0.25">
      <c r="A158" s="16" t="s">
        <v>288</v>
      </c>
      <c r="B158" s="46">
        <v>295186624.10000002</v>
      </c>
      <c r="C158" s="46">
        <v>100595493.75000001</v>
      </c>
      <c r="D158" s="46">
        <v>280211040.47000003</v>
      </c>
      <c r="E158" s="28">
        <f>SUM(B158:D158)</f>
        <v>675993158.32000005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359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359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43">
        <v>5395553.0300000003</v>
      </c>
      <c r="D181" s="16"/>
      <c r="E181" s="16"/>
    </row>
    <row r="182" spans="1:5" x14ac:dyDescent="0.25">
      <c r="A182" s="16" t="s">
        <v>369</v>
      </c>
      <c r="B182" s="42" t="s">
        <v>299</v>
      </c>
      <c r="C182" s="43">
        <v>-63802.78486974063</v>
      </c>
      <c r="D182" s="16"/>
      <c r="E182" s="16"/>
    </row>
    <row r="183" spans="1:5" x14ac:dyDescent="0.25">
      <c r="A183" s="21" t="s">
        <v>370</v>
      </c>
      <c r="B183" s="42" t="s">
        <v>299</v>
      </c>
      <c r="C183" s="43">
        <v>664537.22943850025</v>
      </c>
      <c r="D183" s="16"/>
      <c r="E183" s="16"/>
    </row>
    <row r="184" spans="1:5" x14ac:dyDescent="0.25">
      <c r="A184" s="16" t="s">
        <v>371</v>
      </c>
      <c r="B184" s="42" t="s">
        <v>299</v>
      </c>
      <c r="C184" s="43">
        <v>7457953.1862480752</v>
      </c>
      <c r="D184" s="16"/>
      <c r="E184" s="16"/>
    </row>
    <row r="185" spans="1:5" x14ac:dyDescent="0.25">
      <c r="A185" s="16" t="s">
        <v>372</v>
      </c>
      <c r="B185" s="42" t="s">
        <v>299</v>
      </c>
      <c r="C185" s="43">
        <v>140347.10459069704</v>
      </c>
      <c r="D185" s="16"/>
      <c r="E185" s="16"/>
    </row>
    <row r="186" spans="1:5" x14ac:dyDescent="0.25">
      <c r="A186" s="16" t="s">
        <v>373</v>
      </c>
      <c r="B186" s="42" t="s">
        <v>299</v>
      </c>
      <c r="C186" s="43">
        <v>3580574.7637726739</v>
      </c>
      <c r="D186" s="16"/>
      <c r="E186" s="16"/>
    </row>
    <row r="187" spans="1:5" x14ac:dyDescent="0.25">
      <c r="A187" s="16" t="s">
        <v>374</v>
      </c>
      <c r="B187" s="42" t="s">
        <v>299</v>
      </c>
      <c r="C187" s="43">
        <v>0</v>
      </c>
      <c r="D187" s="16"/>
      <c r="E187" s="16"/>
    </row>
    <row r="188" spans="1:5" x14ac:dyDescent="0.25">
      <c r="A188" s="16" t="s">
        <v>374</v>
      </c>
      <c r="B188" s="42" t="s">
        <v>299</v>
      </c>
      <c r="C188" s="43">
        <v>1192421.8508197926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18367584.379999999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43">
        <v>3823161.1900000004</v>
      </c>
      <c r="D191" s="16"/>
      <c r="E191" s="16"/>
    </row>
    <row r="192" spans="1:5" x14ac:dyDescent="0.25">
      <c r="A192" s="16" t="s">
        <v>377</v>
      </c>
      <c r="B192" s="42" t="s">
        <v>299</v>
      </c>
      <c r="C192" s="43">
        <v>1236961.0099999998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5060122.2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43">
        <v>1955895.85</v>
      </c>
      <c r="D195" s="16"/>
      <c r="E195" s="16"/>
    </row>
    <row r="196" spans="1:5" x14ac:dyDescent="0.25">
      <c r="A196" s="16" t="s">
        <v>380</v>
      </c>
      <c r="B196" s="42" t="s">
        <v>299</v>
      </c>
      <c r="C196" s="43">
        <v>-772348.26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1183547.5900000001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43">
        <v>85506.85</v>
      </c>
      <c r="D199" s="16"/>
      <c r="E199" s="16"/>
    </row>
    <row r="200" spans="1:5" x14ac:dyDescent="0.25">
      <c r="A200" s="16" t="s">
        <v>383</v>
      </c>
      <c r="B200" s="42" t="s">
        <v>299</v>
      </c>
      <c r="C200" s="43">
        <v>5643143.71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5728650.5599999996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43">
        <v>12246.32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12246.32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46">
        <v>3531776.4</v>
      </c>
      <c r="C211" s="43">
        <v>0</v>
      </c>
      <c r="D211" s="46">
        <v>0</v>
      </c>
      <c r="E211" s="28">
        <f t="shared" ref="E211:E219" si="22">SUM(B211:C211)-D211</f>
        <v>3531776.4</v>
      </c>
    </row>
    <row r="212" spans="1:5" x14ac:dyDescent="0.25">
      <c r="A212" s="16" t="s">
        <v>394</v>
      </c>
      <c r="B212" s="46">
        <v>2067269.5</v>
      </c>
      <c r="C212" s="43">
        <v>0</v>
      </c>
      <c r="D212" s="46">
        <v>0</v>
      </c>
      <c r="E212" s="28">
        <f t="shared" si="22"/>
        <v>2067269.5</v>
      </c>
    </row>
    <row r="213" spans="1:5" x14ac:dyDescent="0.25">
      <c r="A213" s="16" t="s">
        <v>395</v>
      </c>
      <c r="B213" s="46">
        <v>134516969.13999999</v>
      </c>
      <c r="C213" s="43">
        <v>238207</v>
      </c>
      <c r="D213" s="46">
        <v>0</v>
      </c>
      <c r="E213" s="28">
        <f t="shared" si="22"/>
        <v>134755176.13999999</v>
      </c>
    </row>
    <row r="214" spans="1:5" x14ac:dyDescent="0.25">
      <c r="A214" s="16" t="s">
        <v>396</v>
      </c>
      <c r="B214" s="46">
        <v>15813846.529999999</v>
      </c>
      <c r="C214" s="43">
        <v>-42166.440000000024</v>
      </c>
      <c r="D214" s="46">
        <v>0</v>
      </c>
      <c r="E214" s="28">
        <f t="shared" si="22"/>
        <v>15771680.09</v>
      </c>
    </row>
    <row r="215" spans="1:5" x14ac:dyDescent="0.25">
      <c r="A215" s="16" t="s">
        <v>397</v>
      </c>
      <c r="B215" s="46">
        <v>1095331.45</v>
      </c>
      <c r="C215" s="43">
        <v>-27243.42</v>
      </c>
      <c r="D215" s="46">
        <v>0</v>
      </c>
      <c r="E215" s="28">
        <f t="shared" si="22"/>
        <v>1068088.03</v>
      </c>
    </row>
    <row r="216" spans="1:5" x14ac:dyDescent="0.25">
      <c r="A216" s="16" t="s">
        <v>398</v>
      </c>
      <c r="B216" s="46">
        <v>76439822.670000002</v>
      </c>
      <c r="C216" s="43">
        <v>97062.520000000557</v>
      </c>
      <c r="D216" s="46">
        <v>332171.13</v>
      </c>
      <c r="E216" s="28">
        <f t="shared" si="22"/>
        <v>76204714.060000002</v>
      </c>
    </row>
    <row r="217" spans="1:5" x14ac:dyDescent="0.25">
      <c r="A217" s="16" t="s">
        <v>399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25">
      <c r="A218" s="16" t="s">
        <v>400</v>
      </c>
      <c r="B218" s="46">
        <v>10547322.93</v>
      </c>
      <c r="C218" s="43">
        <v>-927593.80999999994</v>
      </c>
      <c r="D218" s="46">
        <v>748.98</v>
      </c>
      <c r="E218" s="28">
        <f t="shared" si="22"/>
        <v>9618980.1399999987</v>
      </c>
    </row>
    <row r="219" spans="1:5" x14ac:dyDescent="0.25">
      <c r="A219" s="16" t="s">
        <v>401</v>
      </c>
      <c r="B219" s="46">
        <v>130675.36000000002</v>
      </c>
      <c r="C219" s="43">
        <v>8516318</v>
      </c>
      <c r="D219" s="46">
        <v>2783220</v>
      </c>
      <c r="E219" s="28">
        <f t="shared" si="22"/>
        <v>5863773.3599999994</v>
      </c>
    </row>
    <row r="220" spans="1:5" x14ac:dyDescent="0.25">
      <c r="A220" s="16" t="s">
        <v>230</v>
      </c>
      <c r="B220" s="28">
        <f>SUM(B211:B219)</f>
        <v>244143013.98000002</v>
      </c>
      <c r="C220" s="236">
        <f>SUM(C211:C219)</f>
        <v>7854583.8500000006</v>
      </c>
      <c r="D220" s="28">
        <f>SUM(D211:D219)</f>
        <v>3116140.11</v>
      </c>
      <c r="E220" s="28">
        <f>SUM(E211:E219)</f>
        <v>248881457.71999997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46">
        <v>981125.35</v>
      </c>
      <c r="C225" s="43">
        <v>86929.36</v>
      </c>
      <c r="D225" s="46">
        <v>0</v>
      </c>
      <c r="E225" s="28">
        <f t="shared" ref="E225:E232" si="23">SUM(B225:C225)-D225</f>
        <v>1068054.71</v>
      </c>
    </row>
    <row r="226" spans="1:6" x14ac:dyDescent="0.25">
      <c r="A226" s="16" t="s">
        <v>395</v>
      </c>
      <c r="B226" s="46">
        <v>61453663.890000001</v>
      </c>
      <c r="C226" s="43">
        <v>4100492.98</v>
      </c>
      <c r="D226" s="46">
        <v>0</v>
      </c>
      <c r="E226" s="28">
        <f t="shared" si="23"/>
        <v>65554156.869999997</v>
      </c>
    </row>
    <row r="227" spans="1:6" x14ac:dyDescent="0.25">
      <c r="A227" s="16" t="s">
        <v>396</v>
      </c>
      <c r="B227" s="46">
        <v>4249080.95</v>
      </c>
      <c r="C227" s="43">
        <v>1044528.5399999999</v>
      </c>
      <c r="D227" s="46">
        <v>13813.649999999994</v>
      </c>
      <c r="E227" s="28">
        <f t="shared" si="23"/>
        <v>5279795.84</v>
      </c>
    </row>
    <row r="228" spans="1:6" x14ac:dyDescent="0.25">
      <c r="A228" s="16" t="s">
        <v>397</v>
      </c>
      <c r="B228" s="46">
        <v>819201.33</v>
      </c>
      <c r="C228" s="43">
        <v>32256.959999999999</v>
      </c>
      <c r="D228" s="46">
        <v>20146.240000000005</v>
      </c>
      <c r="E228" s="28">
        <f t="shared" si="23"/>
        <v>831312.04999999993</v>
      </c>
    </row>
    <row r="229" spans="1:6" x14ac:dyDescent="0.25">
      <c r="A229" s="16" t="s">
        <v>398</v>
      </c>
      <c r="B229" s="46">
        <v>64486303.689999998</v>
      </c>
      <c r="C229" s="43">
        <v>5599907.2200000007</v>
      </c>
      <c r="D229" s="46">
        <v>3817098.1500000008</v>
      </c>
      <c r="E229" s="28">
        <f t="shared" si="23"/>
        <v>66269112.759999998</v>
      </c>
    </row>
    <row r="230" spans="1:6" x14ac:dyDescent="0.25">
      <c r="A230" s="16" t="s">
        <v>399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400</v>
      </c>
      <c r="B231" s="46">
        <v>8160018.8100000005</v>
      </c>
      <c r="C231" s="43">
        <v>404034.21</v>
      </c>
      <c r="D231" s="46">
        <v>562204.64999999967</v>
      </c>
      <c r="E231" s="28">
        <f t="shared" si="23"/>
        <v>8001848.370000002</v>
      </c>
    </row>
    <row r="232" spans="1:6" x14ac:dyDescent="0.25">
      <c r="A232" s="16" t="s">
        <v>401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140149394.02000001</v>
      </c>
      <c r="C233" s="236">
        <f>SUM(C224:C232)</f>
        <v>11268149.270000001</v>
      </c>
      <c r="D233" s="28">
        <f>SUM(D224:D232)</f>
        <v>4413262.6900000004</v>
      </c>
      <c r="E233" s="28">
        <f>SUM(E224:E232)</f>
        <v>147004280.59999999</v>
      </c>
    </row>
    <row r="234" spans="1:6" x14ac:dyDescent="0.25">
      <c r="A234" s="16"/>
      <c r="B234" s="16"/>
      <c r="C234" s="23"/>
      <c r="D234" s="16"/>
      <c r="E234" s="16"/>
      <c r="F234" s="11">
        <f>E220-E233</f>
        <v>101877177.11999997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2" t="s">
        <v>404</v>
      </c>
      <c r="C236" s="342"/>
      <c r="D236" s="34"/>
      <c r="E236" s="34"/>
    </row>
    <row r="237" spans="1:6" x14ac:dyDescent="0.25">
      <c r="A237" s="52" t="s">
        <v>404</v>
      </c>
      <c r="B237" s="34"/>
      <c r="C237" s="43">
        <v>6422593.5300000003</v>
      </c>
      <c r="D237" s="36">
        <f>C237</f>
        <v>6422593.5300000003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43">
        <v>521600451.18000001</v>
      </c>
      <c r="D239" s="16"/>
      <c r="E239" s="16"/>
    </row>
    <row r="240" spans="1:6" x14ac:dyDescent="0.25">
      <c r="A240" s="16" t="s">
        <v>407</v>
      </c>
      <c r="B240" s="42" t="s">
        <v>299</v>
      </c>
      <c r="C240" s="43">
        <v>150270191.58000001</v>
      </c>
      <c r="D240" s="16"/>
      <c r="E240" s="16"/>
    </row>
    <row r="241" spans="1:5" x14ac:dyDescent="0.25">
      <c r="A241" s="16" t="s">
        <v>408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43">
        <v>55740480.609999999</v>
      </c>
      <c r="D242" s="16"/>
      <c r="E242" s="16"/>
    </row>
    <row r="243" spans="1:5" x14ac:dyDescent="0.25">
      <c r="A243" s="16" t="s">
        <v>410</v>
      </c>
      <c r="B243" s="42" t="s">
        <v>299</v>
      </c>
      <c r="C243" s="43">
        <v>183370749.52999997</v>
      </c>
      <c r="D243" s="16"/>
      <c r="E243" s="16"/>
    </row>
    <row r="244" spans="1:5" x14ac:dyDescent="0.25">
      <c r="A244" s="16" t="s">
        <v>411</v>
      </c>
      <c r="B244" s="42" t="s">
        <v>299</v>
      </c>
      <c r="C244" s="43">
        <v>19378090.220000003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930359963.12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43">
        <v>2591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43">
        <v>2188880.25</v>
      </c>
      <c r="D249" s="16"/>
      <c r="E249" s="16"/>
    </row>
    <row r="250" spans="1:5" x14ac:dyDescent="0.25">
      <c r="A250" s="22" t="s">
        <v>416</v>
      </c>
      <c r="B250" s="42" t="s">
        <v>299</v>
      </c>
      <c r="C250" s="43">
        <v>3924396.87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6113277.1200000001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43">
        <v>10382254.74</v>
      </c>
      <c r="D254" s="16"/>
      <c r="E254" s="16"/>
    </row>
    <row r="255" spans="1:5" x14ac:dyDescent="0.2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10382254.74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953278088.50999999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43">
        <v>963201.91</v>
      </c>
      <c r="D266" s="16"/>
      <c r="E266" s="16"/>
    </row>
    <row r="267" spans="1:5" x14ac:dyDescent="0.2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43">
        <v>150104872.69</v>
      </c>
      <c r="D268" s="16"/>
      <c r="E268" s="16"/>
    </row>
    <row r="269" spans="1:5" x14ac:dyDescent="0.25">
      <c r="A269" s="16" t="s">
        <v>427</v>
      </c>
      <c r="B269" s="42" t="s">
        <v>299</v>
      </c>
      <c r="C269" s="43">
        <v>125760421.44</v>
      </c>
      <c r="D269" s="16"/>
      <c r="E269" s="16"/>
    </row>
    <row r="270" spans="1:5" x14ac:dyDescent="0.25">
      <c r="A270" s="16" t="s">
        <v>428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429</v>
      </c>
      <c r="B271" s="42" t="s">
        <v>299</v>
      </c>
      <c r="C271" s="43">
        <v>2452362.1599999997</v>
      </c>
      <c r="D271" s="16"/>
      <c r="E271" s="16"/>
    </row>
    <row r="272" spans="1:5" x14ac:dyDescent="0.2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43">
        <v>5044615.04</v>
      </c>
      <c r="D273" s="16"/>
      <c r="E273" s="16"/>
    </row>
    <row r="274" spans="1:5" x14ac:dyDescent="0.25">
      <c r="A274" s="16" t="s">
        <v>432</v>
      </c>
      <c r="B274" s="42" t="s">
        <v>299</v>
      </c>
      <c r="C274" s="43">
        <v>377511.4</v>
      </c>
      <c r="D274" s="16"/>
      <c r="E274" s="16"/>
    </row>
    <row r="275" spans="1:5" x14ac:dyDescent="0.2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33182141.759999998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207">
        <v>3531776.4</v>
      </c>
      <c r="D283" s="16"/>
      <c r="E283" s="16"/>
    </row>
    <row r="284" spans="1:5" x14ac:dyDescent="0.25">
      <c r="A284" s="16" t="s">
        <v>394</v>
      </c>
      <c r="B284" s="42" t="s">
        <v>299</v>
      </c>
      <c r="C284" s="207">
        <v>2067269.5</v>
      </c>
      <c r="D284" s="16"/>
      <c r="E284" s="16"/>
    </row>
    <row r="285" spans="1:5" x14ac:dyDescent="0.25">
      <c r="A285" s="16" t="s">
        <v>395</v>
      </c>
      <c r="B285" s="42" t="s">
        <v>299</v>
      </c>
      <c r="C285" s="207">
        <v>134476906.13999999</v>
      </c>
      <c r="D285" s="16"/>
      <c r="E285" s="16"/>
    </row>
    <row r="286" spans="1:5" x14ac:dyDescent="0.25">
      <c r="A286" s="16" t="s">
        <v>439</v>
      </c>
      <c r="B286" s="42" t="s">
        <v>299</v>
      </c>
      <c r="C286" s="207">
        <v>15771680.09</v>
      </c>
      <c r="D286" s="16"/>
      <c r="E286" s="16"/>
    </row>
    <row r="287" spans="1:5" x14ac:dyDescent="0.25">
      <c r="A287" s="16" t="s">
        <v>440</v>
      </c>
      <c r="B287" s="42" t="s">
        <v>299</v>
      </c>
      <c r="C287" s="207">
        <v>1068088.03</v>
      </c>
      <c r="D287" s="16"/>
      <c r="E287" s="16"/>
    </row>
    <row r="288" spans="1:5" x14ac:dyDescent="0.25">
      <c r="A288" s="16" t="s">
        <v>441</v>
      </c>
      <c r="B288" s="42" t="s">
        <v>299</v>
      </c>
      <c r="C288" s="207">
        <v>76204714.060000002</v>
      </c>
      <c r="D288" s="16"/>
      <c r="E288" s="16"/>
    </row>
    <row r="289" spans="1:5" x14ac:dyDescent="0.25">
      <c r="A289" s="16" t="s">
        <v>400</v>
      </c>
      <c r="B289" s="42" t="s">
        <v>299</v>
      </c>
      <c r="C289" s="207">
        <v>9618980.1400000006</v>
      </c>
      <c r="D289" s="16"/>
      <c r="E289" s="16"/>
    </row>
    <row r="290" spans="1:5" x14ac:dyDescent="0.25">
      <c r="A290" s="16" t="s">
        <v>401</v>
      </c>
      <c r="B290" s="42" t="s">
        <v>299</v>
      </c>
      <c r="C290" s="207">
        <v>1016377.39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243755791.75</v>
      </c>
      <c r="E291" s="16"/>
    </row>
    <row r="292" spans="1:5" x14ac:dyDescent="0.25">
      <c r="A292" s="16" t="s">
        <v>443</v>
      </c>
      <c r="B292" s="42" t="s">
        <v>299</v>
      </c>
      <c r="C292" s="207">
        <v>147004280.59999996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96751511.150000036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207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207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207">
        <v>1534373.32</v>
      </c>
      <c r="D297" s="16"/>
      <c r="E297" s="16"/>
    </row>
    <row r="298" spans="1:5" x14ac:dyDescent="0.25">
      <c r="A298" s="16" t="s">
        <v>436</v>
      </c>
      <c r="B298" s="42" t="s">
        <v>299</v>
      </c>
      <c r="C298" s="207">
        <v>18585272.559999999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20119645.879999999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43">
        <v>1101982.33</v>
      </c>
      <c r="D302" s="16"/>
      <c r="E302" s="16"/>
    </row>
    <row r="303" spans="1:5" x14ac:dyDescent="0.2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43">
        <v>25968.51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1127950.8400000001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151181249.63000003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151181249.63000003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43">
        <v>258235.51</v>
      </c>
      <c r="D315" s="16"/>
      <c r="E315" s="16"/>
    </row>
    <row r="316" spans="1:6" x14ac:dyDescent="0.25">
      <c r="A316" s="16" t="s">
        <v>461</v>
      </c>
      <c r="B316" s="42" t="s">
        <v>299</v>
      </c>
      <c r="C316" s="43">
        <v>8905484.7400000002</v>
      </c>
      <c r="D316" s="16"/>
      <c r="E316" s="16"/>
    </row>
    <row r="317" spans="1:6" x14ac:dyDescent="0.25">
      <c r="A317" s="16" t="s">
        <v>462</v>
      </c>
      <c r="B317" s="42" t="s">
        <v>299</v>
      </c>
      <c r="C317" s="43">
        <v>18832983.25</v>
      </c>
      <c r="D317" s="16"/>
      <c r="E317" s="16"/>
    </row>
    <row r="318" spans="1:6" x14ac:dyDescent="0.25">
      <c r="A318" s="16" t="s">
        <v>463</v>
      </c>
      <c r="B318" s="42" t="s">
        <v>299</v>
      </c>
      <c r="C318" s="43"/>
      <c r="D318" s="16"/>
      <c r="E318" s="16"/>
    </row>
    <row r="319" spans="1:6" x14ac:dyDescent="0.25">
      <c r="A319" s="16" t="s">
        <v>464</v>
      </c>
      <c r="B319" s="42" t="s">
        <v>299</v>
      </c>
      <c r="C319" s="43">
        <v>2675373.79</v>
      </c>
      <c r="D319" s="16"/>
      <c r="E319" s="16"/>
    </row>
    <row r="320" spans="1:6" x14ac:dyDescent="0.25">
      <c r="A320" s="16" t="s">
        <v>465</v>
      </c>
      <c r="B320" s="42" t="s">
        <v>299</v>
      </c>
      <c r="C320" s="43"/>
      <c r="D320" s="16"/>
      <c r="E320" s="16"/>
    </row>
    <row r="321" spans="1:5" x14ac:dyDescent="0.25">
      <c r="A321" s="16" t="s">
        <v>466</v>
      </c>
      <c r="B321" s="42" t="s">
        <v>299</v>
      </c>
      <c r="C321" s="43"/>
      <c r="D321" s="16"/>
      <c r="E321" s="16"/>
    </row>
    <row r="322" spans="1:5" x14ac:dyDescent="0.25">
      <c r="A322" s="16" t="s">
        <v>467</v>
      </c>
      <c r="B322" s="42" t="s">
        <v>299</v>
      </c>
      <c r="C322" s="43"/>
      <c r="D322" s="16"/>
      <c r="E322" s="16"/>
    </row>
    <row r="323" spans="1:5" x14ac:dyDescent="0.25">
      <c r="A323" s="16" t="s">
        <v>468</v>
      </c>
      <c r="B323" s="42" t="s">
        <v>299</v>
      </c>
      <c r="C323" s="43">
        <v>383291.75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31055369.039999999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43">
        <v>17497906.740000002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17497906.740000002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43">
        <v>1582192.4100000001</v>
      </c>
      <c r="D334" s="16"/>
      <c r="E334" s="16"/>
    </row>
    <row r="335" spans="1:5" x14ac:dyDescent="0.25">
      <c r="A335" s="16" t="s">
        <v>480</v>
      </c>
      <c r="B335" s="42" t="s">
        <v>299</v>
      </c>
      <c r="C335" s="43">
        <v>0</v>
      </c>
      <c r="D335" s="16"/>
      <c r="E335" s="16"/>
    </row>
    <row r="336" spans="1:5" x14ac:dyDescent="0.2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239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43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1582192.4100000001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383291.75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1198900.6600000001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292">
        <v>101429073.19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214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214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214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214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214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151181249.63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151181249.63000003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214">
        <v>481784347.02999997</v>
      </c>
      <c r="D358" s="16"/>
      <c r="E358" s="16"/>
    </row>
    <row r="359" spans="1:5" x14ac:dyDescent="0.25">
      <c r="A359" s="16" t="s">
        <v>497</v>
      </c>
      <c r="B359" s="42" t="s">
        <v>299</v>
      </c>
      <c r="C359" s="214">
        <v>675993158.32000005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1157777505.3499999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43">
        <v>6422593.5300000003</v>
      </c>
      <c r="D362" s="16"/>
      <c r="E362" s="41"/>
    </row>
    <row r="363" spans="1:5" x14ac:dyDescent="0.25">
      <c r="A363" s="16" t="s">
        <v>500</v>
      </c>
      <c r="B363" s="42" t="s">
        <v>299</v>
      </c>
      <c r="C363" s="43">
        <v>930359963.12</v>
      </c>
      <c r="D363" s="16"/>
      <c r="E363" s="16"/>
    </row>
    <row r="364" spans="1:5" x14ac:dyDescent="0.25">
      <c r="A364" s="16" t="s">
        <v>501</v>
      </c>
      <c r="B364" s="42" t="s">
        <v>299</v>
      </c>
      <c r="C364" s="43">
        <v>6113277.1200000001</v>
      </c>
      <c r="D364" s="16"/>
      <c r="E364" s="16"/>
    </row>
    <row r="365" spans="1:5" x14ac:dyDescent="0.25">
      <c r="A365" s="16" t="s">
        <v>502</v>
      </c>
      <c r="B365" s="42" t="s">
        <v>299</v>
      </c>
      <c r="C365" s="43">
        <v>10382254.74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953278088.50999999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204499416.83999991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240">
        <v>0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240">
        <v>0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240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240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240">
        <v>0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240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240">
        <v>0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240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240">
        <v>0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240">
        <v>0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215">
        <v>13843277.290000001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13843277.290000001</v>
      </c>
      <c r="E381" s="28"/>
      <c r="F381" s="56"/>
    </row>
    <row r="382" spans="1:6" x14ac:dyDescent="0.2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13843277.290000001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218342694.12999991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43">
        <v>102921006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18367584.379999999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7857402.1200000001</v>
      </c>
      <c r="D391" s="16"/>
      <c r="E391" s="16"/>
    </row>
    <row r="392" spans="1:5" x14ac:dyDescent="0.25">
      <c r="A392" s="16" t="s">
        <v>523</v>
      </c>
      <c r="B392" s="42" t="s">
        <v>299</v>
      </c>
      <c r="C392" s="43">
        <v>28673743.07</v>
      </c>
      <c r="D392" s="16"/>
      <c r="E392" s="16"/>
    </row>
    <row r="393" spans="1:5" x14ac:dyDescent="0.25">
      <c r="A393" s="16" t="s">
        <v>524</v>
      </c>
      <c r="B393" s="42" t="s">
        <v>299</v>
      </c>
      <c r="C393" s="43">
        <v>1389052.27</v>
      </c>
      <c r="D393" s="16"/>
      <c r="E393" s="16"/>
    </row>
    <row r="394" spans="1:5" x14ac:dyDescent="0.25">
      <c r="A394" s="16" t="s">
        <v>525</v>
      </c>
      <c r="B394" s="42" t="s">
        <v>299</v>
      </c>
      <c r="C394" s="43">
        <v>46592595.810000002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11268149.27</v>
      </c>
      <c r="D395" s="16"/>
      <c r="E395" s="16"/>
    </row>
    <row r="396" spans="1:5" x14ac:dyDescent="0.25">
      <c r="A396" s="16" t="s">
        <v>526</v>
      </c>
      <c r="B396" s="42" t="s">
        <v>299</v>
      </c>
      <c r="C396" s="43">
        <v>5060122.2</v>
      </c>
      <c r="D396" s="16"/>
      <c r="E396" s="16"/>
    </row>
    <row r="397" spans="1:5" x14ac:dyDescent="0.25">
      <c r="A397" s="16" t="s">
        <v>527</v>
      </c>
      <c r="B397" s="42" t="s">
        <v>299</v>
      </c>
      <c r="C397" s="43">
        <v>1183547.5900000001</v>
      </c>
      <c r="D397" s="16"/>
      <c r="E397" s="16"/>
    </row>
    <row r="398" spans="1:5" x14ac:dyDescent="0.25">
      <c r="A398" s="16" t="s">
        <v>528</v>
      </c>
      <c r="B398" s="42" t="s">
        <v>299</v>
      </c>
      <c r="C398" s="43">
        <v>5728650.5599999996</v>
      </c>
      <c r="D398" s="16"/>
      <c r="E398" s="16"/>
    </row>
    <row r="399" spans="1:5" x14ac:dyDescent="0.25">
      <c r="A399" s="16" t="s">
        <v>529</v>
      </c>
      <c r="B399" s="42" t="s">
        <v>299</v>
      </c>
      <c r="C399" s="43">
        <v>12246.32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240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40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5">
        <v>8836212.1999999881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8836212.1999999881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237890311.78999999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-19547617.660000086</v>
      </c>
      <c r="E417" s="28"/>
    </row>
    <row r="418" spans="1:13" x14ac:dyDescent="0.25">
      <c r="A418" s="28" t="s">
        <v>535</v>
      </c>
      <c r="B418" s="16"/>
      <c r="C418" s="215">
        <v>-33052.839999999997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240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-33052.839999999997</v>
      </c>
      <c r="E420" s="28"/>
      <c r="F420" s="11">
        <f>D420-C399</f>
        <v>-45299.159999999996</v>
      </c>
    </row>
    <row r="421" spans="1:13" x14ac:dyDescent="0.25">
      <c r="A421" s="28" t="s">
        <v>538</v>
      </c>
      <c r="B421" s="16"/>
      <c r="C421" s="23"/>
      <c r="D421" s="28">
        <f>D417+D420</f>
        <v>-19580670.500000086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-19580670.500000086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542</v>
      </c>
      <c r="D612" s="228">
        <f>CE90-(BE90+CD90)</f>
        <v>266828.83999999997</v>
      </c>
      <c r="E612" s="230">
        <f>SUM(C624:D647)+SUM(C668:D713)</f>
        <v>188525941.4774873</v>
      </c>
      <c r="F612" s="230">
        <f>CE64-(AX64+BD64+BE64+BG64+BJ64+BN64+BP64+BQ64+CB64+CC64+CD64)</f>
        <v>28536567.570000008</v>
      </c>
      <c r="G612" s="228">
        <f>CE91-(AX91+AY91+BD91+BE91+BG91+BJ91+BN91+BP91+BQ91+CB91+CC91+CD91)</f>
        <v>120193</v>
      </c>
      <c r="H612" s="233">
        <f>CE60-(AX60+AY60+AZ60+BD60+BE60+BG60+BJ60+BN60+BO60+BP60+BQ60+BR60+CB60+CC60+CD60)</f>
        <v>804.91928846153837</v>
      </c>
      <c r="I612" s="228">
        <f>CE92-(AX92+AY92+AZ92+BD92+BE92+BF92+BG92+BJ92+BN92+BO92+BP92+BQ92+BR92+CB92+CC92+CD92)</f>
        <v>45446.79</v>
      </c>
      <c r="J612" s="228">
        <f>CE93-(AX93+AY93+AZ93+BA93+BD93+BE93+BF93+BG93+BJ93+BN93+BO93+BP93+BQ93+BR93+CB93+CC93+CD93)</f>
        <v>651865.23</v>
      </c>
      <c r="K612" s="228">
        <f>CE89-(AW89+AX89+AY89+AZ89+BA89+BB89+BC89+BD89+BE89+BF89+BG89+BH89+BI89+BJ89+BK89+BL89+BM89+BN89+BO89+BP89+BQ89+BR89+BS89+BT89+BU89+BV89+BW89+BX89+CB89+CC89+CD89)</f>
        <v>1157777505.3499997</v>
      </c>
      <c r="L612" s="234">
        <f>CE94-(AW94+AX94+AY94+AZ94+BA94+BB94+BC94+BD94+BE94+BF94+BG94+BH94+BI94+BJ94+BK94+BL94+BM94+BN94+BO94+BP94+BQ94+BR94+BS94+BT94+BU94+BV94+BW94+BX94+BY94+BZ94+CA94+CB94+CC94+CD94)</f>
        <v>316.01006730769228</v>
      </c>
    </row>
    <row r="613" spans="1:14" s="212" customFormat="1" ht="12.6" customHeight="1" x14ac:dyDescent="0.2">
      <c r="A613" s="223"/>
      <c r="C613" s="221" t="s">
        <v>543</v>
      </c>
      <c r="D613" s="229" t="s">
        <v>544</v>
      </c>
      <c r="E613" s="231" t="s">
        <v>545</v>
      </c>
      <c r="F613" s="232" t="s">
        <v>546</v>
      </c>
      <c r="G613" s="229" t="s">
        <v>547</v>
      </c>
      <c r="H613" s="232" t="s">
        <v>548</v>
      </c>
      <c r="I613" s="229" t="s">
        <v>549</v>
      </c>
      <c r="J613" s="229" t="s">
        <v>550</v>
      </c>
      <c r="K613" s="221" t="s">
        <v>551</v>
      </c>
      <c r="L613" s="222" t="s">
        <v>552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6191196.4699999997</v>
      </c>
      <c r="D614" s="228"/>
      <c r="E614" s="230"/>
      <c r="F614" s="230"/>
      <c r="G614" s="228"/>
      <c r="H614" s="230"/>
      <c r="I614" s="228"/>
      <c r="J614" s="228"/>
      <c r="N614" s="224" t="s">
        <v>553</v>
      </c>
    </row>
    <row r="615" spans="1:14" s="212" customFormat="1" ht="12.6" customHeight="1" x14ac:dyDescent="0.2">
      <c r="A615" s="223"/>
      <c r="B615" s="222" t="s">
        <v>554</v>
      </c>
      <c r="C615" s="228">
        <f>CD69-CD84</f>
        <v>6391611.9900000002</v>
      </c>
      <c r="D615" s="228">
        <f>SUM(C614:C615)</f>
        <v>12582808.460000001</v>
      </c>
      <c r="E615" s="230"/>
      <c r="F615" s="230"/>
      <c r="G615" s="228"/>
      <c r="H615" s="230"/>
      <c r="I615" s="228"/>
      <c r="J615" s="228"/>
      <c r="N615" s="224" t="s">
        <v>555</v>
      </c>
    </row>
    <row r="616" spans="1:14" s="212" customFormat="1" ht="12.6" customHeight="1" x14ac:dyDescent="0.2">
      <c r="A616" s="223">
        <v>8310</v>
      </c>
      <c r="B616" s="227" t="s">
        <v>556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557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0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558</v>
      </c>
    </row>
    <row r="618" spans="1:14" s="212" customFormat="1" ht="12.6" customHeight="1" x14ac:dyDescent="0.2">
      <c r="A618" s="223">
        <v>8470</v>
      </c>
      <c r="B618" s="227" t="s">
        <v>559</v>
      </c>
      <c r="C618" s="228">
        <f>BG85</f>
        <v>0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560</v>
      </c>
    </row>
    <row r="619" spans="1:14" s="212" customFormat="1" ht="12.6" customHeight="1" x14ac:dyDescent="0.2">
      <c r="A619" s="223">
        <v>8610</v>
      </c>
      <c r="B619" s="227" t="s">
        <v>561</v>
      </c>
      <c r="C619" s="228">
        <f>BN85</f>
        <v>3627087.39</v>
      </c>
      <c r="D619" s="228">
        <f>(D615/D612)*BN90</f>
        <v>3276363.8525126446</v>
      </c>
      <c r="E619" s="230"/>
      <c r="F619" s="230"/>
      <c r="G619" s="228"/>
      <c r="H619" s="230"/>
      <c r="I619" s="228"/>
      <c r="J619" s="228"/>
      <c r="N619" s="224" t="s">
        <v>562</v>
      </c>
    </row>
    <row r="620" spans="1:14" s="212" customFormat="1" ht="12.6" customHeight="1" x14ac:dyDescent="0.2">
      <c r="A620" s="223">
        <v>8790</v>
      </c>
      <c r="B620" s="227" t="s">
        <v>563</v>
      </c>
      <c r="C620" s="228">
        <f>CC85</f>
        <v>28583956.130000003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564</v>
      </c>
    </row>
    <row r="621" spans="1:14" s="212" customFormat="1" ht="12.6" customHeight="1" x14ac:dyDescent="0.2">
      <c r="A621" s="223">
        <v>8630</v>
      </c>
      <c r="B621" s="227" t="s">
        <v>565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566</v>
      </c>
    </row>
    <row r="622" spans="1:14" s="212" customFormat="1" ht="12.6" customHeight="1" x14ac:dyDescent="0.2">
      <c r="A622" s="223">
        <v>8770</v>
      </c>
      <c r="B622" s="222" t="s">
        <v>567</v>
      </c>
      <c r="C622" s="228">
        <f>CB85</f>
        <v>33690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568</v>
      </c>
    </row>
    <row r="623" spans="1:14" s="212" customFormat="1" ht="12.6" customHeight="1" x14ac:dyDescent="0.2">
      <c r="A623" s="223">
        <v>8640</v>
      </c>
      <c r="B623" s="227" t="s">
        <v>569</v>
      </c>
      <c r="C623" s="228">
        <f>BQ85</f>
        <v>0</v>
      </c>
      <c r="D623" s="228">
        <f>(D615/D612)*BQ90</f>
        <v>0</v>
      </c>
      <c r="E623" s="230">
        <f>SUM(C616:D623)</f>
        <v>35521097.372512646</v>
      </c>
      <c r="F623" s="230"/>
      <c r="G623" s="228"/>
      <c r="H623" s="230"/>
      <c r="I623" s="228"/>
      <c r="J623" s="228"/>
      <c r="N623" s="224" t="s">
        <v>570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285105.45</v>
      </c>
      <c r="D624" s="228">
        <f>(D615/D612)*BD90</f>
        <v>0</v>
      </c>
      <c r="E624" s="230">
        <f>(E623/E612)*SUM(C624:D624)</f>
        <v>53718.116305460149</v>
      </c>
      <c r="F624" s="230">
        <f>SUM(C624:E624)</f>
        <v>338823.56630546018</v>
      </c>
      <c r="G624" s="228"/>
      <c r="H624" s="230"/>
      <c r="I624" s="228"/>
      <c r="J624" s="228"/>
      <c r="N624" s="224" t="s">
        <v>571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2582100.9200000004</v>
      </c>
      <c r="D625" s="228">
        <f>(D615/D612)*AY90</f>
        <v>345329.6366036745</v>
      </c>
      <c r="E625" s="230">
        <f>(E623/E612)*SUM(C625:D625)</f>
        <v>551571.5505115533</v>
      </c>
      <c r="F625" s="230">
        <f>(F624/F612)*AY64</f>
        <v>9910.9536894860448</v>
      </c>
      <c r="G625" s="228">
        <f>SUM(C625:F625)</f>
        <v>3488913.0608047144</v>
      </c>
      <c r="H625" s="230"/>
      <c r="I625" s="228"/>
      <c r="J625" s="228"/>
      <c r="N625" s="224" t="s">
        <v>572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-24391.070000000003</v>
      </c>
      <c r="D626" s="228">
        <f>(D615/D612)*BR90</f>
        <v>41167.932917521211</v>
      </c>
      <c r="E626" s="230">
        <f>(E623/E612)*SUM(C626:D626)</f>
        <v>3161.0110344932577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573</v>
      </c>
    </row>
    <row r="627" spans="1:14" s="212" customFormat="1" ht="12.6" customHeight="1" x14ac:dyDescent="0.2">
      <c r="A627" s="223">
        <v>8620</v>
      </c>
      <c r="B627" s="222" t="s">
        <v>574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575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19937.873952014466</v>
      </c>
      <c r="I628" s="228"/>
      <c r="J628" s="228"/>
      <c r="N628" s="224" t="s">
        <v>576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2012876.0999999999</v>
      </c>
      <c r="D629" s="228">
        <f>(D615/D612)*BF90</f>
        <v>34424.502897812701</v>
      </c>
      <c r="E629" s="230">
        <f>(E623/E612)*SUM(C629:D629)</f>
        <v>385741.94880772493</v>
      </c>
      <c r="F629" s="230">
        <f>(F624/F612)*BF64</f>
        <v>2083.2498619142657</v>
      </c>
      <c r="G629" s="228">
        <f>(G625/G612)*BF91</f>
        <v>0</v>
      </c>
      <c r="H629" s="230">
        <f>(H628/H612)*BF60</f>
        <v>580.55219423907999</v>
      </c>
      <c r="I629" s="228">
        <f>SUM(C629:H629)</f>
        <v>2435706.3537616907</v>
      </c>
      <c r="J629" s="228"/>
      <c r="N629" s="224" t="s">
        <v>577</v>
      </c>
    </row>
    <row r="630" spans="1:14" s="212" customFormat="1" ht="12.6" customHeight="1" x14ac:dyDescent="0.2">
      <c r="A630" s="223">
        <v>8350</v>
      </c>
      <c r="B630" s="227" t="s">
        <v>578</v>
      </c>
      <c r="C630" s="228">
        <f>BA85</f>
        <v>84129.609999999986</v>
      </c>
      <c r="D630" s="228">
        <f>(D615/D612)*BA90</f>
        <v>42111.069983214715</v>
      </c>
      <c r="E630" s="230">
        <f>(E623/E612)*SUM(C630:D630)</f>
        <v>23785.625738893112</v>
      </c>
      <c r="F630" s="230">
        <f>(F624/F612)*BA64</f>
        <v>0</v>
      </c>
      <c r="G630" s="228">
        <f>(G625/G612)*BA91</f>
        <v>0</v>
      </c>
      <c r="H630" s="230">
        <f>(H628/H612)*BA60</f>
        <v>29.721414645872805</v>
      </c>
      <c r="I630" s="228">
        <f>(I629/I612)*BA92</f>
        <v>11543.519282856709</v>
      </c>
      <c r="J630" s="228">
        <f>SUM(C630:I630)</f>
        <v>161599.54641961039</v>
      </c>
      <c r="N630" s="224" t="s">
        <v>579</v>
      </c>
    </row>
    <row r="631" spans="1:14" s="212" customFormat="1" ht="12.6" customHeight="1" x14ac:dyDescent="0.2">
      <c r="A631" s="223">
        <v>8200</v>
      </c>
      <c r="B631" s="227" t="s">
        <v>580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581</v>
      </c>
    </row>
    <row r="632" spans="1:14" s="212" customFormat="1" ht="12.6" customHeight="1" x14ac:dyDescent="0.2">
      <c r="A632" s="223">
        <v>8360</v>
      </c>
      <c r="B632" s="227" t="s">
        <v>582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583</v>
      </c>
    </row>
    <row r="633" spans="1:14" s="212" customFormat="1" ht="12.6" customHeight="1" x14ac:dyDescent="0.2">
      <c r="A633" s="223">
        <v>8370</v>
      </c>
      <c r="B633" s="227" t="s">
        <v>584</v>
      </c>
      <c r="C633" s="228">
        <f>BC85</f>
        <v>263898.07999999996</v>
      </c>
      <c r="D633" s="228">
        <f>(D615/D612)*BC90</f>
        <v>0</v>
      </c>
      <c r="E633" s="230">
        <f>(E623/E612)*SUM(C633:D633)</f>
        <v>49722.331699473383</v>
      </c>
      <c r="F633" s="230">
        <f>(F624/F612)*BC64</f>
        <v>0</v>
      </c>
      <c r="G633" s="228">
        <f>(G625/G612)*BC91</f>
        <v>0</v>
      </c>
      <c r="H633" s="230">
        <f>(H628/H612)*BC60</f>
        <v>98.299144748810136</v>
      </c>
      <c r="I633" s="228">
        <f>(I629/I612)*BC92</f>
        <v>0</v>
      </c>
      <c r="J633" s="228">
        <f>(J630/J612)*BC93</f>
        <v>0</v>
      </c>
      <c r="N633" s="224" t="s">
        <v>585</v>
      </c>
    </row>
    <row r="634" spans="1:14" s="212" customFormat="1" ht="12.6" customHeight="1" x14ac:dyDescent="0.2">
      <c r="A634" s="223">
        <v>8490</v>
      </c>
      <c r="B634" s="227" t="s">
        <v>586</v>
      </c>
      <c r="C634" s="228">
        <f>BI85</f>
        <v>-2987.3399999999965</v>
      </c>
      <c r="D634" s="228">
        <f>(D615/D612)*BI90</f>
        <v>31783.719113870902</v>
      </c>
      <c r="E634" s="230">
        <f>(E623/E612)*SUM(C634:D634)</f>
        <v>5425.6670379855623</v>
      </c>
      <c r="F634" s="230">
        <f>(F624/F612)*BI64</f>
        <v>478.2030970725084</v>
      </c>
      <c r="G634" s="228">
        <f>(G625/G612)*BI91</f>
        <v>0</v>
      </c>
      <c r="H634" s="230">
        <f>(H628/H612)*BI60</f>
        <v>0</v>
      </c>
      <c r="I634" s="228">
        <f>(I629/I612)*BI92</f>
        <v>8712.5778237910654</v>
      </c>
      <c r="J634" s="228">
        <f>(J630/J612)*BI93</f>
        <v>0</v>
      </c>
      <c r="N634" s="224" t="s">
        <v>587</v>
      </c>
    </row>
    <row r="635" spans="1:14" s="212" customFormat="1" ht="12.6" customHeight="1" x14ac:dyDescent="0.2">
      <c r="A635" s="223">
        <v>8530</v>
      </c>
      <c r="B635" s="227" t="s">
        <v>588</v>
      </c>
      <c r="C635" s="228">
        <f>BK85</f>
        <v>7932353.6600000001</v>
      </c>
      <c r="D635" s="228">
        <f>(D615/D612)*BK90</f>
        <v>0</v>
      </c>
      <c r="E635" s="230">
        <f>(E623/E612)*SUM(C635:D635)</f>
        <v>1494573.662074585</v>
      </c>
      <c r="F635" s="230">
        <f>(F624/F612)*BK64</f>
        <v>0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589</v>
      </c>
    </row>
    <row r="636" spans="1:14" s="212" customFormat="1" ht="12.6" customHeight="1" x14ac:dyDescent="0.2">
      <c r="A636" s="223">
        <v>8480</v>
      </c>
      <c r="B636" s="227" t="s">
        <v>590</v>
      </c>
      <c r="C636" s="228">
        <f>BH85</f>
        <v>0</v>
      </c>
      <c r="D636" s="228">
        <f>(D615/D612)*BH90</f>
        <v>0</v>
      </c>
      <c r="E636" s="230">
        <f>(E623/E612)*SUM(C636:D636)</f>
        <v>0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591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2823636.8300000005</v>
      </c>
      <c r="D637" s="228">
        <f>(D615/D612)*BL90</f>
        <v>0</v>
      </c>
      <c r="E637" s="230">
        <f>(E623/E612)*SUM(C637:D637)</f>
        <v>532015.26536346762</v>
      </c>
      <c r="F637" s="230">
        <f>(F624/F612)*BL64</f>
        <v>318.97094278742719</v>
      </c>
      <c r="G637" s="228">
        <f>(G625/G612)*BL91</f>
        <v>0</v>
      </c>
      <c r="H637" s="230">
        <f>(H628/H612)*BL60</f>
        <v>0</v>
      </c>
      <c r="I637" s="228">
        <f>(I629/I612)*BL92</f>
        <v>0</v>
      </c>
      <c r="J637" s="228">
        <f>(J630/J612)*BL93</f>
        <v>0</v>
      </c>
      <c r="N637" s="224" t="s">
        <v>592</v>
      </c>
    </row>
    <row r="638" spans="1:14" s="212" customFormat="1" ht="12.6" customHeight="1" x14ac:dyDescent="0.2">
      <c r="A638" s="223">
        <v>8590</v>
      </c>
      <c r="B638" s="227" t="s">
        <v>593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594</v>
      </c>
    </row>
    <row r="639" spans="1:14" s="212" customFormat="1" ht="12.6" customHeight="1" x14ac:dyDescent="0.2">
      <c r="A639" s="223">
        <v>8660</v>
      </c>
      <c r="B639" s="227" t="s">
        <v>595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0</v>
      </c>
      <c r="J639" s="228">
        <f>(J630/J612)*BS93</f>
        <v>0</v>
      </c>
      <c r="N639" s="224" t="s">
        <v>596</v>
      </c>
    </row>
    <row r="640" spans="1:14" s="212" customFormat="1" ht="12.6" customHeight="1" x14ac:dyDescent="0.2">
      <c r="A640" s="223">
        <v>8670</v>
      </c>
      <c r="B640" s="227" t="s">
        <v>597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598</v>
      </c>
    </row>
    <row r="641" spans="1:14" s="212" customFormat="1" ht="12.6" customHeight="1" x14ac:dyDescent="0.2">
      <c r="A641" s="223">
        <v>8680</v>
      </c>
      <c r="B641" s="227" t="s">
        <v>599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600</v>
      </c>
    </row>
    <row r="642" spans="1:14" s="212" customFormat="1" ht="12.6" customHeight="1" x14ac:dyDescent="0.2">
      <c r="A642" s="223">
        <v>8690</v>
      </c>
      <c r="B642" s="227" t="s">
        <v>601</v>
      </c>
      <c r="C642" s="228">
        <f>BV85</f>
        <v>15754</v>
      </c>
      <c r="D642" s="228">
        <f>(D615/D612)*BV90</f>
        <v>43855.873554747683</v>
      </c>
      <c r="E642" s="230">
        <f>(E623/E612)*SUM(C642:D642)</f>
        <v>11231.388668886229</v>
      </c>
      <c r="F642" s="230">
        <f>(F624/F612)*BV64</f>
        <v>0</v>
      </c>
      <c r="G642" s="228">
        <f>(G625/G612)*BV91</f>
        <v>0</v>
      </c>
      <c r="H642" s="230">
        <f>(H628/H612)*BV60</f>
        <v>0</v>
      </c>
      <c r="I642" s="228">
        <f>(I629/I612)*BV92</f>
        <v>12021.806196032181</v>
      </c>
      <c r="J642" s="228">
        <f>(J630/J612)*BV93</f>
        <v>0</v>
      </c>
      <c r="N642" s="224" t="s">
        <v>602</v>
      </c>
    </row>
    <row r="643" spans="1:14" s="212" customFormat="1" ht="12.6" customHeight="1" x14ac:dyDescent="0.2">
      <c r="A643" s="223">
        <v>8700</v>
      </c>
      <c r="B643" s="227" t="s">
        <v>603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604</v>
      </c>
    </row>
    <row r="644" spans="1:14" s="212" customFormat="1" ht="12.6" customHeight="1" x14ac:dyDescent="0.2">
      <c r="A644" s="223">
        <v>8710</v>
      </c>
      <c r="B644" s="227" t="s">
        <v>605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>
        <f>(G625/G612)*BX91</f>
        <v>0</v>
      </c>
      <c r="H644" s="230">
        <f>(H628/H612)*BX60</f>
        <v>0</v>
      </c>
      <c r="I644" s="228">
        <f>(I629/I612)*BX92</f>
        <v>0</v>
      </c>
      <c r="J644" s="228">
        <f>(J630/J612)*BX93</f>
        <v>0</v>
      </c>
      <c r="K644" s="230">
        <f>SUM(C631:J644)</f>
        <v>13222892.994717449</v>
      </c>
      <c r="L644" s="230"/>
      <c r="N644" s="224" t="s">
        <v>606</v>
      </c>
    </row>
    <row r="645" spans="1:14" s="212" customFormat="1" ht="12.6" customHeight="1" x14ac:dyDescent="0.2">
      <c r="A645" s="223">
        <v>8720</v>
      </c>
      <c r="B645" s="227" t="s">
        <v>607</v>
      </c>
      <c r="C645" s="228">
        <f>BY85</f>
        <v>2289660.3500000006</v>
      </c>
      <c r="D645" s="228">
        <f>(D615/D612)*BY90</f>
        <v>6601.95945985449</v>
      </c>
      <c r="E645" s="230">
        <f>(E623/E612)*SUM(C645:D645)</f>
        <v>432650.04512333596</v>
      </c>
      <c r="F645" s="230">
        <f>(F624/F612)*BY64</f>
        <v>13.619876039947759</v>
      </c>
      <c r="G645" s="228">
        <f>(G625/G612)*BY91</f>
        <v>0</v>
      </c>
      <c r="H645" s="230">
        <f>(H628/H612)*BY60</f>
        <v>414.58990506587907</v>
      </c>
      <c r="I645" s="228">
        <f>(I629/I612)*BY92</f>
        <v>1809.7342660693607</v>
      </c>
      <c r="J645" s="228">
        <f>(J630/J612)*BY93</f>
        <v>0</v>
      </c>
      <c r="K645" s="230">
        <v>0</v>
      </c>
      <c r="L645" s="230"/>
      <c r="N645" s="224" t="s">
        <v>608</v>
      </c>
    </row>
    <row r="646" spans="1:14" s="212" customFormat="1" ht="12.6" customHeight="1" x14ac:dyDescent="0.2">
      <c r="A646" s="223">
        <v>8730</v>
      </c>
      <c r="B646" s="227" t="s">
        <v>609</v>
      </c>
      <c r="C646" s="228">
        <f>BZ85</f>
        <v>179725.83</v>
      </c>
      <c r="D646" s="228">
        <f>(D615/D612)*BZ90</f>
        <v>0</v>
      </c>
      <c r="E646" s="230">
        <f>(E623/E612)*SUM(C646:D646)</f>
        <v>33863.02520360575</v>
      </c>
      <c r="F646" s="230">
        <f>(F624/F612)*BZ64</f>
        <v>52.307044287914799</v>
      </c>
      <c r="G646" s="228">
        <f>(G625/G612)*BZ91</f>
        <v>0</v>
      </c>
      <c r="H646" s="230">
        <f>(H628/H612)*BZ60</f>
        <v>17.246966154540146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610</v>
      </c>
    </row>
    <row r="647" spans="1:14" s="212" customFormat="1" ht="12.6" customHeight="1" x14ac:dyDescent="0.2">
      <c r="A647" s="223">
        <v>8740</v>
      </c>
      <c r="B647" s="227" t="s">
        <v>611</v>
      </c>
      <c r="C647" s="228">
        <f>CA85</f>
        <v>248309.71000000002</v>
      </c>
      <c r="D647" s="228">
        <f>(D615/D612)*CA90</f>
        <v>0</v>
      </c>
      <c r="E647" s="230">
        <f>(E623/E612)*SUM(C647:D647)</f>
        <v>46785.250445247824</v>
      </c>
      <c r="F647" s="230">
        <f>(F624/F612)*CA64</f>
        <v>0</v>
      </c>
      <c r="G647" s="228">
        <f>(G625/G612)*CA91</f>
        <v>0</v>
      </c>
      <c r="H647" s="230">
        <f>(H628/H612)*CA60</f>
        <v>48.366339300472653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3239952.0346289622</v>
      </c>
      <c r="N647" s="224" t="s">
        <v>612</v>
      </c>
    </row>
    <row r="648" spans="1:14" s="212" customFormat="1" ht="12.6" customHeight="1" x14ac:dyDescent="0.2">
      <c r="A648" s="223"/>
      <c r="B648" s="223"/>
      <c r="C648" s="212">
        <f>SUM(C614:C647)</f>
        <v>63517714.109999999</v>
      </c>
      <c r="L648" s="226"/>
    </row>
    <row r="666" spans="1:14" s="212" customFormat="1" ht="12.6" customHeight="1" x14ac:dyDescent="0.2">
      <c r="C666" s="221" t="s">
        <v>613</v>
      </c>
      <c r="M666" s="221" t="s">
        <v>614</v>
      </c>
    </row>
    <row r="667" spans="1:14" s="212" customFormat="1" ht="12.6" customHeight="1" x14ac:dyDescent="0.2">
      <c r="C667" s="221" t="s">
        <v>543</v>
      </c>
      <c r="D667" s="221" t="s">
        <v>544</v>
      </c>
      <c r="E667" s="222" t="s">
        <v>545</v>
      </c>
      <c r="F667" s="221" t="s">
        <v>546</v>
      </c>
      <c r="G667" s="221" t="s">
        <v>547</v>
      </c>
      <c r="H667" s="221" t="s">
        <v>548</v>
      </c>
      <c r="I667" s="221" t="s">
        <v>549</v>
      </c>
      <c r="J667" s="221" t="s">
        <v>550</v>
      </c>
      <c r="K667" s="221" t="s">
        <v>551</v>
      </c>
      <c r="L667" s="222" t="s">
        <v>552</v>
      </c>
      <c r="M667" s="221" t="s">
        <v>615</v>
      </c>
    </row>
    <row r="668" spans="1:14" s="212" customFormat="1" ht="12.6" customHeight="1" x14ac:dyDescent="0.2">
      <c r="A668" s="223">
        <v>6010</v>
      </c>
      <c r="B668" s="222" t="s">
        <v>342</v>
      </c>
      <c r="C668" s="228">
        <f>C85</f>
        <v>10600705.57</v>
      </c>
      <c r="D668" s="228">
        <f>(D615/D612)*C90</f>
        <v>656140.45660296699</v>
      </c>
      <c r="E668" s="230">
        <f>(E623/E612)*SUM(C668:D668)</f>
        <v>2120957.575836292</v>
      </c>
      <c r="F668" s="230">
        <f>(F624/F612)*C64</f>
        <v>7731.5408061818607</v>
      </c>
      <c r="G668" s="228">
        <f>(G625/G612)*C91</f>
        <v>329753.41634489159</v>
      </c>
      <c r="H668" s="230">
        <f>(H628/H612)*C60</f>
        <v>1152.5920728137703</v>
      </c>
      <c r="I668" s="228">
        <f>(I629/I612)*C92</f>
        <v>179861.73270063629</v>
      </c>
      <c r="J668" s="228">
        <f>(J630/J612)*C93</f>
        <v>20194.575266211225</v>
      </c>
      <c r="K668" s="228">
        <f>(K644/K612)*C89</f>
        <v>401303.9238719932</v>
      </c>
      <c r="L668" s="228">
        <f>(L647/L612)*C94</f>
        <v>387719.32493802044</v>
      </c>
      <c r="M668" s="212">
        <f t="shared" ref="M668:M713" si="24">ROUND(SUM(D668:L668),0)</f>
        <v>4104815</v>
      </c>
      <c r="N668" s="222" t="s">
        <v>616</v>
      </c>
    </row>
    <row r="669" spans="1:14" s="212" customFormat="1" ht="12.6" customHeight="1" x14ac:dyDescent="0.2">
      <c r="A669" s="223">
        <v>6030</v>
      </c>
      <c r="B669" s="222" t="s">
        <v>343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617</v>
      </c>
    </row>
    <row r="670" spans="1:14" s="212" customFormat="1" ht="12.6" customHeight="1" x14ac:dyDescent="0.2">
      <c r="A670" s="223">
        <v>6070</v>
      </c>
      <c r="B670" s="222" t="s">
        <v>618</v>
      </c>
      <c r="C670" s="228">
        <f>E85</f>
        <v>32846431.789999999</v>
      </c>
      <c r="D670" s="228">
        <f>(D615/D612)*E90</f>
        <v>3933958.6264709109</v>
      </c>
      <c r="E670" s="230">
        <f>(E623/E612)*SUM(C670:D670)</f>
        <v>6929973.7698883554</v>
      </c>
      <c r="F670" s="230">
        <f>(F624/F612)*E64</f>
        <v>18832.783086652827</v>
      </c>
      <c r="G670" s="228">
        <f>(G625/G612)*E91</f>
        <v>2980204.5553958919</v>
      </c>
      <c r="H670" s="230">
        <f>(H628/H612)*E60</f>
        <v>4657.5195891912044</v>
      </c>
      <c r="I670" s="228">
        <f>(I629/I612)*E92</f>
        <v>1078379.8008630122</v>
      </c>
      <c r="J670" s="228">
        <f>(J630/J612)*E93</f>
        <v>66174.954344319631</v>
      </c>
      <c r="K670" s="228">
        <f>(K644/K612)*E89</f>
        <v>1909339.8596923864</v>
      </c>
      <c r="L670" s="228">
        <f>(L647/L612)*E94</f>
        <v>1629707.3444982304</v>
      </c>
      <c r="M670" s="212">
        <f t="shared" si="24"/>
        <v>18551229</v>
      </c>
      <c r="N670" s="222" t="s">
        <v>619</v>
      </c>
    </row>
    <row r="671" spans="1:14" s="212" customFormat="1" ht="12.6" customHeight="1" x14ac:dyDescent="0.2">
      <c r="A671" s="223">
        <v>6100</v>
      </c>
      <c r="B671" s="222" t="s">
        <v>620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621</v>
      </c>
    </row>
    <row r="672" spans="1:14" s="212" customFormat="1" ht="12.6" customHeight="1" x14ac:dyDescent="0.2">
      <c r="A672" s="223">
        <v>6120</v>
      </c>
      <c r="B672" s="222" t="s">
        <v>622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623</v>
      </c>
    </row>
    <row r="673" spans="1:14" s="212" customFormat="1" ht="12.6" customHeight="1" x14ac:dyDescent="0.2">
      <c r="A673" s="223">
        <v>6140</v>
      </c>
      <c r="B673" s="222" t="s">
        <v>624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625</v>
      </c>
    </row>
    <row r="674" spans="1:14" s="212" customFormat="1" ht="12.6" customHeight="1" x14ac:dyDescent="0.2">
      <c r="A674" s="223">
        <v>6150</v>
      </c>
      <c r="B674" s="222" t="s">
        <v>626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627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628</v>
      </c>
    </row>
    <row r="676" spans="1:14" s="212" customFormat="1" ht="12.6" customHeight="1" x14ac:dyDescent="0.2">
      <c r="A676" s="223">
        <v>6200</v>
      </c>
      <c r="B676" s="222" t="s">
        <v>348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629</v>
      </c>
    </row>
    <row r="677" spans="1:14" s="212" customFormat="1" ht="12.6" customHeight="1" x14ac:dyDescent="0.2">
      <c r="A677" s="223">
        <v>6210</v>
      </c>
      <c r="B677" s="222" t="s">
        <v>349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630</v>
      </c>
    </row>
    <row r="678" spans="1:14" s="212" customFormat="1" ht="12.6" customHeight="1" x14ac:dyDescent="0.2">
      <c r="A678" s="223">
        <v>6330</v>
      </c>
      <c r="B678" s="222" t="s">
        <v>631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632</v>
      </c>
    </row>
    <row r="679" spans="1:14" s="212" customFormat="1" ht="12.6" customHeight="1" x14ac:dyDescent="0.2">
      <c r="A679" s="223">
        <v>6400</v>
      </c>
      <c r="B679" s="222" t="s">
        <v>633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634</v>
      </c>
    </row>
    <row r="680" spans="1:14" s="212" customFormat="1" ht="12.6" customHeight="1" x14ac:dyDescent="0.2">
      <c r="A680" s="223">
        <v>7010</v>
      </c>
      <c r="B680" s="222" t="s">
        <v>635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>
        <f>(G625/G612)*O91</f>
        <v>0</v>
      </c>
      <c r="H680" s="230">
        <f>(H628/H612)*O60</f>
        <v>0</v>
      </c>
      <c r="I680" s="228">
        <f>(I629/I612)*O92</f>
        <v>0</v>
      </c>
      <c r="J680" s="228">
        <f>(J630/J612)*O93</f>
        <v>0</v>
      </c>
      <c r="K680" s="228">
        <f>(K644/K612)*O89</f>
        <v>0</v>
      </c>
      <c r="L680" s="228">
        <f>(L647/L612)*O94</f>
        <v>0</v>
      </c>
      <c r="M680" s="212">
        <f t="shared" si="24"/>
        <v>0</v>
      </c>
      <c r="N680" s="222" t="s">
        <v>636</v>
      </c>
    </row>
    <row r="681" spans="1:14" s="212" customFormat="1" ht="12.6" customHeight="1" x14ac:dyDescent="0.2">
      <c r="A681" s="223">
        <v>7020</v>
      </c>
      <c r="B681" s="222" t="s">
        <v>637</v>
      </c>
      <c r="C681" s="228">
        <f>P85</f>
        <v>21606649.309999999</v>
      </c>
      <c r="D681" s="228">
        <f>(D615/D612)*P90</f>
        <v>1324353.0676468108</v>
      </c>
      <c r="E681" s="230">
        <f>(E623/E612)*SUM(C681:D681)</f>
        <v>4320542.63684968</v>
      </c>
      <c r="F681" s="230">
        <f>(F624/F612)*P64</f>
        <v>138305.43832416384</v>
      </c>
      <c r="G681" s="228">
        <f>(G625/G612)*P91</f>
        <v>0</v>
      </c>
      <c r="H681" s="230">
        <f>(H628/H612)*P60</f>
        <v>1097.3953980733611</v>
      </c>
      <c r="I681" s="228">
        <f>(I629/I612)*P92</f>
        <v>363032.69377351372</v>
      </c>
      <c r="J681" s="228">
        <f>(J630/J612)*P93</f>
        <v>20601.186270816339</v>
      </c>
      <c r="K681" s="228">
        <f>(K644/K612)*P89</f>
        <v>2808959.499522638</v>
      </c>
      <c r="L681" s="228">
        <f>(L647/L612)*P94</f>
        <v>216046.0809243776</v>
      </c>
      <c r="M681" s="212">
        <f t="shared" si="24"/>
        <v>9192938</v>
      </c>
      <c r="N681" s="222" t="s">
        <v>638</v>
      </c>
    </row>
    <row r="682" spans="1:14" s="212" customFormat="1" ht="12.6" customHeight="1" x14ac:dyDescent="0.2">
      <c r="A682" s="223">
        <v>7030</v>
      </c>
      <c r="B682" s="222" t="s">
        <v>639</v>
      </c>
      <c r="C682" s="228">
        <f>Q85</f>
        <v>3814066.66</v>
      </c>
      <c r="D682" s="228">
        <f>(D615/D612)*Q90</f>
        <v>170754.96574380793</v>
      </c>
      <c r="E682" s="230">
        <f>(E623/E612)*SUM(C682:D682)</f>
        <v>750799.78845798527</v>
      </c>
      <c r="F682" s="230">
        <f>(F624/F612)*Q64</f>
        <v>2828.6592303722646</v>
      </c>
      <c r="G682" s="228">
        <f>(G625/G612)*Q91</f>
        <v>0</v>
      </c>
      <c r="H682" s="230">
        <f>(H628/H612)*Q60</f>
        <v>573.7498441682128</v>
      </c>
      <c r="I682" s="228">
        <f>(I629/I612)*Q92</f>
        <v>46807.484124551105</v>
      </c>
      <c r="J682" s="228">
        <f>(J630/J612)*Q93</f>
        <v>0</v>
      </c>
      <c r="K682" s="228">
        <f>(K644/K612)*Q89</f>
        <v>365155.61213172763</v>
      </c>
      <c r="L682" s="228">
        <f>(L647/L612)*Q94</f>
        <v>198220.30733124772</v>
      </c>
      <c r="M682" s="212">
        <f t="shared" si="24"/>
        <v>1535141</v>
      </c>
      <c r="N682" s="222" t="s">
        <v>640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>
        <f>(G625/G612)*R91</f>
        <v>0</v>
      </c>
      <c r="H683" s="230">
        <f>(H628/H612)*R60</f>
        <v>0</v>
      </c>
      <c r="I683" s="228">
        <f>(I629/I612)*R92</f>
        <v>0</v>
      </c>
      <c r="J683" s="228">
        <f>(J630/J612)*R93</f>
        <v>0</v>
      </c>
      <c r="K683" s="228">
        <f>(K644/K612)*R89</f>
        <v>0</v>
      </c>
      <c r="L683" s="228">
        <f>(L647/L612)*R94</f>
        <v>0</v>
      </c>
      <c r="M683" s="212">
        <f t="shared" si="24"/>
        <v>0</v>
      </c>
      <c r="N683" s="222" t="s">
        <v>641</v>
      </c>
    </row>
    <row r="684" spans="1:14" s="212" customFormat="1" ht="12.6" customHeight="1" x14ac:dyDescent="0.2">
      <c r="A684" s="223">
        <v>7050</v>
      </c>
      <c r="B684" s="222" t="s">
        <v>642</v>
      </c>
      <c r="C684" s="228">
        <f>S85</f>
        <v>1304549.22</v>
      </c>
      <c r="D684" s="228">
        <f>(D615/D612)*S90</f>
        <v>388242.37309272873</v>
      </c>
      <c r="E684" s="230">
        <f>(E623/E612)*SUM(C684:D684)</f>
        <v>318947.16736793483</v>
      </c>
      <c r="F684" s="230">
        <f>(F624/F612)*S64</f>
        <v>2666.4321519024429</v>
      </c>
      <c r="G684" s="228">
        <f>(G625/G612)*S91</f>
        <v>0</v>
      </c>
      <c r="H684" s="230">
        <f>(H628/H612)*S60</f>
        <v>229.08132418066702</v>
      </c>
      <c r="I684" s="228">
        <f>(I629/I612)*S92</f>
        <v>106425.30151820747</v>
      </c>
      <c r="J684" s="228">
        <f>(J630/J612)*S93</f>
        <v>367.00101416748311</v>
      </c>
      <c r="K684" s="228">
        <f>(K644/K612)*S89</f>
        <v>0</v>
      </c>
      <c r="L684" s="228">
        <f>(L647/L612)*S94</f>
        <v>0</v>
      </c>
      <c r="M684" s="212">
        <f t="shared" si="24"/>
        <v>816877</v>
      </c>
      <c r="N684" s="222" t="s">
        <v>643</v>
      </c>
    </row>
    <row r="685" spans="1:14" s="212" customFormat="1" ht="12.6" customHeight="1" x14ac:dyDescent="0.2">
      <c r="A685" s="223">
        <v>7060</v>
      </c>
      <c r="B685" s="222" t="s">
        <v>644</v>
      </c>
      <c r="C685" s="228">
        <f>T85</f>
        <v>688374.87999999989</v>
      </c>
      <c r="D685" s="228">
        <f>(D615/D612)*T90</f>
        <v>0</v>
      </c>
      <c r="E685" s="230">
        <f>(E623/E612)*SUM(C685:D685)</f>
        <v>129700.08768894865</v>
      </c>
      <c r="F685" s="230">
        <f>(F624/F612)*T64</f>
        <v>2479.9526466178718</v>
      </c>
      <c r="G685" s="228">
        <f>(G625/G612)*T91</f>
        <v>0</v>
      </c>
      <c r="H685" s="230">
        <f>(H628/H612)*T60</f>
        <v>75.073312894125394</v>
      </c>
      <c r="I685" s="228">
        <f>(I629/I612)*T92</f>
        <v>0</v>
      </c>
      <c r="J685" s="228">
        <f>(J630/J612)*T93</f>
        <v>0</v>
      </c>
      <c r="K685" s="228">
        <f>(K644/K612)*T89</f>
        <v>64288.14140431671</v>
      </c>
      <c r="L685" s="228">
        <f>(L647/L612)*T94</f>
        <v>31073.969287164105</v>
      </c>
      <c r="M685" s="212">
        <f t="shared" si="24"/>
        <v>227617</v>
      </c>
      <c r="N685" s="222" t="s">
        <v>645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4884679.0699999994</v>
      </c>
      <c r="D686" s="228">
        <f>(D615/D612)*U90</f>
        <v>344009.24471170362</v>
      </c>
      <c r="E686" s="230">
        <f>(E623/E612)*SUM(C686:D686)</f>
        <v>985162.81261787063</v>
      </c>
      <c r="F686" s="230">
        <f>(F624/F612)*U64</f>
        <v>16221.380173249512</v>
      </c>
      <c r="G686" s="228">
        <f>(G625/G612)*U91</f>
        <v>0</v>
      </c>
      <c r="H686" s="230">
        <f>(H628/H612)*U60</f>
        <v>574.04279739337221</v>
      </c>
      <c r="I686" s="228">
        <f>(I629/I612)*U92</f>
        <v>94300.081935542752</v>
      </c>
      <c r="J686" s="228">
        <f>(J630/J612)*U93</f>
        <v>0</v>
      </c>
      <c r="K686" s="228">
        <f>(K644/K612)*U89</f>
        <v>667143.63597210438</v>
      </c>
      <c r="L686" s="228">
        <f>(L647/L612)*U94</f>
        <v>0</v>
      </c>
      <c r="M686" s="212">
        <f t="shared" si="24"/>
        <v>2107411</v>
      </c>
      <c r="N686" s="222" t="s">
        <v>646</v>
      </c>
    </row>
    <row r="687" spans="1:14" s="212" customFormat="1" ht="12.6" customHeight="1" x14ac:dyDescent="0.2">
      <c r="A687" s="223">
        <v>7110</v>
      </c>
      <c r="B687" s="222" t="s">
        <v>647</v>
      </c>
      <c r="C687" s="228">
        <f>V85</f>
        <v>683096.57</v>
      </c>
      <c r="D687" s="228">
        <f>(D615/D612)*V90</f>
        <v>0</v>
      </c>
      <c r="E687" s="230">
        <f>(E623/E612)*SUM(C687:D687)</f>
        <v>128705.57541120627</v>
      </c>
      <c r="F687" s="230">
        <f>(F624/F612)*V64</f>
        <v>915.37155340828861</v>
      </c>
      <c r="G687" s="228">
        <f>(G625/G612)*V91</f>
        <v>0</v>
      </c>
      <c r="H687" s="230">
        <f>(H628/H612)*V60</f>
        <v>90.099431611267676</v>
      </c>
      <c r="I687" s="228">
        <f>(I629/I612)*V92</f>
        <v>0</v>
      </c>
      <c r="J687" s="228">
        <f>(J630/J612)*V93</f>
        <v>0</v>
      </c>
      <c r="K687" s="228">
        <f>(K644/K612)*V89</f>
        <v>209253.29442454581</v>
      </c>
      <c r="L687" s="228">
        <f>(L647/L612)*V94</f>
        <v>1426.0106240197356</v>
      </c>
      <c r="M687" s="212">
        <f t="shared" si="24"/>
        <v>340390</v>
      </c>
      <c r="N687" s="222" t="s">
        <v>648</v>
      </c>
    </row>
    <row r="688" spans="1:14" s="212" customFormat="1" ht="12.6" customHeight="1" x14ac:dyDescent="0.2">
      <c r="A688" s="223">
        <v>7120</v>
      </c>
      <c r="B688" s="222" t="s">
        <v>649</v>
      </c>
      <c r="C688" s="228">
        <f>W85</f>
        <v>734697.39999999991</v>
      </c>
      <c r="D688" s="228">
        <f>(D615/D612)*W90</f>
        <v>51872.538613142424</v>
      </c>
      <c r="E688" s="230">
        <f>(E623/E612)*SUM(C688:D688)</f>
        <v>148201.5003389077</v>
      </c>
      <c r="F688" s="230">
        <f>(F624/F612)*W64</f>
        <v>265.37220090175646</v>
      </c>
      <c r="G688" s="228">
        <f>(G625/G612)*W91</f>
        <v>0</v>
      </c>
      <c r="H688" s="230">
        <f>(H628/H612)*W60</f>
        <v>95.065465124428059</v>
      </c>
      <c r="I688" s="228">
        <f>(I629/I612)*W92</f>
        <v>14219.340661973545</v>
      </c>
      <c r="J688" s="228">
        <f>(J630/J612)*W93</f>
        <v>0</v>
      </c>
      <c r="K688" s="228">
        <f>(K644/K612)*W89</f>
        <v>252475.67614611078</v>
      </c>
      <c r="L688" s="228">
        <f>(L647/L612)*W94</f>
        <v>80.099110405533025</v>
      </c>
      <c r="M688" s="212">
        <f t="shared" si="24"/>
        <v>467210</v>
      </c>
      <c r="N688" s="222" t="s">
        <v>650</v>
      </c>
    </row>
    <row r="689" spans="1:14" s="212" customFormat="1" ht="12.6" customHeight="1" x14ac:dyDescent="0.2">
      <c r="A689" s="223">
        <v>7130</v>
      </c>
      <c r="B689" s="222" t="s">
        <v>651</v>
      </c>
      <c r="C689" s="228">
        <f>X85</f>
        <v>1975322.5299999998</v>
      </c>
      <c r="D689" s="228">
        <f>(D615/D612)*X90</f>
        <v>46025.08880584273</v>
      </c>
      <c r="E689" s="230">
        <f>(E623/E612)*SUM(C689:D689)</f>
        <v>380852.01977295481</v>
      </c>
      <c r="F689" s="230">
        <f>(F624/F612)*X64</f>
        <v>1272.5752727986223</v>
      </c>
      <c r="G689" s="228">
        <f>(G625/G612)*X91</f>
        <v>0</v>
      </c>
      <c r="H689" s="230">
        <f>(H628/H612)*X60</f>
        <v>230.08772568709892</v>
      </c>
      <c r="I689" s="228">
        <f>(I629/I612)*X92</f>
        <v>12616.433169169257</v>
      </c>
      <c r="J689" s="228">
        <f>(J630/J612)*X93</f>
        <v>0</v>
      </c>
      <c r="K689" s="228">
        <f>(K644/K612)*X89</f>
        <v>1385211.5803444074</v>
      </c>
      <c r="L689" s="228">
        <f>(L647/L612)*X94</f>
        <v>3172.0233555796067</v>
      </c>
      <c r="M689" s="212">
        <f t="shared" si="24"/>
        <v>1829380</v>
      </c>
      <c r="N689" s="222" t="s">
        <v>652</v>
      </c>
    </row>
    <row r="690" spans="1:14" s="212" customFormat="1" ht="12.6" customHeight="1" x14ac:dyDescent="0.2">
      <c r="A690" s="223">
        <v>7140</v>
      </c>
      <c r="B690" s="222" t="s">
        <v>653</v>
      </c>
      <c r="C690" s="228">
        <f>Y85</f>
        <v>4311851.63</v>
      </c>
      <c r="D690" s="228">
        <f>(D615/D612)*Y90</f>
        <v>707022.70129713125</v>
      </c>
      <c r="E690" s="230">
        <f>(E623/E612)*SUM(C690:D690)</f>
        <v>945630.73084400117</v>
      </c>
      <c r="F690" s="230">
        <f>(F624/F612)*Y64</f>
        <v>2648.2516180421608</v>
      </c>
      <c r="G690" s="228">
        <f>(G625/G612)*Y91</f>
        <v>0</v>
      </c>
      <c r="H690" s="230">
        <f>(H628/H612)*Y60</f>
        <v>492.78221711453745</v>
      </c>
      <c r="I690" s="228">
        <f>(I629/I612)*Y92</f>
        <v>193809.61322269944</v>
      </c>
      <c r="J690" s="228">
        <f>(J630/J612)*Y93</f>
        <v>12687.530129579831</v>
      </c>
      <c r="K690" s="228">
        <f>(K644/K612)*Y89</f>
        <v>364922.30348240637</v>
      </c>
      <c r="L690" s="228">
        <f>(L647/L612)*Y94</f>
        <v>0</v>
      </c>
      <c r="M690" s="212">
        <f t="shared" si="24"/>
        <v>2227214</v>
      </c>
      <c r="N690" s="222" t="s">
        <v>654</v>
      </c>
    </row>
    <row r="691" spans="1:14" s="212" customFormat="1" ht="12.6" customHeight="1" x14ac:dyDescent="0.2">
      <c r="A691" s="223">
        <v>7150</v>
      </c>
      <c r="B691" s="222" t="s">
        <v>655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>
        <f>(I629/I612)*Z92</f>
        <v>0</v>
      </c>
      <c r="J691" s="228">
        <f>(J630/J612)*Z93</f>
        <v>0</v>
      </c>
      <c r="K691" s="228">
        <f>(K644/K612)*Z89</f>
        <v>0</v>
      </c>
      <c r="L691" s="228">
        <f>(L647/L612)*Z94</f>
        <v>0</v>
      </c>
      <c r="M691" s="212">
        <f t="shared" si="24"/>
        <v>0</v>
      </c>
      <c r="N691" s="222" t="s">
        <v>656</v>
      </c>
    </row>
    <row r="692" spans="1:14" s="212" customFormat="1" ht="12.6" customHeight="1" x14ac:dyDescent="0.2">
      <c r="A692" s="223">
        <v>7160</v>
      </c>
      <c r="B692" s="222" t="s">
        <v>657</v>
      </c>
      <c r="C692" s="228">
        <f>AA85</f>
        <v>503611.54999999993</v>
      </c>
      <c r="D692" s="228">
        <f>(D615/D612)*AA90</f>
        <v>0</v>
      </c>
      <c r="E692" s="230">
        <f>(E623/E612)*SUM(C692:D692)</f>
        <v>94887.922400897834</v>
      </c>
      <c r="F692" s="230">
        <f>(F624/F612)*AA64</f>
        <v>1714.2789780673452</v>
      </c>
      <c r="G692" s="228">
        <f>(G625/G612)*AA91</f>
        <v>0</v>
      </c>
      <c r="H692" s="230">
        <f>(H628/H612)*AA60</f>
        <v>58.547178394825167</v>
      </c>
      <c r="I692" s="228">
        <f>(I629/I612)*AA92</f>
        <v>0</v>
      </c>
      <c r="J692" s="228">
        <f>(J630/J612)*AA93</f>
        <v>0</v>
      </c>
      <c r="K692" s="228">
        <f>(K644/K612)*AA89</f>
        <v>89954.378157270185</v>
      </c>
      <c r="L692" s="228">
        <f>(L647/L612)*AA94</f>
        <v>52.98864226827569</v>
      </c>
      <c r="M692" s="212">
        <f t="shared" si="24"/>
        <v>186668</v>
      </c>
      <c r="N692" s="222" t="s">
        <v>658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9730519.8599999994</v>
      </c>
      <c r="D693" s="228">
        <f>(D615/D612)*AB90</f>
        <v>103037.72442701472</v>
      </c>
      <c r="E693" s="230">
        <f>(E623/E612)*SUM(C693:D693)</f>
        <v>1852788.8190726978</v>
      </c>
      <c r="F693" s="230">
        <f>(F624/F612)*AB64</f>
        <v>87401.663008401112</v>
      </c>
      <c r="G693" s="228">
        <f>(G625/G612)*AB91</f>
        <v>0</v>
      </c>
      <c r="H693" s="230">
        <f>(H628/H612)*AB60</f>
        <v>749.51975479037992</v>
      </c>
      <c r="I693" s="228">
        <f>(I629/I612)*AB92</f>
        <v>28244.781224011094</v>
      </c>
      <c r="J693" s="228">
        <f>(J630/J612)*AB93</f>
        <v>0</v>
      </c>
      <c r="K693" s="228">
        <f>(K644/K612)*AB89</f>
        <v>1554541.4860995074</v>
      </c>
      <c r="L693" s="228">
        <f>(L647/L612)*AB94</f>
        <v>0</v>
      </c>
      <c r="M693" s="212">
        <f t="shared" si="24"/>
        <v>3626764</v>
      </c>
      <c r="N693" s="222" t="s">
        <v>659</v>
      </c>
    </row>
    <row r="694" spans="1:14" s="212" customFormat="1" ht="12.6" customHeight="1" x14ac:dyDescent="0.2">
      <c r="A694" s="223">
        <v>7180</v>
      </c>
      <c r="B694" s="222" t="s">
        <v>660</v>
      </c>
      <c r="C694" s="228">
        <f>AC85</f>
        <v>2041732.2400000002</v>
      </c>
      <c r="D694" s="228">
        <f>(D615/D612)*AC90</f>
        <v>30982.05260803143</v>
      </c>
      <c r="E694" s="230">
        <f>(E623/E612)*SUM(C694:D694)</f>
        <v>390530.26674273604</v>
      </c>
      <c r="F694" s="230">
        <f>(F624/F612)*AC64</f>
        <v>4054.3523750739323</v>
      </c>
      <c r="G694" s="228">
        <f>(G625/G612)*AC91</f>
        <v>0</v>
      </c>
      <c r="H694" s="230">
        <f>(H628/H612)*AC60</f>
        <v>344.60433226869986</v>
      </c>
      <c r="I694" s="228">
        <f>(I629/I612)*AC92</f>
        <v>8492.8243771969283</v>
      </c>
      <c r="J694" s="228">
        <f>(J630/J612)*AC93</f>
        <v>0</v>
      </c>
      <c r="K694" s="228">
        <f>(K644/K612)*AC89</f>
        <v>307910.43672623252</v>
      </c>
      <c r="L694" s="228">
        <f>(L647/L612)*AC94</f>
        <v>9.8583520499117583</v>
      </c>
      <c r="M694" s="212">
        <f t="shared" si="24"/>
        <v>742324</v>
      </c>
      <c r="N694" s="222" t="s">
        <v>661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750951.82</v>
      </c>
      <c r="D695" s="228">
        <f>(D615/D612)*AD90</f>
        <v>0</v>
      </c>
      <c r="E695" s="230">
        <f>(E623/E612)*SUM(C695:D695)</f>
        <v>141490.51590054476</v>
      </c>
      <c r="F695" s="230">
        <f>(F624/F612)*AD64</f>
        <v>27.449434767425359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33474.532354429604</v>
      </c>
      <c r="L695" s="228">
        <f>(L647/L612)*AD94</f>
        <v>0</v>
      </c>
      <c r="M695" s="212">
        <f t="shared" si="24"/>
        <v>174992</v>
      </c>
      <c r="N695" s="222" t="s">
        <v>662</v>
      </c>
    </row>
    <row r="696" spans="1:14" s="212" customFormat="1" ht="12.6" customHeight="1" x14ac:dyDescent="0.2">
      <c r="A696" s="223">
        <v>7200</v>
      </c>
      <c r="B696" s="222" t="s">
        <v>663</v>
      </c>
      <c r="C696" s="228">
        <f>AE85</f>
        <v>2540615.1899999995</v>
      </c>
      <c r="D696" s="228">
        <f>(D615/D612)*AE90</f>
        <v>273604.06275768398</v>
      </c>
      <c r="E696" s="230">
        <f>(E623/E612)*SUM(C696:D696)</f>
        <v>530240.85344107728</v>
      </c>
      <c r="F696" s="230">
        <f>(F624/F612)*AE64</f>
        <v>151.6134062608869</v>
      </c>
      <c r="G696" s="228">
        <f>(G625/G612)*AE91</f>
        <v>0</v>
      </c>
      <c r="H696" s="230">
        <f>(H628/H612)*AE60</f>
        <v>354.83673589414747</v>
      </c>
      <c r="I696" s="228">
        <f>(I629/I612)*AE92</f>
        <v>75000.558655245943</v>
      </c>
      <c r="J696" s="228">
        <f>(J630/J612)*AE93</f>
        <v>1543.5129250351758</v>
      </c>
      <c r="K696" s="228">
        <f>(K644/K612)*AE89</f>
        <v>139467.11210730538</v>
      </c>
      <c r="L696" s="228">
        <f>(L647/L612)*AE94</f>
        <v>0</v>
      </c>
      <c r="M696" s="212">
        <f t="shared" si="24"/>
        <v>1020363</v>
      </c>
      <c r="N696" s="222" t="s">
        <v>664</v>
      </c>
    </row>
    <row r="697" spans="1:14" s="212" customFormat="1" ht="12.6" customHeight="1" x14ac:dyDescent="0.2">
      <c r="A697" s="223">
        <v>7220</v>
      </c>
      <c r="B697" s="222" t="s">
        <v>665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666</v>
      </c>
    </row>
    <row r="698" spans="1:14" s="212" customFormat="1" ht="12.6" customHeight="1" x14ac:dyDescent="0.2">
      <c r="A698" s="223">
        <v>7230</v>
      </c>
      <c r="B698" s="222" t="s">
        <v>667</v>
      </c>
      <c r="C698" s="228">
        <f>AG85</f>
        <v>14123721.230000002</v>
      </c>
      <c r="D698" s="228">
        <f>(D615/D612)*AG90</f>
        <v>731167.01017888484</v>
      </c>
      <c r="E698" s="230">
        <f>(E623/E612)*SUM(C698:D698)</f>
        <v>2798882.3580557359</v>
      </c>
      <c r="F698" s="230">
        <f>(F624/F612)*AG64</f>
        <v>11864.558028018295</v>
      </c>
      <c r="G698" s="228">
        <f>(G625/G612)*AG91</f>
        <v>178955.08906393105</v>
      </c>
      <c r="H698" s="230">
        <f>(H628/H612)*AG60</f>
        <v>1190.1695164476694</v>
      </c>
      <c r="I698" s="228">
        <f>(I629/I612)*AG92</f>
        <v>200428.06996718171</v>
      </c>
      <c r="J698" s="228">
        <f>(J630/J612)*AG93</f>
        <v>39745.925737148267</v>
      </c>
      <c r="K698" s="228">
        <f>(K644/K612)*AG89</f>
        <v>1646629.5958329872</v>
      </c>
      <c r="L698" s="228">
        <f>(L647/L612)*AG94</f>
        <v>357501.35635935026</v>
      </c>
      <c r="M698" s="212">
        <f t="shared" si="24"/>
        <v>5966364</v>
      </c>
      <c r="N698" s="222" t="s">
        <v>668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669</v>
      </c>
    </row>
    <row r="700" spans="1:14" s="212" customFormat="1" ht="12.6" customHeight="1" x14ac:dyDescent="0.2">
      <c r="A700" s="223">
        <v>7250</v>
      </c>
      <c r="B700" s="222" t="s">
        <v>670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671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45442017.460000001</v>
      </c>
      <c r="D701" s="228">
        <f>(D615/D612)*AJ90</f>
        <v>0</v>
      </c>
      <c r="E701" s="230">
        <f>(E623/E612)*SUM(C701:D701)</f>
        <v>8561953.4073130861</v>
      </c>
      <c r="F701" s="230">
        <f>(F624/F612)*AJ64</f>
        <v>25813.797483162376</v>
      </c>
      <c r="G701" s="228">
        <f>(G625/G612)*AJ91</f>
        <v>0</v>
      </c>
      <c r="H701" s="230">
        <f>(H628/H612)*AJ60</f>
        <v>6393.7352207278291</v>
      </c>
      <c r="I701" s="228">
        <f>(I629/I612)*AJ92</f>
        <v>0</v>
      </c>
      <c r="J701" s="228">
        <f>(J630/J612)*AJ93</f>
        <v>0</v>
      </c>
      <c r="K701" s="228">
        <f>(K644/K612)*AJ89</f>
        <v>958815.31207733683</v>
      </c>
      <c r="L701" s="228">
        <f>(L647/L612)*AJ94</f>
        <v>387605.85530592606</v>
      </c>
      <c r="M701" s="212">
        <f t="shared" si="24"/>
        <v>9940582</v>
      </c>
      <c r="N701" s="222" t="s">
        <v>672</v>
      </c>
    </row>
    <row r="702" spans="1:14" s="212" customFormat="1" ht="12.6" customHeight="1" x14ac:dyDescent="0.2">
      <c r="A702" s="223">
        <v>7310</v>
      </c>
      <c r="B702" s="222" t="s">
        <v>673</v>
      </c>
      <c r="C702" s="228">
        <f>AK85</f>
        <v>496913.11999999994</v>
      </c>
      <c r="D702" s="228">
        <f>(D615/D612)*AK90</f>
        <v>0</v>
      </c>
      <c r="E702" s="230">
        <f>(E623/E612)*SUM(C702:D702)</f>
        <v>93625.838348123725</v>
      </c>
      <c r="F702" s="230">
        <f>(F624/F612)*AK64</f>
        <v>26.375849908623096</v>
      </c>
      <c r="G702" s="228">
        <f>(G625/G612)*AK91</f>
        <v>0</v>
      </c>
      <c r="H702" s="230">
        <f>(H628/H612)*AK60</f>
        <v>90.178743338079144</v>
      </c>
      <c r="I702" s="228">
        <f>(I629/I612)*AK92</f>
        <v>0</v>
      </c>
      <c r="J702" s="228">
        <f>(J630/J612)*AK93</f>
        <v>0</v>
      </c>
      <c r="K702" s="228">
        <f>(K644/K612)*AK89</f>
        <v>46044.829148522527</v>
      </c>
      <c r="L702" s="228">
        <f>(L647/L612)*AK94</f>
        <v>0</v>
      </c>
      <c r="M702" s="212">
        <f t="shared" si="24"/>
        <v>139787</v>
      </c>
      <c r="N702" s="222" t="s">
        <v>674</v>
      </c>
    </row>
    <row r="703" spans="1:14" s="212" customFormat="1" ht="12.6" customHeight="1" x14ac:dyDescent="0.2">
      <c r="A703" s="223">
        <v>7320</v>
      </c>
      <c r="B703" s="222" t="s">
        <v>675</v>
      </c>
      <c r="C703" s="228">
        <f>AL85</f>
        <v>135968.15999999997</v>
      </c>
      <c r="D703" s="228">
        <f>(D615/D612)*AL90</f>
        <v>0</v>
      </c>
      <c r="E703" s="230">
        <f>(E623/E612)*SUM(C703:D703)</f>
        <v>25618.427963125268</v>
      </c>
      <c r="F703" s="230">
        <f>(F624/F612)*AL64</f>
        <v>0.41995904065290929</v>
      </c>
      <c r="G703" s="228">
        <f>(G625/G612)*AL91</f>
        <v>0</v>
      </c>
      <c r="H703" s="230">
        <f>(H628/H612)*AL60</f>
        <v>27.883192701335648</v>
      </c>
      <c r="I703" s="228">
        <f>(I629/I612)*AL92</f>
        <v>0</v>
      </c>
      <c r="J703" s="228">
        <f>(J630/J612)*AL93</f>
        <v>0</v>
      </c>
      <c r="K703" s="228">
        <f>(K644/K612)*AL89</f>
        <v>13983.156669650905</v>
      </c>
      <c r="L703" s="228">
        <f>(L647/L612)*AL94</f>
        <v>0</v>
      </c>
      <c r="M703" s="212">
        <f t="shared" si="24"/>
        <v>39630</v>
      </c>
      <c r="N703" s="222" t="s">
        <v>676</v>
      </c>
    </row>
    <row r="704" spans="1:14" s="212" customFormat="1" ht="12.6" customHeight="1" x14ac:dyDescent="0.2">
      <c r="A704" s="223">
        <v>7330</v>
      </c>
      <c r="B704" s="222" t="s">
        <v>677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678</v>
      </c>
    </row>
    <row r="705" spans="1:14" s="212" customFormat="1" ht="12.6" customHeight="1" x14ac:dyDescent="0.2">
      <c r="A705" s="223">
        <v>7340</v>
      </c>
      <c r="B705" s="222" t="s">
        <v>679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680</v>
      </c>
    </row>
    <row r="706" spans="1:14" s="212" customFormat="1" ht="12.6" customHeight="1" x14ac:dyDescent="0.2">
      <c r="A706" s="223">
        <v>7350</v>
      </c>
      <c r="B706" s="222" t="s">
        <v>681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682</v>
      </c>
    </row>
    <row r="707" spans="1:14" s="212" customFormat="1" ht="12.6" customHeight="1" x14ac:dyDescent="0.2">
      <c r="A707" s="223">
        <v>7380</v>
      </c>
      <c r="B707" s="222" t="s">
        <v>683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684</v>
      </c>
    </row>
    <row r="708" spans="1:14" s="212" customFormat="1" ht="12.6" customHeight="1" x14ac:dyDescent="0.2">
      <c r="A708" s="223">
        <v>7390</v>
      </c>
      <c r="B708" s="222" t="s">
        <v>685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686</v>
      </c>
    </row>
    <row r="709" spans="1:14" s="212" customFormat="1" ht="12.6" customHeight="1" x14ac:dyDescent="0.2">
      <c r="A709" s="223">
        <v>7400</v>
      </c>
      <c r="B709" s="222" t="s">
        <v>687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688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689</v>
      </c>
    </row>
    <row r="711" spans="1:14" s="212" customFormat="1" ht="12.6" customHeight="1" x14ac:dyDescent="0.2">
      <c r="A711" s="223">
        <v>7420</v>
      </c>
      <c r="B711" s="222" t="s">
        <v>690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691</v>
      </c>
    </row>
    <row r="712" spans="1:14" s="212" customFormat="1" ht="12.6" customHeight="1" x14ac:dyDescent="0.2">
      <c r="A712" s="223">
        <v>7430</v>
      </c>
      <c r="B712" s="222" t="s">
        <v>692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693</v>
      </c>
    </row>
    <row r="713" spans="1:14" s="212" customFormat="1" ht="12.6" customHeight="1" x14ac:dyDescent="0.2">
      <c r="A713" s="223">
        <v>7490</v>
      </c>
      <c r="B713" s="222" t="s">
        <v>694</v>
      </c>
      <c r="C713" s="228">
        <f>AV85</f>
        <v>1312849.4799999997</v>
      </c>
      <c r="D713" s="228">
        <f>(D615/D612)*AV90</f>
        <v>0</v>
      </c>
      <c r="E713" s="230">
        <f>(E623/E612)*SUM(C713:D713)</f>
        <v>247360.41018578518</v>
      </c>
      <c r="F713" s="230">
        <f>(F624/F612)*AV64</f>
        <v>743.99620687986692</v>
      </c>
      <c r="G713" s="228">
        <f>(G625/G612)*AV91</f>
        <v>0</v>
      </c>
      <c r="H713" s="230">
        <f>(H628/H612)*AV60</f>
        <v>272.13413504480235</v>
      </c>
      <c r="I713" s="228">
        <f>(I629/I612)*AV92</f>
        <v>0</v>
      </c>
      <c r="J713" s="228">
        <f>(J630/J612)*AV93</f>
        <v>284.86073233242695</v>
      </c>
      <c r="K713" s="228">
        <f>(K644/K612)*AV89</f>
        <v>4018.6285515742115</v>
      </c>
      <c r="L713" s="228">
        <f>(L647/L612)*AV94</f>
        <v>27336.815900323305</v>
      </c>
      <c r="M713" s="212">
        <f t="shared" si="24"/>
        <v>280017</v>
      </c>
      <c r="N713" s="224" t="s">
        <v>695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224047038.84999996</v>
      </c>
      <c r="D715" s="212">
        <f>SUM(D616:D647)+SUM(D668:D713)</f>
        <v>12582808.460000001</v>
      </c>
      <c r="E715" s="212">
        <f>SUM(E624:E647)+SUM(E668:E713)</f>
        <v>35521097.372512668</v>
      </c>
      <c r="F715" s="212">
        <f>SUM(F625:F648)+SUM(F668:F713)</f>
        <v>338823.56630546006</v>
      </c>
      <c r="G715" s="212">
        <f>SUM(G626:G647)+SUM(G668:G713)</f>
        <v>3488913.0608047149</v>
      </c>
      <c r="H715" s="212">
        <f>SUM(H629:H647)+SUM(H668:H713)</f>
        <v>19937.873952014466</v>
      </c>
      <c r="I715" s="212">
        <f>SUM(I630:I647)+SUM(I668:I713)</f>
        <v>2435706.3537616911</v>
      </c>
      <c r="J715" s="212">
        <f>SUM(J631:J647)+SUM(J668:J713)</f>
        <v>161599.54641961036</v>
      </c>
      <c r="K715" s="212">
        <f>SUM(K668:K713)</f>
        <v>13222892.994717451</v>
      </c>
      <c r="L715" s="212">
        <f>SUM(L668:L713)</f>
        <v>3239952.0346289626</v>
      </c>
      <c r="M715" s="212">
        <f>SUM(M668:M713)</f>
        <v>63517713</v>
      </c>
      <c r="N715" s="222" t="s">
        <v>696</v>
      </c>
    </row>
    <row r="716" spans="1:14" s="212" customFormat="1" ht="12.6" customHeight="1" x14ac:dyDescent="0.2">
      <c r="C716" s="225">
        <f>CE85</f>
        <v>224047038.84999996</v>
      </c>
      <c r="D716" s="212">
        <f>D615</f>
        <v>12582808.460000001</v>
      </c>
      <c r="E716" s="212">
        <f>E623</f>
        <v>35521097.372512646</v>
      </c>
      <c r="F716" s="212">
        <f>F624</f>
        <v>338823.56630546018</v>
      </c>
      <c r="G716" s="212">
        <f>G625</f>
        <v>3488913.0608047144</v>
      </c>
      <c r="H716" s="212">
        <f>H628</f>
        <v>19937.873952014466</v>
      </c>
      <c r="I716" s="212">
        <f>I629</f>
        <v>2435706.3537616907</v>
      </c>
      <c r="J716" s="212">
        <f>J630</f>
        <v>161599.54641961039</v>
      </c>
      <c r="K716" s="212">
        <f>K644</f>
        <v>13222892.994717449</v>
      </c>
      <c r="L716" s="212">
        <f>L647</f>
        <v>3239952.0346289622</v>
      </c>
      <c r="M716" s="212">
        <f>C648</f>
        <v>63517714.109999999</v>
      </c>
      <c r="N716" s="222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25">
      <c r="A2" s="11" t="str">
        <f>MONTH(data!C96) &amp; "-" &amp; DAY(data!C96)</f>
        <v>6-30</v>
      </c>
      <c r="B2" s="211" t="str">
        <f>RIGHT(data!C97, 3)</f>
        <v>209</v>
      </c>
      <c r="C2" s="11" t="str">
        <f>SUBSTITUTE(LEFT(data!C98,49),",","")</f>
        <v>St. Anthony Hospital</v>
      </c>
      <c r="D2" s="11" t="str">
        <f>LEFT(data!C99, 49)</f>
        <v>11567 Canterwood Blvd.N.W.</v>
      </c>
      <c r="E2" s="11" t="str">
        <f>LEFT(data!C100, 100)</f>
        <v>Gig Harbor</v>
      </c>
      <c r="F2" s="11" t="str">
        <f>LEFT(data!C101, 2)</f>
        <v>WA</v>
      </c>
      <c r="G2" s="11" t="str">
        <f>LEFT(data!C102, 100)</f>
        <v>98322</v>
      </c>
      <c r="H2" s="11" t="str">
        <f>LEFT(data!C103, 100)</f>
        <v>Pierce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253-530-2000</v>
      </c>
      <c r="L2" s="11" t="str">
        <f>LEFT(data!C108, 49)</f>
        <v>253-530-2000</v>
      </c>
      <c r="M2" s="11" t="str">
        <f>LEFT(data!C109, 49)</f>
        <v>Caroline Leung</v>
      </c>
      <c r="N2" s="11" t="str">
        <f>LEFT(data!C110, 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78" customFormat="1" ht="12.6" customHeight="1" x14ac:dyDescent="0.25">
      <c r="A2" s="12" t="str">
        <f>RIGHT(data!C97,3)</f>
        <v>209</v>
      </c>
      <c r="B2" s="210" t="str">
        <f>RIGHT(data!C96,4)</f>
        <v>2023</v>
      </c>
      <c r="C2" s="12" t="s">
        <v>1153</v>
      </c>
      <c r="D2" s="209">
        <f>ROUND(N(data!C181),0)</f>
        <v>6162695</v>
      </c>
      <c r="E2" s="209">
        <f>ROUND(N(data!C182),0)</f>
        <v>30312</v>
      </c>
      <c r="F2" s="209">
        <f>ROUND(N(data!C183),0)</f>
        <v>680045</v>
      </c>
      <c r="G2" s="209">
        <f>ROUND(N(data!C184),0)</f>
        <v>8546416</v>
      </c>
      <c r="H2" s="209">
        <f>ROUND(N(data!C185),0)</f>
        <v>140673</v>
      </c>
      <c r="I2" s="209">
        <f>ROUND(N(data!C186),0)</f>
        <v>4125613</v>
      </c>
      <c r="J2" s="209">
        <f>ROUND(N(data!C187)+N(data!C188),0)</f>
        <v>2076517</v>
      </c>
      <c r="K2" s="209">
        <f>ROUND(N(data!C191),0)</f>
        <v>3599187</v>
      </c>
      <c r="L2" s="209">
        <f>ROUND(N(data!C192),0)</f>
        <v>1447011</v>
      </c>
      <c r="M2" s="209">
        <f>ROUND(N(data!C195),0)</f>
        <v>1633939</v>
      </c>
      <c r="N2" s="209">
        <f>ROUND(N(data!C196),0)</f>
        <v>13</v>
      </c>
      <c r="O2" s="209">
        <f>ROUND(N(data!C199),0)</f>
        <v>68655</v>
      </c>
      <c r="P2" s="209">
        <f>ROUND(N(data!C200),0)</f>
        <v>0</v>
      </c>
      <c r="Q2" s="209">
        <f>ROUND(N(data!C201),0)</f>
        <v>-68655</v>
      </c>
      <c r="R2" s="209">
        <f>ROUND(N(data!C204),0)</f>
        <v>0</v>
      </c>
      <c r="S2" s="209">
        <f>ROUND(N(data!C205),0)</f>
        <v>9804</v>
      </c>
      <c r="T2" s="209">
        <f>ROUND(N(data!B211),0)</f>
        <v>3531776</v>
      </c>
      <c r="U2" s="209">
        <f>ROUND(N(data!C211),0)</f>
        <v>0</v>
      </c>
      <c r="V2" s="209">
        <f>ROUND(N(data!D211),0)</f>
        <v>0</v>
      </c>
      <c r="W2" s="209">
        <f>ROUND(N(data!B212),0)</f>
        <v>2067270</v>
      </c>
      <c r="X2" s="209">
        <f>ROUND(N(data!C212),0)</f>
        <v>0</v>
      </c>
      <c r="Y2" s="209">
        <f>ROUND(N(data!D212),0)</f>
        <v>0</v>
      </c>
      <c r="Z2" s="209">
        <f>ROUND(N(data!B213),0)</f>
        <v>134476906</v>
      </c>
      <c r="AA2" s="209">
        <f>ROUND(N(data!C213),0)</f>
        <v>0</v>
      </c>
      <c r="AB2" s="209">
        <f>ROUND(N(data!D213),0)</f>
        <v>0</v>
      </c>
      <c r="AC2" s="209">
        <f>ROUND(N(data!B214),0)</f>
        <v>15771680</v>
      </c>
      <c r="AD2" s="209">
        <f>ROUND(N(data!C214),0)</f>
        <v>66208</v>
      </c>
      <c r="AE2" s="209">
        <f>ROUND(N(data!D214),0)</f>
        <v>0</v>
      </c>
      <c r="AF2" s="209">
        <f>ROUND(N(data!B215),0)</f>
        <v>1068088</v>
      </c>
      <c r="AG2" s="209">
        <f>ROUND(N(data!C215),0)</f>
        <v>41934</v>
      </c>
      <c r="AH2" s="209">
        <f>ROUND(N(data!D215),0)</f>
        <v>0</v>
      </c>
      <c r="AI2" s="209">
        <f>ROUND(N(data!B216),0)</f>
        <v>76204714</v>
      </c>
      <c r="AJ2" s="209">
        <f>ROUND(N(data!C216),0)</f>
        <v>4046239</v>
      </c>
      <c r="AK2" s="209">
        <f>ROUND(N(data!D216),0)</f>
        <v>7850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9618980</v>
      </c>
      <c r="AP2" s="209">
        <f>ROUND(N(data!C218),0)</f>
        <v>1436670</v>
      </c>
      <c r="AQ2" s="209">
        <f>ROUND(N(data!D218),0)</f>
        <v>0</v>
      </c>
      <c r="AR2" s="209">
        <f>ROUND(N(data!B219),0)</f>
        <v>1016377</v>
      </c>
      <c r="AS2" s="209">
        <f>ROUND(N(data!C219),0)</f>
        <v>-312130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1068055</v>
      </c>
      <c r="AY2" s="209">
        <f>ROUND(N(data!C225),0)</f>
        <v>86929</v>
      </c>
      <c r="AZ2" s="209">
        <f>ROUND(N(data!D225),0)</f>
        <v>0</v>
      </c>
      <c r="BA2" s="209">
        <f>ROUND(N(data!B226),0)</f>
        <v>65554157</v>
      </c>
      <c r="BB2" s="209">
        <f>ROUND(N(data!C226),0)</f>
        <v>4140557</v>
      </c>
      <c r="BC2" s="209">
        <f>ROUND(N(data!D226),0)</f>
        <v>0</v>
      </c>
      <c r="BD2" s="209">
        <f>ROUND(N(data!B227),0)</f>
        <v>5279796</v>
      </c>
      <c r="BE2" s="209">
        <f>ROUND(N(data!C227),0)</f>
        <v>1025959</v>
      </c>
      <c r="BF2" s="209">
        <f>ROUND(N(data!D227),0)</f>
        <v>0</v>
      </c>
      <c r="BG2" s="209">
        <f>ROUND(N(data!B228),0)</f>
        <v>831312</v>
      </c>
      <c r="BH2" s="209">
        <f>ROUND(N(data!C228),0)</f>
        <v>68068</v>
      </c>
      <c r="BI2" s="209">
        <f>ROUND(N(data!D228),0)</f>
        <v>0</v>
      </c>
      <c r="BJ2" s="209">
        <f>ROUND(N(data!B229),0)</f>
        <v>66269113</v>
      </c>
      <c r="BK2" s="209">
        <f>ROUND(N(data!C229),0)</f>
        <v>4538595</v>
      </c>
      <c r="BL2" s="209">
        <f>ROUND(N(data!D229),0)</f>
        <v>-943262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8001848</v>
      </c>
      <c r="BQ2" s="209">
        <f>ROUND(N(data!C231),0)</f>
        <v>1492847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608857444</v>
      </c>
      <c r="BW2" s="209">
        <f>ROUND(N(data!C240),0)</f>
        <v>174633653</v>
      </c>
      <c r="BX2" s="209">
        <f>ROUND(N(data!C241),0)</f>
        <v>0</v>
      </c>
      <c r="BY2" s="209">
        <f>ROUND(N(data!C242),0)</f>
        <v>65198377</v>
      </c>
      <c r="BZ2" s="209">
        <f>ROUND(N(data!C243),0)</f>
        <v>218649787</v>
      </c>
      <c r="CA2" s="209">
        <f>ROUND(N(data!C244),0)</f>
        <v>18787550</v>
      </c>
      <c r="CB2" s="209">
        <f>ROUND(N(data!C247),0)</f>
        <v>2840</v>
      </c>
      <c r="CC2" s="209">
        <f>ROUND(N(data!C249),0)</f>
        <v>3576147</v>
      </c>
      <c r="CD2" s="209">
        <f>ROUND(N(data!C250),0)</f>
        <v>4816109</v>
      </c>
      <c r="CE2" s="209">
        <f>ROUND(N(data!C254)+N(data!C255),0)</f>
        <v>11308162</v>
      </c>
      <c r="CF2" s="209">
        <f>ROUND(N(data!D237),0)</f>
        <v>9158758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78" customFormat="1" ht="12.6" customHeight="1" x14ac:dyDescent="0.25">
      <c r="A2" s="12" t="str">
        <f>RIGHT(data!C97,3)</f>
        <v>209</v>
      </c>
      <c r="B2" s="12" t="str">
        <f>RIGHT(data!C96,4)</f>
        <v>2023</v>
      </c>
      <c r="C2" s="12" t="s">
        <v>1153</v>
      </c>
      <c r="D2" s="208">
        <f>ROUND(N(data!C127),0)</f>
        <v>6406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35045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16</v>
      </c>
      <c r="M2" s="208">
        <f>ROUND(N(data!C133),0)</f>
        <v>16</v>
      </c>
      <c r="N2" s="208">
        <f>ROUND(N(data!C134),0)</f>
        <v>80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112</v>
      </c>
      <c r="X2" s="208">
        <f>ROUND(N(data!C145),0)</f>
        <v>0</v>
      </c>
      <c r="Y2" s="208">
        <f>ROUND(N(data!B154),0)</f>
        <v>4202</v>
      </c>
      <c r="Z2" s="208">
        <f>ROUND(N(data!B155),0)</f>
        <v>24447</v>
      </c>
      <c r="AA2" s="208">
        <f>ROUND(N(data!B156),0)</f>
        <v>0</v>
      </c>
      <c r="AB2" s="208">
        <f>ROUND(N(data!B157),0)</f>
        <v>359524428</v>
      </c>
      <c r="AC2" s="208">
        <f>ROUND(N(data!B158),0)</f>
        <v>340693976</v>
      </c>
      <c r="AD2" s="208">
        <f>ROUND(N(data!C154),0)</f>
        <v>799</v>
      </c>
      <c r="AE2" s="208">
        <f>ROUND(N(data!C155),0)</f>
        <v>4429</v>
      </c>
      <c r="AF2" s="208">
        <f>ROUND(N(data!C156),0)</f>
        <v>0</v>
      </c>
      <c r="AG2" s="208">
        <f>ROUND(N(data!C157),0)</f>
        <v>73786537</v>
      </c>
      <c r="AH2" s="208">
        <f>ROUND(N(data!C158),0)</f>
        <v>121337443</v>
      </c>
      <c r="AI2" s="208">
        <f>ROUND(N(data!D154),0)</f>
        <v>1405</v>
      </c>
      <c r="AJ2" s="208">
        <f>ROUND(N(data!D155),0)</f>
        <v>6169</v>
      </c>
      <c r="AK2" s="208">
        <f>ROUND(N(data!D156),0)</f>
        <v>0</v>
      </c>
      <c r="AL2" s="208">
        <f>ROUND(N(data!D157),0)</f>
        <v>111998886</v>
      </c>
      <c r="AM2" s="208">
        <f>ROUND(N(data!D158),0)</f>
        <v>335510033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206" t="s">
        <v>1319</v>
      </c>
      <c r="CR1" s="206" t="s">
        <v>1320</v>
      </c>
      <c r="CS1" s="206" t="s">
        <v>1321</v>
      </c>
      <c r="CT1" s="206" t="s">
        <v>1322</v>
      </c>
      <c r="CU1" s="206" t="s">
        <v>1323</v>
      </c>
      <c r="CV1" s="206" t="s">
        <v>1324</v>
      </c>
      <c r="CW1" s="206" t="s">
        <v>1325</v>
      </c>
      <c r="CX1" s="206" t="s">
        <v>1326</v>
      </c>
      <c r="CY1" s="206" t="s">
        <v>1327</v>
      </c>
      <c r="CZ1" s="206" t="s">
        <v>1328</v>
      </c>
      <c r="DA1" s="206" t="s">
        <v>1329</v>
      </c>
      <c r="DB1" s="206" t="s">
        <v>1330</v>
      </c>
      <c r="DC1" s="206" t="s">
        <v>1331</v>
      </c>
      <c r="DD1" s="206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78" customFormat="1" ht="12.6" customHeight="1" x14ac:dyDescent="0.25">
      <c r="A2" s="209" t="str">
        <f>RIGHT(data!C97,3)</f>
        <v>209</v>
      </c>
      <c r="B2" s="210" t="str">
        <f>RIGHT(data!C96,4)</f>
        <v>2023</v>
      </c>
      <c r="C2" s="12" t="s">
        <v>1153</v>
      </c>
      <c r="D2" s="208">
        <f>ROUND(N(data!C181),0)</f>
        <v>6162695</v>
      </c>
      <c r="E2" s="208">
        <f>ROUND(N(data!C267),0)</f>
        <v>0</v>
      </c>
      <c r="F2" s="208">
        <f>ROUND(N(data!C268),0)</f>
        <v>170078459</v>
      </c>
      <c r="G2" s="208">
        <f>ROUND(N(data!C269),0)</f>
        <v>142753342</v>
      </c>
      <c r="H2" s="208">
        <f>ROUND(N(data!C270),0)</f>
        <v>0</v>
      </c>
      <c r="I2" s="208">
        <f>ROUND(N(data!C271),0)</f>
        <v>1685158</v>
      </c>
      <c r="J2" s="208">
        <f>ROUND(N(data!C272),0)</f>
        <v>0</v>
      </c>
      <c r="K2" s="208">
        <f>ROUND(N(data!C273),0)</f>
        <v>5076250</v>
      </c>
      <c r="L2" s="208">
        <f>ROUND(N(data!C274),0)</f>
        <v>486343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3531776</v>
      </c>
      <c r="R2" s="208">
        <f>ROUND(N(data!C284),0)</f>
        <v>2067270</v>
      </c>
      <c r="S2" s="208">
        <f>ROUND(N(data!C285),0)</f>
        <v>134476906</v>
      </c>
      <c r="T2" s="208">
        <f>ROUND(N(data!C286),0)</f>
        <v>15837888</v>
      </c>
      <c r="U2" s="208">
        <f>ROUND(N(data!C287),0)</f>
        <v>1110022</v>
      </c>
      <c r="V2" s="208">
        <f>ROUND(N(data!C288),0)</f>
        <v>80243103</v>
      </c>
      <c r="W2" s="208">
        <f>ROUND(N(data!C289),0)</f>
        <v>11055650</v>
      </c>
      <c r="X2" s="208">
        <f>ROUND(N(data!C290),0)</f>
        <v>704248</v>
      </c>
      <c r="Y2" s="208">
        <f>ROUND(N(data!C291),0)</f>
        <v>0</v>
      </c>
      <c r="Z2" s="208">
        <f>ROUND(N(data!C292),0)</f>
        <v>159300498</v>
      </c>
      <c r="AA2" s="208">
        <f>ROUND(N(data!C295),0)</f>
        <v>0</v>
      </c>
      <c r="AB2" s="208">
        <f>ROUND(N(data!C296),0)</f>
        <v>0</v>
      </c>
      <c r="AC2" s="208">
        <f>ROUND(N(data!C297),0)</f>
        <v>1575630</v>
      </c>
      <c r="AD2" s="208">
        <f>ROUND(N(data!C298),0)</f>
        <v>14849480</v>
      </c>
      <c r="AE2" s="208">
        <f>ROUND(N(data!C302),0)</f>
        <v>1189371</v>
      </c>
      <c r="AF2" s="208">
        <f>ROUND(N(data!C303),0)</f>
        <v>0</v>
      </c>
      <c r="AG2" s="208">
        <f>ROUND(N(data!C304),0)</f>
        <v>0</v>
      </c>
      <c r="AH2" s="208">
        <f>ROUND(N(data!C305),0)</f>
        <v>25158</v>
      </c>
      <c r="AI2" s="208">
        <f>ROUND(N(data!C314),0)</f>
        <v>0</v>
      </c>
      <c r="AJ2" s="208">
        <f>ROUND(N(data!C315),0)</f>
        <v>1579902</v>
      </c>
      <c r="AK2" s="208">
        <f>ROUND(N(data!C316),0)</f>
        <v>7391349</v>
      </c>
      <c r="AL2" s="208">
        <f>ROUND(N(data!C317),0)</f>
        <v>9123487</v>
      </c>
      <c r="AM2" s="208">
        <f>ROUND(N(data!C318),0)</f>
        <v>0</v>
      </c>
      <c r="AN2" s="208">
        <f>ROUND(N(data!C319),0)</f>
        <v>2281945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394001</v>
      </c>
      <c r="AS2" s="208">
        <f>ROUND(N(data!C326),0)</f>
        <v>0</v>
      </c>
      <c r="AT2" s="208">
        <f>ROUND(N(data!C327),0)</f>
        <v>0</v>
      </c>
      <c r="AU2" s="208">
        <f>ROUND(N(data!C328),0)</f>
        <v>13795377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1231379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106788585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839.42</v>
      </c>
      <c r="BL2" s="208">
        <f>ROUND(N(data!C358),0)</f>
        <v>545309851</v>
      </c>
      <c r="BM2" s="208">
        <f>ROUND(N(data!C359),0)</f>
        <v>797541452</v>
      </c>
      <c r="BN2" s="208">
        <f>ROUND(N(data!C363),0)</f>
        <v>1086126810</v>
      </c>
      <c r="BO2" s="208">
        <f>ROUND(N(data!C364),0)</f>
        <v>8392256</v>
      </c>
      <c r="BP2" s="208">
        <f>ROUND(N(data!C365),0)</f>
        <v>11308162</v>
      </c>
      <c r="BQ2" s="208">
        <f>ROUND(N(data!D381),0)</f>
        <v>18501063</v>
      </c>
      <c r="BR2" s="208">
        <f>ROUND(N(data!C370),0)</f>
        <v>23386</v>
      </c>
      <c r="BS2" s="208">
        <f>ROUND(N(data!C371),0)</f>
        <v>4254985</v>
      </c>
      <c r="BT2" s="208">
        <f>ROUND(N(data!C372),0)</f>
        <v>-30250</v>
      </c>
      <c r="BU2" s="208">
        <f>ROUND(N(data!C373),0)</f>
        <v>0</v>
      </c>
      <c r="BV2" s="208">
        <f>ROUND(N(data!C374),0)</f>
        <v>10070165</v>
      </c>
      <c r="BW2" s="208">
        <f>ROUND(N(data!C375),0)</f>
        <v>0</v>
      </c>
      <c r="BX2" s="208">
        <f>ROUND(N(data!C376),0)</f>
        <v>2559111</v>
      </c>
      <c r="BY2" s="208">
        <f>ROUND(N(data!C377),0)</f>
        <v>0</v>
      </c>
      <c r="BZ2" s="208">
        <f>ROUND(N(data!C378),0)</f>
        <v>130098</v>
      </c>
      <c r="CA2" s="208">
        <f>ROUND(N(data!C379),0)</f>
        <v>777120</v>
      </c>
      <c r="CB2" s="208">
        <f>ROUND(N(data!C380),0)</f>
        <v>716449</v>
      </c>
      <c r="CC2" s="208">
        <f>ROUND(N(data!C382),0)</f>
        <v>0</v>
      </c>
      <c r="CD2" s="208">
        <f>ROUND(N(data!C389),0)</f>
        <v>98244837</v>
      </c>
      <c r="CE2" s="208">
        <f>ROUND(N(data!C390),0)</f>
        <v>21762272</v>
      </c>
      <c r="CF2" s="208">
        <f>ROUND(N(data!C391),0)</f>
        <v>8162883</v>
      </c>
      <c r="CG2" s="208">
        <f>ROUND(N(data!C392),0)</f>
        <v>31325252</v>
      </c>
      <c r="CH2" s="208">
        <f>ROUND(N(data!C393),0)</f>
        <v>1535455</v>
      </c>
      <c r="CI2" s="208">
        <f>ROUND(N(data!C394),0)</f>
        <v>41305749</v>
      </c>
      <c r="CJ2" s="208">
        <f>ROUND(N(data!C395),0)</f>
        <v>11352956</v>
      </c>
      <c r="CK2" s="208">
        <f>ROUND(N(data!C396),0)</f>
        <v>5046198</v>
      </c>
      <c r="CL2" s="208">
        <f>ROUND(N(data!C397),0)</f>
        <v>0</v>
      </c>
      <c r="CM2" s="208">
        <f>ROUND(N(data!C398),0)</f>
        <v>0</v>
      </c>
      <c r="CN2" s="208">
        <f>ROUND(N(data!C399),0)</f>
        <v>9804</v>
      </c>
      <c r="CO2" s="208">
        <f>ROUND(N(data!C362),0)</f>
        <v>9158758</v>
      </c>
      <c r="CP2" s="208">
        <f>ROUND(N(data!D415),0)</f>
        <v>37276971</v>
      </c>
      <c r="CQ2" s="61">
        <f>ROUND(N(data!C401),0)</f>
        <v>481819</v>
      </c>
      <c r="CR2" s="61">
        <f>ROUND(N(data!C402),0)</f>
        <v>13175997</v>
      </c>
      <c r="CS2" s="61">
        <f>ROUND(N(data!C403),0)</f>
        <v>0</v>
      </c>
      <c r="CT2" s="61">
        <f>ROUND(N(data!C404),0)</f>
        <v>1633953</v>
      </c>
      <c r="CU2" s="61">
        <f>ROUND(N(data!C405),0)</f>
        <v>612253</v>
      </c>
      <c r="CV2" s="61">
        <f>ROUND(N(data!C406),0)</f>
        <v>251323</v>
      </c>
      <c r="CW2" s="61">
        <f>ROUND(N(data!C407),0)</f>
        <v>625253</v>
      </c>
      <c r="CX2" s="61">
        <f>ROUND(N(data!C408),0)</f>
        <v>1576999</v>
      </c>
      <c r="CY2" s="61">
        <f>ROUND(N(data!C409),0)</f>
        <v>4333247</v>
      </c>
      <c r="CZ2" s="61">
        <f>ROUND(N(data!C410),0)</f>
        <v>404</v>
      </c>
      <c r="DA2" s="61">
        <f>ROUND(N(data!C411),0)</f>
        <v>146764</v>
      </c>
      <c r="DB2" s="61">
        <f>ROUND(N(data!C412),0)</f>
        <v>5749182</v>
      </c>
      <c r="DC2" s="61">
        <f>ROUND(N(data!C413),0)</f>
        <v>0</v>
      </c>
      <c r="DD2" s="61">
        <f>ROUND(N(data!C414),0)</f>
        <v>8689777</v>
      </c>
      <c r="DE2" s="61">
        <f>ROUND(N(data!C419),0)</f>
        <v>0</v>
      </c>
      <c r="DF2" s="208">
        <f>ROUND(N(data!D420),0)</f>
        <v>44090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209</v>
      </c>
      <c r="B2" s="210" t="str">
        <f>RIGHT(data!$C$96,4)</f>
        <v>2023</v>
      </c>
      <c r="C2" s="12" t="str">
        <f>data!C$55</f>
        <v>6010</v>
      </c>
      <c r="D2" s="12" t="s">
        <v>1153</v>
      </c>
      <c r="E2" s="208">
        <f>ROUND(N(data!C59), 0)</f>
        <v>5023</v>
      </c>
      <c r="F2" s="315">
        <f>ROUND(N(data!C60), 2)</f>
        <v>44.19</v>
      </c>
      <c r="G2" s="208">
        <f>ROUND(N(data!C61), 0)</f>
        <v>5459360</v>
      </c>
      <c r="H2" s="208">
        <f>ROUND(N(data!C62), 0)</f>
        <v>1204888</v>
      </c>
      <c r="I2" s="208">
        <f>ROUND(N(data!C63), 0)</f>
        <v>1042668</v>
      </c>
      <c r="J2" s="208">
        <f>ROUND(N(data!C64), 0)</f>
        <v>641906</v>
      </c>
      <c r="K2" s="208">
        <f>ROUND(N(data!C65), 0)</f>
        <v>2363</v>
      </c>
      <c r="L2" s="208">
        <f>ROUND(N(data!C66), 0)</f>
        <v>430</v>
      </c>
      <c r="M2" s="208">
        <f>ROUND(N(data!C67), 0)</f>
        <v>454987</v>
      </c>
      <c r="N2" s="208">
        <f>ROUND(N(data!C68), 0)</f>
        <v>8741</v>
      </c>
      <c r="O2" s="208">
        <f>ROUND(N(data!C69), 0)</f>
        <v>1285951</v>
      </c>
      <c r="P2" s="208">
        <f>ROUND(N(data!C70), 0)</f>
        <v>0</v>
      </c>
      <c r="Q2" s="208">
        <f>ROUND(N(data!C71), 0)</f>
        <v>1186443</v>
      </c>
      <c r="R2" s="208">
        <f>ROUND(N(data!C72), 0)</f>
        <v>0</v>
      </c>
      <c r="S2" s="208">
        <f>ROUND(N(data!C73), 0)</f>
        <v>0</v>
      </c>
      <c r="T2" s="208">
        <f>ROUND(N(data!C74), 0)</f>
        <v>63426</v>
      </c>
      <c r="U2" s="208">
        <f>ROUND(N(data!C75), 0)</f>
        <v>0</v>
      </c>
      <c r="V2" s="208">
        <f>ROUND(N(data!C76), 0)</f>
        <v>0</v>
      </c>
      <c r="W2" s="208">
        <f>ROUND(N(data!C77), 0)</f>
        <v>9363</v>
      </c>
      <c r="X2" s="208">
        <f>ROUND(N(data!C78), 0)</f>
        <v>0</v>
      </c>
      <c r="Y2" s="208">
        <f>ROUND(N(data!C79), 0)</f>
        <v>0</v>
      </c>
      <c r="Z2" s="208">
        <f>ROUND(N(data!C80), 0)</f>
        <v>6982</v>
      </c>
      <c r="AA2" s="208">
        <f>ROUND(N(data!C81), 0)</f>
        <v>0</v>
      </c>
      <c r="AB2" s="208">
        <f>ROUND(N(data!C82), 0)</f>
        <v>0</v>
      </c>
      <c r="AC2" s="208">
        <f>ROUND(N(data!C83), 0)</f>
        <v>19736</v>
      </c>
      <c r="AD2" s="208">
        <f>ROUND(N(data!C84), 0)</f>
        <v>5000</v>
      </c>
      <c r="AE2" s="208">
        <f>ROUND(N(data!C89), 0)</f>
        <v>35926530</v>
      </c>
      <c r="AF2" s="208">
        <f>ROUND(N(data!C87), 0)</f>
        <v>35519472</v>
      </c>
      <c r="AG2" s="208">
        <f>ROUND(N(data!C90), 0)</f>
        <v>13914</v>
      </c>
      <c r="AH2" s="208">
        <f>ROUND(N(data!C91), 0)</f>
        <v>12763</v>
      </c>
      <c r="AI2" s="208">
        <f>ROUND(N(data!C92), 0)</f>
        <v>3219</v>
      </c>
      <c r="AJ2" s="208">
        <f>ROUND(N(data!C93), 0)</f>
        <v>88500</v>
      </c>
      <c r="AK2" s="315">
        <f>ROUND(N(data!C94), 2)</f>
        <v>34.94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209</v>
      </c>
      <c r="B3" s="210" t="str">
        <f>RIGHT(data!$C$96,4)</f>
        <v>2023</v>
      </c>
      <c r="C3" s="12" t="str">
        <f>data!D$55</f>
        <v>6030</v>
      </c>
      <c r="D3" s="12" t="s">
        <v>1153</v>
      </c>
      <c r="E3" s="208">
        <f>ROUND(N(data!D59), 0)</f>
        <v>0</v>
      </c>
      <c r="F3" s="315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209</v>
      </c>
      <c r="B4" s="210" t="str">
        <f>RIGHT(data!$C$96,4)</f>
        <v>2023</v>
      </c>
      <c r="C4" s="12" t="str">
        <f>data!E$55</f>
        <v>6070</v>
      </c>
      <c r="D4" s="12" t="s">
        <v>1153</v>
      </c>
      <c r="E4" s="208">
        <f>ROUND(N(data!E59), 0)</f>
        <v>30022</v>
      </c>
      <c r="F4" s="315">
        <f>ROUND(N(data!E60), 2)</f>
        <v>176.72</v>
      </c>
      <c r="G4" s="208">
        <f>ROUND(N(data!E61), 0)</f>
        <v>20345927</v>
      </c>
      <c r="H4" s="208">
        <f>ROUND(N(data!E62), 0)</f>
        <v>4486017</v>
      </c>
      <c r="I4" s="208">
        <f>ROUND(N(data!E63), 0)</f>
        <v>0</v>
      </c>
      <c r="J4" s="208">
        <f>ROUND(N(data!E64), 0)</f>
        <v>1842754</v>
      </c>
      <c r="K4" s="208">
        <f>ROUND(N(data!E65), 0)</f>
        <v>3956</v>
      </c>
      <c r="L4" s="208">
        <f>ROUND(N(data!E66), 0)</f>
        <v>77572</v>
      </c>
      <c r="M4" s="208">
        <f>ROUND(N(data!E67), 0)</f>
        <v>2282657</v>
      </c>
      <c r="N4" s="208">
        <f>ROUND(N(data!E68), 0)</f>
        <v>17603</v>
      </c>
      <c r="O4" s="208">
        <f>ROUND(N(data!E69), 0)</f>
        <v>5811198</v>
      </c>
      <c r="P4" s="208">
        <f>ROUND(N(data!E70), 0)</f>
        <v>0</v>
      </c>
      <c r="Q4" s="208">
        <f>ROUND(N(data!E71), 0)</f>
        <v>5450041</v>
      </c>
      <c r="R4" s="208">
        <f>ROUND(N(data!E72), 0)</f>
        <v>0</v>
      </c>
      <c r="S4" s="208">
        <f>ROUND(N(data!E73), 0)</f>
        <v>0</v>
      </c>
      <c r="T4" s="208">
        <f>ROUND(N(data!E74), 0)</f>
        <v>262980</v>
      </c>
      <c r="U4" s="208">
        <f>ROUND(N(data!E75), 0)</f>
        <v>0</v>
      </c>
      <c r="V4" s="208">
        <f>ROUND(N(data!E76), 0)</f>
        <v>0</v>
      </c>
      <c r="W4" s="208">
        <f>ROUND(N(data!E77), 0)</f>
        <v>5004</v>
      </c>
      <c r="X4" s="208">
        <f>ROUND(N(data!E78), 0)</f>
        <v>0</v>
      </c>
      <c r="Y4" s="208">
        <f>ROUND(N(data!E79), 0)</f>
        <v>0</v>
      </c>
      <c r="Z4" s="208">
        <f>ROUND(N(data!E80), 0)</f>
        <v>7453</v>
      </c>
      <c r="AA4" s="208">
        <f>ROUND(N(data!E81), 0)</f>
        <v>0</v>
      </c>
      <c r="AB4" s="208">
        <f>ROUND(N(data!E82), 0)</f>
        <v>0</v>
      </c>
      <c r="AC4" s="208">
        <f>ROUND(N(data!E83), 0)</f>
        <v>85720</v>
      </c>
      <c r="AD4" s="208">
        <f>ROUND(N(data!E84), 0)</f>
        <v>12000</v>
      </c>
      <c r="AE4" s="208">
        <f>ROUND(N(data!E89), 0)</f>
        <v>167771629</v>
      </c>
      <c r="AF4" s="208">
        <f>ROUND(N(data!E87), 0)</f>
        <v>147993920</v>
      </c>
      <c r="AG4" s="208">
        <f>ROUND(N(data!E90), 0)</f>
        <v>83423</v>
      </c>
      <c r="AH4" s="208">
        <f>ROUND(N(data!E91), 0)</f>
        <v>98194</v>
      </c>
      <c r="AI4" s="208">
        <f>ROUND(N(data!E92), 0)</f>
        <v>19300</v>
      </c>
      <c r="AJ4" s="208">
        <f>ROUND(N(data!E93), 0)</f>
        <v>338729</v>
      </c>
      <c r="AK4" s="315">
        <f>ROUND(N(data!E94), 2)</f>
        <v>120.47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209</v>
      </c>
      <c r="B5" s="210" t="str">
        <f>RIGHT(data!$C$96,4)</f>
        <v>2023</v>
      </c>
      <c r="C5" s="12" t="str">
        <f>data!F$55</f>
        <v>6100</v>
      </c>
      <c r="D5" s="12" t="s">
        <v>1153</v>
      </c>
      <c r="E5" s="208">
        <f>ROUND(N(data!F59), 0)</f>
        <v>0</v>
      </c>
      <c r="F5" s="315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209</v>
      </c>
      <c r="B6" s="210" t="str">
        <f>RIGHT(data!$C$96,4)</f>
        <v>2023</v>
      </c>
      <c r="C6" s="12" t="str">
        <f>data!G$55</f>
        <v>6120</v>
      </c>
      <c r="D6" s="12" t="s">
        <v>1153</v>
      </c>
      <c r="E6" s="208">
        <f>ROUND(N(data!G59), 0)</f>
        <v>0</v>
      </c>
      <c r="F6" s="315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209</v>
      </c>
      <c r="B7" s="210" t="str">
        <f>RIGHT(data!$C$96,4)</f>
        <v>2023</v>
      </c>
      <c r="C7" s="12" t="str">
        <f>data!H$55</f>
        <v>6140</v>
      </c>
      <c r="D7" s="12" t="s">
        <v>1153</v>
      </c>
      <c r="E7" s="208">
        <f>ROUND(N(data!H59), 0)</f>
        <v>0</v>
      </c>
      <c r="F7" s="315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209</v>
      </c>
      <c r="B8" s="210" t="str">
        <f>RIGHT(data!$C$96,4)</f>
        <v>2023</v>
      </c>
      <c r="C8" s="12" t="str">
        <f>data!I$55</f>
        <v>6150</v>
      </c>
      <c r="D8" s="12" t="s">
        <v>1153</v>
      </c>
      <c r="E8" s="208">
        <f>ROUND(N(data!I59), 0)</f>
        <v>0</v>
      </c>
      <c r="F8" s="315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209</v>
      </c>
      <c r="B9" s="210" t="str">
        <f>RIGHT(data!$C$96,4)</f>
        <v>2023</v>
      </c>
      <c r="C9" s="12" t="str">
        <f>data!J$55</f>
        <v>6170</v>
      </c>
      <c r="D9" s="12" t="s">
        <v>1153</v>
      </c>
      <c r="E9" s="208">
        <f>ROUND(N(data!J59), 0)</f>
        <v>0</v>
      </c>
      <c r="F9" s="315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209</v>
      </c>
      <c r="B10" s="210" t="str">
        <f>RIGHT(data!$C$96,4)</f>
        <v>2023</v>
      </c>
      <c r="C10" s="12" t="str">
        <f>data!K$55</f>
        <v>6200</v>
      </c>
      <c r="D10" s="12" t="s">
        <v>1153</v>
      </c>
      <c r="E10" s="208">
        <f>ROUND(N(data!K59), 0)</f>
        <v>0</v>
      </c>
      <c r="F10" s="315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209</v>
      </c>
      <c r="B11" s="210" t="str">
        <f>RIGHT(data!$C$96,4)</f>
        <v>2023</v>
      </c>
      <c r="C11" s="12" t="str">
        <f>data!L$55</f>
        <v>6210</v>
      </c>
      <c r="D11" s="12" t="s">
        <v>1153</v>
      </c>
      <c r="E11" s="208">
        <f>ROUND(N(data!L59), 0)</f>
        <v>0</v>
      </c>
      <c r="F11" s="315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209</v>
      </c>
      <c r="B12" s="210" t="str">
        <f>RIGHT(data!$C$96,4)</f>
        <v>2023</v>
      </c>
      <c r="C12" s="12" t="str">
        <f>data!M$55</f>
        <v>6330</v>
      </c>
      <c r="D12" s="12" t="s">
        <v>1153</v>
      </c>
      <c r="E12" s="208">
        <f>ROUND(N(data!M59), 0)</f>
        <v>0</v>
      </c>
      <c r="F12" s="315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209</v>
      </c>
      <c r="B13" s="210" t="str">
        <f>RIGHT(data!$C$96,4)</f>
        <v>2023</v>
      </c>
      <c r="C13" s="12" t="str">
        <f>data!N$55</f>
        <v>6400</v>
      </c>
      <c r="D13" s="12" t="s">
        <v>1153</v>
      </c>
      <c r="E13" s="208">
        <f>ROUND(N(data!N59), 0)</f>
        <v>0</v>
      </c>
      <c r="F13" s="315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209</v>
      </c>
      <c r="B14" s="210" t="str">
        <f>RIGHT(data!$C$96,4)</f>
        <v>2023</v>
      </c>
      <c r="C14" s="12" t="str">
        <f>data!O$55</f>
        <v>7010</v>
      </c>
      <c r="D14" s="12" t="s">
        <v>1153</v>
      </c>
      <c r="E14" s="208">
        <f>ROUND(N(data!O59), 0)</f>
        <v>0</v>
      </c>
      <c r="F14" s="315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209</v>
      </c>
      <c r="B15" s="210" t="str">
        <f>RIGHT(data!$C$96,4)</f>
        <v>2023</v>
      </c>
      <c r="C15" s="12" t="str">
        <f>data!P$55</f>
        <v>7020</v>
      </c>
      <c r="D15" s="12" t="s">
        <v>1153</v>
      </c>
      <c r="E15" s="208">
        <f>ROUND(N(data!P59), 0)</f>
        <v>549141</v>
      </c>
      <c r="F15" s="315">
        <f>ROUND(N(data!P60), 2)</f>
        <v>46.73</v>
      </c>
      <c r="G15" s="208">
        <f>ROUND(N(data!P61), 0)</f>
        <v>5762935</v>
      </c>
      <c r="H15" s="208">
        <f>ROUND(N(data!P62), 0)</f>
        <v>1272164</v>
      </c>
      <c r="I15" s="208">
        <f>ROUND(N(data!P63), 0)</f>
        <v>1085269</v>
      </c>
      <c r="J15" s="208">
        <f>ROUND(N(data!P64), 0)</f>
        <v>13536191</v>
      </c>
      <c r="K15" s="208">
        <f>ROUND(N(data!P65), 0)</f>
        <v>2241</v>
      </c>
      <c r="L15" s="208">
        <f>ROUND(N(data!P66), 0)</f>
        <v>637855</v>
      </c>
      <c r="M15" s="208">
        <f>ROUND(N(data!P67), 0)</f>
        <v>1396933</v>
      </c>
      <c r="N15" s="208">
        <f>ROUND(N(data!P68), 0)</f>
        <v>463168</v>
      </c>
      <c r="O15" s="208">
        <f>ROUND(N(data!P69), 0)</f>
        <v>1769238</v>
      </c>
      <c r="P15" s="208">
        <f>ROUND(N(data!P70), 0)</f>
        <v>0</v>
      </c>
      <c r="Q15" s="208">
        <f>ROUND(N(data!P71), 0)</f>
        <v>1090591</v>
      </c>
      <c r="R15" s="208">
        <f>ROUND(N(data!P72), 0)</f>
        <v>0</v>
      </c>
      <c r="S15" s="208">
        <f>ROUND(N(data!P73), 0)</f>
        <v>0</v>
      </c>
      <c r="T15" s="208">
        <f>ROUND(N(data!P74), 0)</f>
        <v>49165</v>
      </c>
      <c r="U15" s="208">
        <f>ROUND(N(data!P75), 0)</f>
        <v>0</v>
      </c>
      <c r="V15" s="208">
        <f>ROUND(N(data!P76), 0)</f>
        <v>0</v>
      </c>
      <c r="W15" s="208">
        <f>ROUND(N(data!P77), 0)</f>
        <v>597444</v>
      </c>
      <c r="X15" s="208">
        <f>ROUND(N(data!P78), 0)</f>
        <v>0</v>
      </c>
      <c r="Y15" s="208">
        <f>ROUND(N(data!P79), 0)</f>
        <v>0</v>
      </c>
      <c r="Z15" s="208">
        <f>ROUND(N(data!P80), 0)</f>
        <v>1240</v>
      </c>
      <c r="AA15" s="208">
        <f>ROUND(N(data!P81), 0)</f>
        <v>0</v>
      </c>
      <c r="AB15" s="208">
        <f>ROUND(N(data!P82), 0)</f>
        <v>0</v>
      </c>
      <c r="AC15" s="208">
        <f>ROUND(N(data!P83), 0)</f>
        <v>30798</v>
      </c>
      <c r="AD15" s="208">
        <f>ROUND(N(data!P84), 0)</f>
        <v>5000</v>
      </c>
      <c r="AE15" s="208">
        <f>ROUND(N(data!P89), 0)</f>
        <v>311942392</v>
      </c>
      <c r="AF15" s="208">
        <f>ROUND(N(data!P87), 0)</f>
        <v>67469541</v>
      </c>
      <c r="AG15" s="208">
        <f>ROUND(N(data!P90), 0)</f>
        <v>28084</v>
      </c>
      <c r="AH15" s="208">
        <f>ROUND(N(data!P91), 0)</f>
        <v>0</v>
      </c>
      <c r="AI15" s="208">
        <f>ROUND(N(data!P92), 0)</f>
        <v>6497</v>
      </c>
      <c r="AJ15" s="208">
        <f>ROUND(N(data!P93), 0)</f>
        <v>90685</v>
      </c>
      <c r="AK15" s="315">
        <f>ROUND(N(data!P94), 2)</f>
        <v>22.67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209</v>
      </c>
      <c r="B16" s="210" t="str">
        <f>RIGHT(data!$C$96,4)</f>
        <v>2023</v>
      </c>
      <c r="C16" s="12" t="str">
        <f>data!Q$55</f>
        <v>7030</v>
      </c>
      <c r="D16" s="12" t="s">
        <v>1153</v>
      </c>
      <c r="E16" s="208">
        <f>ROUND(N(data!Q59), 0)</f>
        <v>405945</v>
      </c>
      <c r="F16" s="315">
        <f>ROUND(N(data!Q60), 2)</f>
        <v>26.5</v>
      </c>
      <c r="G16" s="208">
        <f>ROUND(N(data!Q61), 0)</f>
        <v>3634207</v>
      </c>
      <c r="H16" s="208">
        <f>ROUND(N(data!Q62), 0)</f>
        <v>804943</v>
      </c>
      <c r="I16" s="208">
        <f>ROUND(N(data!Q63), 0)</f>
        <v>0</v>
      </c>
      <c r="J16" s="208">
        <f>ROUND(N(data!Q64), 0)</f>
        <v>289196</v>
      </c>
      <c r="K16" s="208">
        <f>ROUND(N(data!Q65), 0)</f>
        <v>420</v>
      </c>
      <c r="L16" s="208">
        <f>ROUND(N(data!Q66), 0)</f>
        <v>9950</v>
      </c>
      <c r="M16" s="208">
        <f>ROUND(N(data!Q67), 0)</f>
        <v>131166</v>
      </c>
      <c r="N16" s="208">
        <f>ROUND(N(data!Q68), 0)</f>
        <v>520</v>
      </c>
      <c r="O16" s="208">
        <f>ROUND(N(data!Q69), 0)</f>
        <v>56130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28605</v>
      </c>
      <c r="U16" s="208">
        <f>ROUND(N(data!Q75), 0)</f>
        <v>0</v>
      </c>
      <c r="V16" s="208">
        <f>ROUND(N(data!Q76), 0)</f>
        <v>0</v>
      </c>
      <c r="W16" s="208">
        <f>ROUND(N(data!Q77), 0)</f>
        <v>8622</v>
      </c>
      <c r="X16" s="208">
        <f>ROUND(N(data!Q78), 0)</f>
        <v>0</v>
      </c>
      <c r="Y16" s="208">
        <f>ROUND(N(data!Q79), 0)</f>
        <v>0</v>
      </c>
      <c r="Z16" s="208">
        <f>ROUND(N(data!Q80), 0)</f>
        <v>15130</v>
      </c>
      <c r="AA16" s="208">
        <f>ROUND(N(data!Q81), 0)</f>
        <v>0</v>
      </c>
      <c r="AB16" s="208">
        <f>ROUND(N(data!Q82), 0)</f>
        <v>0</v>
      </c>
      <c r="AC16" s="208">
        <f>ROUND(N(data!Q83), 0)</f>
        <v>3773</v>
      </c>
      <c r="AD16" s="208">
        <f>ROUND(N(data!Q84), 0)</f>
        <v>0</v>
      </c>
      <c r="AE16" s="208">
        <f>ROUND(N(data!Q89), 0)</f>
        <v>41610736</v>
      </c>
      <c r="AF16" s="208">
        <f>ROUND(N(data!Q87), 0)</f>
        <v>4749487</v>
      </c>
      <c r="AG16" s="208">
        <f>ROUND(N(data!Q90), 0)</f>
        <v>3621</v>
      </c>
      <c r="AH16" s="208">
        <f>ROUND(N(data!Q91), 0)</f>
        <v>0</v>
      </c>
      <c r="AI16" s="208">
        <f>ROUND(N(data!Q92), 0)</f>
        <v>838</v>
      </c>
      <c r="AJ16" s="208">
        <f>ROUND(N(data!Q93), 0)</f>
        <v>0</v>
      </c>
      <c r="AK16" s="315">
        <f>ROUND(N(data!Q94), 2)</f>
        <v>22.24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209</v>
      </c>
      <c r="B17" s="210" t="str">
        <f>RIGHT(data!$C$96,4)</f>
        <v>2023</v>
      </c>
      <c r="C17" s="12" t="str">
        <f>data!R$55</f>
        <v>7040</v>
      </c>
      <c r="D17" s="12" t="s">
        <v>1153</v>
      </c>
      <c r="E17" s="208">
        <f>ROUND(N(data!R59), 0)</f>
        <v>0</v>
      </c>
      <c r="F17" s="315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209</v>
      </c>
      <c r="B18" s="210" t="str">
        <f>RIGHT(data!$C$96,4)</f>
        <v>2023</v>
      </c>
      <c r="C18" s="12" t="str">
        <f>data!S$55</f>
        <v>7050</v>
      </c>
      <c r="D18" s="12" t="s">
        <v>1153</v>
      </c>
      <c r="E18" s="208">
        <f>ROUND(N(data!S59), 0)</f>
        <v>0</v>
      </c>
      <c r="F18" s="315">
        <f>ROUND(N(data!S60), 2)</f>
        <v>8.59</v>
      </c>
      <c r="G18" s="208">
        <f>ROUND(N(data!S61), 0)</f>
        <v>504406</v>
      </c>
      <c r="H18" s="208">
        <f>ROUND(N(data!S62), 0)</f>
        <v>111652</v>
      </c>
      <c r="I18" s="208">
        <f>ROUND(N(data!S63), 0)</f>
        <v>0</v>
      </c>
      <c r="J18" s="208">
        <f>ROUND(N(data!S64), 0)</f>
        <v>4926</v>
      </c>
      <c r="K18" s="208">
        <f>ROUND(N(data!S65), 0)</f>
        <v>0</v>
      </c>
      <c r="L18" s="208">
        <f>ROUND(N(data!S66), 0)</f>
        <v>52102</v>
      </c>
      <c r="M18" s="208">
        <f>ROUND(N(data!S67), 0)</f>
        <v>220924</v>
      </c>
      <c r="N18" s="208">
        <f>ROUND(N(data!S68), 0)</f>
        <v>7982</v>
      </c>
      <c r="O18" s="208">
        <f>ROUND(N(data!S69), 0)</f>
        <v>289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44</v>
      </c>
      <c r="U18" s="208">
        <f>ROUND(N(data!S75), 0)</f>
        <v>0</v>
      </c>
      <c r="V18" s="208">
        <f>ROUND(N(data!S76), 0)</f>
        <v>0</v>
      </c>
      <c r="W18" s="208">
        <f>ROUND(N(data!S77), 0)</f>
        <v>245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8233</v>
      </c>
      <c r="AH18" s="208">
        <f>ROUND(N(data!S91), 0)</f>
        <v>0</v>
      </c>
      <c r="AI18" s="208">
        <f>ROUND(N(data!S92), 0)</f>
        <v>1905</v>
      </c>
      <c r="AJ18" s="208">
        <f>ROUND(N(data!S93), 0)</f>
        <v>3317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209</v>
      </c>
      <c r="B19" s="210" t="str">
        <f>RIGHT(data!$C$96,4)</f>
        <v>2023</v>
      </c>
      <c r="C19" s="12" t="str">
        <f>data!T$55</f>
        <v>7060</v>
      </c>
      <c r="D19" s="12" t="s">
        <v>1153</v>
      </c>
      <c r="E19" s="208">
        <f>ROUND(N(data!T59), 0)</f>
        <v>0</v>
      </c>
      <c r="F19" s="315">
        <f>ROUND(N(data!T60), 2)</f>
        <v>3.97</v>
      </c>
      <c r="G19" s="208">
        <f>ROUND(N(data!T61), 0)</f>
        <v>600326</v>
      </c>
      <c r="H19" s="208">
        <f>ROUND(N(data!T62), 0)</f>
        <v>132336</v>
      </c>
      <c r="I19" s="208">
        <f>ROUND(N(data!T63), 0)</f>
        <v>0</v>
      </c>
      <c r="J19" s="208">
        <f>ROUND(N(data!T64), 0)</f>
        <v>174890</v>
      </c>
      <c r="K19" s="208">
        <f>ROUND(N(data!T65), 0)</f>
        <v>512</v>
      </c>
      <c r="L19" s="208">
        <f>ROUND(N(data!T66), 0)</f>
        <v>0</v>
      </c>
      <c r="M19" s="208">
        <f>ROUND(N(data!T67), 0)</f>
        <v>13734</v>
      </c>
      <c r="N19" s="208">
        <f>ROUND(N(data!T68), 0)</f>
        <v>0</v>
      </c>
      <c r="O19" s="208">
        <f>ROUND(N(data!T69), 0)</f>
        <v>3322</v>
      </c>
      <c r="P19" s="208">
        <f>ROUND(N(data!T70), 0)</f>
        <v>0</v>
      </c>
      <c r="Q19" s="208">
        <f>ROUND(N(data!T71), 0)</f>
        <v>678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2520</v>
      </c>
      <c r="AA19" s="208">
        <f>ROUND(N(data!T81), 0)</f>
        <v>0</v>
      </c>
      <c r="AB19" s="208">
        <f>ROUND(N(data!T82), 0)</f>
        <v>0</v>
      </c>
      <c r="AC19" s="208">
        <f>ROUND(N(data!T83), 0)</f>
        <v>123</v>
      </c>
      <c r="AD19" s="208">
        <f>ROUND(N(data!T84), 0)</f>
        <v>0</v>
      </c>
      <c r="AE19" s="208">
        <f>ROUND(N(data!T89), 0)</f>
        <v>6284287</v>
      </c>
      <c r="AF19" s="208">
        <f>ROUND(N(data!T87), 0)</f>
        <v>5449281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5">
        <f>ROUND(N(data!T94), 2)</f>
        <v>3.97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209</v>
      </c>
      <c r="B20" s="210" t="str">
        <f>RIGHT(data!$C$96,4)</f>
        <v>2023</v>
      </c>
      <c r="C20" s="12" t="str">
        <f>data!U$55</f>
        <v>7070</v>
      </c>
      <c r="D20" s="12" t="s">
        <v>1153</v>
      </c>
      <c r="E20" s="208">
        <f>ROUND(N(data!U59), 0)</f>
        <v>430738</v>
      </c>
      <c r="F20" s="315">
        <f>ROUND(N(data!U60), 2)</f>
        <v>24.23</v>
      </c>
      <c r="G20" s="208">
        <f>ROUND(N(data!U61), 0)</f>
        <v>2149408</v>
      </c>
      <c r="H20" s="208">
        <f>ROUND(N(data!U62), 0)</f>
        <v>473815</v>
      </c>
      <c r="I20" s="208">
        <f>ROUND(N(data!U63), 0)</f>
        <v>51104</v>
      </c>
      <c r="J20" s="208">
        <f>ROUND(N(data!U64), 0)</f>
        <v>1630275</v>
      </c>
      <c r="K20" s="208">
        <f>ROUND(N(data!U65), 0)</f>
        <v>1446</v>
      </c>
      <c r="L20" s="208">
        <f>ROUND(N(data!U66), 0)</f>
        <v>435732</v>
      </c>
      <c r="M20" s="208">
        <f>ROUND(N(data!U67), 0)</f>
        <v>206713</v>
      </c>
      <c r="N20" s="208">
        <f>ROUND(N(data!U68), 0)</f>
        <v>53244</v>
      </c>
      <c r="O20" s="208">
        <f>ROUND(N(data!U69), 0)</f>
        <v>1152242</v>
      </c>
      <c r="P20" s="208">
        <f>ROUND(N(data!U70), 0)</f>
        <v>481819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19</v>
      </c>
      <c r="U20" s="208">
        <f>ROUND(N(data!U75), 0)</f>
        <v>0</v>
      </c>
      <c r="V20" s="208">
        <f>ROUND(N(data!U76), 0)</f>
        <v>625224</v>
      </c>
      <c r="W20" s="208">
        <f>ROUND(N(data!U77), 0)</f>
        <v>935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44245</v>
      </c>
      <c r="AD20" s="208">
        <f>ROUND(N(data!U84), 0)</f>
        <v>49879</v>
      </c>
      <c r="AE20" s="208">
        <f>ROUND(N(data!U89), 0)</f>
        <v>71090479</v>
      </c>
      <c r="AF20" s="208">
        <f>ROUND(N(data!U87), 0)</f>
        <v>44057443</v>
      </c>
      <c r="AG20" s="208">
        <f>ROUND(N(data!U90), 0)</f>
        <v>7295</v>
      </c>
      <c r="AH20" s="208">
        <f>ROUND(N(data!U91), 0)</f>
        <v>0</v>
      </c>
      <c r="AI20" s="208">
        <f>ROUND(N(data!U92), 0)</f>
        <v>1688</v>
      </c>
      <c r="AJ20" s="208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209</v>
      </c>
      <c r="B21" s="210" t="str">
        <f>RIGHT(data!$C$96,4)</f>
        <v>2023</v>
      </c>
      <c r="C21" s="12" t="str">
        <f>data!V$55</f>
        <v>7110</v>
      </c>
      <c r="D21" s="12" t="s">
        <v>1153</v>
      </c>
      <c r="E21" s="208">
        <f>ROUND(N(data!V59), 0)</f>
        <v>0</v>
      </c>
      <c r="F21" s="315">
        <f>ROUND(N(data!V60), 2)</f>
        <v>3.71</v>
      </c>
      <c r="G21" s="208">
        <f>ROUND(N(data!V61), 0)</f>
        <v>475860</v>
      </c>
      <c r="H21" s="208">
        <f>ROUND(N(data!V62), 0)</f>
        <v>104898</v>
      </c>
      <c r="I21" s="208">
        <f>ROUND(N(data!V63), 0)</f>
        <v>0</v>
      </c>
      <c r="J21" s="208">
        <f>ROUND(N(data!V64), 0)</f>
        <v>127883</v>
      </c>
      <c r="K21" s="208">
        <f>ROUND(N(data!V65), 0)</f>
        <v>996</v>
      </c>
      <c r="L21" s="208">
        <f>ROUND(N(data!V66), 0)</f>
        <v>24636</v>
      </c>
      <c r="M21" s="208">
        <f>ROUND(N(data!V67), 0)</f>
        <v>17853</v>
      </c>
      <c r="N21" s="208">
        <f>ROUND(N(data!V68), 0)</f>
        <v>0</v>
      </c>
      <c r="O21" s="208">
        <f>ROUND(N(data!V69), 0)</f>
        <v>-17965</v>
      </c>
      <c r="P21" s="208">
        <f>ROUND(N(data!V70), 0)</f>
        <v>0</v>
      </c>
      <c r="Q21" s="208">
        <f>ROUND(N(data!V71), 0)</f>
        <v>-18419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454</v>
      </c>
      <c r="AD21" s="208">
        <f>ROUND(N(data!V84), 0)</f>
        <v>0</v>
      </c>
      <c r="AE21" s="208">
        <f>ROUND(N(data!V89), 0)</f>
        <v>21293666</v>
      </c>
      <c r="AF21" s="208">
        <f>ROUND(N(data!V87), 0)</f>
        <v>11381528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5">
        <f>ROUND(N(data!V94), 2)</f>
        <v>0.05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209</v>
      </c>
      <c r="B22" s="210" t="str">
        <f>RIGHT(data!$C$96,4)</f>
        <v>2023</v>
      </c>
      <c r="C22" s="12" t="str">
        <f>data!W$55</f>
        <v>7120</v>
      </c>
      <c r="D22" s="12" t="s">
        <v>1153</v>
      </c>
      <c r="E22" s="208">
        <f>ROUND(N(data!W59), 0)</f>
        <v>12488</v>
      </c>
      <c r="F22" s="315">
        <f>ROUND(N(data!W60), 2)</f>
        <v>3.66</v>
      </c>
      <c r="G22" s="208">
        <f>ROUND(N(data!W61), 0)</f>
        <v>553268</v>
      </c>
      <c r="H22" s="208">
        <f>ROUND(N(data!W62), 0)</f>
        <v>121962</v>
      </c>
      <c r="I22" s="208">
        <f>ROUND(N(data!W63), 0)</f>
        <v>0</v>
      </c>
      <c r="J22" s="208">
        <f>ROUND(N(data!W64), 0)</f>
        <v>8052</v>
      </c>
      <c r="K22" s="208">
        <f>ROUND(N(data!W65), 0)</f>
        <v>0</v>
      </c>
      <c r="L22" s="208">
        <f>ROUND(N(data!W66), 0)</f>
        <v>130994</v>
      </c>
      <c r="M22" s="208">
        <f>ROUND(N(data!W67), 0)</f>
        <v>30810</v>
      </c>
      <c r="N22" s="208">
        <f>ROUND(N(data!W68), 0)</f>
        <v>719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25295396</v>
      </c>
      <c r="AF22" s="208">
        <f>ROUND(N(data!W87), 0)</f>
        <v>6939539</v>
      </c>
      <c r="AG22" s="208">
        <f>ROUND(N(data!W90), 0)</f>
        <v>1100</v>
      </c>
      <c r="AH22" s="208">
        <f>ROUND(N(data!W91), 0)</f>
        <v>0</v>
      </c>
      <c r="AI22" s="208">
        <f>ROUND(N(data!W92), 0)</f>
        <v>254</v>
      </c>
      <c r="AJ22" s="208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209</v>
      </c>
      <c r="B23" s="210" t="str">
        <f>RIGHT(data!$C$96,4)</f>
        <v>2023</v>
      </c>
      <c r="C23" s="12" t="str">
        <f>data!X$55</f>
        <v>7130</v>
      </c>
      <c r="D23" s="12" t="s">
        <v>1153</v>
      </c>
      <c r="E23" s="208">
        <f>ROUND(N(data!X59), 0)</f>
        <v>0</v>
      </c>
      <c r="F23" s="315">
        <f>ROUND(N(data!X60), 2)</f>
        <v>8.6199999999999992</v>
      </c>
      <c r="G23" s="208">
        <f>ROUND(N(data!X61), 0)</f>
        <v>1226908</v>
      </c>
      <c r="H23" s="208">
        <f>ROUND(N(data!X62), 0)</f>
        <v>270459</v>
      </c>
      <c r="I23" s="208">
        <f>ROUND(N(data!X63), 0)</f>
        <v>0</v>
      </c>
      <c r="J23" s="208">
        <f>ROUND(N(data!X64), 0)</f>
        <v>87671</v>
      </c>
      <c r="K23" s="208">
        <f>ROUND(N(data!X65), 0)</f>
        <v>469</v>
      </c>
      <c r="L23" s="208">
        <f>ROUND(N(data!X66), 0)</f>
        <v>123632</v>
      </c>
      <c r="M23" s="208">
        <f>ROUND(N(data!X67), 0)</f>
        <v>221227</v>
      </c>
      <c r="N23" s="208">
        <f>ROUND(N(data!X68), 0)</f>
        <v>0</v>
      </c>
      <c r="O23" s="208">
        <f>ROUND(N(data!X69), 0)</f>
        <v>179713</v>
      </c>
      <c r="P23" s="208">
        <f>ROUND(N(data!X70), 0)</f>
        <v>0</v>
      </c>
      <c r="Q23" s="208">
        <f>ROUND(N(data!X71), 0)</f>
        <v>179713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154626862</v>
      </c>
      <c r="AF23" s="208">
        <f>ROUND(N(data!X87), 0)</f>
        <v>48652809</v>
      </c>
      <c r="AG23" s="208">
        <f>ROUND(N(data!X90), 0)</f>
        <v>976</v>
      </c>
      <c r="AH23" s="208">
        <f>ROUND(N(data!X91), 0)</f>
        <v>0</v>
      </c>
      <c r="AI23" s="208">
        <f>ROUND(N(data!X92), 0)</f>
        <v>226</v>
      </c>
      <c r="AJ23" s="208">
        <f>ROUND(N(data!X93), 0)</f>
        <v>0</v>
      </c>
      <c r="AK23" s="315">
        <f>ROUND(N(data!X94), 2)</f>
        <v>0.3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209</v>
      </c>
      <c r="B24" s="210" t="str">
        <f>RIGHT(data!$C$96,4)</f>
        <v>2023</v>
      </c>
      <c r="C24" s="12" t="str">
        <f>data!Y$55</f>
        <v>7140</v>
      </c>
      <c r="D24" s="12" t="s">
        <v>1153</v>
      </c>
      <c r="E24" s="208">
        <f>ROUND(N(data!Y59), 0)</f>
        <v>83700</v>
      </c>
      <c r="F24" s="315">
        <f>ROUND(N(data!Y60), 2)</f>
        <v>20.41</v>
      </c>
      <c r="G24" s="208">
        <f>ROUND(N(data!Y61), 0)</f>
        <v>2190616</v>
      </c>
      <c r="H24" s="208">
        <f>ROUND(N(data!Y62), 0)</f>
        <v>482898</v>
      </c>
      <c r="I24" s="208">
        <f>ROUND(N(data!Y63), 0)</f>
        <v>23025</v>
      </c>
      <c r="J24" s="208">
        <f>ROUND(N(data!Y64), 0)</f>
        <v>250911</v>
      </c>
      <c r="K24" s="208">
        <f>ROUND(N(data!Y65), 0)</f>
        <v>166</v>
      </c>
      <c r="L24" s="208">
        <f>ROUND(N(data!Y66), 0)</f>
        <v>613030</v>
      </c>
      <c r="M24" s="208">
        <f>ROUND(N(data!Y67), 0)</f>
        <v>572823</v>
      </c>
      <c r="N24" s="208">
        <f>ROUND(N(data!Y68), 0)</f>
        <v>62957</v>
      </c>
      <c r="O24" s="208">
        <f>ROUND(N(data!Y69), 0)</f>
        <v>36320</v>
      </c>
      <c r="P24" s="208">
        <f>ROUND(N(data!Y70), 0)</f>
        <v>0</v>
      </c>
      <c r="Q24" s="208">
        <f>ROUND(N(data!Y71), 0)</f>
        <v>-24956</v>
      </c>
      <c r="R24" s="208">
        <f>ROUND(N(data!Y72), 0)</f>
        <v>0</v>
      </c>
      <c r="S24" s="208">
        <f>ROUND(N(data!Y73), 0)</f>
        <v>0</v>
      </c>
      <c r="T24" s="208">
        <f>ROUND(N(data!Y74), 0)</f>
        <v>52468</v>
      </c>
      <c r="U24" s="208">
        <f>ROUND(N(data!Y75), 0)</f>
        <v>0</v>
      </c>
      <c r="V24" s="208">
        <f>ROUND(N(data!Y76), 0)</f>
        <v>0</v>
      </c>
      <c r="W24" s="208">
        <f>ROUND(N(data!Y77), 0)</f>
        <v>1282</v>
      </c>
      <c r="X24" s="208">
        <f>ROUND(N(data!Y78), 0)</f>
        <v>0</v>
      </c>
      <c r="Y24" s="208">
        <f>ROUND(N(data!Y79), 0)</f>
        <v>0</v>
      </c>
      <c r="Z24" s="208">
        <f>ROUND(N(data!Y80), 0)</f>
        <v>1471</v>
      </c>
      <c r="AA24" s="208">
        <f>ROUND(N(data!Y81), 0)</f>
        <v>0</v>
      </c>
      <c r="AB24" s="208">
        <f>ROUND(N(data!Y82), 0)</f>
        <v>0</v>
      </c>
      <c r="AC24" s="208">
        <f>ROUND(N(data!Y83), 0)</f>
        <v>6056</v>
      </c>
      <c r="AD24" s="208">
        <f>ROUND(N(data!Y84), 0)</f>
        <v>0</v>
      </c>
      <c r="AE24" s="208">
        <f>ROUND(N(data!Y89), 0)</f>
        <v>36488938</v>
      </c>
      <c r="AF24" s="208">
        <f>ROUND(N(data!Y87), 0)</f>
        <v>10195159</v>
      </c>
      <c r="AG24" s="208">
        <f>ROUND(N(data!Y90), 0)</f>
        <v>14993</v>
      </c>
      <c r="AH24" s="208">
        <f>ROUND(N(data!Y91), 0)</f>
        <v>0</v>
      </c>
      <c r="AI24" s="208">
        <f>ROUND(N(data!Y92), 0)</f>
        <v>3469</v>
      </c>
      <c r="AJ24" s="208">
        <f>ROUND(N(data!Y93), 0)</f>
        <v>72631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209</v>
      </c>
      <c r="B25" s="210" t="str">
        <f>RIGHT(data!$C$96,4)</f>
        <v>2023</v>
      </c>
      <c r="C25" s="12" t="str">
        <f>data!Z$55</f>
        <v>7150</v>
      </c>
      <c r="D25" s="12" t="s">
        <v>1153</v>
      </c>
      <c r="E25" s="208">
        <f>ROUND(N(data!Z59), 0)</f>
        <v>0</v>
      </c>
      <c r="F25" s="315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209</v>
      </c>
      <c r="B26" s="210" t="str">
        <f>RIGHT(data!$C$96,4)</f>
        <v>2023</v>
      </c>
      <c r="C26" s="12" t="str">
        <f>data!AA$55</f>
        <v>7160</v>
      </c>
      <c r="D26" s="12" t="s">
        <v>1153</v>
      </c>
      <c r="E26" s="208">
        <f>ROUND(N(data!AA59), 0)</f>
        <v>2691</v>
      </c>
      <c r="F26" s="315">
        <f>ROUND(N(data!AA60), 2)</f>
        <v>1.8</v>
      </c>
      <c r="G26" s="208">
        <f>ROUND(N(data!AA61), 0)</f>
        <v>269465</v>
      </c>
      <c r="H26" s="208">
        <f>ROUND(N(data!AA62), 0)</f>
        <v>59401</v>
      </c>
      <c r="I26" s="208">
        <f>ROUND(N(data!AA63), 0)</f>
        <v>0</v>
      </c>
      <c r="J26" s="208">
        <f>ROUND(N(data!AA64), 0)</f>
        <v>243236</v>
      </c>
      <c r="K26" s="208">
        <f>ROUND(N(data!AA65), 0)</f>
        <v>0</v>
      </c>
      <c r="L26" s="208">
        <f>ROUND(N(data!AA66), 0)</f>
        <v>15799</v>
      </c>
      <c r="M26" s="208">
        <f>ROUND(N(data!AA67), 0)</f>
        <v>153829</v>
      </c>
      <c r="N26" s="208">
        <f>ROUND(N(data!AA68), 0)</f>
        <v>737</v>
      </c>
      <c r="O26" s="208">
        <f>ROUND(N(data!AA69), 0)</f>
        <v>2375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2375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7612418</v>
      </c>
      <c r="AF26" s="208">
        <f>ROUND(N(data!AA87), 0)</f>
        <v>1224958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209</v>
      </c>
      <c r="B27" s="210" t="str">
        <f>RIGHT(data!$C$96,4)</f>
        <v>2023</v>
      </c>
      <c r="C27" s="12" t="str">
        <f>data!AB$55</f>
        <v>7170</v>
      </c>
      <c r="D27" s="12" t="s">
        <v>1153</v>
      </c>
      <c r="E27" s="208">
        <f>ROUND(N(data!AB59), 0)</f>
        <v>0</v>
      </c>
      <c r="F27" s="315">
        <f>ROUND(N(data!AB60), 2)</f>
        <v>31.25</v>
      </c>
      <c r="G27" s="208">
        <f>ROUND(N(data!AB61), 0)</f>
        <v>3974514</v>
      </c>
      <c r="H27" s="208">
        <f>ROUND(N(data!AB62), 0)</f>
        <v>876140</v>
      </c>
      <c r="I27" s="208">
        <f>ROUND(N(data!AB63), 0)</f>
        <v>0</v>
      </c>
      <c r="J27" s="208">
        <f>ROUND(N(data!AB64), 0)</f>
        <v>6804878</v>
      </c>
      <c r="K27" s="208">
        <f>ROUND(N(data!AB65), 0)</f>
        <v>305</v>
      </c>
      <c r="L27" s="208">
        <f>ROUND(N(data!AB66), 0)</f>
        <v>531653</v>
      </c>
      <c r="M27" s="208">
        <f>ROUND(N(data!AB67), 0)</f>
        <v>142604</v>
      </c>
      <c r="N27" s="208">
        <f>ROUND(N(data!AB68), 0)</f>
        <v>57406</v>
      </c>
      <c r="O27" s="208">
        <f>ROUND(N(data!AB69), 0)</f>
        <v>7548659</v>
      </c>
      <c r="P27" s="208">
        <f>ROUND(N(data!AB70), 0)</f>
        <v>0</v>
      </c>
      <c r="Q27" s="208">
        <f>ROUND(N(data!AB71), 0)</f>
        <v>-17305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27386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7538577</v>
      </c>
      <c r="AD27" s="208">
        <f>ROUND(N(data!AB84), 0)</f>
        <v>10521157</v>
      </c>
      <c r="AE27" s="208">
        <f>ROUND(N(data!AB89), 0)</f>
        <v>140728743</v>
      </c>
      <c r="AF27" s="208">
        <f>ROUND(N(data!AB87), 0)</f>
        <v>76657332</v>
      </c>
      <c r="AG27" s="208">
        <f>ROUND(N(data!AB90), 0)</f>
        <v>2185</v>
      </c>
      <c r="AH27" s="208">
        <f>ROUND(N(data!AB91), 0)</f>
        <v>0</v>
      </c>
      <c r="AI27" s="208">
        <f>ROUND(N(data!AB92), 0)</f>
        <v>505</v>
      </c>
      <c r="AJ27" s="208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209</v>
      </c>
      <c r="B28" s="210" t="str">
        <f>RIGHT(data!$C$96,4)</f>
        <v>2023</v>
      </c>
      <c r="C28" s="12" t="str">
        <f>data!AC$55</f>
        <v>7180</v>
      </c>
      <c r="D28" s="12" t="s">
        <v>1153</v>
      </c>
      <c r="E28" s="208">
        <f>ROUND(N(data!AC59), 0)</f>
        <v>58196</v>
      </c>
      <c r="F28" s="315">
        <f>ROUND(N(data!AC60), 2)</f>
        <v>14.24</v>
      </c>
      <c r="G28" s="208">
        <f>ROUND(N(data!AC61), 0)</f>
        <v>1473207</v>
      </c>
      <c r="H28" s="208">
        <f>ROUND(N(data!AC62), 0)</f>
        <v>325659</v>
      </c>
      <c r="I28" s="208">
        <f>ROUND(N(data!AC63), 0)</f>
        <v>848</v>
      </c>
      <c r="J28" s="208">
        <f>ROUND(N(data!AC64), 0)</f>
        <v>355796</v>
      </c>
      <c r="K28" s="208">
        <f>ROUND(N(data!AC65), 0)</f>
        <v>1441</v>
      </c>
      <c r="L28" s="208">
        <f>ROUND(N(data!AC66), 0)</f>
        <v>7110</v>
      </c>
      <c r="M28" s="208">
        <f>ROUND(N(data!AC67), 0)</f>
        <v>55141</v>
      </c>
      <c r="N28" s="208">
        <f>ROUND(N(data!AC68), 0)</f>
        <v>5393</v>
      </c>
      <c r="O28" s="208">
        <f>ROUND(N(data!AC69), 0)</f>
        <v>49</v>
      </c>
      <c r="P28" s="208">
        <f>ROUND(N(data!AC70), 0)</f>
        <v>0</v>
      </c>
      <c r="Q28" s="208">
        <f>ROUND(N(data!AC71), 0)</f>
        <v>-6200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640</v>
      </c>
      <c r="X28" s="208">
        <f>ROUND(N(data!AC78), 0)</f>
        <v>0</v>
      </c>
      <c r="Y28" s="208">
        <f>ROUND(N(data!AC79), 0)</f>
        <v>0</v>
      </c>
      <c r="Z28" s="208">
        <f>ROUND(N(data!AC80), 0)</f>
        <v>3078</v>
      </c>
      <c r="AA28" s="208">
        <f>ROUND(N(data!AC81), 0)</f>
        <v>0</v>
      </c>
      <c r="AB28" s="208">
        <f>ROUND(N(data!AC82), 0)</f>
        <v>0</v>
      </c>
      <c r="AC28" s="208">
        <f>ROUND(N(data!AC83), 0)</f>
        <v>2531</v>
      </c>
      <c r="AD28" s="208">
        <f>ROUND(N(data!AC84), 0)</f>
        <v>0</v>
      </c>
      <c r="AE28" s="208">
        <f>ROUND(N(data!AC89), 0)</f>
        <v>27089124</v>
      </c>
      <c r="AF28" s="208">
        <f>ROUND(N(data!AC87), 0)</f>
        <v>24241681</v>
      </c>
      <c r="AG28" s="208">
        <f>ROUND(N(data!AC90), 0)</f>
        <v>657</v>
      </c>
      <c r="AH28" s="208">
        <f>ROUND(N(data!AC91), 0)</f>
        <v>0</v>
      </c>
      <c r="AI28" s="208">
        <f>ROUND(N(data!AC92), 0)</f>
        <v>152</v>
      </c>
      <c r="AJ28" s="208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209</v>
      </c>
      <c r="B29" s="210" t="str">
        <f>RIGHT(data!$C$96,4)</f>
        <v>2023</v>
      </c>
      <c r="C29" s="12" t="str">
        <f>data!AD$55</f>
        <v>7190</v>
      </c>
      <c r="D29" s="12" t="s">
        <v>1153</v>
      </c>
      <c r="E29" s="208">
        <f>ROUND(N(data!AD59), 0)</f>
        <v>0</v>
      </c>
      <c r="F29" s="315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1935</v>
      </c>
      <c r="K29" s="208">
        <f>ROUND(N(data!AD65), 0)</f>
        <v>0</v>
      </c>
      <c r="L29" s="208">
        <f>ROUND(N(data!AD66), 0)</f>
        <v>824421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3231252</v>
      </c>
      <c r="AF29" s="208">
        <f>ROUND(N(data!AD87), 0)</f>
        <v>3134657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209</v>
      </c>
      <c r="B30" s="210" t="str">
        <f>RIGHT(data!$C$96,4)</f>
        <v>2023</v>
      </c>
      <c r="C30" s="12" t="str">
        <f>data!AE$55</f>
        <v>7200</v>
      </c>
      <c r="D30" s="12" t="s">
        <v>1153</v>
      </c>
      <c r="E30" s="208">
        <f>ROUND(N(data!AE59), 0)</f>
        <v>68637</v>
      </c>
      <c r="F30" s="315">
        <f>ROUND(N(data!AE60), 2)</f>
        <v>15.58</v>
      </c>
      <c r="G30" s="208">
        <f>ROUND(N(data!AE61), 0)</f>
        <v>1744192</v>
      </c>
      <c r="H30" s="208">
        <f>ROUND(N(data!AE62), 0)</f>
        <v>384489</v>
      </c>
      <c r="I30" s="208">
        <f>ROUND(N(data!AE63), 0)</f>
        <v>0</v>
      </c>
      <c r="J30" s="208">
        <f>ROUND(N(data!AE64), 0)</f>
        <v>11802</v>
      </c>
      <c r="K30" s="208">
        <f>ROUND(N(data!AE65), 0)</f>
        <v>102</v>
      </c>
      <c r="L30" s="208">
        <f>ROUND(N(data!AE66), 0)</f>
        <v>359646</v>
      </c>
      <c r="M30" s="208">
        <f>ROUND(N(data!AE67), 0)</f>
        <v>96226</v>
      </c>
      <c r="N30" s="208">
        <f>ROUND(N(data!AE68), 0)</f>
        <v>240937</v>
      </c>
      <c r="O30" s="208">
        <f>ROUND(N(data!AE69), 0)</f>
        <v>8341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5900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465</v>
      </c>
      <c r="AA30" s="208">
        <f>ROUND(N(data!AE81), 0)</f>
        <v>0</v>
      </c>
      <c r="AB30" s="208">
        <f>ROUND(N(data!AE82), 0)</f>
        <v>0</v>
      </c>
      <c r="AC30" s="208">
        <f>ROUND(N(data!AE83), 0)</f>
        <v>1976</v>
      </c>
      <c r="AD30" s="208">
        <f>ROUND(N(data!AE84), 0)</f>
        <v>0</v>
      </c>
      <c r="AE30" s="208">
        <f>ROUND(N(data!AE89), 0)</f>
        <v>14085827</v>
      </c>
      <c r="AF30" s="208">
        <f>ROUND(N(data!AE87), 0)</f>
        <v>5192287</v>
      </c>
      <c r="AG30" s="208">
        <f>ROUND(N(data!AE90), 0)</f>
        <v>5802</v>
      </c>
      <c r="AH30" s="208">
        <f>ROUND(N(data!AE91), 0)</f>
        <v>0</v>
      </c>
      <c r="AI30" s="208">
        <f>ROUND(N(data!AE92), 0)</f>
        <v>1342</v>
      </c>
      <c r="AJ30" s="208">
        <f>ROUND(N(data!AE93), 0)</f>
        <v>8216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209</v>
      </c>
      <c r="B31" s="210" t="str">
        <f>RIGHT(data!$C$96,4)</f>
        <v>2023</v>
      </c>
      <c r="C31" s="12" t="str">
        <f>data!AF$55</f>
        <v>7220</v>
      </c>
      <c r="D31" s="12" t="s">
        <v>1153</v>
      </c>
      <c r="E31" s="208">
        <f>ROUND(N(data!AF59), 0)</f>
        <v>0</v>
      </c>
      <c r="F31" s="315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209</v>
      </c>
      <c r="B32" s="210" t="str">
        <f>RIGHT(data!$C$96,4)</f>
        <v>2023</v>
      </c>
      <c r="C32" s="12" t="str">
        <f>data!AG$55</f>
        <v>7230</v>
      </c>
      <c r="D32" s="12" t="s">
        <v>1153</v>
      </c>
      <c r="E32" s="208">
        <f>ROUND(N(data!AG59), 0)</f>
        <v>38908</v>
      </c>
      <c r="F32" s="315">
        <f>ROUND(N(data!AG60), 2)</f>
        <v>36.96</v>
      </c>
      <c r="G32" s="208">
        <f>ROUND(N(data!AG61), 0)</f>
        <v>4839290</v>
      </c>
      <c r="H32" s="208">
        <f>ROUND(N(data!AG62), 0)</f>
        <v>1067139</v>
      </c>
      <c r="I32" s="208">
        <f>ROUND(N(data!AG63), 0)</f>
        <v>598787</v>
      </c>
      <c r="J32" s="208">
        <f>ROUND(N(data!AG64), 0)</f>
        <v>1554395</v>
      </c>
      <c r="K32" s="208">
        <f>ROUND(N(data!AG65), 0)</f>
        <v>568</v>
      </c>
      <c r="L32" s="208">
        <f>ROUND(N(data!AG66), 0)</f>
        <v>342576</v>
      </c>
      <c r="M32" s="208">
        <f>ROUND(N(data!AG67), 0)</f>
        <v>506018</v>
      </c>
      <c r="N32" s="208">
        <f>ROUND(N(data!AG68), 0)</f>
        <v>37028</v>
      </c>
      <c r="O32" s="208">
        <f>ROUND(N(data!AG69), 0)</f>
        <v>4066524</v>
      </c>
      <c r="P32" s="208">
        <f>ROUND(N(data!AG70), 0)</f>
        <v>0</v>
      </c>
      <c r="Q32" s="208">
        <f>ROUND(N(data!AG71), 0)</f>
        <v>3897593</v>
      </c>
      <c r="R32" s="208">
        <f>ROUND(N(data!AG72), 0)</f>
        <v>0</v>
      </c>
      <c r="S32" s="208">
        <f>ROUND(N(data!AG73), 0)</f>
        <v>0</v>
      </c>
      <c r="T32" s="208">
        <f>ROUND(N(data!AG74), 0)</f>
        <v>113135</v>
      </c>
      <c r="U32" s="208">
        <f>ROUND(N(data!AG75), 0)</f>
        <v>0</v>
      </c>
      <c r="V32" s="208">
        <f>ROUND(N(data!AG76), 0)</f>
        <v>0</v>
      </c>
      <c r="W32" s="208">
        <f>ROUND(N(data!AG77), 0)</f>
        <v>26768</v>
      </c>
      <c r="X32" s="208">
        <f>ROUND(N(data!AG78), 0)</f>
        <v>0</v>
      </c>
      <c r="Y32" s="208">
        <f>ROUND(N(data!AG79), 0)</f>
        <v>0</v>
      </c>
      <c r="Z32" s="208">
        <f>ROUND(N(data!AG80), 0)</f>
        <v>26096</v>
      </c>
      <c r="AA32" s="208">
        <f>ROUND(N(data!AG81), 0)</f>
        <v>0</v>
      </c>
      <c r="AB32" s="208">
        <f>ROUND(N(data!AG82), 0)</f>
        <v>0</v>
      </c>
      <c r="AC32" s="208">
        <f>ROUND(N(data!AG83), 0)</f>
        <v>2931</v>
      </c>
      <c r="AD32" s="208">
        <f>ROUND(N(data!AG84), 0)</f>
        <v>3000</v>
      </c>
      <c r="AE32" s="208">
        <f>ROUND(N(data!AG89), 0)</f>
        <v>173279676</v>
      </c>
      <c r="AF32" s="208">
        <f>ROUND(N(data!AG87), 0)</f>
        <v>48325381</v>
      </c>
      <c r="AG32" s="208">
        <f>ROUND(N(data!AG90), 0)</f>
        <v>15505</v>
      </c>
      <c r="AH32" s="208">
        <f>ROUND(N(data!AG91), 0)</f>
        <v>6384</v>
      </c>
      <c r="AI32" s="208">
        <f>ROUND(N(data!AG92), 0)</f>
        <v>3587</v>
      </c>
      <c r="AJ32" s="208">
        <f>ROUND(N(data!AG93), 0)</f>
        <v>200752</v>
      </c>
      <c r="AK32" s="315">
        <f>ROUND(N(data!AG94), 2)</f>
        <v>22.5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209</v>
      </c>
      <c r="B33" s="210" t="str">
        <f>RIGHT(data!$C$96,4)</f>
        <v>2023</v>
      </c>
      <c r="C33" s="12" t="str">
        <f>data!AH$55</f>
        <v>7240</v>
      </c>
      <c r="D33" s="12" t="s">
        <v>1153</v>
      </c>
      <c r="E33" s="208">
        <f>ROUND(N(data!AH59), 0)</f>
        <v>0</v>
      </c>
      <c r="F33" s="315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209</v>
      </c>
      <c r="B34" s="210" t="str">
        <f>RIGHT(data!$C$96,4)</f>
        <v>2023</v>
      </c>
      <c r="C34" s="12" t="str">
        <f>data!AI$55</f>
        <v>7250</v>
      </c>
      <c r="D34" s="12" t="s">
        <v>1153</v>
      </c>
      <c r="E34" s="208">
        <f>ROUND(N(data!AI59), 0)</f>
        <v>0</v>
      </c>
      <c r="F34" s="315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209</v>
      </c>
      <c r="B35" s="210" t="str">
        <f>RIGHT(data!$C$96,4)</f>
        <v>2023</v>
      </c>
      <c r="C35" s="12" t="str">
        <f>data!AJ$55</f>
        <v>7260</v>
      </c>
      <c r="D35" s="12" t="s">
        <v>1153</v>
      </c>
      <c r="E35" s="208">
        <f>ROUND(N(data!AJ59), 0)</f>
        <v>188987</v>
      </c>
      <c r="F35" s="315">
        <f>ROUND(N(data!AJ60), 2)</f>
        <v>265.06</v>
      </c>
      <c r="G35" s="208">
        <f>ROUND(N(data!AJ61), 0)</f>
        <v>32877649</v>
      </c>
      <c r="H35" s="208">
        <f>ROUND(N(data!AJ62), 0)</f>
        <v>7247560</v>
      </c>
      <c r="I35" s="208">
        <f>ROUND(N(data!AJ63), 0)</f>
        <v>523206</v>
      </c>
      <c r="J35" s="208">
        <f>ROUND(N(data!AJ64), 0)</f>
        <v>2305994</v>
      </c>
      <c r="K35" s="208">
        <f>ROUND(N(data!AJ65), 0)</f>
        <v>82755</v>
      </c>
      <c r="L35" s="208">
        <f>ROUND(N(data!AJ66), 0)</f>
        <v>2028396</v>
      </c>
      <c r="M35" s="208">
        <f>ROUND(N(data!AJ67), 0)</f>
        <v>1514283</v>
      </c>
      <c r="N35" s="208">
        <f>ROUND(N(data!AJ68), 0)</f>
        <v>3360055</v>
      </c>
      <c r="O35" s="208">
        <f>ROUND(N(data!AJ69), 0)</f>
        <v>2312191</v>
      </c>
      <c r="P35" s="208">
        <f>ROUND(N(data!AJ70), 0)</f>
        <v>0</v>
      </c>
      <c r="Q35" s="208">
        <f>ROUND(N(data!AJ71), 0)</f>
        <v>204540</v>
      </c>
      <c r="R35" s="208">
        <f>ROUND(N(data!AJ72), 0)</f>
        <v>0</v>
      </c>
      <c r="S35" s="208">
        <f>ROUND(N(data!AJ73), 0)</f>
        <v>457491</v>
      </c>
      <c r="T35" s="208">
        <f>ROUND(N(data!AJ74), 0)</f>
        <v>36510</v>
      </c>
      <c r="U35" s="208">
        <f>ROUND(N(data!AJ75), 0)</f>
        <v>19554</v>
      </c>
      <c r="V35" s="208">
        <f>ROUND(N(data!AJ76), 0)</f>
        <v>29</v>
      </c>
      <c r="W35" s="208">
        <f>ROUND(N(data!AJ77), 0)</f>
        <v>38954</v>
      </c>
      <c r="X35" s="208">
        <f>ROUND(N(data!AJ78), 0)</f>
        <v>582926</v>
      </c>
      <c r="Y35" s="208">
        <f>ROUND(N(data!AJ79), 0)</f>
        <v>404</v>
      </c>
      <c r="Z35" s="208">
        <f>ROUND(N(data!AJ80), 0)</f>
        <v>72200</v>
      </c>
      <c r="AA35" s="208">
        <f>ROUND(N(data!AJ81), 0)</f>
        <v>381134</v>
      </c>
      <c r="AB35" s="208">
        <f>ROUND(N(data!AJ82), 0)</f>
        <v>0</v>
      </c>
      <c r="AC35" s="208">
        <f>ROUND(N(data!AJ83), 0)</f>
        <v>518448</v>
      </c>
      <c r="AD35" s="208">
        <f>ROUND(N(data!AJ84), 0)</f>
        <v>1061253</v>
      </c>
      <c r="AE35" s="208">
        <f>ROUND(N(data!AJ89), 0)</f>
        <v>97773326</v>
      </c>
      <c r="AF35" s="208">
        <f>ROUND(N(data!AJ87), 0)</f>
        <v>159490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15">
        <f>ROUND(N(data!AJ94), 2)</f>
        <v>41.67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209</v>
      </c>
      <c r="B36" s="210" t="str">
        <f>RIGHT(data!$C$96,4)</f>
        <v>2023</v>
      </c>
      <c r="C36" s="12" t="str">
        <f>data!AK$55</f>
        <v>7310</v>
      </c>
      <c r="D36" s="12" t="s">
        <v>1153</v>
      </c>
      <c r="E36" s="208">
        <f>ROUND(N(data!AK59), 0)</f>
        <v>21024</v>
      </c>
      <c r="F36" s="315">
        <f>ROUND(N(data!AK60), 2)</f>
        <v>4.01</v>
      </c>
      <c r="G36" s="208">
        <f>ROUND(N(data!AK61), 0)</f>
        <v>474816</v>
      </c>
      <c r="H36" s="208">
        <f>ROUND(N(data!AK62), 0)</f>
        <v>104668</v>
      </c>
      <c r="I36" s="208">
        <f>ROUND(N(data!AK63), 0)</f>
        <v>0</v>
      </c>
      <c r="J36" s="208">
        <f>ROUND(N(data!AK64), 0)</f>
        <v>2008</v>
      </c>
      <c r="K36" s="208">
        <f>ROUND(N(data!AK65), 0)</f>
        <v>0</v>
      </c>
      <c r="L36" s="208">
        <f>ROUND(N(data!AK66), 0)</f>
        <v>0</v>
      </c>
      <c r="M36" s="208">
        <f>ROUND(N(data!AK67), 0)</f>
        <v>435</v>
      </c>
      <c r="N36" s="208">
        <f>ROUND(N(data!AK68), 0)</f>
        <v>0</v>
      </c>
      <c r="O36" s="208">
        <f>ROUND(N(data!AK69), 0)</f>
        <v>625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625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4679003</v>
      </c>
      <c r="AF36" s="208">
        <f>ROUND(N(data!AK87), 0)</f>
        <v>2373056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209</v>
      </c>
      <c r="B37" s="210" t="str">
        <f>RIGHT(data!$C$96,4)</f>
        <v>2023</v>
      </c>
      <c r="C37" s="12" t="str">
        <f>data!AL$55</f>
        <v>7320</v>
      </c>
      <c r="D37" s="12" t="s">
        <v>1153</v>
      </c>
      <c r="E37" s="208">
        <f>ROUND(N(data!AL59), 0)</f>
        <v>2955</v>
      </c>
      <c r="F37" s="315">
        <f>ROUND(N(data!AL60), 2)</f>
        <v>1.36</v>
      </c>
      <c r="G37" s="208">
        <f>ROUND(N(data!AL61), 0)</f>
        <v>131350</v>
      </c>
      <c r="H37" s="208">
        <f>ROUND(N(data!AL62), 0)</f>
        <v>28955</v>
      </c>
      <c r="I37" s="208">
        <f>ROUND(N(data!AL63), 0)</f>
        <v>0</v>
      </c>
      <c r="J37" s="208">
        <f>ROUND(N(data!AL64), 0)</f>
        <v>72</v>
      </c>
      <c r="K37" s="208">
        <f>ROUND(N(data!AL65), 0)</f>
        <v>0</v>
      </c>
      <c r="L37" s="208">
        <f>ROUND(N(data!AL66), 0)</f>
        <v>70</v>
      </c>
      <c r="M37" s="208">
        <f>ROUND(N(data!AL67), 0)</f>
        <v>0</v>
      </c>
      <c r="N37" s="208">
        <f>ROUND(N(data!AL68), 0)</f>
        <v>0</v>
      </c>
      <c r="O37" s="208">
        <f>ROUND(N(data!AL69), 0)</f>
        <v>486</v>
      </c>
      <c r="P37" s="208">
        <f>ROUND(N(data!AL70), 0)</f>
        <v>0</v>
      </c>
      <c r="Q37" s="208">
        <f>ROUND(N(data!AL71), 0)</f>
        <v>486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1581775</v>
      </c>
      <c r="AF37" s="208">
        <f>ROUND(N(data!AL87), 0)</f>
        <v>1211519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209</v>
      </c>
      <c r="B38" s="210" t="str">
        <f>RIGHT(data!$C$96,4)</f>
        <v>2023</v>
      </c>
      <c r="C38" s="12" t="str">
        <f>data!AM$55</f>
        <v>7330</v>
      </c>
      <c r="D38" s="12" t="s">
        <v>1153</v>
      </c>
      <c r="E38" s="208">
        <f>ROUND(N(data!AM59), 0)</f>
        <v>0</v>
      </c>
      <c r="F38" s="315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209</v>
      </c>
      <c r="B39" s="210" t="str">
        <f>RIGHT(data!$C$96,4)</f>
        <v>2023</v>
      </c>
      <c r="C39" s="12" t="str">
        <f>data!AN$55</f>
        <v>7340</v>
      </c>
      <c r="D39" s="12" t="s">
        <v>1153</v>
      </c>
      <c r="E39" s="208">
        <f>ROUND(N(data!AN59), 0)</f>
        <v>0</v>
      </c>
      <c r="F39" s="315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209</v>
      </c>
      <c r="B40" s="210" t="str">
        <f>RIGHT(data!$C$96,4)</f>
        <v>2023</v>
      </c>
      <c r="C40" s="12" t="str">
        <f>data!AO$55</f>
        <v>7350</v>
      </c>
      <c r="D40" s="12" t="s">
        <v>1153</v>
      </c>
      <c r="E40" s="208">
        <f>ROUND(N(data!AO59), 0)</f>
        <v>0</v>
      </c>
      <c r="F40" s="315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209</v>
      </c>
      <c r="B41" s="210" t="str">
        <f>RIGHT(data!$C$96,4)</f>
        <v>2023</v>
      </c>
      <c r="C41" s="12" t="str">
        <f>data!AP$55</f>
        <v>7380</v>
      </c>
      <c r="D41" s="12" t="s">
        <v>1153</v>
      </c>
      <c r="E41" s="208">
        <f>ROUND(N(data!AP59), 0)</f>
        <v>0</v>
      </c>
      <c r="F41" s="315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209</v>
      </c>
      <c r="B42" s="210" t="str">
        <f>RIGHT(data!$C$96,4)</f>
        <v>2023</v>
      </c>
      <c r="C42" s="12" t="str">
        <f>data!AQ$55</f>
        <v>7390</v>
      </c>
      <c r="D42" s="12" t="s">
        <v>1153</v>
      </c>
      <c r="E42" s="208">
        <f>ROUND(N(data!AQ59), 0)</f>
        <v>0</v>
      </c>
      <c r="F42" s="315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209</v>
      </c>
      <c r="B43" s="210" t="str">
        <f>RIGHT(data!$C$96,4)</f>
        <v>2023</v>
      </c>
      <c r="C43" s="12" t="str">
        <f>data!AR$55</f>
        <v>7400</v>
      </c>
      <c r="D43" s="12" t="s">
        <v>1153</v>
      </c>
      <c r="E43" s="208">
        <f>ROUND(N(data!AR59), 0)</f>
        <v>0</v>
      </c>
      <c r="F43" s="315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209</v>
      </c>
      <c r="B44" s="210" t="str">
        <f>RIGHT(data!$C$96,4)</f>
        <v>2023</v>
      </c>
      <c r="C44" s="12" t="str">
        <f>data!AS$55</f>
        <v>7410</v>
      </c>
      <c r="D44" s="12" t="s">
        <v>1153</v>
      </c>
      <c r="E44" s="208">
        <f>ROUND(N(data!AS59), 0)</f>
        <v>0</v>
      </c>
      <c r="F44" s="315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209</v>
      </c>
      <c r="B45" s="210" t="str">
        <f>RIGHT(data!$C$96,4)</f>
        <v>2023</v>
      </c>
      <c r="C45" s="12" t="str">
        <f>data!AT$55</f>
        <v>7420</v>
      </c>
      <c r="D45" s="12" t="s">
        <v>1153</v>
      </c>
      <c r="E45" s="208">
        <f>ROUND(N(data!AT59), 0)</f>
        <v>0</v>
      </c>
      <c r="F45" s="315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209</v>
      </c>
      <c r="B46" s="210" t="str">
        <f>RIGHT(data!$C$96,4)</f>
        <v>2023</v>
      </c>
      <c r="C46" s="12" t="str">
        <f>data!AU$55</f>
        <v>7430</v>
      </c>
      <c r="D46" s="12" t="s">
        <v>1153</v>
      </c>
      <c r="E46" s="208">
        <f>ROUND(N(data!AU59), 0)</f>
        <v>0</v>
      </c>
      <c r="F46" s="315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209</v>
      </c>
      <c r="B47" s="210" t="str">
        <f>RIGHT(data!$C$96,4)</f>
        <v>2023</v>
      </c>
      <c r="C47" s="12" t="str">
        <f>data!AV$55</f>
        <v>7490</v>
      </c>
      <c r="D47" s="12" t="s">
        <v>1153</v>
      </c>
      <c r="E47" s="208">
        <f>ROUND(N(data!AV59), 0)</f>
        <v>0</v>
      </c>
      <c r="F47" s="315">
        <f>ROUND(N(data!AV60), 2)</f>
        <v>10.34</v>
      </c>
      <c r="G47" s="208">
        <f>ROUND(N(data!AV61), 0)</f>
        <v>1385888</v>
      </c>
      <c r="H47" s="208">
        <f>ROUND(N(data!AV62), 0)</f>
        <v>305749</v>
      </c>
      <c r="I47" s="208">
        <f>ROUND(N(data!AV63), 0)</f>
        <v>0</v>
      </c>
      <c r="J47" s="208">
        <f>ROUND(N(data!AV64), 0)</f>
        <v>19025</v>
      </c>
      <c r="K47" s="208">
        <f>ROUND(N(data!AV65), 0)</f>
        <v>0</v>
      </c>
      <c r="L47" s="208">
        <f>ROUND(N(data!AV66), 0)</f>
        <v>1432431</v>
      </c>
      <c r="M47" s="208">
        <f>ROUND(N(data!AV67), 0)</f>
        <v>0</v>
      </c>
      <c r="N47" s="208">
        <f>ROUND(N(data!AV68), 0)</f>
        <v>47334</v>
      </c>
      <c r="O47" s="208">
        <f>ROUND(N(data!AV69), 0)</f>
        <v>180490</v>
      </c>
      <c r="P47" s="208">
        <f>ROUND(N(data!AV70), 0)</f>
        <v>0</v>
      </c>
      <c r="Q47" s="208">
        <f>ROUND(N(data!AV71), 0)</f>
        <v>170036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10200</v>
      </c>
      <c r="X47" s="208">
        <f>ROUND(N(data!AV78), 0)</f>
        <v>0</v>
      </c>
      <c r="Y47" s="208">
        <f>ROUND(N(data!AV79), 0)</f>
        <v>0</v>
      </c>
      <c r="Z47" s="208">
        <f>ROUND(N(data!AV80), 0)</f>
        <v>105</v>
      </c>
      <c r="AA47" s="208">
        <f>ROUND(N(data!AV81), 0)</f>
        <v>0</v>
      </c>
      <c r="AB47" s="208">
        <f>ROUND(N(data!AV82), 0)</f>
        <v>0</v>
      </c>
      <c r="AC47" s="208">
        <f>ROUND(N(data!AV83), 0)</f>
        <v>150</v>
      </c>
      <c r="AD47" s="208">
        <f>ROUND(N(data!AV84), 0)</f>
        <v>1776916</v>
      </c>
      <c r="AE47" s="208">
        <f>ROUND(N(data!AV89), 0)</f>
        <v>459244</v>
      </c>
      <c r="AF47" s="208">
        <f>ROUND(N(data!AV87), 0)</f>
        <v>381313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61</v>
      </c>
      <c r="AK47" s="315">
        <f>ROUND(N(data!AV94), 2)</f>
        <v>27.38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209</v>
      </c>
      <c r="B48" s="210" t="str">
        <f>RIGHT(data!$C$96,4)</f>
        <v>2023</v>
      </c>
      <c r="C48" s="12" t="str">
        <f>data!AW$55</f>
        <v>8200</v>
      </c>
      <c r="D48" s="12" t="s">
        <v>1153</v>
      </c>
      <c r="E48" s="208">
        <f>ROUND(N(data!AW59), 0)</f>
        <v>0</v>
      </c>
      <c r="F48" s="315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209</v>
      </c>
      <c r="B49" s="210" t="str">
        <f>RIGHT(data!$C$96,4)</f>
        <v>2023</v>
      </c>
      <c r="C49" s="12" t="str">
        <f>data!AX$55</f>
        <v>8310</v>
      </c>
      <c r="D49" s="12" t="s">
        <v>1153</v>
      </c>
      <c r="E49" s="208">
        <f>ROUND(N(data!AX59), 0)</f>
        <v>0</v>
      </c>
      <c r="F49" s="315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42179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209</v>
      </c>
      <c r="B50" s="210" t="str">
        <f>RIGHT(data!$C$96,4)</f>
        <v>2023</v>
      </c>
      <c r="C50" s="12" t="str">
        <f>data!AY$55</f>
        <v>8320</v>
      </c>
      <c r="D50" s="12" t="s">
        <v>1153</v>
      </c>
      <c r="E50" s="208">
        <f>ROUND(N(data!AY59), 0)</f>
        <v>117341</v>
      </c>
      <c r="F50" s="315">
        <f>ROUND(N(data!AY60), 2)</f>
        <v>28.55</v>
      </c>
      <c r="G50" s="208">
        <f>ROUND(N(data!AY61), 0)</f>
        <v>1580747</v>
      </c>
      <c r="H50" s="208">
        <f>ROUND(N(data!AY62), 0)</f>
        <v>348527</v>
      </c>
      <c r="I50" s="208">
        <f>ROUND(N(data!AY63), 0)</f>
        <v>0</v>
      </c>
      <c r="J50" s="208">
        <f>ROUND(N(data!AY64), 0)</f>
        <v>851450</v>
      </c>
      <c r="K50" s="208">
        <f>ROUND(N(data!AY65), 0)</f>
        <v>102</v>
      </c>
      <c r="L50" s="208">
        <f>ROUND(N(data!AY66), 0)</f>
        <v>151361</v>
      </c>
      <c r="M50" s="208">
        <f>ROUND(N(data!AY67), 0)</f>
        <v>227303</v>
      </c>
      <c r="N50" s="208">
        <f>ROUND(N(data!AY68), 0)</f>
        <v>9421</v>
      </c>
      <c r="O50" s="208">
        <f>ROUND(N(data!AY69), 0)</f>
        <v>188103</v>
      </c>
      <c r="P50" s="208">
        <f>ROUND(N(data!AY70), 0)</f>
        <v>0</v>
      </c>
      <c r="Q50" s="208">
        <f>ROUND(N(data!AY71), 0)</f>
        <v>116468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46850</v>
      </c>
      <c r="X50" s="208">
        <f>ROUND(N(data!AY78), 0)</f>
        <v>0</v>
      </c>
      <c r="Y50" s="208">
        <f>ROUND(N(data!AY79), 0)</f>
        <v>0</v>
      </c>
      <c r="Z50" s="208">
        <f>ROUND(N(data!AY80), 0)</f>
        <v>222</v>
      </c>
      <c r="AA50" s="208">
        <f>ROUND(N(data!AY81), 0)</f>
        <v>0</v>
      </c>
      <c r="AB50" s="208">
        <f>ROUND(N(data!AY82), 0)</f>
        <v>0</v>
      </c>
      <c r="AC50" s="208">
        <f>ROUND(N(data!AY83), 0)</f>
        <v>24563</v>
      </c>
      <c r="AD50" s="208">
        <f>ROUND(N(data!AY84), 0)</f>
        <v>776483</v>
      </c>
      <c r="AE50" s="208">
        <f>ROUND(N(data!AY89), 0)</f>
        <v>0</v>
      </c>
      <c r="AF50" s="208">
        <f>ROUND(N(data!AY87), 0)</f>
        <v>0</v>
      </c>
      <c r="AG50" s="208">
        <f>ROUND(N(data!AY90), 0)</f>
        <v>7323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209</v>
      </c>
      <c r="B51" s="210" t="str">
        <f>RIGHT(data!$C$96,4)</f>
        <v>2023</v>
      </c>
      <c r="C51" s="12" t="str">
        <f>data!AZ$55</f>
        <v>8330</v>
      </c>
      <c r="D51" s="12" t="s">
        <v>1153</v>
      </c>
      <c r="E51" s="208">
        <f>ROUND(N(data!AZ59), 0)</f>
        <v>106742</v>
      </c>
      <c r="F51" s="315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209</v>
      </c>
      <c r="B52" s="210" t="str">
        <f>RIGHT(data!$C$96,4)</f>
        <v>2023</v>
      </c>
      <c r="C52" s="12" t="str">
        <f>data!BA$55</f>
        <v>8350</v>
      </c>
      <c r="D52" s="12" t="s">
        <v>1153</v>
      </c>
      <c r="E52" s="208">
        <f>ROUND(N(data!BA59), 0)</f>
        <v>0</v>
      </c>
      <c r="F52" s="315">
        <f>ROUND(N(data!BA60), 2)</f>
        <v>1.29</v>
      </c>
      <c r="G52" s="208">
        <f>ROUND(N(data!BA61), 0)</f>
        <v>67944</v>
      </c>
      <c r="H52" s="208">
        <f>ROUND(N(data!BA62), 0)</f>
        <v>14977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65621</v>
      </c>
      <c r="M52" s="208">
        <f>ROUND(N(data!BA67), 0)</f>
        <v>25562</v>
      </c>
      <c r="N52" s="208">
        <f>ROUND(N(data!BA68), 0)</f>
        <v>0</v>
      </c>
      <c r="O52" s="208">
        <f>ROUND(N(data!BA69), 0)</f>
        <v>190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190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893</v>
      </c>
      <c r="AH52" s="208">
        <f>ROUND(N(data!BA91), 0)</f>
        <v>0</v>
      </c>
      <c r="AI52" s="208">
        <f>ROUND(N(data!BA92), 0)</f>
        <v>207</v>
      </c>
      <c r="AJ52" s="208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209</v>
      </c>
      <c r="B53" s="210" t="str">
        <f>RIGHT(data!$C$96,4)</f>
        <v>2023</v>
      </c>
      <c r="C53" s="12" t="str">
        <f>data!BB$55</f>
        <v>8360</v>
      </c>
      <c r="D53" s="12" t="s">
        <v>1153</v>
      </c>
      <c r="E53" s="208">
        <f>ROUND(N(data!BB59), 0)</f>
        <v>0</v>
      </c>
      <c r="F53" s="315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209</v>
      </c>
      <c r="B54" s="210" t="str">
        <f>RIGHT(data!$C$96,4)</f>
        <v>2023</v>
      </c>
      <c r="C54" s="12" t="str">
        <f>data!BC$55</f>
        <v>8370</v>
      </c>
      <c r="D54" s="12" t="s">
        <v>1153</v>
      </c>
      <c r="E54" s="208">
        <f>ROUND(N(data!BC59), 0)</f>
        <v>0</v>
      </c>
      <c r="F54" s="315">
        <f>ROUND(N(data!BC60), 2)</f>
        <v>4.7300000000000004</v>
      </c>
      <c r="G54" s="208">
        <f>ROUND(N(data!BC61), 0)</f>
        <v>272276</v>
      </c>
      <c r="H54" s="208">
        <f>ROUND(N(data!BC62), 0)</f>
        <v>60021</v>
      </c>
      <c r="I54" s="208">
        <f>ROUND(N(data!BC63), 0)</f>
        <v>0</v>
      </c>
      <c r="J54" s="208">
        <f>ROUND(N(data!BC64), 0)</f>
        <v>0</v>
      </c>
      <c r="K54" s="208">
        <f>ROUND(N(data!BC65), 0)</f>
        <v>509</v>
      </c>
      <c r="L54" s="208">
        <f>ROUND(N(data!BC66), 0)</f>
        <v>38019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209</v>
      </c>
      <c r="B55" s="210" t="str">
        <f>RIGHT(data!$C$96,4)</f>
        <v>2023</v>
      </c>
      <c r="C55" s="12" t="str">
        <f>data!BD$55</f>
        <v>8420</v>
      </c>
      <c r="D55" s="12" t="s">
        <v>1153</v>
      </c>
      <c r="E55" s="208">
        <f>ROUND(N(data!BD59), 0)</f>
        <v>0</v>
      </c>
      <c r="F55" s="315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2525</v>
      </c>
      <c r="K55" s="208">
        <f>ROUND(N(data!BD65), 0)</f>
        <v>0</v>
      </c>
      <c r="L55" s="208">
        <f>ROUND(N(data!BD66), 0)</f>
        <v>47382</v>
      </c>
      <c r="M55" s="208">
        <f>ROUND(N(data!BD67), 0)</f>
        <v>0</v>
      </c>
      <c r="N55" s="208">
        <f>ROUND(N(data!BD68), 0)</f>
        <v>267352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209</v>
      </c>
      <c r="B56" s="210" t="str">
        <f>RIGHT(data!$C$96,4)</f>
        <v>2023</v>
      </c>
      <c r="C56" s="12" t="str">
        <f>data!BE$55</f>
        <v>8430</v>
      </c>
      <c r="D56" s="12" t="s">
        <v>1153</v>
      </c>
      <c r="E56" s="208">
        <f>ROUND(N(data!BE59), 0)</f>
        <v>285856</v>
      </c>
      <c r="F56" s="315">
        <f>ROUND(N(data!BE60), 2)</f>
        <v>5.63</v>
      </c>
      <c r="G56" s="208">
        <f>ROUND(N(data!BE61), 0)</f>
        <v>469278</v>
      </c>
      <c r="H56" s="208">
        <f>ROUND(N(data!BE62), 0)</f>
        <v>103448</v>
      </c>
      <c r="I56" s="208">
        <f>ROUND(N(data!BE63), 0)</f>
        <v>0</v>
      </c>
      <c r="J56" s="208">
        <f>ROUND(N(data!BE64), 0)</f>
        <v>33252</v>
      </c>
      <c r="K56" s="208">
        <f>ROUND(N(data!BE65), 0)</f>
        <v>1435905</v>
      </c>
      <c r="L56" s="208">
        <f>ROUND(N(data!BE66), 0)</f>
        <v>3009133</v>
      </c>
      <c r="M56" s="208">
        <f>ROUND(N(data!BE67), 0)</f>
        <v>642312</v>
      </c>
      <c r="N56" s="208">
        <f>ROUND(N(data!BE68), 0)</f>
        <v>43176</v>
      </c>
      <c r="O56" s="208">
        <f>ROUND(N(data!BE69), 0)</f>
        <v>809481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805399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4082</v>
      </c>
      <c r="AD56" s="208">
        <f>ROUND(N(data!BE84), 0)</f>
        <v>288</v>
      </c>
      <c r="AE56" s="208">
        <f>ROUND(N(data!BE89), 0)</f>
        <v>0</v>
      </c>
      <c r="AF56" s="208">
        <f>ROUND(N(data!BE87), 0)</f>
        <v>0</v>
      </c>
      <c r="AG56" s="208">
        <f>ROUND(N(data!BE90), 0)</f>
        <v>19028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209</v>
      </c>
      <c r="B57" s="210" t="str">
        <f>RIGHT(data!$C$96,4)</f>
        <v>2023</v>
      </c>
      <c r="C57" s="12" t="str">
        <f>data!BF$55</f>
        <v>8460</v>
      </c>
      <c r="D57" s="12" t="s">
        <v>1153</v>
      </c>
      <c r="E57" s="208">
        <f>ROUND(N(data!BF59), 0)</f>
        <v>0</v>
      </c>
      <c r="F57" s="315">
        <f>ROUND(N(data!BF60), 2)</f>
        <v>20.96</v>
      </c>
      <c r="G57" s="208">
        <f>ROUND(N(data!BF61), 0)</f>
        <v>1143386</v>
      </c>
      <c r="H57" s="208">
        <f>ROUND(N(data!BF62), 0)</f>
        <v>254336</v>
      </c>
      <c r="I57" s="208">
        <f>ROUND(N(data!BF63), 0)</f>
        <v>0</v>
      </c>
      <c r="J57" s="208">
        <f>ROUND(N(data!BF64), 0)</f>
        <v>145111</v>
      </c>
      <c r="K57" s="208">
        <f>ROUND(N(data!BF65), 0)</f>
        <v>402</v>
      </c>
      <c r="L57" s="208">
        <f>ROUND(N(data!BF66), 0)</f>
        <v>267359</v>
      </c>
      <c r="M57" s="208">
        <f>ROUND(N(data!BF67), 0)</f>
        <v>26780</v>
      </c>
      <c r="N57" s="208">
        <f>ROUND(N(data!BF68), 0)</f>
        <v>166</v>
      </c>
      <c r="O57" s="208">
        <f>ROUND(N(data!BF69), 0)</f>
        <v>377014</v>
      </c>
      <c r="P57" s="208">
        <f>ROUND(N(data!BF70), 0)</f>
        <v>0</v>
      </c>
      <c r="Q57" s="208">
        <f>ROUND(N(data!BF71), 0)</f>
        <v>359048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4691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13275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730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209</v>
      </c>
      <c r="B58" s="210" t="str">
        <f>RIGHT(data!$C$96,4)</f>
        <v>2023</v>
      </c>
      <c r="C58" s="12" t="str">
        <f>data!BG$55</f>
        <v>8470</v>
      </c>
      <c r="D58" s="12" t="s">
        <v>1153</v>
      </c>
      <c r="E58" s="208">
        <f>ROUND(N(data!BG59), 0)</f>
        <v>0</v>
      </c>
      <c r="F58" s="315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325203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209</v>
      </c>
      <c r="B59" s="210" t="str">
        <f>RIGHT(data!$C$96,4)</f>
        <v>2023</v>
      </c>
      <c r="C59" s="12" t="str">
        <f>data!BH$55</f>
        <v>8480</v>
      </c>
      <c r="D59" s="12" t="s">
        <v>1153</v>
      </c>
      <c r="E59" s="208">
        <f>ROUND(N(data!BH59), 0)</f>
        <v>0</v>
      </c>
      <c r="F59" s="315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215563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209</v>
      </c>
      <c r="B60" s="210" t="str">
        <f>RIGHT(data!$C$96,4)</f>
        <v>2023</v>
      </c>
      <c r="C60" s="12" t="str">
        <f>data!BI$55</f>
        <v>8490</v>
      </c>
      <c r="D60" s="12" t="s">
        <v>1153</v>
      </c>
      <c r="E60" s="208">
        <f>ROUND(N(data!BI59), 0)</f>
        <v>0</v>
      </c>
      <c r="F60" s="315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36165</v>
      </c>
      <c r="K60" s="208">
        <f>ROUND(N(data!BI65), 0)</f>
        <v>0</v>
      </c>
      <c r="L60" s="208">
        <f>ROUND(N(data!BI66), 0)</f>
        <v>0</v>
      </c>
      <c r="M60" s="208">
        <f>ROUND(N(data!BI67), 0)</f>
        <v>19164</v>
      </c>
      <c r="N60" s="208">
        <f>ROUND(N(data!BI68), 0)</f>
        <v>590</v>
      </c>
      <c r="O60" s="208">
        <f>ROUND(N(data!BI69), 0)</f>
        <v>641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641</v>
      </c>
      <c r="AD60" s="208">
        <f>ROUND(N(data!BI84), 0)</f>
        <v>77095</v>
      </c>
      <c r="AE60" s="208">
        <f>ROUND(N(data!BI89), 0)</f>
        <v>0</v>
      </c>
      <c r="AF60" s="208">
        <f>ROUND(N(data!BI87), 0)</f>
        <v>0</v>
      </c>
      <c r="AG60" s="208">
        <f>ROUND(N(data!BI90), 0)</f>
        <v>674</v>
      </c>
      <c r="AH60" s="208">
        <f>ROUND(N(data!BI91), 0)</f>
        <v>0</v>
      </c>
      <c r="AI60" s="208">
        <f>ROUND(N(data!BI92), 0)</f>
        <v>156</v>
      </c>
      <c r="AJ60" s="208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209</v>
      </c>
      <c r="B61" s="210" t="str">
        <f>RIGHT(data!$C$96,4)</f>
        <v>2023</v>
      </c>
      <c r="C61" s="12" t="str">
        <f>data!BJ$55</f>
        <v>8510</v>
      </c>
      <c r="D61" s="12" t="s">
        <v>1153</v>
      </c>
      <c r="E61" s="208">
        <f>ROUND(N(data!BJ59), 0)</f>
        <v>0</v>
      </c>
      <c r="F61" s="315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228138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209</v>
      </c>
      <c r="B62" s="210" t="str">
        <f>RIGHT(data!$C$96,4)</f>
        <v>2023</v>
      </c>
      <c r="C62" s="12" t="str">
        <f>data!BK$55</f>
        <v>8530</v>
      </c>
      <c r="D62" s="12" t="s">
        <v>1153</v>
      </c>
      <c r="E62" s="208">
        <f>ROUND(N(data!BK59), 0)</f>
        <v>0</v>
      </c>
      <c r="F62" s="315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8955380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209</v>
      </c>
      <c r="B63" s="210" t="str">
        <f>RIGHT(data!$C$96,4)</f>
        <v>2023</v>
      </c>
      <c r="C63" s="12" t="str">
        <f>data!BL$55</f>
        <v>8560</v>
      </c>
      <c r="D63" s="12" t="s">
        <v>1153</v>
      </c>
      <c r="E63" s="208">
        <f>ROUND(N(data!BL59), 0)</f>
        <v>0</v>
      </c>
      <c r="F63" s="315">
        <f>ROUND(N(data!BL60), 2)</f>
        <v>0</v>
      </c>
      <c r="G63" s="208">
        <f>ROUND(N(data!BL61), 0)</f>
        <v>0</v>
      </c>
      <c r="H63" s="208">
        <f>ROUND(N(data!BL62), 0)</f>
        <v>0</v>
      </c>
      <c r="I63" s="208">
        <f>ROUND(N(data!BL63), 0)</f>
        <v>0</v>
      </c>
      <c r="J63" s="208">
        <f>ROUND(N(data!BL64), 0)</f>
        <v>29563</v>
      </c>
      <c r="K63" s="208">
        <f>ROUND(N(data!BL65), 0)</f>
        <v>215</v>
      </c>
      <c r="L63" s="208">
        <f>ROUND(N(data!BL66), 0)</f>
        <v>3463638</v>
      </c>
      <c r="M63" s="208">
        <f>ROUND(N(data!BL67), 0)</f>
        <v>1784</v>
      </c>
      <c r="N63" s="208">
        <f>ROUND(N(data!BL68), 0)</f>
        <v>7045</v>
      </c>
      <c r="O63" s="208">
        <f>ROUND(N(data!BL69), 0)</f>
        <v>-10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-10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209</v>
      </c>
      <c r="B64" s="210" t="str">
        <f>RIGHT(data!$C$96,4)</f>
        <v>2023</v>
      </c>
      <c r="C64" s="12" t="str">
        <f>data!BM$55</f>
        <v>8590</v>
      </c>
      <c r="D64" s="12" t="s">
        <v>1153</v>
      </c>
      <c r="E64" s="208">
        <f>ROUND(N(data!BM59), 0)</f>
        <v>0</v>
      </c>
      <c r="F64" s="315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209</v>
      </c>
      <c r="B65" s="210" t="str">
        <f>RIGHT(data!$C$96,4)</f>
        <v>2023</v>
      </c>
      <c r="C65" s="12" t="str">
        <f>data!BN$55</f>
        <v>8610</v>
      </c>
      <c r="D65" s="12" t="s">
        <v>1153</v>
      </c>
      <c r="E65" s="208">
        <f>ROUND(N(data!BN59), 0)</f>
        <v>0</v>
      </c>
      <c r="F65" s="315">
        <f>ROUND(N(data!BN60), 2)</f>
        <v>6.98</v>
      </c>
      <c r="G65" s="208">
        <f>ROUND(N(data!BN61), 0)</f>
        <v>1060388</v>
      </c>
      <c r="H65" s="208">
        <f>ROUND(N(data!BN62), 0)</f>
        <v>326573</v>
      </c>
      <c r="I65" s="208">
        <f>ROUND(N(data!BN63), 0)</f>
        <v>0</v>
      </c>
      <c r="J65" s="208">
        <f>ROUND(N(data!BN64), 0)</f>
        <v>267032</v>
      </c>
      <c r="K65" s="208">
        <f>ROUND(N(data!BN65), 0)</f>
        <v>0</v>
      </c>
      <c r="L65" s="208">
        <f>ROUND(N(data!BN66), 0)</f>
        <v>1982480</v>
      </c>
      <c r="M65" s="208">
        <f>ROUND(N(data!BN67), 0)</f>
        <v>1976460</v>
      </c>
      <c r="N65" s="208">
        <f>ROUND(N(data!BN68), 0)</f>
        <v>85003</v>
      </c>
      <c r="O65" s="208">
        <f>ROUND(N(data!BN69), 0)</f>
        <v>188061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7840</v>
      </c>
      <c r="X65" s="208">
        <f>ROUND(N(data!BN78), 0)</f>
        <v>0</v>
      </c>
      <c r="Y65" s="208">
        <f>ROUND(N(data!BN79), 0)</f>
        <v>0</v>
      </c>
      <c r="Z65" s="208">
        <f>ROUND(N(data!BN80), 0)</f>
        <v>8562</v>
      </c>
      <c r="AA65" s="208">
        <f>ROUND(N(data!BN81), 0)</f>
        <v>0</v>
      </c>
      <c r="AB65" s="208">
        <f>ROUND(N(data!BN82), 0)</f>
        <v>0</v>
      </c>
      <c r="AC65" s="208">
        <f>ROUND(N(data!BN83), 0)</f>
        <v>171660</v>
      </c>
      <c r="AD65" s="208">
        <f>ROUND(N(data!BN84), 0)</f>
        <v>22110</v>
      </c>
      <c r="AE65" s="208">
        <f>ROUND(N(data!BN89), 0)</f>
        <v>0</v>
      </c>
      <c r="AF65" s="208">
        <f>ROUND(N(data!BN87), 0)</f>
        <v>0</v>
      </c>
      <c r="AG65" s="208">
        <f>ROUND(N(data!BN90), 0)</f>
        <v>69478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209</v>
      </c>
      <c r="B66" s="210" t="str">
        <f>RIGHT(data!$C$96,4)</f>
        <v>2023</v>
      </c>
      <c r="C66" s="12" t="str">
        <f>data!BO$55</f>
        <v>8620</v>
      </c>
      <c r="D66" s="12" t="s">
        <v>1153</v>
      </c>
      <c r="E66" s="208">
        <f>ROUND(N(data!BO59), 0)</f>
        <v>0</v>
      </c>
      <c r="F66" s="315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235964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209</v>
      </c>
      <c r="B67" s="210" t="str">
        <f>RIGHT(data!$C$96,4)</f>
        <v>2023</v>
      </c>
      <c r="C67" s="12" t="str">
        <f>data!BP$55</f>
        <v>8630</v>
      </c>
      <c r="D67" s="12" t="s">
        <v>1153</v>
      </c>
      <c r="E67" s="208">
        <f>ROUND(N(data!BP59), 0)</f>
        <v>0</v>
      </c>
      <c r="F67" s="315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1396261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209</v>
      </c>
      <c r="B68" s="210" t="str">
        <f>RIGHT(data!$C$96,4)</f>
        <v>2023</v>
      </c>
      <c r="C68" s="12" t="str">
        <f>data!BQ$55</f>
        <v>8640</v>
      </c>
      <c r="D68" s="12" t="s">
        <v>1153</v>
      </c>
      <c r="E68" s="208">
        <f>ROUND(N(data!BQ59), 0)</f>
        <v>0</v>
      </c>
      <c r="F68" s="315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209</v>
      </c>
      <c r="B69" s="210" t="str">
        <f>RIGHT(data!$C$96,4)</f>
        <v>2023</v>
      </c>
      <c r="C69" s="12" t="str">
        <f>data!BR$55</f>
        <v>8650</v>
      </c>
      <c r="D69" s="12" t="s">
        <v>1153</v>
      </c>
      <c r="E69" s="208">
        <f>ROUND(N(data!BR59), 0)</f>
        <v>0</v>
      </c>
      <c r="F69" s="315">
        <f>ROUND(N(data!BR60), 2)</f>
        <v>0</v>
      </c>
      <c r="G69" s="208">
        <f>ROUND(N(data!BR61), 0)</f>
        <v>-1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2279079</v>
      </c>
      <c r="M69" s="208">
        <f>ROUND(N(data!BR67), 0)</f>
        <v>14252</v>
      </c>
      <c r="N69" s="208">
        <f>ROUND(N(data!BR68), 0)</f>
        <v>0</v>
      </c>
      <c r="O69" s="208">
        <f>ROUND(N(data!BR69), 0)</f>
        <v>121332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121332</v>
      </c>
      <c r="AD69" s="208">
        <f>ROUND(N(data!BR84), 0)</f>
        <v>24657</v>
      </c>
      <c r="AE69" s="208">
        <f>ROUND(N(data!BR89), 0)</f>
        <v>0</v>
      </c>
      <c r="AF69" s="208">
        <f>ROUND(N(data!BR87), 0)</f>
        <v>0</v>
      </c>
      <c r="AG69" s="208">
        <f>ROUND(N(data!BR90), 0)</f>
        <v>873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209</v>
      </c>
      <c r="B70" s="210" t="str">
        <f>RIGHT(data!$C$96,4)</f>
        <v>2023</v>
      </c>
      <c r="C70" s="12" t="str">
        <f>data!BS$55</f>
        <v>8660</v>
      </c>
      <c r="D70" s="12" t="s">
        <v>1153</v>
      </c>
      <c r="E70" s="208">
        <f>ROUND(N(data!BS59), 0)</f>
        <v>0</v>
      </c>
      <c r="F70" s="315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40598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209</v>
      </c>
      <c r="B71" s="210" t="str">
        <f>RIGHT(data!$C$96,4)</f>
        <v>2023</v>
      </c>
      <c r="C71" s="12" t="str">
        <f>data!BT$55</f>
        <v>8670</v>
      </c>
      <c r="D71" s="12" t="s">
        <v>1153</v>
      </c>
      <c r="E71" s="208">
        <f>ROUND(N(data!BT59), 0)</f>
        <v>0</v>
      </c>
      <c r="F71" s="315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82977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209</v>
      </c>
      <c r="B72" s="210" t="str">
        <f>RIGHT(data!$C$96,4)</f>
        <v>2023</v>
      </c>
      <c r="C72" s="12" t="str">
        <f>data!BU$55</f>
        <v>8680</v>
      </c>
      <c r="D72" s="12" t="s">
        <v>1153</v>
      </c>
      <c r="E72" s="208">
        <f>ROUND(N(data!BU59), 0)</f>
        <v>0</v>
      </c>
      <c r="F72" s="315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19631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209</v>
      </c>
      <c r="B73" s="210" t="str">
        <f>RIGHT(data!$C$96,4)</f>
        <v>2023</v>
      </c>
      <c r="C73" s="12" t="str">
        <f>data!BV$55</f>
        <v>8690</v>
      </c>
      <c r="D73" s="12" t="s">
        <v>1153</v>
      </c>
      <c r="E73" s="208">
        <f>ROUND(N(data!BV59), 0)</f>
        <v>0</v>
      </c>
      <c r="F73" s="315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15183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930</v>
      </c>
      <c r="AH73" s="208">
        <f>ROUND(N(data!BV91), 0)</f>
        <v>0</v>
      </c>
      <c r="AI73" s="208">
        <f>ROUND(N(data!BV92), 0)</f>
        <v>215</v>
      </c>
      <c r="AJ73" s="208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209</v>
      </c>
      <c r="B74" s="210" t="str">
        <f>RIGHT(data!$C$96,4)</f>
        <v>2023</v>
      </c>
      <c r="C74" s="12" t="str">
        <f>data!BW$55</f>
        <v>8700</v>
      </c>
      <c r="D74" s="12" t="s">
        <v>1153</v>
      </c>
      <c r="E74" s="208">
        <f>ROUND(N(data!BW59), 0)</f>
        <v>0</v>
      </c>
      <c r="F74" s="315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413796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209</v>
      </c>
      <c r="B75" s="210" t="str">
        <f>RIGHT(data!$C$96,4)</f>
        <v>2023</v>
      </c>
      <c r="C75" s="12" t="str">
        <f>data!BX$55</f>
        <v>8710</v>
      </c>
      <c r="D75" s="12" t="s">
        <v>1153</v>
      </c>
      <c r="E75" s="208">
        <f>ROUND(N(data!BX59), 0)</f>
        <v>0</v>
      </c>
      <c r="F75" s="315">
        <f>ROUND(N(data!BX60), 2)</f>
        <v>5.45</v>
      </c>
      <c r="G75" s="208">
        <f>ROUND(N(data!BX61), 0)</f>
        <v>691062</v>
      </c>
      <c r="H75" s="208">
        <f>ROUND(N(data!BX62), 0)</f>
        <v>152338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704772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209</v>
      </c>
      <c r="B76" s="210" t="str">
        <f>RIGHT(data!$C$96,4)</f>
        <v>2023</v>
      </c>
      <c r="C76" s="12" t="str">
        <f>data!BY$55</f>
        <v>8720</v>
      </c>
      <c r="D76" s="12" t="s">
        <v>1153</v>
      </c>
      <c r="E76" s="208">
        <f>ROUND(N(data!BY59), 0)</f>
        <v>0</v>
      </c>
      <c r="F76" s="315">
        <f>ROUND(N(data!BY60), 2)</f>
        <v>15.64</v>
      </c>
      <c r="G76" s="208">
        <f>ROUND(N(data!BY61), 0)</f>
        <v>1914461</v>
      </c>
      <c r="H76" s="208">
        <f>ROUND(N(data!BY62), 0)</f>
        <v>422058</v>
      </c>
      <c r="I76" s="208">
        <f>ROUND(N(data!BY63), 0)</f>
        <v>0</v>
      </c>
      <c r="J76" s="208">
        <f>ROUND(N(data!BY64), 0)</f>
        <v>2472</v>
      </c>
      <c r="K76" s="208">
        <f>ROUND(N(data!BY65), 0)</f>
        <v>583</v>
      </c>
      <c r="L76" s="208">
        <f>ROUND(N(data!BY66), 0)</f>
        <v>91720</v>
      </c>
      <c r="M76" s="208">
        <f>ROUND(N(data!BY67), 0)</f>
        <v>15534</v>
      </c>
      <c r="N76" s="208">
        <f>ROUND(N(data!BY68), 0)</f>
        <v>868</v>
      </c>
      <c r="O76" s="208">
        <f>ROUND(N(data!BY69), 0)</f>
        <v>636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636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140</v>
      </c>
      <c r="AH76" s="208">
        <f>ROUND(N(data!BY91), 0)</f>
        <v>0</v>
      </c>
      <c r="AI76" s="208">
        <f>ROUND(N(data!BY92), 0)</f>
        <v>32</v>
      </c>
      <c r="AJ76" s="208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209</v>
      </c>
      <c r="B77" s="210" t="str">
        <f>RIGHT(data!$C$96,4)</f>
        <v>2023</v>
      </c>
      <c r="C77" s="12" t="str">
        <f>data!BZ$55</f>
        <v>8730</v>
      </c>
      <c r="D77" s="12" t="s">
        <v>1153</v>
      </c>
      <c r="E77" s="208">
        <f>ROUND(N(data!BZ59), 0)</f>
        <v>0</v>
      </c>
      <c r="F77" s="315">
        <f>ROUND(N(data!BZ60), 2)</f>
        <v>0.37</v>
      </c>
      <c r="G77" s="208">
        <f>ROUND(N(data!BZ61), 0)</f>
        <v>139252</v>
      </c>
      <c r="H77" s="208">
        <f>ROUND(N(data!BZ62), 0)</f>
        <v>30697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17855</v>
      </c>
      <c r="P77" s="208">
        <f>ROUND(N(data!BZ70), 0)</f>
        <v>0</v>
      </c>
      <c r="Q77" s="208">
        <f>ROUND(N(data!BZ71), 0)</f>
        <v>17240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615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209</v>
      </c>
      <c r="B78" s="210" t="str">
        <f>RIGHT(data!$C$96,4)</f>
        <v>2023</v>
      </c>
      <c r="C78" s="12" t="str">
        <f>data!CA$55</f>
        <v>8740</v>
      </c>
      <c r="D78" s="12" t="s">
        <v>1153</v>
      </c>
      <c r="E78" s="208">
        <f>ROUND(N(data!CA59), 0)</f>
        <v>0</v>
      </c>
      <c r="F78" s="315">
        <f>ROUND(N(data!CA60), 2)</f>
        <v>1.9</v>
      </c>
      <c r="G78" s="208">
        <f>ROUND(N(data!CA61), 0)</f>
        <v>216450</v>
      </c>
      <c r="H78" s="208">
        <f>ROUND(N(data!CA62), 0)</f>
        <v>47714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185063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209</v>
      </c>
      <c r="B79" s="210" t="str">
        <f>RIGHT(data!$C$96,4)</f>
        <v>2023</v>
      </c>
      <c r="C79" s="12" t="str">
        <f>data!CB$55</f>
        <v>8770</v>
      </c>
      <c r="D79" s="12" t="s">
        <v>1153</v>
      </c>
      <c r="E79" s="208">
        <f>ROUND(N(data!CB59), 0)</f>
        <v>0</v>
      </c>
      <c r="F79" s="315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84347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209</v>
      </c>
      <c r="B80" s="210" t="str">
        <f>RIGHT(data!$C$96,4)</f>
        <v>2023</v>
      </c>
      <c r="C80" s="12" t="str">
        <f>data!CC$55</f>
        <v>8790</v>
      </c>
      <c r="D80" s="12" t="s">
        <v>1153</v>
      </c>
      <c r="E80" s="208">
        <f>ROUND(N(data!CC59), 0)</f>
        <v>0</v>
      </c>
      <c r="F80" s="315">
        <f>ROUND(N(data!CC60), 2)</f>
        <v>0.01</v>
      </c>
      <c r="G80" s="208">
        <f>ROUND(N(data!CC61), 0)</f>
        <v>616001</v>
      </c>
      <c r="H80" s="208">
        <f>ROUND(N(data!CC62), 0)</f>
        <v>135791</v>
      </c>
      <c r="I80" s="208">
        <f>ROUND(N(data!CC63), 0)</f>
        <v>4837977</v>
      </c>
      <c r="J80" s="208">
        <f>ROUND(N(data!CC64), 0)</f>
        <v>63884</v>
      </c>
      <c r="K80" s="208">
        <f>ROUND(N(data!CC65), 0)</f>
        <v>0</v>
      </c>
      <c r="L80" s="208">
        <f>ROUND(N(data!CC66), 0)</f>
        <v>9332052</v>
      </c>
      <c r="M80" s="208">
        <f>ROUND(N(data!CC67), 0)</f>
        <v>370264</v>
      </c>
      <c r="N80" s="208">
        <f>ROUND(N(data!CC68), 0)</f>
        <v>268754</v>
      </c>
      <c r="O80" s="208">
        <f>ROUND(N(data!CC69), 0)</f>
        <v>8779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8779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698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699</v>
      </c>
      <c r="G3" s="10"/>
      <c r="J3" s="108"/>
    </row>
    <row r="4" spans="2:10" x14ac:dyDescent="0.25">
      <c r="B4" s="107"/>
      <c r="F4" s="10" t="s">
        <v>700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701</v>
      </c>
      <c r="G8" s="10"/>
      <c r="J8" s="108"/>
    </row>
    <row r="9" spans="2:10" x14ac:dyDescent="0.2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25">
      <c r="B10" s="107"/>
      <c r="F10" s="10" t="s">
        <v>703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704</v>
      </c>
      <c r="G12" s="10"/>
      <c r="J12" s="108"/>
    </row>
    <row r="13" spans="2:10" x14ac:dyDescent="0.25">
      <c r="B13" s="107"/>
      <c r="F13" s="10" t="s">
        <v>705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706</v>
      </c>
      <c r="J16" s="108"/>
    </row>
    <row r="17" spans="2:10" x14ac:dyDescent="0.25">
      <c r="B17" s="104"/>
      <c r="C17" s="113" t="s">
        <v>707</v>
      </c>
      <c r="D17" s="113"/>
      <c r="E17" s="105" t="str">
        <f>+data!C98</f>
        <v>St. Anthony Hospital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708</v>
      </c>
      <c r="D18" s="62"/>
      <c r="E18" s="11" t="str">
        <f>+"H-"&amp;data!C97</f>
        <v>H-209</v>
      </c>
      <c r="F18" s="10"/>
      <c r="G18" s="10"/>
      <c r="J18" s="108"/>
    </row>
    <row r="19" spans="2:10" x14ac:dyDescent="0.25">
      <c r="B19" s="107"/>
      <c r="C19" s="62" t="s">
        <v>709</v>
      </c>
      <c r="D19" s="62"/>
      <c r="E19" s="11" t="str">
        <f>+data!C99</f>
        <v>11567 Canterwood Blvd.N.W.</v>
      </c>
      <c r="F19" s="10"/>
      <c r="G19" s="10"/>
      <c r="J19" s="108"/>
    </row>
    <row r="20" spans="2:10" x14ac:dyDescent="0.25">
      <c r="B20" s="107"/>
      <c r="C20" s="62" t="s">
        <v>710</v>
      </c>
      <c r="D20" s="62"/>
      <c r="E20" s="11" t="str">
        <f>+data!C100</f>
        <v>Gig Harbor</v>
      </c>
      <c r="F20" s="10"/>
      <c r="G20" s="10"/>
      <c r="J20" s="108"/>
    </row>
    <row r="21" spans="2:10" x14ac:dyDescent="0.2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2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714</v>
      </c>
      <c r="J29" s="108"/>
    </row>
    <row r="30" spans="2:10" x14ac:dyDescent="0.2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I43" sqref="I4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720</v>
      </c>
    </row>
    <row r="3" spans="1:13" x14ac:dyDescent="0.25">
      <c r="A3" s="63"/>
    </row>
    <row r="4" spans="1:13" x14ac:dyDescent="0.25">
      <c r="A4" s="158" t="s">
        <v>721</v>
      </c>
    </row>
    <row r="5" spans="1:13" x14ac:dyDescent="0.25">
      <c r="A5" s="158" t="s">
        <v>722</v>
      </c>
    </row>
    <row r="6" spans="1:13" x14ac:dyDescent="0.25">
      <c r="A6" s="158" t="s">
        <v>723</v>
      </c>
    </row>
    <row r="7" spans="1:13" x14ac:dyDescent="0.25">
      <c r="A7" s="158"/>
    </row>
    <row r="8" spans="1:13" x14ac:dyDescent="0.25">
      <c r="A8" s="2" t="s">
        <v>724</v>
      </c>
    </row>
    <row r="9" spans="1:13" x14ac:dyDescent="0.25">
      <c r="A9" s="158" t="s">
        <v>27</v>
      </c>
    </row>
    <row r="12" spans="1:13" x14ac:dyDescent="0.25">
      <c r="A12" s="1" t="str">
        <f>data!C97</f>
        <v>209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25">
      <c r="A13" s="2"/>
      <c r="B13" s="242" t="s">
        <v>725</v>
      </c>
      <c r="C13" s="242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42" t="s">
        <v>364</v>
      </c>
      <c r="C14" s="242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25">
      <c r="A15" s="1" t="s">
        <v>735</v>
      </c>
      <c r="B15" s="242">
        <f>ROUND(N('Prior Year'!C85), 0)</f>
        <v>10600706</v>
      </c>
      <c r="C15" s="242">
        <f>data!C85</f>
        <v>10096294.039999999</v>
      </c>
      <c r="D15" s="242">
        <f>ROUND(N('Prior Year'!C59), 0)</f>
        <v>4894</v>
      </c>
      <c r="E15" s="1">
        <f>data!C59</f>
        <v>5023</v>
      </c>
      <c r="F15" s="217">
        <f t="shared" ref="F15:F59" si="0">IF(B15=0,"",IF(D15=0,"",B15/D15))</f>
        <v>2166.0617082141398</v>
      </c>
      <c r="G15" s="217">
        <f t="shared" ref="G15:G29" si="1">IF(C15=0,"",IF(E15=0,"",C15/E15))</f>
        <v>2010.0127493529762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25">
      <c r="A17" s="1" t="s">
        <v>737</v>
      </c>
      <c r="B17" s="242">
        <f>ROUND(N('Prior Year'!E85), 0)</f>
        <v>32846432</v>
      </c>
      <c r="C17" s="242">
        <f>data!E85</f>
        <v>34855683.699999988</v>
      </c>
      <c r="D17" s="242">
        <f>ROUND(N('Prior Year'!E59), 0)</f>
        <v>28661</v>
      </c>
      <c r="E17" s="1">
        <f>data!E59</f>
        <v>30022</v>
      </c>
      <c r="F17" s="217">
        <f t="shared" si="0"/>
        <v>1146.0323087121874</v>
      </c>
      <c r="G17" s="217">
        <f t="shared" si="1"/>
        <v>1161.0047198720933</v>
      </c>
      <c r="H17" s="6" t="str">
        <f t="shared" si="2"/>
        <v/>
      </c>
      <c r="I17" s="242" t="str">
        <f t="shared" si="3"/>
        <v/>
      </c>
      <c r="M17" s="7"/>
    </row>
    <row r="18" spans="1:13" x14ac:dyDescent="0.25">
      <c r="A18" s="1" t="s">
        <v>738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25">
      <c r="A19" s="1" t="s">
        <v>739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25">
      <c r="A20" s="1" t="s">
        <v>740</v>
      </c>
      <c r="B20" s="242">
        <f>ROUND(N('Prior Year'!H85), 0)</f>
        <v>0</v>
      </c>
      <c r="C20" s="242">
        <f>data!H85</f>
        <v>0</v>
      </c>
      <c r="D20" s="242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25">
      <c r="A21" s="1" t="s">
        <v>741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25">
      <c r="A22" s="1" t="s">
        <v>742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25">
      <c r="A23" s="1" t="s">
        <v>743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25">
      <c r="A24" s="1" t="s">
        <v>744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25">
      <c r="A25" s="1" t="s">
        <v>745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25">
      <c r="A27" s="1" t="s">
        <v>747</v>
      </c>
      <c r="B27" s="242">
        <f>ROUND(N('Prior Year'!O85), 0)</f>
        <v>0</v>
      </c>
      <c r="C27" s="242">
        <f>data!O85</f>
        <v>0</v>
      </c>
      <c r="D27" s="242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M27" s="7"/>
    </row>
    <row r="28" spans="1:13" x14ac:dyDescent="0.25">
      <c r="A28" s="1" t="s">
        <v>748</v>
      </c>
      <c r="B28" s="242">
        <f>ROUND(N('Prior Year'!P85), 0)</f>
        <v>21606649</v>
      </c>
      <c r="C28" s="242">
        <f>data!P85</f>
        <v>25920992.839999992</v>
      </c>
      <c r="D28" s="242">
        <f>ROUND(N('Prior Year'!P59), 0)</f>
        <v>476527</v>
      </c>
      <c r="E28" s="1">
        <f>data!P59</f>
        <v>549141</v>
      </c>
      <c r="F28" s="217">
        <f t="shared" si="0"/>
        <v>45.34191976530186</v>
      </c>
      <c r="G28" s="217">
        <f t="shared" si="1"/>
        <v>47.202800082310361</v>
      </c>
      <c r="H28" s="6" t="str">
        <f t="shared" si="2"/>
        <v/>
      </c>
      <c r="I28" s="242" t="str">
        <f t="shared" si="3"/>
        <v/>
      </c>
      <c r="M28" s="7"/>
    </row>
    <row r="29" spans="1:13" x14ac:dyDescent="0.25">
      <c r="A29" s="1" t="s">
        <v>749</v>
      </c>
      <c r="B29" s="242">
        <f>ROUND(N('Prior Year'!Q85), 0)</f>
        <v>3814067</v>
      </c>
      <c r="C29" s="242">
        <f>data!Q85</f>
        <v>4926532.3</v>
      </c>
      <c r="D29" s="242">
        <f>ROUND(N('Prior Year'!Q59), 0)</f>
        <v>305595</v>
      </c>
      <c r="E29" s="1">
        <f>data!Q59</f>
        <v>405945</v>
      </c>
      <c r="F29" s="217">
        <f t="shared" si="0"/>
        <v>12.480789934390287</v>
      </c>
      <c r="G29" s="217">
        <f t="shared" si="1"/>
        <v>12.135960043848304</v>
      </c>
      <c r="H29" s="6" t="str">
        <f t="shared" si="2"/>
        <v/>
      </c>
      <c r="I29" s="242" t="str">
        <f t="shared" si="3"/>
        <v/>
      </c>
      <c r="M29" s="7"/>
    </row>
    <row r="30" spans="1:13" x14ac:dyDescent="0.25">
      <c r="A30" s="1" t="s">
        <v>750</v>
      </c>
      <c r="B30" s="242">
        <f>ROUND(N('Prior Year'!R85), 0)</f>
        <v>0</v>
      </c>
      <c r="C30" s="242">
        <f>data!R85</f>
        <v>0</v>
      </c>
      <c r="D30" s="242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25">
      <c r="A31" s="1" t="s">
        <v>751</v>
      </c>
      <c r="B31" s="242">
        <f>ROUND(N('Prior Year'!S85), 0)</f>
        <v>1304549</v>
      </c>
      <c r="C31" s="242">
        <f>data!S85</f>
        <v>902280.87</v>
      </c>
      <c r="D31" s="242" t="s">
        <v>752</v>
      </c>
      <c r="E31" s="4" t="s">
        <v>752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25">
      <c r="A32" s="1" t="s">
        <v>753</v>
      </c>
      <c r="B32" s="242">
        <f>ROUND(N('Prior Year'!T85), 0)</f>
        <v>688375</v>
      </c>
      <c r="C32" s="242">
        <f>data!T85</f>
        <v>925119.59999999986</v>
      </c>
      <c r="D32" s="242" t="s">
        <v>752</v>
      </c>
      <c r="E32" s="4" t="s">
        <v>752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25">
      <c r="A33" s="1" t="s">
        <v>754</v>
      </c>
      <c r="B33" s="242">
        <f>ROUND(N('Prior Year'!U85), 0)</f>
        <v>4884679</v>
      </c>
      <c r="C33" s="242">
        <f>data!U85</f>
        <v>6104098.8000000007</v>
      </c>
      <c r="D33" s="242">
        <f>ROUND(N('Prior Year'!U59), 0)</f>
        <v>430738</v>
      </c>
      <c r="E33" s="1">
        <f>data!U59</f>
        <v>430738</v>
      </c>
      <c r="F33" s="217">
        <f t="shared" si="0"/>
        <v>11.340255561385343</v>
      </c>
      <c r="G33" s="217">
        <f t="shared" ref="G33:G69" si="5">IF(C33=0,"",IF(E33=0,"",C33/E33))</f>
        <v>14.17125677325892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25">
      <c r="A34" s="1" t="s">
        <v>755</v>
      </c>
      <c r="B34" s="242">
        <f>ROUND(N('Prior Year'!V85), 0)</f>
        <v>683097</v>
      </c>
      <c r="C34" s="242">
        <f>data!V85</f>
        <v>734161.66999999993</v>
      </c>
      <c r="D34" s="242">
        <f>ROUND(N('Prior Year'!V59), 0)</f>
        <v>22248</v>
      </c>
      <c r="E34" s="1">
        <f>data!V59</f>
        <v>0</v>
      </c>
      <c r="F34" s="217">
        <f t="shared" si="0"/>
        <v>30.703748651564187</v>
      </c>
      <c r="G34" s="217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25">
      <c r="A35" s="1" t="s">
        <v>756</v>
      </c>
      <c r="B35" s="242">
        <f>ROUND(N('Prior Year'!W85), 0)</f>
        <v>734697</v>
      </c>
      <c r="C35" s="242">
        <f>data!W85</f>
        <v>845805.22</v>
      </c>
      <c r="D35" s="242">
        <f>ROUND(N('Prior Year'!W59), 0)</f>
        <v>13246</v>
      </c>
      <c r="E35" s="1">
        <f>data!W59</f>
        <v>12487.83</v>
      </c>
      <c r="F35" s="217">
        <f t="shared" si="0"/>
        <v>55.465574513060545</v>
      </c>
      <c r="G35" s="217">
        <f t="shared" si="5"/>
        <v>67.730359878377584</v>
      </c>
      <c r="H35" s="6" t="str">
        <f t="shared" si="6"/>
        <v/>
      </c>
      <c r="I35" s="242" t="str">
        <f t="shared" si="3"/>
        <v/>
      </c>
      <c r="M35" s="7"/>
    </row>
    <row r="36" spans="1:13" x14ac:dyDescent="0.25">
      <c r="A36" s="1" t="s">
        <v>757</v>
      </c>
      <c r="B36" s="242">
        <f>ROUND(N('Prior Year'!X85), 0)</f>
        <v>1975323</v>
      </c>
      <c r="C36" s="242">
        <f>data!X85</f>
        <v>2110078.71</v>
      </c>
      <c r="D36" s="242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25">
      <c r="A37" s="1" t="s">
        <v>758</v>
      </c>
      <c r="B37" s="242">
        <f>ROUND(N('Prior Year'!Y85), 0)</f>
        <v>4311852</v>
      </c>
      <c r="C37" s="242">
        <f>data!Y85</f>
        <v>4232746.57</v>
      </c>
      <c r="D37" s="242">
        <f>ROUND(N('Prior Year'!Y59), 0)</f>
        <v>190123</v>
      </c>
      <c r="E37" s="1">
        <f>data!Y59</f>
        <v>83700.02</v>
      </c>
      <c r="F37" s="217">
        <f t="shared" si="0"/>
        <v>22.679276047611282</v>
      </c>
      <c r="G37" s="217">
        <f t="shared" si="5"/>
        <v>50.570436781257641</v>
      </c>
      <c r="H37" s="6">
        <f t="shared" si="6"/>
        <v>1.2298082476307273</v>
      </c>
      <c r="I37" s="242" t="s">
        <v>1364</v>
      </c>
      <c r="M37" s="7"/>
    </row>
    <row r="38" spans="1:13" x14ac:dyDescent="0.25">
      <c r="A38" s="1" t="s">
        <v>759</v>
      </c>
      <c r="B38" s="242">
        <f>ROUND(N('Prior Year'!Z85), 0)</f>
        <v>0</v>
      </c>
      <c r="C38" s="242">
        <f>data!Z85</f>
        <v>0</v>
      </c>
      <c r="D38" s="242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25">
      <c r="A39" s="1" t="s">
        <v>760</v>
      </c>
      <c r="B39" s="242">
        <f>ROUND(N('Prior Year'!AA85), 0)</f>
        <v>503612</v>
      </c>
      <c r="C39" s="242">
        <f>data!AA85</f>
        <v>744841.72</v>
      </c>
      <c r="D39" s="242">
        <f>ROUND(N('Prior Year'!AA59), 0)</f>
        <v>13251</v>
      </c>
      <c r="E39" s="1">
        <f>data!AA59</f>
        <v>2691.27</v>
      </c>
      <c r="F39" s="217">
        <f t="shared" si="0"/>
        <v>38.005584484189875</v>
      </c>
      <c r="G39" s="217">
        <f t="shared" si="5"/>
        <v>276.76216804705587</v>
      </c>
      <c r="H39" s="6">
        <f t="shared" si="6"/>
        <v>6.282144763809316</v>
      </c>
      <c r="I39" s="242" t="s">
        <v>1364</v>
      </c>
      <c r="M39" s="7"/>
    </row>
    <row r="40" spans="1:13" x14ac:dyDescent="0.25">
      <c r="A40" s="1" t="s">
        <v>761</v>
      </c>
      <c r="B40" s="242">
        <f>ROUND(N('Prior Year'!AB85), 0)</f>
        <v>9730520</v>
      </c>
      <c r="C40" s="242">
        <f>data!AB85</f>
        <v>9415002.2799999975</v>
      </c>
      <c r="D40" s="242" t="s">
        <v>752</v>
      </c>
      <c r="E40" s="4" t="s">
        <v>752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25">
      <c r="A41" s="1" t="s">
        <v>762</v>
      </c>
      <c r="B41" s="242">
        <f>ROUND(N('Prior Year'!AC85), 0)</f>
        <v>2041732</v>
      </c>
      <c r="C41" s="242">
        <f>data!AC85</f>
        <v>2224644.09</v>
      </c>
      <c r="D41" s="242">
        <f>ROUND(N('Prior Year'!AC59), 0)</f>
        <v>58014</v>
      </c>
      <c r="E41" s="1">
        <f>data!AC59</f>
        <v>58196.480000000003</v>
      </c>
      <c r="F41" s="217">
        <f t="shared" si="0"/>
        <v>35.193780811528249</v>
      </c>
      <c r="G41" s="217">
        <f t="shared" si="5"/>
        <v>38.226437234691851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25">
      <c r="A42" s="1" t="s">
        <v>763</v>
      </c>
      <c r="B42" s="242">
        <f>ROUND(N('Prior Year'!AD85), 0)</f>
        <v>750952</v>
      </c>
      <c r="C42" s="242">
        <f>data!AD85</f>
        <v>826355.79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25">
      <c r="A43" s="1" t="s">
        <v>764</v>
      </c>
      <c r="B43" s="242">
        <f>ROUND(N('Prior Year'!AE85), 0)</f>
        <v>2540615</v>
      </c>
      <c r="C43" s="242">
        <f>data!AE85</f>
        <v>2845734.6999999993</v>
      </c>
      <c r="D43" s="242">
        <f>ROUND(N('Prior Year'!AE59), 0)</f>
        <v>56938</v>
      </c>
      <c r="E43" s="1">
        <f>data!AE59</f>
        <v>68637</v>
      </c>
      <c r="F43" s="217">
        <f t="shared" si="0"/>
        <v>44.620727809195969</v>
      </c>
      <c r="G43" s="217">
        <f t="shared" si="5"/>
        <v>41.460650960852007</v>
      </c>
      <c r="H43" s="6" t="str">
        <f t="shared" si="7"/>
        <v/>
      </c>
      <c r="I43" s="242" t="str">
        <f t="shared" si="3"/>
        <v/>
      </c>
      <c r="M43" s="7"/>
    </row>
    <row r="44" spans="1:13" x14ac:dyDescent="0.25">
      <c r="A44" s="1" t="s">
        <v>765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25">
      <c r="A45" s="1" t="s">
        <v>766</v>
      </c>
      <c r="B45" s="242">
        <f>ROUND(N('Prior Year'!AG85), 0)</f>
        <v>14123721</v>
      </c>
      <c r="C45" s="242">
        <f>data!AG85</f>
        <v>13009324.460000001</v>
      </c>
      <c r="D45" s="242">
        <f>ROUND(N('Prior Year'!AG59), 0)</f>
        <v>33489</v>
      </c>
      <c r="E45" s="1">
        <f>data!AG59</f>
        <v>38908</v>
      </c>
      <c r="F45" s="217">
        <f t="shared" si="0"/>
        <v>421.74209441906299</v>
      </c>
      <c r="G45" s="217">
        <f t="shared" si="5"/>
        <v>334.36117148144342</v>
      </c>
      <c r="H45" s="6" t="str">
        <f t="shared" si="7"/>
        <v/>
      </c>
      <c r="I45" s="242" t="str">
        <f t="shared" si="3"/>
        <v/>
      </c>
      <c r="M45" s="7"/>
    </row>
    <row r="46" spans="1:13" x14ac:dyDescent="0.25">
      <c r="A46" s="1" t="s">
        <v>767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25">
      <c r="A47" s="1" t="s">
        <v>768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42">
        <f>ROUND(N('Prior Year'!AJ85), 0)</f>
        <v>45442017</v>
      </c>
      <c r="C48" s="242">
        <f>data!AJ85</f>
        <v>51190836.049999997</v>
      </c>
      <c r="D48" s="242">
        <f>ROUND(N('Prior Year'!AJ59), 0)</f>
        <v>191281</v>
      </c>
      <c r="E48" s="1">
        <f>data!AJ59</f>
        <v>188987.38</v>
      </c>
      <c r="F48" s="217">
        <f t="shared" si="0"/>
        <v>237.56681008568546</v>
      </c>
      <c r="G48" s="217">
        <f t="shared" si="5"/>
        <v>270.86907099299435</v>
      </c>
      <c r="H48" s="6" t="str">
        <f t="shared" si="7"/>
        <v/>
      </c>
      <c r="I48" s="242" t="str">
        <f t="shared" si="8"/>
        <v/>
      </c>
      <c r="M48" s="7"/>
    </row>
    <row r="49" spans="1:13" x14ac:dyDescent="0.25">
      <c r="A49" s="1" t="s">
        <v>770</v>
      </c>
      <c r="B49" s="242">
        <f>ROUND(N('Prior Year'!AK85), 0)</f>
        <v>496913</v>
      </c>
      <c r="C49" s="242">
        <f>data!AK85</f>
        <v>582551.6</v>
      </c>
      <c r="D49" s="242">
        <f>ROUND(N('Prior Year'!AK59), 0)</f>
        <v>16902</v>
      </c>
      <c r="E49" s="1">
        <f>data!AK59</f>
        <v>21024</v>
      </c>
      <c r="F49" s="217">
        <f t="shared" si="0"/>
        <v>29.399656845343745</v>
      </c>
      <c r="G49" s="217">
        <f t="shared" si="5"/>
        <v>27.708885083713849</v>
      </c>
      <c r="H49" s="6" t="str">
        <f t="shared" si="7"/>
        <v/>
      </c>
      <c r="I49" s="242" t="str">
        <f t="shared" si="8"/>
        <v/>
      </c>
      <c r="M49" s="7"/>
    </row>
    <row r="50" spans="1:13" x14ac:dyDescent="0.25">
      <c r="A50" s="1" t="s">
        <v>771</v>
      </c>
      <c r="B50" s="242">
        <f>ROUND(N('Prior Year'!AL85), 0)</f>
        <v>135968</v>
      </c>
      <c r="C50" s="242">
        <f>data!AL85</f>
        <v>160932.49</v>
      </c>
      <c r="D50" s="242">
        <f>ROUND(N('Prior Year'!AL59), 0)</f>
        <v>2342</v>
      </c>
      <c r="E50" s="1">
        <f>data!AL59</f>
        <v>2955</v>
      </c>
      <c r="F50" s="217">
        <f t="shared" si="0"/>
        <v>58.056362083689152</v>
      </c>
      <c r="G50" s="217">
        <f t="shared" si="5"/>
        <v>54.461079526226733</v>
      </c>
      <c r="H50" s="6" t="str">
        <f t="shared" si="7"/>
        <v/>
      </c>
      <c r="I50" s="242" t="str">
        <f t="shared" si="8"/>
        <v/>
      </c>
      <c r="M50" s="7"/>
    </row>
    <row r="51" spans="1:13" x14ac:dyDescent="0.25">
      <c r="A51" s="1" t="s">
        <v>772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25">
      <c r="A52" s="1" t="s">
        <v>773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25">
      <c r="A53" s="1" t="s">
        <v>774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25">
      <c r="A54" s="1" t="s">
        <v>775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25">
      <c r="A55" s="1" t="s">
        <v>776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25">
      <c r="A56" s="1" t="s">
        <v>777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25">
      <c r="A57" s="1" t="s">
        <v>778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25">
      <c r="A58" s="1" t="s">
        <v>779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25">
      <c r="A59" s="1" t="s">
        <v>780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25">
      <c r="A60" s="1" t="s">
        <v>781</v>
      </c>
      <c r="B60" s="242">
        <f>ROUND(N('Prior Year'!AV85), 0)</f>
        <v>1312849</v>
      </c>
      <c r="C60" s="242">
        <f>data!AV85</f>
        <v>1594000.6799999997</v>
      </c>
      <c r="D60" s="242" t="s">
        <v>752</v>
      </c>
      <c r="E60" s="4" t="s">
        <v>752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25">
      <c r="A61" s="1" t="s">
        <v>782</v>
      </c>
      <c r="B61" s="242">
        <f>ROUND(N('Prior Year'!AW85), 0)</f>
        <v>0</v>
      </c>
      <c r="C61" s="242">
        <f>data!AW85</f>
        <v>0</v>
      </c>
      <c r="D61" s="242" t="s">
        <v>752</v>
      </c>
      <c r="E61" s="4" t="s">
        <v>752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25">
      <c r="A62" s="1" t="s">
        <v>783</v>
      </c>
      <c r="B62" s="242">
        <f>ROUND(N('Prior Year'!AX85), 0)</f>
        <v>0</v>
      </c>
      <c r="C62" s="242">
        <f>data!AX85</f>
        <v>42178.55</v>
      </c>
      <c r="D62" s="242" t="s">
        <v>752</v>
      </c>
      <c r="E62" s="4" t="s">
        <v>752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25">
      <c r="A63" s="1" t="s">
        <v>784</v>
      </c>
      <c r="B63" s="242">
        <f>ROUND(N('Prior Year'!AY85), 0)</f>
        <v>2582101</v>
      </c>
      <c r="C63" s="242">
        <f>data!AY85</f>
        <v>2580530.7200000007</v>
      </c>
      <c r="D63" s="242">
        <f>ROUND(N('Prior Year'!AY59), 0)</f>
        <v>120193</v>
      </c>
      <c r="E63" s="1">
        <f>data!AY59</f>
        <v>117341</v>
      </c>
      <c r="F63" s="217">
        <f>IF(B63=0,"",IF(D63=0,"",B63/D63))</f>
        <v>21.482956578170111</v>
      </c>
      <c r="G63" s="217">
        <f t="shared" si="5"/>
        <v>21.991722586308288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25">
      <c r="A64" s="1" t="s">
        <v>785</v>
      </c>
      <c r="B64" s="242">
        <f>ROUND(N('Prior Year'!AZ85), 0)</f>
        <v>0</v>
      </c>
      <c r="C64" s="242">
        <f>data!AZ85</f>
        <v>0</v>
      </c>
      <c r="D64" s="242">
        <f>ROUND(N('Prior Year'!AZ59), 0)</f>
        <v>102757</v>
      </c>
      <c r="E64" s="1">
        <f>data!AZ59</f>
        <v>106742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25">
      <c r="A65" s="1" t="s">
        <v>786</v>
      </c>
      <c r="B65" s="242">
        <f>ROUND(N('Prior Year'!BA85), 0)</f>
        <v>84130</v>
      </c>
      <c r="C65" s="242">
        <f>data!BA85</f>
        <v>174293.84999999998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25">
      <c r="A66" s="1" t="s">
        <v>787</v>
      </c>
      <c r="B66" s="242">
        <f>ROUND(N('Prior Year'!BB85), 0)</f>
        <v>0</v>
      </c>
      <c r="C66" s="242">
        <f>data!BB85</f>
        <v>0</v>
      </c>
      <c r="D66" s="242" t="s">
        <v>752</v>
      </c>
      <c r="E66" s="4" t="s">
        <v>752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25">
      <c r="A67" s="1" t="s">
        <v>788</v>
      </c>
      <c r="B67" s="242">
        <f>ROUND(N('Prior Year'!BC85), 0)</f>
        <v>263898</v>
      </c>
      <c r="C67" s="242">
        <f>data!BC85</f>
        <v>370824.90999999992</v>
      </c>
      <c r="D67" s="242" t="s">
        <v>752</v>
      </c>
      <c r="E67" s="4" t="s">
        <v>752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25">
      <c r="A68" s="1" t="s">
        <v>789</v>
      </c>
      <c r="B68" s="242">
        <f>ROUND(N('Prior Year'!BD85), 0)</f>
        <v>285105</v>
      </c>
      <c r="C68" s="242">
        <f>data!BD85</f>
        <v>317259.10000000003</v>
      </c>
      <c r="D68" s="242" t="s">
        <v>752</v>
      </c>
      <c r="E68" s="4" t="s">
        <v>752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25">
      <c r="A69" s="1" t="s">
        <v>790</v>
      </c>
      <c r="B69" s="242">
        <f>ROUND(N('Prior Year'!BE85), 0)</f>
        <v>6191196</v>
      </c>
      <c r="C69" s="242">
        <f>data!BE85</f>
        <v>6545697.9000000004</v>
      </c>
      <c r="D69" s="242">
        <f>ROUND(N('Prior Year'!BE59), 0)</f>
        <v>285856</v>
      </c>
      <c r="E69" s="1">
        <f>data!BE59</f>
        <v>285856</v>
      </c>
      <c r="F69" s="217">
        <f>IF(B69=0,"",IF(D69=0,"",B69/D69))</f>
        <v>21.658443412067616</v>
      </c>
      <c r="G69" s="217">
        <f t="shared" si="5"/>
        <v>22.898584951863878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25">
      <c r="A70" s="1" t="s">
        <v>791</v>
      </c>
      <c r="B70" s="242">
        <f>ROUND(N('Prior Year'!BF85), 0)</f>
        <v>2012876</v>
      </c>
      <c r="C70" s="242">
        <f>data!BF85</f>
        <v>2214554.91</v>
      </c>
      <c r="D70" s="242" t="s">
        <v>752</v>
      </c>
      <c r="E70" s="4" t="s">
        <v>752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25">
      <c r="A71" s="1" t="s">
        <v>792</v>
      </c>
      <c r="B71" s="242">
        <f>ROUND(N('Prior Year'!BG85), 0)</f>
        <v>0</v>
      </c>
      <c r="C71" s="242">
        <f>data!BG85</f>
        <v>325203.3</v>
      </c>
      <c r="D71" s="242" t="s">
        <v>752</v>
      </c>
      <c r="E71" s="4" t="s">
        <v>752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25">
      <c r="A72" s="1" t="s">
        <v>793</v>
      </c>
      <c r="B72" s="242">
        <f>ROUND(N('Prior Year'!BH85), 0)</f>
        <v>0</v>
      </c>
      <c r="C72" s="242">
        <f>data!BH85</f>
        <v>215562.54</v>
      </c>
      <c r="D72" s="242" t="s">
        <v>752</v>
      </c>
      <c r="E72" s="4" t="s">
        <v>752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25">
      <c r="A73" s="1" t="s">
        <v>794</v>
      </c>
      <c r="B73" s="242">
        <f>ROUND(N('Prior Year'!BI85), 0)</f>
        <v>-2987</v>
      </c>
      <c r="C73" s="242">
        <f>data!BI85</f>
        <v>-20535.630000000005</v>
      </c>
      <c r="D73" s="242" t="s">
        <v>752</v>
      </c>
      <c r="E73" s="4" t="s">
        <v>752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25">
      <c r="A74" s="1" t="s">
        <v>795</v>
      </c>
      <c r="B74" s="242">
        <f>ROUND(N('Prior Year'!BJ85), 0)</f>
        <v>0</v>
      </c>
      <c r="C74" s="242">
        <f>data!BJ85</f>
        <v>228137.59</v>
      </c>
      <c r="D74" s="242" t="s">
        <v>752</v>
      </c>
      <c r="E74" s="4" t="s">
        <v>752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25">
      <c r="A75" s="1" t="s">
        <v>796</v>
      </c>
      <c r="B75" s="242">
        <f>ROUND(N('Prior Year'!BK85), 0)</f>
        <v>7932354</v>
      </c>
      <c r="C75" s="242">
        <f>data!BK85</f>
        <v>8955379.6400000006</v>
      </c>
      <c r="D75" s="242" t="s">
        <v>752</v>
      </c>
      <c r="E75" s="4" t="s">
        <v>752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25">
      <c r="A76" s="1" t="s">
        <v>797</v>
      </c>
      <c r="B76" s="242">
        <f>ROUND(N('Prior Year'!BL85), 0)</f>
        <v>2823637</v>
      </c>
      <c r="C76" s="242">
        <f>data!BL85</f>
        <v>3502235.0100000002</v>
      </c>
      <c r="D76" s="242" t="s">
        <v>752</v>
      </c>
      <c r="E76" s="4" t="s">
        <v>752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25">
      <c r="A77" s="1" t="s">
        <v>798</v>
      </c>
      <c r="B77" s="242">
        <f>ROUND(N('Prior Year'!BM85), 0)</f>
        <v>0</v>
      </c>
      <c r="C77" s="242">
        <f>data!BM85</f>
        <v>0</v>
      </c>
      <c r="D77" s="242" t="s">
        <v>752</v>
      </c>
      <c r="E77" s="4" t="s">
        <v>752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25">
      <c r="A78" s="1" t="s">
        <v>799</v>
      </c>
      <c r="B78" s="242">
        <f>ROUND(N('Prior Year'!BN85), 0)</f>
        <v>3627087</v>
      </c>
      <c r="C78" s="242">
        <f>data!BN85</f>
        <v>5863887.2599999998</v>
      </c>
      <c r="D78" s="242" t="s">
        <v>752</v>
      </c>
      <c r="E78" s="4" t="s">
        <v>752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25">
      <c r="A79" s="1" t="s">
        <v>800</v>
      </c>
      <c r="B79" s="242">
        <f>ROUND(N('Prior Year'!BO85), 0)</f>
        <v>0</v>
      </c>
      <c r="C79" s="242">
        <f>data!BO85</f>
        <v>235964.1</v>
      </c>
      <c r="D79" s="242" t="s">
        <v>752</v>
      </c>
      <c r="E79" s="4" t="s">
        <v>752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42">
        <f>ROUND(N('Prior Year'!BP85), 0)</f>
        <v>0</v>
      </c>
      <c r="C80" s="242">
        <f>data!BP85</f>
        <v>1396260.84</v>
      </c>
      <c r="D80" s="242" t="s">
        <v>752</v>
      </c>
      <c r="E80" s="4" t="s">
        <v>752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25">
      <c r="A81" s="1" t="s">
        <v>802</v>
      </c>
      <c r="B81" s="242">
        <f>ROUND(N('Prior Year'!BQ85), 0)</f>
        <v>0</v>
      </c>
      <c r="C81" s="242">
        <f>data!BQ85</f>
        <v>0</v>
      </c>
      <c r="D81" s="242" t="s">
        <v>752</v>
      </c>
      <c r="E81" s="4" t="s">
        <v>752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25">
      <c r="A82" s="1" t="s">
        <v>803</v>
      </c>
      <c r="B82" s="242">
        <f>ROUND(N('Prior Year'!BR85), 0)</f>
        <v>-24391</v>
      </c>
      <c r="C82" s="242">
        <f>data!BR85</f>
        <v>2390004.6</v>
      </c>
      <c r="D82" s="242" t="s">
        <v>752</v>
      </c>
      <c r="E82" s="4" t="s">
        <v>752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25">
      <c r="A83" s="1" t="s">
        <v>804</v>
      </c>
      <c r="B83" s="242">
        <f>ROUND(N('Prior Year'!BS85), 0)</f>
        <v>0</v>
      </c>
      <c r="C83" s="242">
        <f>data!BS85</f>
        <v>40598.26</v>
      </c>
      <c r="D83" s="242" t="s">
        <v>752</v>
      </c>
      <c r="E83" s="4" t="s">
        <v>752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25">
      <c r="A84" s="1" t="s">
        <v>805</v>
      </c>
      <c r="B84" s="242">
        <f>ROUND(N('Prior Year'!BT85), 0)</f>
        <v>0</v>
      </c>
      <c r="C84" s="242">
        <f>data!BT85</f>
        <v>82977.17</v>
      </c>
      <c r="D84" s="242" t="s">
        <v>752</v>
      </c>
      <c r="E84" s="4" t="s">
        <v>752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25">
      <c r="A85" s="1" t="s">
        <v>806</v>
      </c>
      <c r="B85" s="242">
        <f>ROUND(N('Prior Year'!BU85), 0)</f>
        <v>0</v>
      </c>
      <c r="C85" s="242">
        <f>data!BU85</f>
        <v>19631.14</v>
      </c>
      <c r="D85" s="242" t="s">
        <v>752</v>
      </c>
      <c r="E85" s="4" t="s">
        <v>752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25">
      <c r="A86" s="1" t="s">
        <v>807</v>
      </c>
      <c r="B86" s="242">
        <f>ROUND(N('Prior Year'!BV85), 0)</f>
        <v>15754</v>
      </c>
      <c r="C86" s="242">
        <f>data!BV85</f>
        <v>15183</v>
      </c>
      <c r="D86" s="242" t="s">
        <v>752</v>
      </c>
      <c r="E86" s="4" t="s">
        <v>752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25">
      <c r="A87" s="1" t="s">
        <v>808</v>
      </c>
      <c r="B87" s="242">
        <f>ROUND(N('Prior Year'!BW85), 0)</f>
        <v>0</v>
      </c>
      <c r="C87" s="242">
        <f>data!BW85</f>
        <v>413795.87</v>
      </c>
      <c r="D87" s="242" t="s">
        <v>752</v>
      </c>
      <c r="E87" s="4" t="s">
        <v>752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25">
      <c r="A88" s="1" t="s">
        <v>809</v>
      </c>
      <c r="B88" s="242">
        <f>ROUND(N('Prior Year'!BX85), 0)</f>
        <v>0</v>
      </c>
      <c r="C88" s="242">
        <f>data!BX85</f>
        <v>1548172.25</v>
      </c>
      <c r="D88" s="242" t="s">
        <v>752</v>
      </c>
      <c r="E88" s="4" t="s">
        <v>752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25">
      <c r="A89" s="1" t="s">
        <v>810</v>
      </c>
      <c r="B89" s="242">
        <f>ROUND(N('Prior Year'!BY85), 0)</f>
        <v>2289660</v>
      </c>
      <c r="C89" s="242">
        <f>data!BY85</f>
        <v>2448332.3900000006</v>
      </c>
      <c r="D89" s="242" t="s">
        <v>752</v>
      </c>
      <c r="E89" s="4" t="s">
        <v>752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25">
      <c r="A90" s="1" t="s">
        <v>811</v>
      </c>
      <c r="B90" s="242">
        <f>ROUND(N('Prior Year'!BZ85), 0)</f>
        <v>179726</v>
      </c>
      <c r="C90" s="242">
        <f>data!BZ85</f>
        <v>187804.13</v>
      </c>
      <c r="D90" s="242" t="s">
        <v>752</v>
      </c>
      <c r="E90" s="4" t="s">
        <v>752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25">
      <c r="A91" s="1" t="s">
        <v>812</v>
      </c>
      <c r="B91" s="242">
        <f>ROUND(N('Prior Year'!CA85), 0)</f>
        <v>248310</v>
      </c>
      <c r="C91" s="242">
        <f>data!CA85</f>
        <v>449226.88</v>
      </c>
      <c r="D91" s="242" t="s">
        <v>752</v>
      </c>
      <c r="E91" s="4" t="s">
        <v>752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25">
      <c r="A92" s="1" t="s">
        <v>813</v>
      </c>
      <c r="B92" s="242">
        <f>ROUND(N('Prior Year'!CB85), 0)</f>
        <v>33690</v>
      </c>
      <c r="C92" s="242">
        <f>data!CB85</f>
        <v>84346.9</v>
      </c>
      <c r="D92" s="242" t="s">
        <v>752</v>
      </c>
      <c r="E92" s="4" t="s">
        <v>752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25">
      <c r="A93" s="1" t="s">
        <v>814</v>
      </c>
      <c r="B93" s="242">
        <f>ROUND(N('Prior Year'!CC85), 0)</f>
        <v>28583956</v>
      </c>
      <c r="C93" s="242">
        <f>data!CC85</f>
        <v>15633503.480000002</v>
      </c>
      <c r="D93" s="242" t="s">
        <v>752</v>
      </c>
      <c r="E93" s="4" t="s">
        <v>752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25">
      <c r="A94" s="1" t="s">
        <v>815</v>
      </c>
      <c r="B94" s="242">
        <f>ROUND(N('Prior Year'!CD85), 0)</f>
        <v>6391612</v>
      </c>
      <c r="C94" s="242">
        <f>data!CD85</f>
        <v>7002485.3099999996</v>
      </c>
      <c r="D94" s="242" t="s">
        <v>752</v>
      </c>
      <c r="E94" s="4" t="s">
        <v>752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44"/>
  <sheetViews>
    <sheetView topLeftCell="A22" workbookViewId="0">
      <selection activeCell="F44" sqref="F44"/>
    </sheetView>
  </sheetViews>
  <sheetFormatPr defaultRowHeight="15" x14ac:dyDescent="0.2"/>
  <sheetData>
    <row r="1" spans="1:5" ht="15.75" x14ac:dyDescent="0.25">
      <c r="A1" s="296" t="s">
        <v>816</v>
      </c>
      <c r="B1" s="295"/>
      <c r="C1" s="295"/>
      <c r="D1" s="295"/>
    </row>
    <row r="2" spans="1:5" ht="15.75" x14ac:dyDescent="0.25">
      <c r="A2" s="295"/>
      <c r="B2" s="295"/>
      <c r="C2" s="295"/>
      <c r="D2" s="295"/>
    </row>
    <row r="3" spans="1:5" ht="15.75" x14ac:dyDescent="0.25">
      <c r="A3" s="298" t="s">
        <v>817</v>
      </c>
      <c r="B3" s="295"/>
      <c r="C3" s="295"/>
      <c r="D3" s="295"/>
    </row>
    <row r="4" spans="1:5" ht="15.75" x14ac:dyDescent="0.25">
      <c r="A4" s="295" t="s">
        <v>818</v>
      </c>
      <c r="B4" s="295"/>
      <c r="C4" s="295"/>
      <c r="D4" s="295"/>
    </row>
    <row r="5" spans="1:5" ht="15.75" x14ac:dyDescent="0.25">
      <c r="A5" s="295" t="s">
        <v>819</v>
      </c>
      <c r="B5" s="295"/>
      <c r="C5" s="295"/>
      <c r="D5" s="295"/>
    </row>
    <row r="6" spans="1:5" ht="15.75" x14ac:dyDescent="0.25">
      <c r="A6" s="295"/>
      <c r="B6" s="295"/>
      <c r="C6" s="295"/>
      <c r="D6" s="295"/>
    </row>
    <row r="7" spans="1:5" ht="15.75" x14ac:dyDescent="0.25">
      <c r="A7" s="295" t="s">
        <v>820</v>
      </c>
      <c r="B7" s="295"/>
      <c r="C7" s="295"/>
      <c r="D7" s="295"/>
    </row>
    <row r="8" spans="1:5" ht="15.75" x14ac:dyDescent="0.25">
      <c r="A8" s="295" t="s">
        <v>821</v>
      </c>
      <c r="B8" s="295"/>
      <c r="C8" s="295"/>
      <c r="D8" s="295"/>
    </row>
    <row r="9" spans="1:5" ht="15.75" x14ac:dyDescent="0.25">
      <c r="A9" s="295"/>
      <c r="B9" s="295"/>
      <c r="C9" s="295"/>
      <c r="D9" s="295"/>
    </row>
    <row r="10" spans="1:5" ht="15.75" x14ac:dyDescent="0.25">
      <c r="A10" s="295"/>
      <c r="B10" s="295"/>
      <c r="C10" s="295"/>
      <c r="D10" s="295"/>
    </row>
    <row r="11" spans="1:5" ht="15.75" x14ac:dyDescent="0.25">
      <c r="A11" s="297" t="s">
        <v>822</v>
      </c>
      <c r="B11" s="295"/>
      <c r="C11" s="295"/>
      <c r="D11" s="295">
        <f>N(data!C380)</f>
        <v>716449</v>
      </c>
    </row>
    <row r="12" spans="1:5" ht="15.75" x14ac:dyDescent="0.25">
      <c r="A12" s="297" t="s">
        <v>823</v>
      </c>
      <c r="B12" s="295"/>
      <c r="C12" s="295"/>
      <c r="D12" s="295" t="str">
        <f>IF(OR(N(data!C380) &gt; 1000000, N(data!C380) / (N(data!D360) + N(data!D383)) &gt; 0.01), "Yes", "No")</f>
        <v>No</v>
      </c>
    </row>
    <row r="13" spans="1:5" ht="15.75" x14ac:dyDescent="0.25">
      <c r="A13" s="295"/>
      <c r="B13" s="295"/>
      <c r="C13" s="295"/>
      <c r="D13" s="295"/>
    </row>
    <row r="14" spans="1:5" ht="15.75" x14ac:dyDescent="0.25">
      <c r="A14" s="297" t="s">
        <v>824</v>
      </c>
      <c r="B14" s="295"/>
      <c r="C14" s="295"/>
      <c r="D14" s="297" t="s">
        <v>825</v>
      </c>
    </row>
    <row r="15" spans="1:5" ht="15.75" x14ac:dyDescent="0.25">
      <c r="A15" s="1"/>
      <c r="B15" s="295"/>
      <c r="C15" s="295"/>
      <c r="D15" s="295"/>
      <c r="E15" s="1"/>
    </row>
    <row r="16" spans="1:5" ht="15.75" x14ac:dyDescent="0.25">
      <c r="A16" s="1"/>
      <c r="B16" s="295"/>
      <c r="C16" s="295"/>
      <c r="D16" s="295"/>
      <c r="E16" s="1"/>
    </row>
    <row r="17" spans="1:5" ht="15.75" x14ac:dyDescent="0.25">
      <c r="A17" s="1"/>
      <c r="B17" s="295"/>
      <c r="C17" s="295"/>
      <c r="D17" s="295"/>
      <c r="E17" s="1"/>
    </row>
    <row r="18" spans="1:5" ht="15.75" x14ac:dyDescent="0.25">
      <c r="A18" s="1"/>
      <c r="B18" s="295"/>
      <c r="C18" s="295"/>
      <c r="D18" s="295"/>
      <c r="E18" s="1"/>
    </row>
    <row r="19" spans="1:5" ht="15.75" x14ac:dyDescent="0.25">
      <c r="A19" s="1"/>
      <c r="B19" s="295"/>
      <c r="C19" s="295"/>
      <c r="D19" s="295"/>
    </row>
    <row r="20" spans="1:5" ht="15.75" x14ac:dyDescent="0.25">
      <c r="A20" s="1"/>
      <c r="B20" s="295"/>
      <c r="C20" s="295"/>
      <c r="D20" s="295"/>
    </row>
    <row r="21" spans="1:5" ht="15.75" x14ac:dyDescent="0.25">
      <c r="A21" s="1"/>
      <c r="B21" s="295"/>
      <c r="C21" s="295"/>
      <c r="D21" s="295"/>
    </row>
    <row r="22" spans="1:5" ht="15.75" x14ac:dyDescent="0.25">
      <c r="A22" s="1"/>
      <c r="B22" s="295"/>
      <c r="C22" s="295"/>
      <c r="D22" s="295"/>
    </row>
    <row r="23" spans="1:5" ht="15.75" x14ac:dyDescent="0.25">
      <c r="A23" s="295"/>
      <c r="B23" s="295"/>
      <c r="C23" s="295"/>
      <c r="D23" s="295"/>
    </row>
    <row r="24" spans="1:5" ht="15.75" x14ac:dyDescent="0.25">
      <c r="A24" s="295"/>
      <c r="B24" s="295"/>
      <c r="C24" s="295"/>
      <c r="D24" s="295"/>
    </row>
    <row r="25" spans="1:5" ht="15.75" x14ac:dyDescent="0.25">
      <c r="A25" s="295"/>
      <c r="B25" s="295"/>
      <c r="C25" s="295"/>
      <c r="D25" s="295"/>
    </row>
    <row r="26" spans="1:5" ht="15.75" x14ac:dyDescent="0.25">
      <c r="A26" s="295"/>
      <c r="B26" s="295"/>
      <c r="C26" s="295"/>
      <c r="D26" s="295"/>
    </row>
    <row r="27" spans="1:5" ht="15.75" x14ac:dyDescent="0.25">
      <c r="A27" s="295"/>
      <c r="B27" s="295"/>
      <c r="C27" s="295"/>
      <c r="D27" s="295"/>
    </row>
    <row r="28" spans="1:5" ht="15.75" x14ac:dyDescent="0.25">
      <c r="A28" s="295"/>
      <c r="B28" s="295"/>
      <c r="C28" s="295"/>
      <c r="D28" s="295"/>
    </row>
    <row r="29" spans="1:5" ht="15.75" x14ac:dyDescent="0.25">
      <c r="A29" s="297" t="s">
        <v>826</v>
      </c>
      <c r="B29" s="295"/>
      <c r="C29" s="295"/>
      <c r="D29" s="295">
        <f>N(data!C414)</f>
        <v>8689776.8599999547</v>
      </c>
    </row>
    <row r="30" spans="1:5" ht="15.75" x14ac:dyDescent="0.25">
      <c r="A30" s="297" t="s">
        <v>823</v>
      </c>
      <c r="B30" s="295"/>
      <c r="C30" s="295"/>
      <c r="D30" s="295" t="str">
        <f>IF(OR(N(data!C414)&gt;1000000,N(data!C414)/(N(data!D416))&gt;0.01),"Yes","No")</f>
        <v>Yes</v>
      </c>
    </row>
    <row r="31" spans="1:5" ht="15.75" x14ac:dyDescent="0.25">
      <c r="A31" s="295"/>
      <c r="B31" s="295"/>
      <c r="C31" s="295"/>
      <c r="D31" s="295"/>
    </row>
    <row r="32" spans="1:5" ht="15.75" x14ac:dyDescent="0.25">
      <c r="A32" s="297" t="s">
        <v>824</v>
      </c>
      <c r="B32" s="295"/>
      <c r="C32" s="295"/>
      <c r="D32" s="297" t="s">
        <v>825</v>
      </c>
    </row>
    <row r="33" spans="1:4" ht="15.75" x14ac:dyDescent="0.25">
      <c r="A33" s="1" t="s">
        <v>1365</v>
      </c>
      <c r="B33" s="295"/>
      <c r="C33" s="295"/>
    </row>
    <row r="34" spans="1:4" ht="15.75" x14ac:dyDescent="0.25">
      <c r="A34" s="1" t="s">
        <v>1366</v>
      </c>
      <c r="B34" s="295"/>
      <c r="C34" s="295"/>
      <c r="D34" s="295">
        <v>7452012.8799999999</v>
      </c>
    </row>
    <row r="35" spans="1:4" ht="15.75" x14ac:dyDescent="0.25">
      <c r="A35" s="1" t="s">
        <v>1361</v>
      </c>
      <c r="B35" s="295"/>
      <c r="C35" s="295"/>
      <c r="D35" s="295">
        <v>303721.37</v>
      </c>
    </row>
    <row r="36" spans="1:4" ht="15.75" x14ac:dyDescent="0.25">
      <c r="A36" s="1" t="s">
        <v>1367</v>
      </c>
      <c r="B36" s="295"/>
      <c r="C36" s="295"/>
      <c r="D36" s="295">
        <v>128171</v>
      </c>
    </row>
    <row r="37" spans="1:4" ht="15.75" x14ac:dyDescent="0.25">
      <c r="A37" s="1" t="s">
        <v>1362</v>
      </c>
      <c r="B37" s="295"/>
      <c r="C37" s="295"/>
      <c r="D37" s="295">
        <v>147801.68</v>
      </c>
    </row>
    <row r="38" spans="1:4" ht="15.75" x14ac:dyDescent="0.25">
      <c r="A38" s="1" t="s">
        <v>1363</v>
      </c>
      <c r="B38" s="295"/>
      <c r="C38" s="295"/>
      <c r="D38" s="295">
        <v>130336.94</v>
      </c>
    </row>
    <row r="39" spans="1:4" ht="15.75" x14ac:dyDescent="0.25">
      <c r="A39" s="1" t="s">
        <v>1368</v>
      </c>
      <c r="B39" s="295"/>
      <c r="C39" s="295"/>
      <c r="D39" s="295">
        <f>68655+31348</f>
        <v>100003</v>
      </c>
    </row>
    <row r="40" spans="1:4" ht="15.75" x14ac:dyDescent="0.25">
      <c r="A40" s="1" t="s">
        <v>1369</v>
      </c>
      <c r="B40" s="295"/>
      <c r="C40" s="295"/>
      <c r="D40" s="295">
        <v>74654</v>
      </c>
    </row>
    <row r="41" spans="1:4" ht="15.75" x14ac:dyDescent="0.25">
      <c r="A41" s="1" t="s">
        <v>1370</v>
      </c>
      <c r="B41" s="295"/>
      <c r="C41" s="295"/>
      <c r="D41" s="341">
        <v>307926</v>
      </c>
    </row>
    <row r="42" spans="1:4" ht="15.75" x14ac:dyDescent="0.25">
      <c r="A42" s="295"/>
      <c r="B42" s="295"/>
      <c r="C42" s="295"/>
      <c r="D42" s="295">
        <f>SUM(D34:D41)</f>
        <v>8644626.870000001</v>
      </c>
    </row>
    <row r="43" spans="1:4" ht="15.75" x14ac:dyDescent="0.25">
      <c r="A43" s="295"/>
      <c r="B43" s="295"/>
      <c r="C43" s="295"/>
      <c r="D43" s="295"/>
    </row>
    <row r="44" spans="1:4" ht="15.75" x14ac:dyDescent="0.25">
      <c r="A44" s="295"/>
      <c r="B44" s="295"/>
      <c r="C44" s="295"/>
      <c r="D44" s="2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827</v>
      </c>
    </row>
    <row r="2" spans="1:7" ht="20.100000000000001" customHeight="1" x14ac:dyDescent="0.25">
      <c r="A2" s="71" t="s">
        <v>828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H-209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St. Anthony Hospital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98322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829</v>
      </c>
      <c r="C7" s="76"/>
      <c r="D7" s="73" t="str">
        <f>"  "&amp;data!C103</f>
        <v xml:space="preserve">  Pierce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830</v>
      </c>
      <c r="C8" s="76"/>
      <c r="D8" s="73" t="str">
        <f>"  "&amp;data!C104</f>
        <v xml:space="preserve">  Ketul Patel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831</v>
      </c>
      <c r="C9" s="76"/>
      <c r="D9" s="73" t="str">
        <f>"  "&amp;data!C105</f>
        <v xml:space="preserve">  David Nosacka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832</v>
      </c>
      <c r="C10" s="76"/>
      <c r="D10" s="73" t="str">
        <f>"  "&amp;data!C107</f>
        <v xml:space="preserve">  253-530-2000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833</v>
      </c>
      <c r="C11" s="76"/>
      <c r="D11" s="73" t="str">
        <f>"  "&amp;data!C108</f>
        <v xml:space="preserve">  253-530-2000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835</v>
      </c>
      <c r="E16" s="243" t="str">
        <f>IF(data!C120&gt;0," X","")</f>
        <v/>
      </c>
      <c r="F16" s="90" t="s">
        <v>331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3" t="str">
        <f>IF(data!C121&gt;0," X","")</f>
        <v/>
      </c>
      <c r="F17" s="90" t="s">
        <v>332</v>
      </c>
      <c r="G17" s="76"/>
    </row>
    <row r="18" spans="1:7" ht="20.100000000000001" customHeight="1" x14ac:dyDescent="0.25">
      <c r="A18" s="72"/>
      <c r="B18" s="76" t="s">
        <v>836</v>
      </c>
      <c r="C18" s="76"/>
      <c r="D18" s="76"/>
      <c r="E18" s="243" t="str">
        <f>IF(data!C122&gt;0," X","")</f>
        <v/>
      </c>
      <c r="F18" s="90" t="s">
        <v>333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837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838</v>
      </c>
      <c r="C22" s="73"/>
      <c r="D22" s="73"/>
      <c r="E22" s="73"/>
      <c r="F22" s="87" t="s">
        <v>336</v>
      </c>
      <c r="G22" s="88" t="s">
        <v>242</v>
      </c>
    </row>
    <row r="23" spans="1:7" ht="20.100000000000001" customHeight="1" x14ac:dyDescent="0.25">
      <c r="A23" s="72"/>
      <c r="B23" s="73" t="s">
        <v>839</v>
      </c>
      <c r="C23" s="73"/>
      <c r="D23" s="73"/>
      <c r="E23" s="73"/>
      <c r="F23" s="72">
        <f>data!C127</f>
        <v>6406</v>
      </c>
      <c r="G23" s="76">
        <f>data!D127</f>
        <v>35045</v>
      </c>
    </row>
    <row r="24" spans="1:7" ht="20.100000000000001" customHeight="1" x14ac:dyDescent="0.25">
      <c r="A24" s="72"/>
      <c r="B24" s="73" t="s">
        <v>840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340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00000000000001" customHeight="1" x14ac:dyDescent="0.25">
      <c r="A30" s="72"/>
      <c r="B30" s="73" t="s">
        <v>342</v>
      </c>
      <c r="C30" s="76"/>
      <c r="D30" s="76">
        <f>data!C132</f>
        <v>16</v>
      </c>
      <c r="E30" s="73" t="s">
        <v>348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843</v>
      </c>
      <c r="C31" s="76"/>
      <c r="D31" s="76">
        <f>data!C133</f>
        <v>16</v>
      </c>
      <c r="E31" s="73" t="s">
        <v>349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844</v>
      </c>
      <c r="C32" s="76"/>
      <c r="D32" s="76">
        <f>data!C134</f>
        <v>80</v>
      </c>
      <c r="E32" s="73" t="s">
        <v>845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848</v>
      </c>
      <c r="C34" s="76"/>
      <c r="D34" s="76">
        <f>data!C136</f>
        <v>0</v>
      </c>
      <c r="E34" s="73" t="s">
        <v>351</v>
      </c>
      <c r="F34" s="76"/>
      <c r="G34" s="76">
        <f>data!E143</f>
        <v>112</v>
      </c>
    </row>
    <row r="35" spans="1:7" ht="20.100000000000001" customHeight="1" x14ac:dyDescent="0.25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112</v>
      </c>
    </row>
    <row r="37" spans="1:7" ht="20.100000000000001" customHeight="1" x14ac:dyDescent="0.25">
      <c r="A37" s="72"/>
      <c r="E37" s="73" t="s">
        <v>353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852</v>
      </c>
      <c r="G1" s="70" t="s">
        <v>853</v>
      </c>
    </row>
    <row r="2" spans="1:7" ht="20.100000000000001" customHeight="1" x14ac:dyDescent="0.25">
      <c r="A2" s="1" t="str">
        <f>"Hospital: "&amp;data!C98</f>
        <v>Hospital: St. Anthony Hospital</v>
      </c>
      <c r="G2" s="4" t="s">
        <v>854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855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856</v>
      </c>
      <c r="C5" s="83"/>
      <c r="D5" s="83"/>
      <c r="E5" s="134" t="s">
        <v>363</v>
      </c>
      <c r="F5" s="83"/>
      <c r="G5" s="83"/>
    </row>
    <row r="6" spans="1:7" ht="20.100000000000001" customHeight="1" x14ac:dyDescent="0.25">
      <c r="A6" s="135" t="s">
        <v>857</v>
      </c>
      <c r="B6" s="88" t="s">
        <v>336</v>
      </c>
      <c r="C6" s="88" t="s">
        <v>858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357</v>
      </c>
      <c r="B7" s="136">
        <f>data!B154</f>
        <v>4202</v>
      </c>
      <c r="C7" s="136">
        <f>data!B155</f>
        <v>24447</v>
      </c>
      <c r="D7" s="136">
        <f>data!B156</f>
        <v>0</v>
      </c>
      <c r="E7" s="136">
        <f>data!B157</f>
        <v>359524428.06</v>
      </c>
      <c r="F7" s="136">
        <f>data!B158</f>
        <v>340693976.45000005</v>
      </c>
      <c r="G7" s="136">
        <f>data!B157+data!B158</f>
        <v>700218404.50999999</v>
      </c>
    </row>
    <row r="8" spans="1:7" ht="20.100000000000001" customHeight="1" x14ac:dyDescent="0.25">
      <c r="A8" s="72" t="s">
        <v>358</v>
      </c>
      <c r="B8" s="136">
        <f>data!C154</f>
        <v>799</v>
      </c>
      <c r="C8" s="136">
        <f>data!C155</f>
        <v>4429</v>
      </c>
      <c r="D8" s="136">
        <f>data!C156</f>
        <v>0</v>
      </c>
      <c r="E8" s="136">
        <f>data!C157</f>
        <v>73786537.219999999</v>
      </c>
      <c r="F8" s="136">
        <f>data!C158</f>
        <v>121337442.73999999</v>
      </c>
      <c r="G8" s="136">
        <f>data!C157+data!C158</f>
        <v>195123979.95999998</v>
      </c>
    </row>
    <row r="9" spans="1:7" ht="20.100000000000001" customHeight="1" x14ac:dyDescent="0.25">
      <c r="A9" s="72" t="s">
        <v>859</v>
      </c>
      <c r="B9" s="136">
        <f>data!D154</f>
        <v>1405</v>
      </c>
      <c r="C9" s="136">
        <f>data!D155</f>
        <v>6169</v>
      </c>
      <c r="D9" s="136">
        <f>data!D156</f>
        <v>0</v>
      </c>
      <c r="E9" s="136">
        <f>data!D157</f>
        <v>111998885.97999996</v>
      </c>
      <c r="F9" s="136">
        <f>data!D158</f>
        <v>335510032.75999999</v>
      </c>
      <c r="G9" s="136">
        <f>data!D157+data!D158</f>
        <v>447508918.73999995</v>
      </c>
    </row>
    <row r="10" spans="1:7" ht="20.100000000000001" customHeight="1" x14ac:dyDescent="0.25">
      <c r="A10" s="87" t="s">
        <v>230</v>
      </c>
      <c r="B10" s="136">
        <f>data!E154</f>
        <v>6406</v>
      </c>
      <c r="C10" s="136">
        <f>data!E155</f>
        <v>35045</v>
      </c>
      <c r="D10" s="136">
        <f>data!E156</f>
        <v>0</v>
      </c>
      <c r="E10" s="136">
        <f>data!E157</f>
        <v>545309851.25999999</v>
      </c>
      <c r="F10" s="136">
        <f>data!E158</f>
        <v>797541451.95000005</v>
      </c>
      <c r="G10" s="136">
        <f>E10+F10</f>
        <v>1342851303.21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860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856</v>
      </c>
      <c r="C14" s="142"/>
      <c r="D14" s="142"/>
      <c r="E14" s="142" t="s">
        <v>363</v>
      </c>
      <c r="F14" s="142"/>
      <c r="G14" s="142"/>
    </row>
    <row r="15" spans="1:7" ht="20.100000000000001" customHeight="1" x14ac:dyDescent="0.25">
      <c r="A15" s="135" t="s">
        <v>857</v>
      </c>
      <c r="B15" s="88" t="s">
        <v>336</v>
      </c>
      <c r="C15" s="88" t="s">
        <v>858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859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861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856</v>
      </c>
      <c r="C23" s="83"/>
      <c r="D23" s="83"/>
      <c r="E23" s="83" t="s">
        <v>363</v>
      </c>
      <c r="F23" s="83"/>
      <c r="G23" s="83"/>
    </row>
    <row r="24" spans="1:7" ht="20.100000000000001" customHeight="1" x14ac:dyDescent="0.25">
      <c r="A24" s="135" t="s">
        <v>857</v>
      </c>
      <c r="B24" s="88" t="s">
        <v>336</v>
      </c>
      <c r="C24" s="88" t="s">
        <v>858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859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862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863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864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366</v>
      </c>
      <c r="B1" s="71"/>
      <c r="C1" s="70" t="s">
        <v>865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St. Anthony Hospital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367</v>
      </c>
      <c r="C5" s="132"/>
    </row>
    <row r="6" spans="1:3" ht="20.100000000000001" customHeight="1" x14ac:dyDescent="0.25">
      <c r="A6" s="152">
        <v>2</v>
      </c>
      <c r="B6" s="73" t="s">
        <v>866</v>
      </c>
      <c r="C6" s="72">
        <f>data!C181</f>
        <v>6162695.0300000003</v>
      </c>
    </row>
    <row r="7" spans="1:3" ht="20.100000000000001" customHeight="1" x14ac:dyDescent="0.25">
      <c r="A7" s="153">
        <v>3</v>
      </c>
      <c r="B7" s="92" t="s">
        <v>369</v>
      </c>
      <c r="C7" s="72">
        <f>data!C182</f>
        <v>30311.790166634877</v>
      </c>
    </row>
    <row r="8" spans="1:3" ht="20.100000000000001" customHeight="1" x14ac:dyDescent="0.25">
      <c r="A8" s="153">
        <v>4</v>
      </c>
      <c r="B8" s="73" t="s">
        <v>370</v>
      </c>
      <c r="C8" s="72">
        <f>data!C183</f>
        <v>680045.04720141192</v>
      </c>
    </row>
    <row r="9" spans="1:3" ht="20.100000000000001" customHeight="1" x14ac:dyDescent="0.25">
      <c r="A9" s="153">
        <v>5</v>
      </c>
      <c r="B9" s="73" t="s">
        <v>371</v>
      </c>
      <c r="C9" s="72">
        <f>data!C184</f>
        <v>8546416.1485380381</v>
      </c>
    </row>
    <row r="10" spans="1:3" ht="20.100000000000001" customHeight="1" x14ac:dyDescent="0.25">
      <c r="A10" s="153">
        <v>6</v>
      </c>
      <c r="B10" s="73" t="s">
        <v>372</v>
      </c>
      <c r="C10" s="72">
        <f>data!C185</f>
        <v>140673.32899392184</v>
      </c>
    </row>
    <row r="11" spans="1:3" ht="20.100000000000001" customHeight="1" x14ac:dyDescent="0.25">
      <c r="A11" s="153">
        <v>7</v>
      </c>
      <c r="B11" s="73" t="s">
        <v>373</v>
      </c>
      <c r="C11" s="72">
        <f>data!C186</f>
        <v>4125613.153981301</v>
      </c>
    </row>
    <row r="12" spans="1:3" ht="20.100000000000001" customHeight="1" x14ac:dyDescent="0.25">
      <c r="A12" s="153">
        <v>8</v>
      </c>
      <c r="B12" s="73" t="s">
        <v>374</v>
      </c>
      <c r="C12" s="72">
        <f>data!C187</f>
        <v>0</v>
      </c>
    </row>
    <row r="13" spans="1:3" ht="20.100000000000001" customHeight="1" x14ac:dyDescent="0.25">
      <c r="A13" s="153">
        <v>9</v>
      </c>
      <c r="B13" s="73" t="s">
        <v>374</v>
      </c>
      <c r="C13" s="72">
        <f>data!C188</f>
        <v>2076517.1611186936</v>
      </c>
    </row>
    <row r="14" spans="1:3" ht="20.100000000000001" customHeight="1" x14ac:dyDescent="0.25">
      <c r="A14" s="153">
        <v>10</v>
      </c>
      <c r="B14" s="73" t="s">
        <v>867</v>
      </c>
      <c r="C14" s="72">
        <f>data!D189</f>
        <v>21762271.66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375</v>
      </c>
      <c r="C17" s="86"/>
    </row>
    <row r="18" spans="1:3" ht="20.100000000000001" customHeight="1" x14ac:dyDescent="0.25">
      <c r="A18" s="72">
        <v>12</v>
      </c>
      <c r="B18" s="73" t="s">
        <v>868</v>
      </c>
      <c r="C18" s="72">
        <f>data!C191</f>
        <v>3599186.5199999996</v>
      </c>
    </row>
    <row r="19" spans="1:3" ht="20.100000000000001" customHeight="1" x14ac:dyDescent="0.25">
      <c r="A19" s="72">
        <v>13</v>
      </c>
      <c r="B19" s="73" t="s">
        <v>869</v>
      </c>
      <c r="C19" s="72">
        <f>data!C192</f>
        <v>1447011.3800000008</v>
      </c>
    </row>
    <row r="20" spans="1:3" ht="20.100000000000001" customHeight="1" x14ac:dyDescent="0.25">
      <c r="A20" s="72">
        <v>14</v>
      </c>
      <c r="B20" s="73" t="s">
        <v>870</v>
      </c>
      <c r="C20" s="72">
        <f>data!D193</f>
        <v>5046197.9000000004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378</v>
      </c>
      <c r="C23" s="132"/>
    </row>
    <row r="24" spans="1:3" ht="20.100000000000001" customHeight="1" x14ac:dyDescent="0.25">
      <c r="A24" s="72">
        <v>16</v>
      </c>
      <c r="B24" s="84" t="s">
        <v>871</v>
      </c>
      <c r="C24" s="157"/>
    </row>
    <row r="25" spans="1:3" ht="20.100000000000001" customHeight="1" x14ac:dyDescent="0.25">
      <c r="A25" s="72">
        <v>17</v>
      </c>
      <c r="B25" s="73" t="s">
        <v>872</v>
      </c>
      <c r="C25" s="72">
        <f>data!C195</f>
        <v>1633939.46</v>
      </c>
    </row>
    <row r="26" spans="1:3" ht="20.100000000000001" customHeight="1" x14ac:dyDescent="0.25">
      <c r="A26" s="72">
        <v>18</v>
      </c>
      <c r="B26" s="73" t="s">
        <v>380</v>
      </c>
      <c r="C26" s="72">
        <f>data!C196</f>
        <v>13.410000000149012</v>
      </c>
    </row>
    <row r="27" spans="1:3" ht="20.100000000000001" customHeight="1" x14ac:dyDescent="0.25">
      <c r="A27" s="72">
        <v>19</v>
      </c>
      <c r="B27" s="73" t="s">
        <v>873</v>
      </c>
      <c r="C27" s="72">
        <f>data!D197</f>
        <v>1633952.87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874</v>
      </c>
      <c r="C30" s="142"/>
    </row>
    <row r="31" spans="1:3" ht="20.100000000000001" customHeight="1" x14ac:dyDescent="0.25">
      <c r="A31" s="72">
        <v>21</v>
      </c>
      <c r="B31" s="73" t="s">
        <v>382</v>
      </c>
      <c r="C31" s="72">
        <f>data!C199</f>
        <v>68655.16</v>
      </c>
    </row>
    <row r="32" spans="1:3" ht="20.100000000000001" customHeight="1" x14ac:dyDescent="0.25">
      <c r="A32" s="72">
        <v>22</v>
      </c>
      <c r="B32" s="73" t="s">
        <v>875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-68655.16</v>
      </c>
    </row>
    <row r="34" spans="1:3" ht="20.100000000000001" customHeight="1" x14ac:dyDescent="0.25">
      <c r="A34" s="72">
        <v>24</v>
      </c>
      <c r="B34" s="73" t="s">
        <v>876</v>
      </c>
      <c r="C34" s="72">
        <f>data!D202</f>
        <v>0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384</v>
      </c>
      <c r="C37" s="132"/>
    </row>
    <row r="38" spans="1:3" ht="20.100000000000001" customHeight="1" x14ac:dyDescent="0.25">
      <c r="A38" s="72">
        <v>26</v>
      </c>
      <c r="B38" s="73" t="s">
        <v>877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386</v>
      </c>
      <c r="C39" s="72">
        <f>data!C205</f>
        <v>9804.4500000000007</v>
      </c>
    </row>
    <row r="40" spans="1:3" ht="20.100000000000001" customHeight="1" x14ac:dyDescent="0.25">
      <c r="A40" s="72">
        <v>28</v>
      </c>
      <c r="B40" s="73" t="s">
        <v>878</v>
      </c>
      <c r="C40" s="72">
        <f>data!D206</f>
        <v>9804.4500000000007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387</v>
      </c>
      <c r="B1" s="71"/>
      <c r="C1" s="71"/>
      <c r="D1" s="71"/>
      <c r="E1" s="71"/>
      <c r="F1" s="70" t="s">
        <v>879</v>
      </c>
    </row>
    <row r="3" spans="1:6" ht="20.100000000000001" customHeight="1" x14ac:dyDescent="0.25">
      <c r="A3" s="129" t="str">
        <f>"Hospital: "&amp;data!C98</f>
        <v>Hospital: St. Anthony Hospital</v>
      </c>
      <c r="F3" s="151" t="str">
        <f>"FYE: "&amp;data!C96</f>
        <v>FYE: 06/30/2023</v>
      </c>
    </row>
    <row r="4" spans="1:6" ht="20.100000000000001" customHeight="1" x14ac:dyDescent="0.25">
      <c r="A4" s="157" t="s">
        <v>388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880</v>
      </c>
      <c r="D5" s="160"/>
      <c r="E5" s="160"/>
      <c r="F5" s="160" t="s">
        <v>881</v>
      </c>
    </row>
    <row r="6" spans="1:6" ht="20.100000000000001" customHeight="1" x14ac:dyDescent="0.25">
      <c r="A6" s="161"/>
      <c r="B6" s="79"/>
      <c r="C6" s="162" t="s">
        <v>882</v>
      </c>
      <c r="D6" s="162" t="s">
        <v>390</v>
      </c>
      <c r="E6" s="162" t="s">
        <v>883</v>
      </c>
      <c r="F6" s="162" t="s">
        <v>882</v>
      </c>
    </row>
    <row r="7" spans="1:6" ht="20.100000000000001" customHeight="1" x14ac:dyDescent="0.25">
      <c r="A7" s="72">
        <v>1</v>
      </c>
      <c r="B7" s="76" t="s">
        <v>393</v>
      </c>
      <c r="C7" s="76">
        <f>data!B211</f>
        <v>3531776.4</v>
      </c>
      <c r="D7" s="76">
        <f>data!C211</f>
        <v>0</v>
      </c>
      <c r="E7" s="76">
        <f>data!D211</f>
        <v>0</v>
      </c>
      <c r="F7" s="76">
        <f>data!E211</f>
        <v>3531776.4</v>
      </c>
    </row>
    <row r="8" spans="1:6" ht="20.100000000000001" customHeight="1" x14ac:dyDescent="0.25">
      <c r="A8" s="72">
        <v>2</v>
      </c>
      <c r="B8" s="76" t="s">
        <v>394</v>
      </c>
      <c r="C8" s="76">
        <f>data!B212</f>
        <v>2067269.5</v>
      </c>
      <c r="D8" s="76">
        <f>data!C212</f>
        <v>0</v>
      </c>
      <c r="E8" s="76">
        <f>data!D212</f>
        <v>0</v>
      </c>
      <c r="F8" s="76">
        <f>data!E212</f>
        <v>2067269.5</v>
      </c>
    </row>
    <row r="9" spans="1:6" ht="20.100000000000001" customHeight="1" x14ac:dyDescent="0.25">
      <c r="A9" s="72">
        <v>3</v>
      </c>
      <c r="B9" s="76" t="s">
        <v>395</v>
      </c>
      <c r="C9" s="76">
        <f>data!B213</f>
        <v>134476906.13999999</v>
      </c>
      <c r="D9" s="76">
        <f>data!C213</f>
        <v>0</v>
      </c>
      <c r="E9" s="76">
        <f>data!D213</f>
        <v>0</v>
      </c>
      <c r="F9" s="76">
        <f>data!E213</f>
        <v>134476906.13999999</v>
      </c>
    </row>
    <row r="10" spans="1:6" ht="20.100000000000001" customHeight="1" x14ac:dyDescent="0.25">
      <c r="A10" s="72">
        <v>4</v>
      </c>
      <c r="B10" s="76" t="s">
        <v>884</v>
      </c>
      <c r="C10" s="76">
        <f>data!B214</f>
        <v>15771680.09</v>
      </c>
      <c r="D10" s="76">
        <f>data!C214</f>
        <v>66208</v>
      </c>
      <c r="E10" s="76">
        <f>data!D214</f>
        <v>0</v>
      </c>
      <c r="F10" s="76">
        <f>data!E214</f>
        <v>15837888.09</v>
      </c>
    </row>
    <row r="11" spans="1:6" ht="20.100000000000001" customHeight="1" x14ac:dyDescent="0.25">
      <c r="A11" s="72">
        <v>5</v>
      </c>
      <c r="B11" s="76" t="s">
        <v>885</v>
      </c>
      <c r="C11" s="76">
        <f>data!B215</f>
        <v>1068088.03</v>
      </c>
      <c r="D11" s="76">
        <f>data!C215</f>
        <v>41934</v>
      </c>
      <c r="E11" s="76">
        <f>data!D215</f>
        <v>0</v>
      </c>
      <c r="F11" s="76">
        <f>data!E215</f>
        <v>1110022.03</v>
      </c>
    </row>
    <row r="12" spans="1:6" ht="20.100000000000001" customHeight="1" x14ac:dyDescent="0.25">
      <c r="A12" s="72">
        <v>6</v>
      </c>
      <c r="B12" s="76" t="s">
        <v>886</v>
      </c>
      <c r="C12" s="76">
        <f>data!B216</f>
        <v>76204714.060000017</v>
      </c>
      <c r="D12" s="76">
        <f>data!C216</f>
        <v>4046238.63</v>
      </c>
      <c r="E12" s="76">
        <f>data!D216</f>
        <v>7850.48</v>
      </c>
      <c r="F12" s="76">
        <f>data!E216</f>
        <v>80243102.210000008</v>
      </c>
    </row>
    <row r="13" spans="1:6" ht="20.100000000000001" customHeight="1" x14ac:dyDescent="0.25">
      <c r="A13" s="72">
        <v>7</v>
      </c>
      <c r="B13" s="76" t="s">
        <v>887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400</v>
      </c>
      <c r="C14" s="76">
        <f>data!B218</f>
        <v>9618980.1400000006</v>
      </c>
      <c r="D14" s="76">
        <f>data!C218</f>
        <v>1436670.05</v>
      </c>
      <c r="E14" s="76">
        <f>data!D218</f>
        <v>0</v>
      </c>
      <c r="F14" s="76">
        <f>data!E218</f>
        <v>11055650.190000001</v>
      </c>
    </row>
    <row r="15" spans="1:6" ht="20.100000000000001" customHeight="1" x14ac:dyDescent="0.25">
      <c r="A15" s="72">
        <v>9</v>
      </c>
      <c r="B15" s="76" t="s">
        <v>888</v>
      </c>
      <c r="C15" s="76">
        <f>data!B219</f>
        <v>1016377.3899999999</v>
      </c>
      <c r="D15" s="76">
        <f>data!C219</f>
        <v>-312129.69</v>
      </c>
      <c r="E15" s="76">
        <f>data!D219</f>
        <v>0</v>
      </c>
      <c r="F15" s="76">
        <f>data!E219</f>
        <v>704247.7</v>
      </c>
    </row>
    <row r="16" spans="1:6" ht="20.100000000000001" customHeight="1" x14ac:dyDescent="0.25">
      <c r="A16" s="72">
        <v>10</v>
      </c>
      <c r="B16" s="76" t="s">
        <v>614</v>
      </c>
      <c r="C16" s="76">
        <f>data!B220</f>
        <v>243755791.75</v>
      </c>
      <c r="D16" s="76">
        <f>data!C220</f>
        <v>5278920.9899999993</v>
      </c>
      <c r="E16" s="76">
        <f>data!D220</f>
        <v>7850.48</v>
      </c>
      <c r="F16" s="76">
        <f>data!E220</f>
        <v>249026862.25999999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402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880</v>
      </c>
      <c r="D21" s="4" t="s">
        <v>230</v>
      </c>
      <c r="E21" s="162"/>
      <c r="F21" s="162" t="s">
        <v>881</v>
      </c>
    </row>
    <row r="22" spans="1:6" ht="20.100000000000001" customHeight="1" x14ac:dyDescent="0.25">
      <c r="A22" s="163"/>
      <c r="B22" s="155"/>
      <c r="C22" s="162" t="s">
        <v>882</v>
      </c>
      <c r="D22" s="162" t="s">
        <v>889</v>
      </c>
      <c r="E22" s="162" t="s">
        <v>883</v>
      </c>
      <c r="F22" s="162" t="s">
        <v>882</v>
      </c>
    </row>
    <row r="23" spans="1:6" ht="20.100000000000001" customHeight="1" x14ac:dyDescent="0.25">
      <c r="A23" s="72">
        <v>11</v>
      </c>
      <c r="B23" s="164" t="s">
        <v>393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394</v>
      </c>
      <c r="C24" s="76">
        <f>data!B225</f>
        <v>1068054.71</v>
      </c>
      <c r="D24" s="76">
        <f>data!C225</f>
        <v>86929.33</v>
      </c>
      <c r="E24" s="76">
        <f>data!D225</f>
        <v>0</v>
      </c>
      <c r="F24" s="76">
        <f>data!E225</f>
        <v>1154984.04</v>
      </c>
    </row>
    <row r="25" spans="1:6" ht="20.100000000000001" customHeight="1" x14ac:dyDescent="0.25">
      <c r="A25" s="72">
        <v>13</v>
      </c>
      <c r="B25" s="76" t="s">
        <v>395</v>
      </c>
      <c r="C25" s="76">
        <f>data!B226</f>
        <v>65554156.869999997</v>
      </c>
      <c r="D25" s="76">
        <f>data!C226</f>
        <v>4140556.6</v>
      </c>
      <c r="E25" s="76">
        <f>data!D226</f>
        <v>0</v>
      </c>
      <c r="F25" s="76">
        <f>data!E226</f>
        <v>69694713.469999999</v>
      </c>
    </row>
    <row r="26" spans="1:6" ht="20.100000000000001" customHeight="1" x14ac:dyDescent="0.25">
      <c r="A26" s="72">
        <v>14</v>
      </c>
      <c r="B26" s="76" t="s">
        <v>884</v>
      </c>
      <c r="C26" s="76">
        <f>data!B227</f>
        <v>5279795.84</v>
      </c>
      <c r="D26" s="76">
        <f>data!C227</f>
        <v>1025959.3200000001</v>
      </c>
      <c r="E26" s="76">
        <f>data!D227</f>
        <v>0</v>
      </c>
      <c r="F26" s="76">
        <f>data!E227</f>
        <v>6305755.1600000001</v>
      </c>
    </row>
    <row r="27" spans="1:6" ht="20.100000000000001" customHeight="1" x14ac:dyDescent="0.25">
      <c r="A27" s="72">
        <v>15</v>
      </c>
      <c r="B27" s="76" t="s">
        <v>885</v>
      </c>
      <c r="C27" s="76">
        <f>data!B228</f>
        <v>831312.05</v>
      </c>
      <c r="D27" s="76">
        <f>data!C228</f>
        <v>68068.05</v>
      </c>
      <c r="E27" s="76">
        <f>data!D228</f>
        <v>0</v>
      </c>
      <c r="F27" s="76">
        <f>data!E228</f>
        <v>899380.10000000009</v>
      </c>
    </row>
    <row r="28" spans="1:6" ht="20.100000000000001" customHeight="1" x14ac:dyDescent="0.25">
      <c r="A28" s="72">
        <v>16</v>
      </c>
      <c r="B28" s="76" t="s">
        <v>886</v>
      </c>
      <c r="C28" s="76">
        <f>data!B229</f>
        <v>66269112.759999998</v>
      </c>
      <c r="D28" s="76">
        <f>data!C229</f>
        <v>4538595.370000001</v>
      </c>
      <c r="E28" s="76">
        <f>data!D229</f>
        <v>-943262.12999999826</v>
      </c>
      <c r="F28" s="76">
        <f>data!E229</f>
        <v>71750970.25999999</v>
      </c>
    </row>
    <row r="29" spans="1:6" ht="20.100000000000001" customHeight="1" x14ac:dyDescent="0.25">
      <c r="A29" s="72">
        <v>17</v>
      </c>
      <c r="B29" s="76" t="s">
        <v>887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400</v>
      </c>
      <c r="C30" s="76">
        <f>data!B231</f>
        <v>8001848.3700000001</v>
      </c>
      <c r="D30" s="76">
        <f>data!C231</f>
        <v>1492847.42</v>
      </c>
      <c r="E30" s="76">
        <f>data!D231</f>
        <v>0</v>
      </c>
      <c r="F30" s="76">
        <f>data!E231</f>
        <v>9494695.7899999991</v>
      </c>
    </row>
    <row r="31" spans="1:6" ht="20.100000000000001" customHeight="1" x14ac:dyDescent="0.25">
      <c r="A31" s="72">
        <v>19</v>
      </c>
      <c r="B31" s="76" t="s">
        <v>888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614</v>
      </c>
      <c r="C32" s="76">
        <f>data!B233</f>
        <v>147004280.59999999</v>
      </c>
      <c r="D32" s="76">
        <f>data!C233</f>
        <v>11352956.090000002</v>
      </c>
      <c r="E32" s="76">
        <f>data!D233</f>
        <v>-943262.12999999826</v>
      </c>
      <c r="F32" s="76">
        <f>data!E233</f>
        <v>159300498.81999996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890</v>
      </c>
      <c r="B1" s="71"/>
      <c r="C1" s="71"/>
      <c r="D1" s="70" t="s">
        <v>891</v>
      </c>
    </row>
    <row r="2" spans="1:4" ht="20.100000000000001" customHeight="1" x14ac:dyDescent="0.25">
      <c r="A2" s="129" t="str">
        <f>"Hospital: "&amp;data!C98</f>
        <v>Hospital: St. Anthony Hospital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892</v>
      </c>
      <c r="C4" s="165" t="s">
        <v>893</v>
      </c>
      <c r="D4" s="166"/>
    </row>
    <row r="5" spans="1:4" ht="20.100000000000001" customHeight="1" x14ac:dyDescent="0.25">
      <c r="A5" s="133">
        <v>1</v>
      </c>
      <c r="B5" s="167"/>
      <c r="C5" s="89" t="s">
        <v>404</v>
      </c>
      <c r="D5" s="76">
        <f>data!D237</f>
        <v>9158758.3499999996</v>
      </c>
    </row>
    <row r="6" spans="1:4" ht="20.100000000000001" customHeight="1" x14ac:dyDescent="0.25">
      <c r="A6" s="72">
        <v>2</v>
      </c>
      <c r="B6" s="78"/>
      <c r="C6" s="151" t="s">
        <v>500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357</v>
      </c>
      <c r="D7" s="76">
        <f>data!C239</f>
        <v>608857444.31999993</v>
      </c>
    </row>
    <row r="8" spans="1:4" ht="20.100000000000001" customHeight="1" x14ac:dyDescent="0.25">
      <c r="A8" s="72">
        <v>4</v>
      </c>
      <c r="B8" s="167">
        <v>5820</v>
      </c>
      <c r="C8" s="76" t="s">
        <v>358</v>
      </c>
      <c r="D8" s="76">
        <f>data!C240</f>
        <v>174633652.66999999</v>
      </c>
    </row>
    <row r="9" spans="1:4" ht="20.100000000000001" customHeight="1" x14ac:dyDescent="0.25">
      <c r="A9" s="72">
        <v>5</v>
      </c>
      <c r="B9" s="167">
        <v>5830</v>
      </c>
      <c r="C9" s="76" t="s">
        <v>370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409</v>
      </c>
      <c r="D10" s="76">
        <f>data!C242</f>
        <v>65198376.909999996</v>
      </c>
    </row>
    <row r="11" spans="1:4" ht="20.100000000000001" customHeight="1" x14ac:dyDescent="0.25">
      <c r="A11" s="72">
        <v>7</v>
      </c>
      <c r="B11" s="167">
        <v>5850</v>
      </c>
      <c r="C11" s="76" t="s">
        <v>894</v>
      </c>
      <c r="D11" s="76">
        <f>data!C243</f>
        <v>218649786.68000001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18787549.709999993</v>
      </c>
    </row>
    <row r="13" spans="1:4" ht="20.100000000000001" customHeight="1" x14ac:dyDescent="0.25">
      <c r="A13" s="72">
        <v>9</v>
      </c>
      <c r="B13" s="76"/>
      <c r="C13" s="76" t="s">
        <v>895</v>
      </c>
      <c r="D13" s="76">
        <f>data!D245</f>
        <v>1086126810.29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413</v>
      </c>
      <c r="D15" s="162"/>
    </row>
    <row r="16" spans="1:4" ht="20.100000000000001" customHeight="1" x14ac:dyDescent="0.25">
      <c r="A16" s="161">
        <v>12</v>
      </c>
      <c r="B16" s="88"/>
      <c r="C16" s="73" t="s">
        <v>896</v>
      </c>
      <c r="D16" s="72">
        <f>data!C247</f>
        <v>2840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415</v>
      </c>
      <c r="D18" s="76">
        <f>data!C249</f>
        <v>3576146.7</v>
      </c>
    </row>
    <row r="19" spans="1:4" ht="20.100000000000001" customHeight="1" x14ac:dyDescent="0.25">
      <c r="A19" s="170">
        <v>15</v>
      </c>
      <c r="B19" s="167">
        <v>5910</v>
      </c>
      <c r="C19" s="89" t="s">
        <v>897</v>
      </c>
      <c r="D19" s="76">
        <f>data!C250</f>
        <v>4816109.4799999995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898</v>
      </c>
      <c r="D22" s="76">
        <f>data!D252</f>
        <v>8392256.1799999997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419</v>
      </c>
      <c r="D24" s="76">
        <f>data!C254</f>
        <v>11308161.82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899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900</v>
      </c>
      <c r="C27" s="88"/>
      <c r="D27" s="76">
        <f>data!D256</f>
        <v>11308161.82</v>
      </c>
    </row>
    <row r="28" spans="1:4" ht="20.100000000000001" customHeight="1" x14ac:dyDescent="0.25">
      <c r="A28" s="81">
        <v>24</v>
      </c>
      <c r="B28" s="147" t="s">
        <v>901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