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7815A638-3105-4B1E-8B41-D6E1615EBC9C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8" l="1"/>
  <c r="E42" i="33"/>
  <c r="E61" i="34"/>
  <c r="AG94" i="34"/>
  <c r="AC94" i="34"/>
  <c r="P94" i="34"/>
  <c r="E94" i="34"/>
  <c r="CE94" i="34" s="1"/>
  <c r="L612" i="34" s="1"/>
  <c r="E60" i="34"/>
  <c r="D155" i="34"/>
  <c r="AY90" i="34"/>
  <c r="CE90" i="34" s="1"/>
  <c r="D612" i="34" s="1"/>
  <c r="D158" i="34"/>
  <c r="D157" i="34"/>
  <c r="AG94" i="24"/>
  <c r="P94" i="24"/>
  <c r="E94" i="24"/>
  <c r="E60" i="24"/>
  <c r="Y60" i="24"/>
  <c r="AY90" i="24"/>
  <c r="D155" i="24"/>
  <c r="D158" i="24"/>
  <c r="D157" i="24"/>
  <c r="C343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J2" i="18"/>
  <c r="I2" i="18"/>
  <c r="H2" i="18"/>
  <c r="G2" i="18"/>
  <c r="F2" i="18"/>
  <c r="E2" i="18"/>
  <c r="D2" i="18"/>
  <c r="C2" i="18"/>
  <c r="B2" i="18"/>
  <c r="A2" i="18"/>
  <c r="I612" i="34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F93" i="34"/>
  <c r="CE93" i="34"/>
  <c r="J612" i="34" s="1"/>
  <c r="CE92" i="34"/>
  <c r="CE91" i="34"/>
  <c r="G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V48" i="34" s="1"/>
  <c r="BV62" i="34" s="1"/>
  <c r="CE60" i="34"/>
  <c r="H612" i="34" s="1"/>
  <c r="B53" i="34"/>
  <c r="CE51" i="34"/>
  <c r="B49" i="34"/>
  <c r="BZ48" i="34"/>
  <c r="BZ62" i="34" s="1"/>
  <c r="BU48" i="34"/>
  <c r="BU62" i="34" s="1"/>
  <c r="BT48" i="34"/>
  <c r="BT62" i="34" s="1"/>
  <c r="BK48" i="34"/>
  <c r="BK62" i="34" s="1"/>
  <c r="BG48" i="34"/>
  <c r="BG62" i="34" s="1"/>
  <c r="BF48" i="34"/>
  <c r="BF62" i="34" s="1"/>
  <c r="AX48" i="34"/>
  <c r="AX62" i="34" s="1"/>
  <c r="AU48" i="34"/>
  <c r="AU62" i="34" s="1"/>
  <c r="AT48" i="34"/>
  <c r="AT62" i="34" s="1"/>
  <c r="AL48" i="34"/>
  <c r="AL62" i="34" s="1"/>
  <c r="AI48" i="34"/>
  <c r="AI62" i="34" s="1"/>
  <c r="AH48" i="34"/>
  <c r="AH62" i="34" s="1"/>
  <c r="Z48" i="34"/>
  <c r="Z62" i="34" s="1"/>
  <c r="W48" i="34"/>
  <c r="W62" i="34" s="1"/>
  <c r="V48" i="34"/>
  <c r="V62" i="34" s="1"/>
  <c r="N48" i="34"/>
  <c r="N62" i="34" s="1"/>
  <c r="K48" i="34"/>
  <c r="K62" i="34" s="1"/>
  <c r="J48" i="34"/>
  <c r="J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E23" i="33" s="1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CE47" i="24"/>
  <c r="E220" i="34" l="1"/>
  <c r="F48" i="34"/>
  <c r="F62" i="34" s="1"/>
  <c r="R48" i="34"/>
  <c r="R62" i="34" s="1"/>
  <c r="AD48" i="34"/>
  <c r="AD62" i="34" s="1"/>
  <c r="AP48" i="34"/>
  <c r="AP62" i="34" s="1"/>
  <c r="BB48" i="34"/>
  <c r="BB62" i="34" s="1"/>
  <c r="BP48" i="34"/>
  <c r="BP62" i="34" s="1"/>
  <c r="CD48" i="34"/>
  <c r="G48" i="34"/>
  <c r="G62" i="34" s="1"/>
  <c r="S48" i="34"/>
  <c r="S62" i="34" s="1"/>
  <c r="AE48" i="34"/>
  <c r="AE62" i="34" s="1"/>
  <c r="AQ48" i="34"/>
  <c r="AQ62" i="34" s="1"/>
  <c r="BC48" i="34"/>
  <c r="BC62" i="34" s="1"/>
  <c r="BQ48" i="34"/>
  <c r="BQ62" i="34" s="1"/>
  <c r="H48" i="34"/>
  <c r="H62" i="34" s="1"/>
  <c r="T48" i="34"/>
  <c r="T62" i="34" s="1"/>
  <c r="AF48" i="34"/>
  <c r="AF62" i="34" s="1"/>
  <c r="AR48" i="34"/>
  <c r="AR62" i="34" s="1"/>
  <c r="BD48" i="34"/>
  <c r="BD62" i="34" s="1"/>
  <c r="BR48" i="34"/>
  <c r="BR62" i="34" s="1"/>
  <c r="I48" i="34"/>
  <c r="I62" i="34" s="1"/>
  <c r="U48" i="34"/>
  <c r="U62" i="34" s="1"/>
  <c r="AG48" i="34"/>
  <c r="AG62" i="34" s="1"/>
  <c r="AS48" i="34"/>
  <c r="AS62" i="34" s="1"/>
  <c r="BE48" i="34"/>
  <c r="BE62" i="34" s="1"/>
  <c r="BS48" i="34"/>
  <c r="BS62" i="34" s="1"/>
  <c r="L48" i="34"/>
  <c r="L62" i="34" s="1"/>
  <c r="X48" i="34"/>
  <c r="X62" i="34" s="1"/>
  <c r="AJ48" i="34"/>
  <c r="AJ62" i="34" s="1"/>
  <c r="AV48" i="34"/>
  <c r="AV62" i="34" s="1"/>
  <c r="BH48" i="34"/>
  <c r="BH62" i="34" s="1"/>
  <c r="BW48" i="34"/>
  <c r="BW62" i="34" s="1"/>
  <c r="M48" i="34"/>
  <c r="M62" i="34" s="1"/>
  <c r="Y48" i="34"/>
  <c r="Y62" i="34" s="1"/>
  <c r="AK48" i="34"/>
  <c r="AK62" i="34" s="1"/>
  <c r="AW48" i="34"/>
  <c r="AW62" i="34" s="1"/>
  <c r="BI48" i="34"/>
  <c r="BI62" i="34" s="1"/>
  <c r="BX48" i="34"/>
  <c r="BX62" i="34" s="1"/>
  <c r="C48" i="34"/>
  <c r="C62" i="34" s="1"/>
  <c r="O48" i="34"/>
  <c r="O62" i="34" s="1"/>
  <c r="AA48" i="34"/>
  <c r="AA62" i="34" s="1"/>
  <c r="AM48" i="34"/>
  <c r="AM62" i="34" s="1"/>
  <c r="AY48" i="34"/>
  <c r="AY62" i="34" s="1"/>
  <c r="BL48" i="34"/>
  <c r="BL62" i="34" s="1"/>
  <c r="CA48" i="34"/>
  <c r="CA62" i="34" s="1"/>
  <c r="D48" i="34"/>
  <c r="D62" i="34" s="1"/>
  <c r="P48" i="34"/>
  <c r="P62" i="34" s="1"/>
  <c r="AB48" i="34"/>
  <c r="AB62" i="34" s="1"/>
  <c r="AN48" i="34"/>
  <c r="AN62" i="34" s="1"/>
  <c r="AZ48" i="34"/>
  <c r="AZ62" i="34" s="1"/>
  <c r="BN48" i="34"/>
  <c r="BN62" i="34" s="1"/>
  <c r="CB48" i="34"/>
  <c r="CB62" i="34" s="1"/>
  <c r="E48" i="34"/>
  <c r="E62" i="34" s="1"/>
  <c r="Q48" i="34"/>
  <c r="Q62" i="34" s="1"/>
  <c r="CE62" i="34" s="1"/>
  <c r="AC48" i="34"/>
  <c r="AC62" i="34" s="1"/>
  <c r="AO48" i="34"/>
  <c r="AO62" i="34" s="1"/>
  <c r="BA48" i="34"/>
  <c r="BA62" i="34" s="1"/>
  <c r="BO48" i="34"/>
  <c r="BO62" i="34" s="1"/>
  <c r="CC48" i="34"/>
  <c r="CC62" i="34" s="1"/>
  <c r="AH48" i="24"/>
  <c r="AH62" i="24" s="1"/>
  <c r="AT48" i="24"/>
  <c r="AT62" i="24" s="1"/>
  <c r="E380" i="34"/>
  <c r="D341" i="34"/>
  <c r="D350" i="34" s="1"/>
  <c r="BM48" i="34"/>
  <c r="BM62" i="34" s="1"/>
  <c r="BY48" i="34"/>
  <c r="BY62" i="34" s="1"/>
  <c r="BJ48" i="34"/>
  <c r="BJ62" i="34" s="1"/>
  <c r="I51" i="32"/>
  <c r="CD48" i="24"/>
  <c r="J48" i="24"/>
  <c r="J62" i="24" s="1"/>
  <c r="C44" i="32" s="1"/>
  <c r="V48" i="24"/>
  <c r="V62" i="24" s="1"/>
  <c r="H21" i="31" s="1"/>
  <c r="BF48" i="24"/>
  <c r="BF62" i="24" s="1"/>
  <c r="BR48" i="24"/>
  <c r="BR62" i="24" s="1"/>
  <c r="H69" i="31" s="1"/>
  <c r="G10" i="4"/>
  <c r="F612" i="24"/>
  <c r="AU48" i="24"/>
  <c r="AU62" i="24" s="1"/>
  <c r="E204" i="32" s="1"/>
  <c r="BT48" i="24"/>
  <c r="BT62" i="24" s="1"/>
  <c r="H71" i="31" s="1"/>
  <c r="BB48" i="24"/>
  <c r="BB62" i="24" s="1"/>
  <c r="H53" i="31" s="1"/>
  <c r="L48" i="24"/>
  <c r="L62" i="24" s="1"/>
  <c r="H11" i="31" s="1"/>
  <c r="AJ48" i="24"/>
  <c r="AJ62" i="24" s="1"/>
  <c r="H35" i="31" s="1"/>
  <c r="F48" i="24"/>
  <c r="F62" i="24" s="1"/>
  <c r="F12" i="32" s="1"/>
  <c r="R48" i="24"/>
  <c r="R62" i="24" s="1"/>
  <c r="H17" i="31" s="1"/>
  <c r="AD48" i="24"/>
  <c r="AD62" i="24" s="1"/>
  <c r="AP48" i="24"/>
  <c r="AP62" i="24" s="1"/>
  <c r="BN48" i="24"/>
  <c r="BN62" i="24" s="1"/>
  <c r="H65" i="31" s="1"/>
  <c r="BZ48" i="24"/>
  <c r="BZ62" i="24" s="1"/>
  <c r="H77" i="31" s="1"/>
  <c r="G48" i="24"/>
  <c r="G62" i="24" s="1"/>
  <c r="H6" i="31" s="1"/>
  <c r="S48" i="24"/>
  <c r="S62" i="24" s="1"/>
  <c r="H18" i="31" s="1"/>
  <c r="AE48" i="24"/>
  <c r="AE62" i="24" s="1"/>
  <c r="H30" i="31" s="1"/>
  <c r="AQ48" i="24"/>
  <c r="AQ62" i="24" s="1"/>
  <c r="H42" i="31" s="1"/>
  <c r="BC48" i="24"/>
  <c r="BC62" i="24" s="1"/>
  <c r="H54" i="31" s="1"/>
  <c r="BO48" i="24"/>
  <c r="BO62" i="24" s="1"/>
  <c r="D300" i="32" s="1"/>
  <c r="CA48" i="24"/>
  <c r="CA62" i="24" s="1"/>
  <c r="I332" i="32" s="1"/>
  <c r="H48" i="24"/>
  <c r="H62" i="24" s="1"/>
  <c r="H7" i="31" s="1"/>
  <c r="T48" i="24"/>
  <c r="T62" i="24" s="1"/>
  <c r="H19" i="31" s="1"/>
  <c r="AF48" i="24"/>
  <c r="AF62" i="24" s="1"/>
  <c r="AR48" i="24"/>
  <c r="AR62" i="24" s="1"/>
  <c r="BD48" i="24"/>
  <c r="BD62" i="24" s="1"/>
  <c r="G236" i="32" s="1"/>
  <c r="BP48" i="24"/>
  <c r="BP62" i="24" s="1"/>
  <c r="CB48" i="24"/>
  <c r="CB62" i="24" s="1"/>
  <c r="C364" i="32" s="1"/>
  <c r="W48" i="24"/>
  <c r="W62" i="24" s="1"/>
  <c r="H22" i="31" s="1"/>
  <c r="I48" i="24"/>
  <c r="I62" i="24" s="1"/>
  <c r="H8" i="31" s="1"/>
  <c r="U48" i="24"/>
  <c r="U62" i="24" s="1"/>
  <c r="G76" i="32" s="1"/>
  <c r="AG48" i="24"/>
  <c r="AG62" i="24" s="1"/>
  <c r="AS48" i="24"/>
  <c r="AS62" i="24" s="1"/>
  <c r="C204" i="32" s="1"/>
  <c r="BE48" i="24"/>
  <c r="BE62" i="24" s="1"/>
  <c r="H56" i="31" s="1"/>
  <c r="BQ48" i="24"/>
  <c r="BQ62" i="24" s="1"/>
  <c r="H68" i="31" s="1"/>
  <c r="CC48" i="24"/>
  <c r="CC62" i="24" s="1"/>
  <c r="K48" i="24"/>
  <c r="K62" i="24" s="1"/>
  <c r="H10" i="31" s="1"/>
  <c r="BS48" i="24"/>
  <c r="BS62" i="24" s="1"/>
  <c r="H70" i="31" s="1"/>
  <c r="AV48" i="24"/>
  <c r="AV62" i="24" s="1"/>
  <c r="F204" i="32" s="1"/>
  <c r="AI48" i="24"/>
  <c r="AI62" i="24" s="1"/>
  <c r="H34" i="31" s="1"/>
  <c r="BG48" i="24"/>
  <c r="BG62" i="24" s="1"/>
  <c r="H58" i="31" s="1"/>
  <c r="X48" i="24"/>
  <c r="X62" i="24" s="1"/>
  <c r="BH48" i="24"/>
  <c r="BH62" i="24" s="1"/>
  <c r="H59" i="31" s="1"/>
  <c r="M48" i="24"/>
  <c r="M62" i="24" s="1"/>
  <c r="H12" i="31" s="1"/>
  <c r="Y48" i="24"/>
  <c r="Y62" i="24" s="1"/>
  <c r="H24" i="31" s="1"/>
  <c r="AK48" i="24"/>
  <c r="AK62" i="24" s="1"/>
  <c r="AW48" i="24"/>
  <c r="AW62" i="24" s="1"/>
  <c r="H48" i="31" s="1"/>
  <c r="BI48" i="24"/>
  <c r="BI62" i="24" s="1"/>
  <c r="H60" i="31" s="1"/>
  <c r="BU48" i="24"/>
  <c r="BU62" i="24" s="1"/>
  <c r="H72" i="31" s="1"/>
  <c r="N48" i="24"/>
  <c r="N62" i="24" s="1"/>
  <c r="H13" i="31" s="1"/>
  <c r="Z48" i="24"/>
  <c r="Z62" i="24" s="1"/>
  <c r="E108" i="32" s="1"/>
  <c r="AL48" i="24"/>
  <c r="AL62" i="24" s="1"/>
  <c r="H37" i="31" s="1"/>
  <c r="AX48" i="24"/>
  <c r="AX62" i="24" s="1"/>
  <c r="H49" i="31" s="1"/>
  <c r="BJ48" i="24"/>
  <c r="BJ62" i="24" s="1"/>
  <c r="H61" i="31" s="1"/>
  <c r="BV48" i="24"/>
  <c r="BV62" i="24" s="1"/>
  <c r="H73" i="31" s="1"/>
  <c r="C48" i="24"/>
  <c r="C62" i="24" s="1"/>
  <c r="C12" i="32" s="1"/>
  <c r="O48" i="24"/>
  <c r="O62" i="24" s="1"/>
  <c r="H44" i="32" s="1"/>
  <c r="AA48" i="24"/>
  <c r="AA62" i="24" s="1"/>
  <c r="H26" i="31" s="1"/>
  <c r="AM48" i="24"/>
  <c r="AM62" i="24" s="1"/>
  <c r="H38" i="31" s="1"/>
  <c r="AY48" i="24"/>
  <c r="AY62" i="24" s="1"/>
  <c r="I204" i="32" s="1"/>
  <c r="BK48" i="24"/>
  <c r="BK62" i="24" s="1"/>
  <c r="BW48" i="24"/>
  <c r="BW62" i="24" s="1"/>
  <c r="H74" i="31" s="1"/>
  <c r="D48" i="24"/>
  <c r="D62" i="24" s="1"/>
  <c r="H3" i="31" s="1"/>
  <c r="P48" i="24"/>
  <c r="P62" i="24" s="1"/>
  <c r="H15" i="31" s="1"/>
  <c r="AB48" i="24"/>
  <c r="AB62" i="24" s="1"/>
  <c r="H27" i="31" s="1"/>
  <c r="AN48" i="24"/>
  <c r="AN62" i="24" s="1"/>
  <c r="H39" i="31" s="1"/>
  <c r="AZ48" i="24"/>
  <c r="AZ62" i="24" s="1"/>
  <c r="H51" i="31" s="1"/>
  <c r="BL48" i="24"/>
  <c r="BL62" i="24" s="1"/>
  <c r="H63" i="31" s="1"/>
  <c r="BX48" i="24"/>
  <c r="BX62" i="24" s="1"/>
  <c r="H75" i="31" s="1"/>
  <c r="E48" i="24"/>
  <c r="E62" i="24" s="1"/>
  <c r="E12" i="32" s="1"/>
  <c r="Q48" i="24"/>
  <c r="Q62" i="24" s="1"/>
  <c r="H16" i="31" s="1"/>
  <c r="AC48" i="24"/>
  <c r="AC62" i="24" s="1"/>
  <c r="AO48" i="24"/>
  <c r="AO62" i="24" s="1"/>
  <c r="H40" i="31" s="1"/>
  <c r="BA48" i="24"/>
  <c r="BA62" i="24" s="1"/>
  <c r="H52" i="31" s="1"/>
  <c r="BM48" i="24"/>
  <c r="BM62" i="24" s="1"/>
  <c r="H64" i="31" s="1"/>
  <c r="BY48" i="24"/>
  <c r="BY62" i="24" s="1"/>
  <c r="H76" i="31" s="1"/>
  <c r="D416" i="24"/>
  <c r="E414" i="24" s="1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F234" i="34"/>
  <c r="E233" i="34"/>
  <c r="CE89" i="34"/>
  <c r="K612" i="34" s="1"/>
  <c r="CF91" i="34"/>
  <c r="H46" i="31"/>
  <c r="O21" i="31"/>
  <c r="H83" i="32"/>
  <c r="O45" i="31"/>
  <c r="D211" i="32"/>
  <c r="O69" i="31"/>
  <c r="G307" i="32"/>
  <c r="G44" i="32"/>
  <c r="H45" i="31"/>
  <c r="D204" i="32"/>
  <c r="H57" i="31"/>
  <c r="I23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O13" i="31"/>
  <c r="G51" i="32"/>
  <c r="O61" i="31"/>
  <c r="F275" i="32"/>
  <c r="AE31" i="31"/>
  <c r="D154" i="32"/>
  <c r="C68" i="8"/>
  <c r="H26" i="32"/>
  <c r="H23" i="31"/>
  <c r="C108" i="32"/>
  <c r="H55" i="31"/>
  <c r="AE8" i="31"/>
  <c r="I26" i="32"/>
  <c r="AE16" i="31"/>
  <c r="C90" i="32"/>
  <c r="AE24" i="31"/>
  <c r="D122" i="32"/>
  <c r="AE32" i="31"/>
  <c r="E154" i="32"/>
  <c r="AE40" i="31"/>
  <c r="F186" i="32"/>
  <c r="CE89" i="24"/>
  <c r="AE15" i="31"/>
  <c r="I58" i="32"/>
  <c r="H32" i="31"/>
  <c r="E140" i="32"/>
  <c r="H80" i="31"/>
  <c r="D364" i="32"/>
  <c r="H62" i="31"/>
  <c r="G268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AE23" i="31"/>
  <c r="C122" i="32"/>
  <c r="AE39" i="31"/>
  <c r="E186" i="32"/>
  <c r="AE47" i="31"/>
  <c r="F218" i="32"/>
  <c r="H33" i="31"/>
  <c r="F140" i="32"/>
  <c r="H41" i="31"/>
  <c r="G172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C172" i="32"/>
  <c r="O9" i="31"/>
  <c r="C51" i="32"/>
  <c r="O33" i="31"/>
  <c r="F147" i="32"/>
  <c r="H43" i="31"/>
  <c r="I172" i="32"/>
  <c r="H67" i="31"/>
  <c r="E300" i="32"/>
  <c r="H50" i="31"/>
  <c r="DF2" i="30"/>
  <c r="C170" i="8"/>
  <c r="O49" i="31"/>
  <c r="H211" i="32"/>
  <c r="H20" i="31"/>
  <c r="H28" i="31"/>
  <c r="H108" i="32"/>
  <c r="E172" i="32"/>
  <c r="H300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H31" i="31"/>
  <c r="D140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D44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C615" i="34"/>
  <c r="CD85" i="34"/>
  <c r="B94" i="15" s="1"/>
  <c r="CF90" i="34"/>
  <c r="CD52" i="34" s="1"/>
  <c r="D26" i="33" l="1"/>
  <c r="C167" i="8"/>
  <c r="H9" i="31"/>
  <c r="H268" i="32"/>
  <c r="H66" i="31"/>
  <c r="H76" i="32"/>
  <c r="H44" i="31"/>
  <c r="H204" i="32"/>
  <c r="H5" i="31"/>
  <c r="CE48" i="34"/>
  <c r="E76" i="32"/>
  <c r="G332" i="32"/>
  <c r="G12" i="32"/>
  <c r="E268" i="32"/>
  <c r="C332" i="32"/>
  <c r="G300" i="32"/>
  <c r="CE48" i="24"/>
  <c r="I12" i="32"/>
  <c r="E236" i="32"/>
  <c r="D332" i="32"/>
  <c r="C140" i="32"/>
  <c r="I76" i="32"/>
  <c r="C268" i="32"/>
  <c r="G108" i="32"/>
  <c r="I300" i="32"/>
  <c r="E44" i="32"/>
  <c r="H172" i="32"/>
  <c r="H332" i="32"/>
  <c r="H4" i="31"/>
  <c r="F268" i="32"/>
  <c r="G140" i="32"/>
  <c r="F236" i="32"/>
  <c r="H79" i="31"/>
  <c r="D108" i="32"/>
  <c r="H2" i="31"/>
  <c r="I44" i="32"/>
  <c r="F44" i="32"/>
  <c r="H78" i="31"/>
  <c r="D236" i="32"/>
  <c r="C236" i="32"/>
  <c r="CA52" i="24"/>
  <c r="CA67" i="24" s="1"/>
  <c r="CA85" i="24" s="1"/>
  <c r="BO52" i="24"/>
  <c r="BO67" i="24" s="1"/>
  <c r="BO85" i="24" s="1"/>
  <c r="BC52" i="24"/>
  <c r="BC67" i="24" s="1"/>
  <c r="AQ52" i="24"/>
  <c r="AQ67" i="24" s="1"/>
  <c r="AE52" i="24"/>
  <c r="AE67" i="24" s="1"/>
  <c r="S52" i="24"/>
  <c r="S67" i="24" s="1"/>
  <c r="G52" i="24"/>
  <c r="G67" i="24" s="1"/>
  <c r="BL52" i="24"/>
  <c r="BL67" i="24" s="1"/>
  <c r="AB52" i="24"/>
  <c r="AB67" i="24" s="1"/>
  <c r="AK52" i="24"/>
  <c r="AK67" i="24" s="1"/>
  <c r="AK85" i="24" s="1"/>
  <c r="I149" i="32" s="1"/>
  <c r="BZ52" i="24"/>
  <c r="BZ67" i="24" s="1"/>
  <c r="BN52" i="24"/>
  <c r="BN67" i="24" s="1"/>
  <c r="BB52" i="24"/>
  <c r="BB67" i="24" s="1"/>
  <c r="AP52" i="24"/>
  <c r="AP67" i="24" s="1"/>
  <c r="AD52" i="24"/>
  <c r="AD67" i="24" s="1"/>
  <c r="AD85" i="24" s="1"/>
  <c r="R52" i="24"/>
  <c r="R67" i="24" s="1"/>
  <c r="R85" i="24" s="1"/>
  <c r="D85" i="32" s="1"/>
  <c r="F52" i="24"/>
  <c r="F67" i="24" s="1"/>
  <c r="AZ52" i="24"/>
  <c r="AZ67" i="24" s="1"/>
  <c r="AZ85" i="24" s="1"/>
  <c r="P52" i="24"/>
  <c r="P67" i="24" s="1"/>
  <c r="BY52" i="24"/>
  <c r="BY67" i="24" s="1"/>
  <c r="BM52" i="24"/>
  <c r="BM67" i="24" s="1"/>
  <c r="BA52" i="24"/>
  <c r="BA67" i="24" s="1"/>
  <c r="BA85" i="24" s="1"/>
  <c r="AO52" i="24"/>
  <c r="AO67" i="24" s="1"/>
  <c r="AO85" i="24" s="1"/>
  <c r="F181" i="32" s="1"/>
  <c r="AC52" i="24"/>
  <c r="AC67" i="24" s="1"/>
  <c r="Q52" i="24"/>
  <c r="Q67" i="24" s="1"/>
  <c r="Q85" i="24" s="1"/>
  <c r="E52" i="24"/>
  <c r="E67" i="24" s="1"/>
  <c r="AN52" i="24"/>
  <c r="AN67" i="24" s="1"/>
  <c r="D52" i="24"/>
  <c r="D67" i="24" s="1"/>
  <c r="BX52" i="24"/>
  <c r="BX67" i="24" s="1"/>
  <c r="BD52" i="24"/>
  <c r="BD67" i="24" s="1"/>
  <c r="H52" i="24"/>
  <c r="H67" i="24" s="1"/>
  <c r="H85" i="24" s="1"/>
  <c r="BW52" i="24"/>
  <c r="BW67" i="24" s="1"/>
  <c r="BK52" i="24"/>
  <c r="BK67" i="24" s="1"/>
  <c r="AY52" i="24"/>
  <c r="AY67" i="24" s="1"/>
  <c r="AM52" i="24"/>
  <c r="AM67" i="24" s="1"/>
  <c r="AM85" i="24" s="1"/>
  <c r="D181" i="32" s="1"/>
  <c r="AA52" i="24"/>
  <c r="AA67" i="24" s="1"/>
  <c r="AA85" i="24" s="1"/>
  <c r="F117" i="32" s="1"/>
  <c r="O52" i="24"/>
  <c r="O67" i="24" s="1"/>
  <c r="O85" i="24" s="1"/>
  <c r="C27" i="15" s="1"/>
  <c r="G27" i="15" s="1"/>
  <c r="C52" i="24"/>
  <c r="BI52" i="24"/>
  <c r="BI67" i="24" s="1"/>
  <c r="BI85" i="24" s="1"/>
  <c r="C73" i="15" s="1"/>
  <c r="G73" i="15" s="1"/>
  <c r="Y52" i="24"/>
  <c r="Y67" i="24" s="1"/>
  <c r="BV52" i="24"/>
  <c r="BV67" i="24" s="1"/>
  <c r="BJ52" i="24"/>
  <c r="BJ67" i="24" s="1"/>
  <c r="AX52" i="24"/>
  <c r="AX67" i="24" s="1"/>
  <c r="AL52" i="24"/>
  <c r="AL67" i="24" s="1"/>
  <c r="Z52" i="24"/>
  <c r="Z67" i="24" s="1"/>
  <c r="Z85" i="24" s="1"/>
  <c r="N52" i="24"/>
  <c r="N67" i="24" s="1"/>
  <c r="AW52" i="24"/>
  <c r="AW67" i="24" s="1"/>
  <c r="AW85" i="24" s="1"/>
  <c r="G213" i="32" s="1"/>
  <c r="M52" i="24"/>
  <c r="M67" i="24" s="1"/>
  <c r="BU52" i="24"/>
  <c r="BU67" i="24" s="1"/>
  <c r="BP52" i="24"/>
  <c r="BP67" i="24" s="1"/>
  <c r="BT52" i="24"/>
  <c r="BT67" i="24" s="1"/>
  <c r="BH52" i="24"/>
  <c r="BH67" i="24" s="1"/>
  <c r="BH85" i="24" s="1"/>
  <c r="AV52" i="24"/>
  <c r="AV67" i="24" s="1"/>
  <c r="AJ52" i="24"/>
  <c r="AJ67" i="24" s="1"/>
  <c r="AJ85" i="24" s="1"/>
  <c r="H149" i="32" s="1"/>
  <c r="X52" i="24"/>
  <c r="X67" i="24" s="1"/>
  <c r="L52" i="24"/>
  <c r="L67" i="24" s="1"/>
  <c r="BS52" i="24"/>
  <c r="BS67" i="24" s="1"/>
  <c r="AU52" i="24"/>
  <c r="AU67" i="24" s="1"/>
  <c r="AI52" i="24"/>
  <c r="AI67" i="24" s="1"/>
  <c r="W52" i="24"/>
  <c r="W67" i="24" s="1"/>
  <c r="K52" i="24"/>
  <c r="K67" i="24" s="1"/>
  <c r="BR52" i="24"/>
  <c r="BR67" i="24" s="1"/>
  <c r="BF52" i="24"/>
  <c r="BF67" i="24" s="1"/>
  <c r="AT52" i="24"/>
  <c r="AT67" i="24" s="1"/>
  <c r="AH52" i="24"/>
  <c r="AH67" i="24" s="1"/>
  <c r="V52" i="24"/>
  <c r="V67" i="24" s="1"/>
  <c r="J52" i="24"/>
  <c r="J67" i="24" s="1"/>
  <c r="AS52" i="24"/>
  <c r="AS67" i="24" s="1"/>
  <c r="AS85" i="24" s="1"/>
  <c r="C213" i="32" s="1"/>
  <c r="CB52" i="24"/>
  <c r="CB67" i="24" s="1"/>
  <c r="AR52" i="24"/>
  <c r="AR67" i="24" s="1"/>
  <c r="AR85" i="24" s="1"/>
  <c r="AF52" i="24"/>
  <c r="AF67" i="24" s="1"/>
  <c r="T52" i="24"/>
  <c r="T67" i="24" s="1"/>
  <c r="BG52" i="24"/>
  <c r="BG67" i="24" s="1"/>
  <c r="BE52" i="24"/>
  <c r="BE67" i="24" s="1"/>
  <c r="BE85" i="24" s="1"/>
  <c r="U52" i="24"/>
  <c r="U67" i="24" s="1"/>
  <c r="CD52" i="24"/>
  <c r="BQ52" i="24"/>
  <c r="BQ67" i="24" s="1"/>
  <c r="BQ85" i="24" s="1"/>
  <c r="I52" i="24"/>
  <c r="I67" i="24" s="1"/>
  <c r="CC52" i="24"/>
  <c r="CC67" i="24" s="1"/>
  <c r="AG52" i="24"/>
  <c r="AG67" i="24" s="1"/>
  <c r="H14" i="31"/>
  <c r="F76" i="32"/>
  <c r="H236" i="32"/>
  <c r="D268" i="32"/>
  <c r="C76" i="32"/>
  <c r="CE62" i="24"/>
  <c r="I364" i="32" s="1"/>
  <c r="I268" i="32"/>
  <c r="I140" i="32"/>
  <c r="D172" i="32"/>
  <c r="I108" i="32"/>
  <c r="H29" i="31"/>
  <c r="H25" i="31"/>
  <c r="E332" i="32"/>
  <c r="F300" i="32"/>
  <c r="D76" i="32"/>
  <c r="G204" i="32"/>
  <c r="H47" i="31"/>
  <c r="F108" i="32"/>
  <c r="D12" i="32"/>
  <c r="H36" i="31"/>
  <c r="H12" i="32"/>
  <c r="F332" i="32"/>
  <c r="H140" i="32"/>
  <c r="C300" i="32"/>
  <c r="F172" i="32"/>
  <c r="D384" i="24"/>
  <c r="C138" i="8" s="1"/>
  <c r="D352" i="34"/>
  <c r="D350" i="24"/>
  <c r="F16" i="6"/>
  <c r="F234" i="24"/>
  <c r="C50" i="8"/>
  <c r="F309" i="24"/>
  <c r="D352" i="24"/>
  <c r="C103" i="8" s="1"/>
  <c r="E373" i="32"/>
  <c r="C94" i="15"/>
  <c r="G94" i="15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I378" i="32"/>
  <c r="K612" i="24"/>
  <c r="C682" i="24" l="1"/>
  <c r="C85" i="32"/>
  <c r="C91" i="15"/>
  <c r="G91" i="15" s="1"/>
  <c r="I341" i="32"/>
  <c r="C65" i="15"/>
  <c r="G65" i="15" s="1"/>
  <c r="C630" i="24"/>
  <c r="E277" i="32"/>
  <c r="C647" i="24"/>
  <c r="C673" i="24"/>
  <c r="H21" i="32"/>
  <c r="C20" i="15"/>
  <c r="G20" i="15" s="1"/>
  <c r="D277" i="32"/>
  <c r="C636" i="24"/>
  <c r="C49" i="15"/>
  <c r="G49" i="15" s="1"/>
  <c r="C57" i="15"/>
  <c r="G57" i="15" s="1"/>
  <c r="H53" i="32"/>
  <c r="C710" i="24"/>
  <c r="C680" i="24"/>
  <c r="C709" i="24"/>
  <c r="C56" i="15"/>
  <c r="G56" i="15" s="1"/>
  <c r="I181" i="32"/>
  <c r="E117" i="32"/>
  <c r="C691" i="24"/>
  <c r="C38" i="15"/>
  <c r="G38" i="15" s="1"/>
  <c r="C245" i="32"/>
  <c r="C64" i="15"/>
  <c r="G64" i="15" s="1"/>
  <c r="C628" i="24"/>
  <c r="C81" i="15"/>
  <c r="G81" i="15" s="1"/>
  <c r="F309" i="32"/>
  <c r="C42" i="15"/>
  <c r="G42" i="15" s="1"/>
  <c r="I117" i="32"/>
  <c r="C695" i="24"/>
  <c r="H245" i="32"/>
  <c r="C614" i="24"/>
  <c r="C69" i="15"/>
  <c r="G69" i="15" s="1"/>
  <c r="C79" i="15"/>
  <c r="G79" i="15" s="1"/>
  <c r="D309" i="32"/>
  <c r="C627" i="24"/>
  <c r="M30" i="31"/>
  <c r="C145" i="32"/>
  <c r="AE85" i="24"/>
  <c r="F113" i="32"/>
  <c r="M26" i="31"/>
  <c r="C702" i="24"/>
  <c r="C706" i="24"/>
  <c r="M31" i="31"/>
  <c r="AF85" i="24"/>
  <c r="D145" i="32"/>
  <c r="AI85" i="24"/>
  <c r="M34" i="31"/>
  <c r="G145" i="32"/>
  <c r="G209" i="32"/>
  <c r="M48" i="31"/>
  <c r="M38" i="31"/>
  <c r="D177" i="32"/>
  <c r="M40" i="31"/>
  <c r="F177" i="32"/>
  <c r="M77" i="31"/>
  <c r="H337" i="32"/>
  <c r="BZ85" i="24"/>
  <c r="H81" i="32"/>
  <c r="M21" i="31"/>
  <c r="V85" i="24"/>
  <c r="M18" i="31"/>
  <c r="S85" i="24"/>
  <c r="E81" i="32"/>
  <c r="AH85" i="24"/>
  <c r="M33" i="31"/>
  <c r="F145" i="32"/>
  <c r="M5" i="31"/>
  <c r="F17" i="32"/>
  <c r="F85" i="24"/>
  <c r="D113" i="32"/>
  <c r="M24" i="31"/>
  <c r="I81" i="32"/>
  <c r="W85" i="24"/>
  <c r="M22" i="31"/>
  <c r="M65" i="31"/>
  <c r="C305" i="32"/>
  <c r="AU85" i="24"/>
  <c r="E209" i="32"/>
  <c r="M46" i="31"/>
  <c r="G49" i="32"/>
  <c r="N85" i="24"/>
  <c r="M13" i="31"/>
  <c r="M36" i="31"/>
  <c r="I145" i="32"/>
  <c r="AY85" i="24"/>
  <c r="M50" i="31"/>
  <c r="I209" i="32"/>
  <c r="CB85" i="24"/>
  <c r="M79" i="31"/>
  <c r="C369" i="32"/>
  <c r="BS85" i="24"/>
  <c r="M70" i="31"/>
  <c r="H305" i="32"/>
  <c r="BK85" i="24"/>
  <c r="M62" i="31"/>
  <c r="G273" i="32"/>
  <c r="BM85" i="24"/>
  <c r="I273" i="32"/>
  <c r="M64" i="31"/>
  <c r="M27" i="31"/>
  <c r="G113" i="32"/>
  <c r="AB85" i="24"/>
  <c r="M8" i="31"/>
  <c r="I17" i="32"/>
  <c r="I85" i="24"/>
  <c r="M51" i="31"/>
  <c r="C241" i="32"/>
  <c r="D245" i="32"/>
  <c r="F305" i="32"/>
  <c r="M68" i="31"/>
  <c r="F209" i="32"/>
  <c r="AV85" i="24"/>
  <c r="M47" i="31"/>
  <c r="M75" i="31"/>
  <c r="F337" i="32"/>
  <c r="BX85" i="24"/>
  <c r="C51" i="15"/>
  <c r="G51" i="15" s="1"/>
  <c r="D17" i="32"/>
  <c r="D85" i="24"/>
  <c r="M3" i="31"/>
  <c r="T85" i="24"/>
  <c r="F81" i="32"/>
  <c r="M19" i="31"/>
  <c r="M85" i="24"/>
  <c r="M12" i="31"/>
  <c r="F49" i="32"/>
  <c r="AC85" i="24"/>
  <c r="M28" i="31"/>
  <c r="H113" i="32"/>
  <c r="M43" i="31"/>
  <c r="I177" i="32"/>
  <c r="M52" i="31"/>
  <c r="D241" i="32"/>
  <c r="M25" i="31"/>
  <c r="E113" i="32"/>
  <c r="C634" i="24"/>
  <c r="AG85" i="24"/>
  <c r="M32" i="31"/>
  <c r="E145" i="32"/>
  <c r="C209" i="32"/>
  <c r="M44" i="31"/>
  <c r="L85" i="24"/>
  <c r="M11" i="31"/>
  <c r="E49" i="32"/>
  <c r="C177" i="32"/>
  <c r="AL85" i="24"/>
  <c r="M37" i="31"/>
  <c r="BW85" i="24"/>
  <c r="M74" i="31"/>
  <c r="E337" i="32"/>
  <c r="M76" i="31"/>
  <c r="G337" i="32"/>
  <c r="BY85" i="24"/>
  <c r="M63" i="31"/>
  <c r="BL85" i="24"/>
  <c r="H273" i="32"/>
  <c r="CC85" i="24"/>
  <c r="M80" i="31"/>
  <c r="D369" i="32"/>
  <c r="M9" i="31"/>
  <c r="C49" i="32"/>
  <c r="J85" i="24"/>
  <c r="X85" i="24"/>
  <c r="C113" i="32"/>
  <c r="M23" i="31"/>
  <c r="H209" i="32"/>
  <c r="AX85" i="24"/>
  <c r="M49" i="31"/>
  <c r="M7" i="31"/>
  <c r="H17" i="32"/>
  <c r="P85" i="24"/>
  <c r="M15" i="31"/>
  <c r="I49" i="32"/>
  <c r="G17" i="32"/>
  <c r="M6" i="31"/>
  <c r="G85" i="24"/>
  <c r="M55" i="31"/>
  <c r="G241" i="32"/>
  <c r="BD85" i="24"/>
  <c r="M35" i="31"/>
  <c r="H145" i="32"/>
  <c r="F273" i="32"/>
  <c r="BJ85" i="24"/>
  <c r="M61" i="31"/>
  <c r="BV85" i="24"/>
  <c r="M73" i="31"/>
  <c r="D337" i="32"/>
  <c r="D209" i="32"/>
  <c r="AT85" i="24"/>
  <c r="M45" i="31"/>
  <c r="D273" i="32"/>
  <c r="M59" i="31"/>
  <c r="D81" i="32"/>
  <c r="M17" i="31"/>
  <c r="AQ85" i="24"/>
  <c r="M42" i="31"/>
  <c r="H177" i="32"/>
  <c r="C704" i="24"/>
  <c r="C692" i="24"/>
  <c r="C683" i="24"/>
  <c r="C72" i="15"/>
  <c r="G72" i="15" s="1"/>
  <c r="BN85" i="24"/>
  <c r="C619" i="24" s="1"/>
  <c r="U85" i="24"/>
  <c r="M20" i="31"/>
  <c r="G81" i="32"/>
  <c r="BF85" i="24"/>
  <c r="M57" i="31"/>
  <c r="I241" i="32"/>
  <c r="I305" i="32"/>
  <c r="BT85" i="24"/>
  <c r="M71" i="31"/>
  <c r="E273" i="32"/>
  <c r="M60" i="31"/>
  <c r="M39" i="31"/>
  <c r="E177" i="32"/>
  <c r="AN85" i="24"/>
  <c r="M29" i="31"/>
  <c r="I113" i="32"/>
  <c r="M54" i="31"/>
  <c r="F241" i="32"/>
  <c r="BC85" i="24"/>
  <c r="C39" i="15"/>
  <c r="G39" i="15" s="1"/>
  <c r="Y85" i="24"/>
  <c r="M56" i="31"/>
  <c r="H241" i="32"/>
  <c r="M69" i="31"/>
  <c r="G305" i="32"/>
  <c r="BR85" i="24"/>
  <c r="BP85" i="24"/>
  <c r="M67" i="31"/>
  <c r="E305" i="32"/>
  <c r="C67" i="24"/>
  <c r="CE52" i="24"/>
  <c r="E17" i="32"/>
  <c r="E85" i="24"/>
  <c r="M4" i="31"/>
  <c r="G177" i="32"/>
  <c r="AP85" i="24"/>
  <c r="M41" i="31"/>
  <c r="M66" i="31"/>
  <c r="D305" i="32"/>
  <c r="M58" i="31"/>
  <c r="BG85" i="24"/>
  <c r="C273" i="32"/>
  <c r="M10" i="31"/>
  <c r="K85" i="24"/>
  <c r="D49" i="32"/>
  <c r="BU85" i="24"/>
  <c r="C337" i="32"/>
  <c r="M72" i="31"/>
  <c r="M14" i="31"/>
  <c r="H49" i="32"/>
  <c r="M16" i="31"/>
  <c r="C81" i="32"/>
  <c r="BB85" i="24"/>
  <c r="M53" i="31"/>
  <c r="E241" i="32"/>
  <c r="M78" i="31"/>
  <c r="I337" i="32"/>
  <c r="C53" i="15"/>
  <c r="G53" i="15" s="1"/>
  <c r="C623" i="24"/>
  <c r="C701" i="24"/>
  <c r="C48" i="15"/>
  <c r="G48" i="15" s="1"/>
  <c r="C29" i="15"/>
  <c r="G29" i="15" s="1"/>
  <c r="C631" i="24"/>
  <c r="C61" i="15"/>
  <c r="C30" i="15"/>
  <c r="G30" i="15" s="1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D615" i="24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C83" i="15" l="1"/>
  <c r="G83" i="15" s="1"/>
  <c r="H309" i="32"/>
  <c r="C639" i="24"/>
  <c r="C675" i="24"/>
  <c r="C53" i="32"/>
  <c r="C22" i="15"/>
  <c r="G22" i="15" s="1"/>
  <c r="C633" i="24"/>
  <c r="C67" i="15"/>
  <c r="G67" i="15" s="1"/>
  <c r="F245" i="32"/>
  <c r="E245" i="32"/>
  <c r="C66" i="15"/>
  <c r="G66" i="15" s="1"/>
  <c r="C632" i="24"/>
  <c r="C618" i="24"/>
  <c r="C71" i="15"/>
  <c r="G71" i="15" s="1"/>
  <c r="C277" i="32"/>
  <c r="H181" i="32"/>
  <c r="C55" i="15"/>
  <c r="G55" i="15" s="1"/>
  <c r="C708" i="24"/>
  <c r="F277" i="32"/>
  <c r="C74" i="15"/>
  <c r="G74" i="15" s="1"/>
  <c r="C617" i="24"/>
  <c r="I53" i="32"/>
  <c r="C681" i="24"/>
  <c r="C28" i="15"/>
  <c r="G28" i="15" s="1"/>
  <c r="C309" i="32"/>
  <c r="I245" i="32"/>
  <c r="C70" i="15"/>
  <c r="G70" i="15" s="1"/>
  <c r="C629" i="24"/>
  <c r="C50" i="15"/>
  <c r="G50" i="15" s="1"/>
  <c r="C181" i="32"/>
  <c r="C703" i="24"/>
  <c r="E85" i="32"/>
  <c r="C31" i="15"/>
  <c r="G31" i="15" s="1"/>
  <c r="C684" i="24"/>
  <c r="C149" i="32"/>
  <c r="C43" i="15"/>
  <c r="G43" i="15" s="1"/>
  <c r="H43" i="15" s="1"/>
  <c r="I43" i="15" s="1"/>
  <c r="C696" i="24"/>
  <c r="C80" i="15"/>
  <c r="G80" i="15" s="1"/>
  <c r="C621" i="24"/>
  <c r="E309" i="32"/>
  <c r="C620" i="24"/>
  <c r="C93" i="15"/>
  <c r="G93" i="15" s="1"/>
  <c r="D373" i="32"/>
  <c r="F85" i="32"/>
  <c r="C32" i="15"/>
  <c r="G32" i="15" s="1"/>
  <c r="C685" i="24"/>
  <c r="I277" i="32"/>
  <c r="C638" i="24"/>
  <c r="C77" i="15"/>
  <c r="G77" i="15" s="1"/>
  <c r="C63" i="15"/>
  <c r="G63" i="15" s="1"/>
  <c r="I213" i="32"/>
  <c r="C625" i="24"/>
  <c r="C35" i="15"/>
  <c r="G35" i="15" s="1"/>
  <c r="C688" i="24"/>
  <c r="I85" i="32"/>
  <c r="C78" i="15"/>
  <c r="G78" i="15" s="1"/>
  <c r="C82" i="15"/>
  <c r="G82" i="15" s="1"/>
  <c r="C626" i="24"/>
  <c r="G309" i="32"/>
  <c r="C705" i="24"/>
  <c r="E181" i="32"/>
  <c r="C52" i="15"/>
  <c r="G52" i="15" s="1"/>
  <c r="H85" i="32"/>
  <c r="C687" i="24"/>
  <c r="C34" i="15"/>
  <c r="G34" i="15" s="1"/>
  <c r="G85" i="32"/>
  <c r="C33" i="15"/>
  <c r="G33" i="15" s="1"/>
  <c r="C686" i="24"/>
  <c r="G245" i="32"/>
  <c r="C624" i="24"/>
  <c r="C68" i="15"/>
  <c r="G68" i="15" s="1"/>
  <c r="C616" i="24"/>
  <c r="C62" i="15"/>
  <c r="H213" i="32"/>
  <c r="H277" i="32"/>
  <c r="C637" i="24"/>
  <c r="C76" i="15"/>
  <c r="G76" i="15" s="1"/>
  <c r="C16" i="15"/>
  <c r="G16" i="15" s="1"/>
  <c r="C669" i="24"/>
  <c r="D21" i="32"/>
  <c r="G181" i="32"/>
  <c r="C54" i="15"/>
  <c r="G54" i="15" s="1"/>
  <c r="C707" i="24"/>
  <c r="C677" i="24"/>
  <c r="E53" i="32"/>
  <c r="C24" i="15"/>
  <c r="G24" i="15" s="1"/>
  <c r="C75" i="15"/>
  <c r="G75" i="15" s="1"/>
  <c r="C635" i="24"/>
  <c r="G277" i="32"/>
  <c r="G149" i="32"/>
  <c r="C47" i="15"/>
  <c r="G47" i="15" s="1"/>
  <c r="C700" i="24"/>
  <c r="G341" i="32"/>
  <c r="C89" i="15"/>
  <c r="G89" i="15" s="1"/>
  <c r="C645" i="24"/>
  <c r="I21" i="32"/>
  <c r="C21" i="15"/>
  <c r="G21" i="15" s="1"/>
  <c r="C674" i="24"/>
  <c r="G53" i="32"/>
  <c r="C26" i="15"/>
  <c r="G26" i="15" s="1"/>
  <c r="C679" i="24"/>
  <c r="C671" i="24"/>
  <c r="C18" i="15"/>
  <c r="G18" i="15" s="1"/>
  <c r="F21" i="32"/>
  <c r="H341" i="32"/>
  <c r="C90" i="15"/>
  <c r="G90" i="15" s="1"/>
  <c r="C646" i="24"/>
  <c r="D149" i="32"/>
  <c r="C44" i="15"/>
  <c r="G44" i="15" s="1"/>
  <c r="C697" i="24"/>
  <c r="H117" i="32"/>
  <c r="C41" i="15"/>
  <c r="G41" i="15" s="1"/>
  <c r="C694" i="24"/>
  <c r="C711" i="24"/>
  <c r="D213" i="32"/>
  <c r="C58" i="15"/>
  <c r="G58" i="15" s="1"/>
  <c r="C670" i="24"/>
  <c r="C17" i="15"/>
  <c r="G17" i="15" s="1"/>
  <c r="E21" i="32"/>
  <c r="C689" i="24"/>
  <c r="C117" i="32"/>
  <c r="C36" i="15"/>
  <c r="G36" i="15" s="1"/>
  <c r="C693" i="24"/>
  <c r="C40" i="15"/>
  <c r="G40" i="15" s="1"/>
  <c r="G117" i="32"/>
  <c r="C85" i="15"/>
  <c r="G85" i="15" s="1"/>
  <c r="C641" i="24"/>
  <c r="C341" i="32"/>
  <c r="G21" i="32"/>
  <c r="C19" i="15"/>
  <c r="G19" i="15" s="1"/>
  <c r="C672" i="24"/>
  <c r="F341" i="32"/>
  <c r="C88" i="15"/>
  <c r="G88" i="15" s="1"/>
  <c r="C644" i="24"/>
  <c r="D117" i="32"/>
  <c r="C690" i="24"/>
  <c r="C37" i="15"/>
  <c r="G37" i="15" s="1"/>
  <c r="D53" i="32"/>
  <c r="C676" i="24"/>
  <c r="C23" i="15"/>
  <c r="G23" i="15" s="1"/>
  <c r="C84" i="15"/>
  <c r="G84" i="15" s="1"/>
  <c r="C640" i="24"/>
  <c r="I309" i="32"/>
  <c r="D341" i="32"/>
  <c r="C86" i="15"/>
  <c r="G86" i="15" s="1"/>
  <c r="C642" i="24"/>
  <c r="C698" i="24"/>
  <c r="E149" i="32"/>
  <c r="C45" i="15"/>
  <c r="G45" i="15" s="1"/>
  <c r="C712" i="24"/>
  <c r="C59" i="15"/>
  <c r="G59" i="15" s="1"/>
  <c r="E213" i="32"/>
  <c r="CE67" i="24"/>
  <c r="I369" i="32" s="1"/>
  <c r="M2" i="31"/>
  <c r="C17" i="32"/>
  <c r="C85" i="24"/>
  <c r="C643" i="24"/>
  <c r="C87" i="15"/>
  <c r="G87" i="15" s="1"/>
  <c r="E341" i="32"/>
  <c r="C678" i="24"/>
  <c r="C25" i="15"/>
  <c r="G25" i="15" s="1"/>
  <c r="F53" i="32"/>
  <c r="C713" i="24"/>
  <c r="C60" i="15"/>
  <c r="F213" i="32"/>
  <c r="C373" i="32"/>
  <c r="C622" i="24"/>
  <c r="C92" i="15"/>
  <c r="G92" i="15" s="1"/>
  <c r="C46" i="15"/>
  <c r="G46" i="15" s="1"/>
  <c r="F149" i="32"/>
  <c r="C699" i="24"/>
  <c r="D421" i="24"/>
  <c r="D424" i="24" s="1"/>
  <c r="C177" i="8" s="1"/>
  <c r="H34" i="15"/>
  <c r="I34" i="15" s="1"/>
  <c r="F34" i="15"/>
  <c r="F42" i="15"/>
  <c r="H42" i="15"/>
  <c r="I42" i="15" s="1"/>
  <c r="F41" i="15"/>
  <c r="H41" i="15"/>
  <c r="I41" i="15" s="1"/>
  <c r="H18" i="15"/>
  <c r="I18" i="15" s="1"/>
  <c r="F18" i="15"/>
  <c r="F50" i="15"/>
  <c r="H59" i="15"/>
  <c r="I59" i="15" s="1"/>
  <c r="F59" i="15"/>
  <c r="H38" i="15"/>
  <c r="I38" i="15" s="1"/>
  <c r="F38" i="15"/>
  <c r="H39" i="15"/>
  <c r="I39" i="15" s="1"/>
  <c r="F39" i="15"/>
  <c r="F69" i="15"/>
  <c r="H69" i="15"/>
  <c r="I69" i="15" s="1"/>
  <c r="F17" i="15"/>
  <c r="H17" i="15" s="1"/>
  <c r="I17" i="15" s="1"/>
  <c r="H26" i="15"/>
  <c r="I26" i="15" s="1"/>
  <c r="F26" i="15"/>
  <c r="H16" i="15"/>
  <c r="I16" i="15" s="1"/>
  <c r="F16" i="15"/>
  <c r="F45" i="15"/>
  <c r="H23" i="15"/>
  <c r="I23" i="15" s="1"/>
  <c r="F23" i="15"/>
  <c r="H44" i="15"/>
  <c r="I44" i="15" s="1"/>
  <c r="F44" i="15"/>
  <c r="H22" i="15"/>
  <c r="I22" i="15" s="1"/>
  <c r="F22" i="15"/>
  <c r="H28" i="15"/>
  <c r="I28" i="15" s="1"/>
  <c r="F28" i="15"/>
  <c r="H24" i="15"/>
  <c r="I24" i="15" s="1"/>
  <c r="F24" i="15"/>
  <c r="F54" i="15"/>
  <c r="H54" i="15"/>
  <c r="I54" i="15" s="1"/>
  <c r="F33" i="15"/>
  <c r="H33" i="15" s="1"/>
  <c r="I33" i="15" s="1"/>
  <c r="H53" i="15"/>
  <c r="I53" i="15" s="1"/>
  <c r="F53" i="15"/>
  <c r="H27" i="15"/>
  <c r="I27" i="15" s="1"/>
  <c r="F27" i="15"/>
  <c r="H25" i="15"/>
  <c r="I25" i="15" s="1"/>
  <c r="F25" i="15"/>
  <c r="F58" i="15"/>
  <c r="H58" i="15"/>
  <c r="I58" i="15" s="1"/>
  <c r="H52" i="15"/>
  <c r="I52" i="15" s="1"/>
  <c r="F52" i="15"/>
  <c r="F47" i="15"/>
  <c r="H47" i="15"/>
  <c r="I47" i="15" s="1"/>
  <c r="F55" i="15"/>
  <c r="H55" i="15"/>
  <c r="I55" i="15" s="1"/>
  <c r="D712" i="24"/>
  <c r="D704" i="24"/>
  <c r="D696" i="24"/>
  <c r="D709" i="24"/>
  <c r="D706" i="24"/>
  <c r="D708" i="24"/>
  <c r="D707" i="24"/>
  <c r="D684" i="24"/>
  <c r="D676" i="24"/>
  <c r="D668" i="24"/>
  <c r="D628" i="24"/>
  <c r="D622" i="24"/>
  <c r="D618" i="24"/>
  <c r="D716" i="24"/>
  <c r="D697" i="24"/>
  <c r="D692" i="24"/>
  <c r="D689" i="24"/>
  <c r="D681" i="24"/>
  <c r="D673" i="24"/>
  <c r="D711" i="24"/>
  <c r="D705" i="24"/>
  <c r="D693" i="24"/>
  <c r="D687" i="24"/>
  <c r="D685" i="24"/>
  <c r="D683" i="24"/>
  <c r="D641" i="24"/>
  <c r="D637" i="24"/>
  <c r="D633" i="24"/>
  <c r="D627" i="24"/>
  <c r="D625" i="24"/>
  <c r="D703" i="24"/>
  <c r="D642" i="24"/>
  <c r="D634" i="24"/>
  <c r="D630" i="24"/>
  <c r="D702" i="24"/>
  <c r="D695" i="24"/>
  <c r="D694" i="24"/>
  <c r="D682" i="24"/>
  <c r="D680" i="24"/>
  <c r="D678" i="24"/>
  <c r="D646" i="24"/>
  <c r="D620" i="24"/>
  <c r="D679" i="24"/>
  <c r="D677" i="24"/>
  <c r="D675" i="24"/>
  <c r="D638" i="24"/>
  <c r="D624" i="24"/>
  <c r="D686" i="24"/>
  <c r="D647" i="24"/>
  <c r="D643" i="24"/>
  <c r="D670" i="24"/>
  <c r="D645" i="24"/>
  <c r="D616" i="24"/>
  <c r="D713" i="24"/>
  <c r="D701" i="24"/>
  <c r="D699" i="24"/>
  <c r="D632" i="24"/>
  <c r="D623" i="24"/>
  <c r="D636" i="24"/>
  <c r="D626" i="24"/>
  <c r="D710" i="24"/>
  <c r="D629" i="24"/>
  <c r="D619" i="24"/>
  <c r="D698" i="24"/>
  <c r="D691" i="24"/>
  <c r="D688" i="24"/>
  <c r="D672" i="24"/>
  <c r="D669" i="24"/>
  <c r="D617" i="24"/>
  <c r="D690" i="24"/>
  <c r="D640" i="24"/>
  <c r="D635" i="24"/>
  <c r="D639" i="24"/>
  <c r="D621" i="24"/>
  <c r="D700" i="24"/>
  <c r="D674" i="24"/>
  <c r="D671" i="24"/>
  <c r="D644" i="24"/>
  <c r="D631" i="24"/>
  <c r="H35" i="15"/>
  <c r="I35" i="15" s="1"/>
  <c r="F35" i="15"/>
  <c r="H29" i="15"/>
  <c r="I29" i="15" s="1"/>
  <c r="F29" i="15"/>
  <c r="F49" i="15"/>
  <c r="H49" i="15"/>
  <c r="I49" i="15" s="1"/>
  <c r="H21" i="15"/>
  <c r="I21" i="15" s="1"/>
  <c r="F21" i="15"/>
  <c r="CE67" i="34"/>
  <c r="C85" i="34"/>
  <c r="H20" i="15"/>
  <c r="I20" i="15" s="1"/>
  <c r="F20" i="15"/>
  <c r="F37" i="15"/>
  <c r="F48" i="15"/>
  <c r="H48" i="15" s="1"/>
  <c r="I48" i="15" s="1"/>
  <c r="H64" i="15"/>
  <c r="I64" i="15" s="1"/>
  <c r="F64" i="15"/>
  <c r="H56" i="15"/>
  <c r="I56" i="15" s="1"/>
  <c r="F56" i="15"/>
  <c r="H30" i="15"/>
  <c r="I30" i="15" s="1"/>
  <c r="F30" i="15"/>
  <c r="H36" i="15"/>
  <c r="I36" i="15" s="1"/>
  <c r="F36" i="15"/>
  <c r="C648" i="34"/>
  <c r="M716" i="34" s="1"/>
  <c r="D615" i="34"/>
  <c r="H19" i="15"/>
  <c r="I19" i="15" s="1"/>
  <c r="F19" i="15"/>
  <c r="H65" i="15"/>
  <c r="I65" i="15" s="1"/>
  <c r="F65" i="15"/>
  <c r="F57" i="15"/>
  <c r="H57" i="15"/>
  <c r="I57" i="15" s="1"/>
  <c r="H46" i="15"/>
  <c r="I46" i="15" s="1"/>
  <c r="F46" i="15"/>
  <c r="F63" i="15"/>
  <c r="H63" i="15" s="1"/>
  <c r="I63" i="15" s="1"/>
  <c r="H51" i="15"/>
  <c r="I51" i="15" s="1"/>
  <c r="F51" i="15"/>
  <c r="F43" i="15"/>
  <c r="H45" i="15" l="1"/>
  <c r="I45" i="15" s="1"/>
  <c r="H37" i="15"/>
  <c r="I37" i="15" s="1"/>
  <c r="H50" i="15"/>
  <c r="I50" i="15" s="1"/>
  <c r="C21" i="32"/>
  <c r="C668" i="24"/>
  <c r="C715" i="24" s="1"/>
  <c r="C15" i="15"/>
  <c r="G15" i="15" s="1"/>
  <c r="CE85" i="24"/>
  <c r="C648" i="24"/>
  <c r="M716" i="24" s="1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D715" i="24"/>
  <c r="E623" i="24"/>
  <c r="C668" i="34"/>
  <c r="C715" i="34" s="1"/>
  <c r="CE85" i="34"/>
  <c r="C716" i="34" s="1"/>
  <c r="B15" i="15"/>
  <c r="E612" i="24" l="1"/>
  <c r="E697" i="24" s="1"/>
  <c r="I373" i="32"/>
  <c r="C716" i="24"/>
  <c r="H15" i="15"/>
  <c r="I15" i="15" s="1"/>
  <c r="F15" i="15"/>
  <c r="D715" i="34"/>
  <c r="E623" i="34"/>
  <c r="E612" i="34"/>
  <c r="E716" i="24"/>
  <c r="E685" i="24" l="1"/>
  <c r="E688" i="24"/>
  <c r="E699" i="24"/>
  <c r="E645" i="24"/>
  <c r="E703" i="24"/>
  <c r="E668" i="24"/>
  <c r="E713" i="24"/>
  <c r="E711" i="24"/>
  <c r="E698" i="24"/>
  <c r="E676" i="24"/>
  <c r="E647" i="24"/>
  <c r="E700" i="24"/>
  <c r="E624" i="24"/>
  <c r="F624" i="24" s="1"/>
  <c r="F706" i="24" s="1"/>
  <c r="E670" i="24"/>
  <c r="E628" i="24"/>
  <c r="E630" i="24"/>
  <c r="E678" i="24"/>
  <c r="E637" i="24"/>
  <c r="E684" i="24"/>
  <c r="E709" i="24"/>
  <c r="E705" i="24"/>
  <c r="E694" i="24"/>
  <c r="E687" i="24"/>
  <c r="E681" i="24"/>
  <c r="E625" i="24"/>
  <c r="E627" i="24"/>
  <c r="E643" i="24"/>
  <c r="E692" i="24"/>
  <c r="E635" i="24"/>
  <c r="E632" i="24"/>
  <c r="E696" i="24"/>
  <c r="E629" i="24"/>
  <c r="E631" i="24"/>
  <c r="E672" i="24"/>
  <c r="E691" i="24"/>
  <c r="E674" i="24"/>
  <c r="E646" i="24"/>
  <c r="E671" i="24"/>
  <c r="E641" i="24"/>
  <c r="E706" i="24"/>
  <c r="E707" i="24"/>
  <c r="E680" i="24"/>
  <c r="E693" i="24"/>
  <c r="E640" i="24"/>
  <c r="E682" i="24"/>
  <c r="E701" i="24"/>
  <c r="E690" i="24"/>
  <c r="E634" i="24"/>
  <c r="E686" i="24"/>
  <c r="E704" i="24"/>
  <c r="E638" i="24"/>
  <c r="E673" i="24"/>
  <c r="E712" i="24"/>
  <c r="E633" i="24"/>
  <c r="E642" i="24"/>
  <c r="E695" i="24"/>
  <c r="E669" i="24"/>
  <c r="E675" i="24"/>
  <c r="E702" i="24"/>
  <c r="E689" i="24"/>
  <c r="E683" i="24"/>
  <c r="E636" i="24"/>
  <c r="E677" i="24"/>
  <c r="E708" i="24"/>
  <c r="E639" i="24"/>
  <c r="E644" i="24"/>
  <c r="E710" i="24"/>
  <c r="E679" i="24"/>
  <c r="E626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F709" i="24" l="1"/>
  <c r="F681" i="24"/>
  <c r="F693" i="24"/>
  <c r="F646" i="24"/>
  <c r="F626" i="24"/>
  <c r="F678" i="24"/>
  <c r="F677" i="24"/>
  <c r="F713" i="24"/>
  <c r="F689" i="24"/>
  <c r="F633" i="24"/>
  <c r="F690" i="24"/>
  <c r="F696" i="24"/>
  <c r="F635" i="24"/>
  <c r="F705" i="24"/>
  <c r="F686" i="24"/>
  <c r="F701" i="24"/>
  <c r="F694" i="24"/>
  <c r="F711" i="24"/>
  <c r="F640" i="24"/>
  <c r="F700" i="24"/>
  <c r="F637" i="24"/>
  <c r="F672" i="24"/>
  <c r="F679" i="24"/>
  <c r="F712" i="24"/>
  <c r="F674" i="24"/>
  <c r="F703" i="24"/>
  <c r="F704" i="24"/>
  <c r="F673" i="24"/>
  <c r="F632" i="24"/>
  <c r="F692" i="24"/>
  <c r="F647" i="24"/>
  <c r="F645" i="24"/>
  <c r="F695" i="24"/>
  <c r="F683" i="24"/>
  <c r="F628" i="24"/>
  <c r="F643" i="24"/>
  <c r="F671" i="24"/>
  <c r="F688" i="24"/>
  <c r="F634" i="24"/>
  <c r="F708" i="24"/>
  <c r="F716" i="24"/>
  <c r="F629" i="24"/>
  <c r="F698" i="24"/>
  <c r="F676" i="24"/>
  <c r="F642" i="24"/>
  <c r="F675" i="24"/>
  <c r="F710" i="24"/>
  <c r="F627" i="24"/>
  <c r="F630" i="24"/>
  <c r="F699" i="24"/>
  <c r="F697" i="24"/>
  <c r="F691" i="24"/>
  <c r="F668" i="24"/>
  <c r="F644" i="24"/>
  <c r="E715" i="24"/>
  <c r="F639" i="24"/>
  <c r="F638" i="24"/>
  <c r="F636" i="24"/>
  <c r="F631" i="24"/>
  <c r="F707" i="24"/>
  <c r="F641" i="24"/>
  <c r="F669" i="24"/>
  <c r="F670" i="24"/>
  <c r="F687" i="24"/>
  <c r="F702" i="24"/>
  <c r="F625" i="24"/>
  <c r="G625" i="24" s="1"/>
  <c r="G697" i="24" s="1"/>
  <c r="F680" i="24"/>
  <c r="F685" i="24"/>
  <c r="F682" i="24"/>
  <c r="F684" i="24"/>
  <c r="E715" i="34"/>
  <c r="F624" i="34"/>
  <c r="G679" i="24" l="1"/>
  <c r="G645" i="24"/>
  <c r="G692" i="24"/>
  <c r="G686" i="24"/>
  <c r="G712" i="24"/>
  <c r="G678" i="24"/>
  <c r="G637" i="24"/>
  <c r="G677" i="24"/>
  <c r="G639" i="24"/>
  <c r="G635" i="24"/>
  <c r="G680" i="24"/>
  <c r="G674" i="24"/>
  <c r="G628" i="24"/>
  <c r="G630" i="24"/>
  <c r="G629" i="24"/>
  <c r="G704" i="24"/>
  <c r="G682" i="24"/>
  <c r="G690" i="24"/>
  <c r="G700" i="24"/>
  <c r="G626" i="24"/>
  <c r="G701" i="24"/>
  <c r="G672" i="24"/>
  <c r="G706" i="24"/>
  <c r="G646" i="24"/>
  <c r="G636" i="24"/>
  <c r="G638" i="24"/>
  <c r="G640" i="24"/>
  <c r="G668" i="24"/>
  <c r="G632" i="24"/>
  <c r="G634" i="24"/>
  <c r="G696" i="24"/>
  <c r="G710" i="24"/>
  <c r="G713" i="24"/>
  <c r="G698" i="24"/>
  <c r="G670" i="24"/>
  <c r="G633" i="24"/>
  <c r="G691" i="24"/>
  <c r="G709" i="24"/>
  <c r="G705" i="24"/>
  <c r="G631" i="24"/>
  <c r="G675" i="24"/>
  <c r="G642" i="24"/>
  <c r="G684" i="24"/>
  <c r="G703" i="24"/>
  <c r="G669" i="24"/>
  <c r="G676" i="24"/>
  <c r="G702" i="24"/>
  <c r="G683" i="24"/>
  <c r="G689" i="24"/>
  <c r="F715" i="24"/>
  <c r="G707" i="24"/>
  <c r="G687" i="24"/>
  <c r="G643" i="24"/>
  <c r="G716" i="24"/>
  <c r="G695" i="24"/>
  <c r="G673" i="24"/>
  <c r="G694" i="24"/>
  <c r="G647" i="24"/>
  <c r="G688" i="24"/>
  <c r="G627" i="24"/>
  <c r="G644" i="24"/>
  <c r="G693" i="24"/>
  <c r="G641" i="24"/>
  <c r="G711" i="24"/>
  <c r="G681" i="24"/>
  <c r="G708" i="24"/>
  <c r="G685" i="24"/>
  <c r="G699" i="24"/>
  <c r="G671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H628" i="24" l="1"/>
  <c r="H634" i="24" s="1"/>
  <c r="G715" i="24"/>
  <c r="F715" i="34"/>
  <c r="G625" i="34"/>
  <c r="H669" i="24" l="1"/>
  <c r="H640" i="24"/>
  <c r="H702" i="24"/>
  <c r="H678" i="24"/>
  <c r="H685" i="24"/>
  <c r="H693" i="24"/>
  <c r="H641" i="24"/>
  <c r="H676" i="24"/>
  <c r="H689" i="24"/>
  <c r="H687" i="24"/>
  <c r="H686" i="24"/>
  <c r="H691" i="24"/>
  <c r="H668" i="24"/>
  <c r="H633" i="24"/>
  <c r="H642" i="24"/>
  <c r="H647" i="24"/>
  <c r="H711" i="24"/>
  <c r="H671" i="24"/>
  <c r="H708" i="24"/>
  <c r="H705" i="24"/>
  <c r="H698" i="24"/>
  <c r="H707" i="24"/>
  <c r="H694" i="24"/>
  <c r="H681" i="24"/>
  <c r="H710" i="24"/>
  <c r="H682" i="24"/>
  <c r="H684" i="24"/>
  <c r="H706" i="24"/>
  <c r="H690" i="24"/>
  <c r="H630" i="24"/>
  <c r="H680" i="24"/>
  <c r="H632" i="24"/>
  <c r="H646" i="24"/>
  <c r="H703" i="24"/>
  <c r="H713" i="24"/>
  <c r="H670" i="24"/>
  <c r="H675" i="24"/>
  <c r="H692" i="24"/>
  <c r="H639" i="24"/>
  <c r="H643" i="24"/>
  <c r="H688" i="24"/>
  <c r="H645" i="24"/>
  <c r="H638" i="24"/>
  <c r="H716" i="24"/>
  <c r="H695" i="24"/>
  <c r="H712" i="24"/>
  <c r="H679" i="24"/>
  <c r="H683" i="24"/>
  <c r="H699" i="24"/>
  <c r="H674" i="24"/>
  <c r="H672" i="24"/>
  <c r="H709" i="24"/>
  <c r="H629" i="24"/>
  <c r="I629" i="24" s="1"/>
  <c r="H673" i="24"/>
  <c r="H637" i="24"/>
  <c r="H631" i="24"/>
  <c r="H704" i="24"/>
  <c r="H697" i="24"/>
  <c r="H700" i="24"/>
  <c r="H696" i="24"/>
  <c r="H677" i="24"/>
  <c r="H644" i="24"/>
  <c r="H701" i="24"/>
  <c r="H636" i="24"/>
  <c r="H635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I701" i="24" l="1"/>
  <c r="M701" i="24" s="1"/>
  <c r="H151" i="32" s="1"/>
  <c r="I706" i="24"/>
  <c r="M706" i="24" s="1"/>
  <c r="F183" i="32" s="1"/>
  <c r="I712" i="24"/>
  <c r="M712" i="24" s="1"/>
  <c r="E215" i="32" s="1"/>
  <c r="I700" i="24"/>
  <c r="M700" i="24" s="1"/>
  <c r="G151" i="32" s="1"/>
  <c r="I639" i="24"/>
  <c r="I630" i="24"/>
  <c r="J630" i="24" s="1"/>
  <c r="I668" i="24"/>
  <c r="M668" i="24" s="1"/>
  <c r="I709" i="24"/>
  <c r="I644" i="24"/>
  <c r="I683" i="24"/>
  <c r="I677" i="24"/>
  <c r="I633" i="24"/>
  <c r="I636" i="24"/>
  <c r="I643" i="24"/>
  <c r="I693" i="24"/>
  <c r="M693" i="24" s="1"/>
  <c r="G119" i="32" s="1"/>
  <c r="I705" i="24"/>
  <c r="M705" i="24" s="1"/>
  <c r="E183" i="32" s="1"/>
  <c r="I695" i="24"/>
  <c r="M695" i="24" s="1"/>
  <c r="I119" i="32" s="1"/>
  <c r="I694" i="24"/>
  <c r="M694" i="24" s="1"/>
  <c r="H119" i="32" s="1"/>
  <c r="I688" i="24"/>
  <c r="M688" i="24" s="1"/>
  <c r="I87" i="32" s="1"/>
  <c r="I673" i="24"/>
  <c r="M673" i="24" s="1"/>
  <c r="H23" i="32" s="1"/>
  <c r="I634" i="24"/>
  <c r="I703" i="24"/>
  <c r="M703" i="24" s="1"/>
  <c r="C183" i="32" s="1"/>
  <c r="I684" i="24"/>
  <c r="M684" i="24" s="1"/>
  <c r="E87" i="32" s="1"/>
  <c r="I711" i="24"/>
  <c r="M711" i="24" s="1"/>
  <c r="D215" i="32" s="1"/>
  <c r="I679" i="24"/>
  <c r="M679" i="24" s="1"/>
  <c r="G55" i="32" s="1"/>
  <c r="I646" i="24"/>
  <c r="I689" i="24"/>
  <c r="I641" i="24"/>
  <c r="I716" i="24"/>
  <c r="I685" i="24"/>
  <c r="M685" i="24" s="1"/>
  <c r="F87" i="32" s="1"/>
  <c r="I696" i="24"/>
  <c r="M696" i="24" s="1"/>
  <c r="C151" i="32" s="1"/>
  <c r="I692" i="24"/>
  <c r="I713" i="24"/>
  <c r="M713" i="24" s="1"/>
  <c r="F215" i="32" s="1"/>
  <c r="I710" i="24"/>
  <c r="M710" i="24" s="1"/>
  <c r="C215" i="32" s="1"/>
  <c r="I672" i="24"/>
  <c r="M672" i="24" s="1"/>
  <c r="G23" i="32" s="1"/>
  <c r="I702" i="24"/>
  <c r="M702" i="24" s="1"/>
  <c r="I151" i="32" s="1"/>
  <c r="I682" i="24"/>
  <c r="M682" i="24" s="1"/>
  <c r="C87" i="32" s="1"/>
  <c r="I631" i="24"/>
  <c r="I691" i="24"/>
  <c r="I642" i="24"/>
  <c r="I678" i="24"/>
  <c r="M678" i="24" s="1"/>
  <c r="F55" i="32" s="1"/>
  <c r="I681" i="24"/>
  <c r="M681" i="24" s="1"/>
  <c r="I55" i="32" s="1"/>
  <c r="I670" i="24"/>
  <c r="M670" i="24" s="1"/>
  <c r="E23" i="32" s="1"/>
  <c r="I647" i="24"/>
  <c r="I638" i="24"/>
  <c r="I697" i="24"/>
  <c r="M697" i="24" s="1"/>
  <c r="D151" i="32" s="1"/>
  <c r="I669" i="24"/>
  <c r="M669" i="24" s="1"/>
  <c r="D23" i="32" s="1"/>
  <c r="I687" i="24"/>
  <c r="M687" i="24" s="1"/>
  <c r="H87" i="32" s="1"/>
  <c r="I632" i="24"/>
  <c r="I675" i="24"/>
  <c r="M675" i="24" s="1"/>
  <c r="C55" i="32" s="1"/>
  <c r="I635" i="24"/>
  <c r="I690" i="24"/>
  <c r="M690" i="24" s="1"/>
  <c r="D119" i="32" s="1"/>
  <c r="I671" i="24"/>
  <c r="M671" i="24" s="1"/>
  <c r="F23" i="32" s="1"/>
  <c r="I698" i="24"/>
  <c r="M698" i="24" s="1"/>
  <c r="E151" i="32" s="1"/>
  <c r="I645" i="24"/>
  <c r="L647" i="24" s="1"/>
  <c r="I640" i="24"/>
  <c r="I699" i="24"/>
  <c r="M699" i="24" s="1"/>
  <c r="F151" i="32" s="1"/>
  <c r="I674" i="24"/>
  <c r="I676" i="24"/>
  <c r="M676" i="24" s="1"/>
  <c r="D55" i="32" s="1"/>
  <c r="I707" i="24"/>
  <c r="M707" i="24" s="1"/>
  <c r="G183" i="32" s="1"/>
  <c r="I680" i="24"/>
  <c r="M680" i="24" s="1"/>
  <c r="H55" i="32" s="1"/>
  <c r="I686" i="24"/>
  <c r="I637" i="24"/>
  <c r="I704" i="24"/>
  <c r="M704" i="24" s="1"/>
  <c r="D183" i="32" s="1"/>
  <c r="I708" i="24"/>
  <c r="M708" i="24" s="1"/>
  <c r="H183" i="32" s="1"/>
  <c r="H715" i="24"/>
  <c r="G715" i="34"/>
  <c r="H628" i="34"/>
  <c r="J695" i="24" l="1"/>
  <c r="J697" i="24"/>
  <c r="J675" i="24"/>
  <c r="J707" i="24"/>
  <c r="J646" i="24"/>
  <c r="J705" i="24"/>
  <c r="J688" i="24"/>
  <c r="J703" i="24"/>
  <c r="J708" i="24"/>
  <c r="J681" i="24"/>
  <c r="J635" i="24"/>
  <c r="J679" i="24"/>
  <c r="J683" i="24"/>
  <c r="J713" i="24"/>
  <c r="J709" i="24"/>
  <c r="J687" i="24"/>
  <c r="J642" i="24"/>
  <c r="J636" i="24"/>
  <c r="J684" i="24"/>
  <c r="J685" i="24"/>
  <c r="J670" i="24"/>
  <c r="J673" i="24"/>
  <c r="J710" i="24"/>
  <c r="J639" i="24"/>
  <c r="J633" i="24"/>
  <c r="J704" i="24"/>
  <c r="J645" i="24"/>
  <c r="J678" i="24"/>
  <c r="J669" i="24"/>
  <c r="J693" i="24"/>
  <c r="J700" i="24"/>
  <c r="J694" i="24"/>
  <c r="J711" i="24"/>
  <c r="J712" i="24"/>
  <c r="J674" i="24"/>
  <c r="J631" i="24"/>
  <c r="J676" i="24"/>
  <c r="J689" i="24"/>
  <c r="J644" i="24"/>
  <c r="K644" i="24" s="1"/>
  <c r="K672" i="24" s="1"/>
  <c r="J696" i="24"/>
  <c r="J640" i="24"/>
  <c r="J672" i="24"/>
  <c r="J634" i="24"/>
  <c r="J701" i="24"/>
  <c r="J643" i="24"/>
  <c r="J682" i="24"/>
  <c r="J677" i="24"/>
  <c r="J699" i="24"/>
  <c r="J647" i="24"/>
  <c r="J702" i="24"/>
  <c r="J671" i="24"/>
  <c r="J632" i="24"/>
  <c r="J668" i="24"/>
  <c r="J691" i="24"/>
  <c r="J706" i="24"/>
  <c r="J680" i="24"/>
  <c r="J716" i="24"/>
  <c r="J692" i="24"/>
  <c r="J641" i="24"/>
  <c r="J638" i="24"/>
  <c r="J637" i="24"/>
  <c r="J698" i="24"/>
  <c r="J690" i="24"/>
  <c r="J686" i="24"/>
  <c r="L686" i="24"/>
  <c r="M686" i="24" s="1"/>
  <c r="G87" i="32" s="1"/>
  <c r="L713" i="24"/>
  <c r="L690" i="24"/>
  <c r="L701" i="24"/>
  <c r="L705" i="24"/>
  <c r="L691" i="24"/>
  <c r="M691" i="24" s="1"/>
  <c r="E119" i="32" s="1"/>
  <c r="L671" i="24"/>
  <c r="L670" i="24"/>
  <c r="L677" i="24"/>
  <c r="M677" i="24" s="1"/>
  <c r="E55" i="32" s="1"/>
  <c r="L712" i="24"/>
  <c r="L692" i="24"/>
  <c r="M692" i="24" s="1"/>
  <c r="F119" i="32" s="1"/>
  <c r="L687" i="24"/>
  <c r="L697" i="24"/>
  <c r="L709" i="24"/>
  <c r="M709" i="24" s="1"/>
  <c r="I183" i="32" s="1"/>
  <c r="L680" i="24"/>
  <c r="L683" i="24"/>
  <c r="M683" i="24" s="1"/>
  <c r="D87" i="32" s="1"/>
  <c r="L681" i="24"/>
  <c r="L699" i="24"/>
  <c r="L676" i="24"/>
  <c r="L702" i="24"/>
  <c r="L700" i="24"/>
  <c r="L707" i="24"/>
  <c r="L698" i="24"/>
  <c r="L674" i="24"/>
  <c r="M674" i="24" s="1"/>
  <c r="I23" i="32" s="1"/>
  <c r="L694" i="24"/>
  <c r="L685" i="24"/>
  <c r="L673" i="24"/>
  <c r="L682" i="24"/>
  <c r="L679" i="24"/>
  <c r="L689" i="24"/>
  <c r="M689" i="24" s="1"/>
  <c r="C119" i="32" s="1"/>
  <c r="L695" i="24"/>
  <c r="L716" i="24"/>
  <c r="L703" i="24"/>
  <c r="L693" i="24"/>
  <c r="L704" i="24"/>
  <c r="L708" i="24"/>
  <c r="L711" i="24"/>
  <c r="L672" i="24"/>
  <c r="L688" i="24"/>
  <c r="L668" i="24"/>
  <c r="L715" i="24" s="1"/>
  <c r="L675" i="24"/>
  <c r="L684" i="24"/>
  <c r="L678" i="24"/>
  <c r="L669" i="24"/>
  <c r="L710" i="24"/>
  <c r="L706" i="24"/>
  <c r="L696" i="24"/>
  <c r="C23" i="32"/>
  <c r="M715" i="24"/>
  <c r="I715" i="24"/>
  <c r="H710" i="34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K687" i="24" l="1"/>
  <c r="K713" i="24"/>
  <c r="K669" i="24"/>
  <c r="K699" i="24"/>
  <c r="K680" i="24"/>
  <c r="K677" i="24"/>
  <c r="J715" i="24"/>
  <c r="K674" i="24"/>
  <c r="K694" i="24"/>
  <c r="K668" i="24"/>
  <c r="K715" i="24" s="1"/>
  <c r="K706" i="24"/>
  <c r="K692" i="24"/>
  <c r="K708" i="24"/>
  <c r="K698" i="24"/>
  <c r="K695" i="24"/>
  <c r="K711" i="24"/>
  <c r="K675" i="24"/>
  <c r="K710" i="24"/>
  <c r="K686" i="24"/>
  <c r="K681" i="24"/>
  <c r="K700" i="24"/>
  <c r="K693" i="24"/>
  <c r="K689" i="24"/>
  <c r="K683" i="24"/>
  <c r="K701" i="24"/>
  <c r="K688" i="24"/>
  <c r="K702" i="24"/>
  <c r="K684" i="24"/>
  <c r="K712" i="24"/>
  <c r="K696" i="24"/>
  <c r="K691" i="24"/>
  <c r="K716" i="24"/>
  <c r="K707" i="24"/>
  <c r="K697" i="24"/>
  <c r="K685" i="24"/>
  <c r="K673" i="24"/>
  <c r="K682" i="24"/>
  <c r="K703" i="24"/>
  <c r="K679" i="24"/>
  <c r="K676" i="24"/>
  <c r="K678" i="24"/>
  <c r="K709" i="24"/>
  <c r="K670" i="24"/>
  <c r="K704" i="24"/>
  <c r="K690" i="24"/>
  <c r="K705" i="24"/>
  <c r="K671" i="24"/>
  <c r="H715" i="34"/>
  <c r="I629" i="34"/>
  <c r="I716" i="34" l="1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I715" i="34" l="1"/>
  <c r="J630" i="34"/>
  <c r="J712" i="34" l="1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L647" i="34" l="1"/>
  <c r="J715" i="34"/>
  <c r="K644" i="34"/>
  <c r="K709" i="34" l="1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M707" i="34" s="1"/>
  <c r="L688" i="34"/>
  <c r="L687" i="34"/>
  <c r="L669" i="34"/>
  <c r="L668" i="34"/>
  <c r="L704" i="34"/>
  <c r="L703" i="34"/>
  <c r="L686" i="34"/>
  <c r="L685" i="34"/>
  <c r="M685" i="34" s="1"/>
  <c r="L684" i="34"/>
  <c r="L702" i="34"/>
  <c r="M702" i="34" s="1"/>
  <c r="L683" i="34"/>
  <c r="L697" i="34"/>
  <c r="L678" i="34"/>
  <c r="L701" i="34"/>
  <c r="M701" i="34" s="1"/>
  <c r="L696" i="34"/>
  <c r="L677" i="34"/>
  <c r="M677" i="34" s="1"/>
  <c r="L699" i="34"/>
  <c r="L680" i="34"/>
  <c r="L679" i="34"/>
  <c r="L713" i="34"/>
  <c r="L694" i="34"/>
  <c r="L675" i="34"/>
  <c r="L681" i="34"/>
  <c r="M681" i="34" s="1"/>
  <c r="L676" i="34"/>
  <c r="M676" i="34" s="1"/>
  <c r="M670" i="34" l="1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M715" i="34" l="1"/>
</calcChain>
</file>

<file path=xl/sharedStrings.xml><?xml version="1.0" encoding="utf-8"?>
<sst xmlns="http://schemas.openxmlformats.org/spreadsheetml/2006/main" count="4834" uniqueCount="1379">
  <si>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</si>
  <si>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</si>
  <si>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</si>
  <si>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</si>
  <si>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</si>
  <si>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</si>
  <si>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</si>
  <si>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</si>
  <si>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</si>
  <si>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</si>
  <si>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</si>
  <si>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</si>
  <si>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</si>
  <si>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</si>
  <si>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</si>
  <si>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</si>
  <si>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</si>
  <si>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</si>
  <si>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</si>
  <si>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</si>
  <si>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</si>
  <si>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</si>
  <si>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</si>
  <si>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</si>
  <si>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</si>
  <si>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</si>
  <si>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</si>
  <si>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</si>
  <si>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</si>
  <si>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</si>
  <si>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</si>
  <si>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</si>
  <si>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</si>
  <si>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</si>
  <si>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</si>
  <si>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</si>
  <si>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</si>
  <si>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</si>
  <si>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</si>
  <si>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</si>
  <si>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</si>
  <si>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</si>
  <si>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</si>
  <si>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</si>
  <si>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</si>
  <si>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</si>
  <si>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</si>
  <si>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</si>
  <si>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</si>
  <si>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</si>
  <si>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</si>
  <si>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</si>
  <si>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</si>
  <si>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</si>
  <si>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</si>
  <si>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</si>
  <si>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</si>
  <si>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</si>
  <si>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</si>
  <si>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</si>
  <si>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</si>
  <si>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</si>
  <si>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</si>
  <si>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</si>
  <si>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</si>
  <si>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</si>
  <si>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</si>
  <si>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</si>
  <si>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</si>
  <si>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</si>
  <si>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</si>
  <si>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</si>
  <si>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</si>
  <si>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</si>
  <si>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</si>
  <si>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</si>
  <si>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</si>
  <si>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</si>
  <si>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</si>
  <si>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</si>
  <si>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</si>
  <si>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</si>
  <si>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</si>
  <si>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</si>
  <si>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</si>
  <si>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</si>
  <si>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</si>
  <si>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</si>
  <si>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</si>
  <si>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</si>
  <si>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</si>
  <si>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</si>
  <si>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</si>
  <si>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</si>
  <si>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</si>
  <si>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</si>
  <si>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</si>
  <si>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</si>
  <si>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</si>
  <si>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</si>
  <si>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</si>
  <si>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</si>
  <si>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</si>
  <si>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</si>
  <si>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</si>
  <si>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</si>
  <si>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</si>
  <si>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</si>
  <si>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</si>
  <si>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</si>
  <si>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</si>
  <si>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</si>
  <si>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</si>
  <si>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</si>
  <si>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</si>
  <si>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</si>
  <si>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</si>
  <si>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</si>
  <si>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</si>
  <si>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</si>
  <si>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</si>
  <si>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</si>
  <si>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</si>
  <si>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</si>
  <si>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</si>
  <si>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</si>
  <si>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</si>
  <si>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</si>
  <si>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</si>
  <si>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</si>
  <si>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</si>
  <si>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</si>
  <si>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</si>
  <si>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</si>
  <si>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</si>
  <si>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</si>
  <si>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</si>
  <si>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</si>
  <si>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</si>
  <si>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</si>
  <si>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</si>
  <si>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</si>
  <si>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</si>
  <si>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</si>
  <si>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</si>
  <si>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</si>
  <si>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</si>
  <si>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</si>
  <si>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</si>
  <si>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</si>
  <si>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</si>
  <si>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</si>
  <si>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</si>
  <si>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</si>
  <si>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</si>
  <si>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</si>
  <si>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</si>
  <si>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</si>
  <si>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</si>
  <si>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</si>
  <si>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</si>
  <si>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</si>
  <si>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</si>
  <si>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</si>
  <si>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</si>
  <si>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</si>
  <si>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</si>
  <si>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</si>
  <si>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</si>
  <si>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</si>
  <si>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</si>
  <si>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</si>
  <si>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</si>
  <si>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</si>
  <si>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</si>
  <si>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</si>
  <si>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</si>
  <si>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</si>
  <si>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</si>
  <si>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</si>
  <si>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</si>
  <si>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</si>
  <si>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</si>
  <si>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</si>
  <si>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</si>
  <si>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</si>
  <si>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</si>
  <si>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</si>
  <si>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</si>
  <si>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</si>
  <si>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</si>
  <si>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</si>
  <si>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</si>
  <si>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</si>
  <si>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</si>
  <si>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</si>
  <si>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</si>
  <si>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</si>
  <si>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</si>
  <si>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</si>
  <si>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</si>
  <si>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</si>
  <si>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</si>
  <si>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</si>
  <si>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</si>
  <si>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</si>
  <si>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</si>
  <si>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</si>
  <si>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</si>
  <si>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</si>
  <si>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</si>
  <si>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</si>
  <si>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</si>
  <si>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</si>
  <si>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</si>
  <si>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</si>
  <si>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</si>
  <si>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</si>
  <si>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</si>
  <si>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</si>
  <si>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</si>
  <si>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</si>
  <si>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</si>
  <si>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</si>
  <si>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</si>
  <si>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</si>
  <si>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</si>
  <si>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</si>
  <si>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</si>
  <si>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</si>
  <si>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</si>
  <si>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</si>
  <si>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</si>
  <si>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</si>
  <si>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</si>
  <si>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</si>
  <si>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</si>
  <si>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</si>
  <si>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</si>
  <si>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</si>
  <si>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</si>
  <si>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</si>
  <si>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</si>
  <si>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</si>
  <si>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</si>
  <si>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</si>
  <si>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</si>
  <si>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</si>
  <si>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</si>
  <si>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</si>
  <si>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</si>
  <si>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</si>
  <si>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</si>
  <si>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</si>
  <si>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</si>
  <si>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</si>
  <si>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</si>
  <si>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</si>
  <si>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</si>
  <si>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</si>
  <si>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</si>
  <si>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</si>
  <si>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</si>
  <si>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</si>
  <si>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</si>
  <si>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</si>
  <si>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</si>
  <si>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</si>
  <si>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</si>
  <si>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</si>
  <si>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</si>
  <si>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</si>
  <si>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</si>
  <si>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</si>
  <si>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</si>
  <si>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</si>
  <si>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</si>
  <si>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</si>
  <si>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</si>
  <si>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</si>
  <si>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</si>
  <si>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</si>
  <si>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</si>
  <si>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</si>
  <si>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</si>
  <si>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</si>
  <si>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</si>
  <si>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</si>
  <si>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</si>
  <si>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</si>
  <si>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</si>
  <si>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</si>
  <si>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</si>
  <si>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</si>
  <si>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</si>
  <si>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</si>
  <si>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</si>
  <si>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</si>
  <si>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</si>
  <si>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</si>
  <si>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</si>
  <si>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</si>
  <si>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</si>
  <si>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</si>
  <si>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</si>
  <si>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</si>
  <si>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</si>
  <si>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</si>
  <si>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</si>
  <si>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</si>
  <si>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</si>
  <si>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</si>
  <si>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</si>
  <si>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</si>
  <si>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</si>
  <si>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</si>
  <si>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</si>
  <si>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</si>
  <si>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</si>
  <si>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</si>
  <si>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</si>
  <si>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</si>
  <si>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</si>
  <si>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</si>
  <si>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</si>
  <si>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</si>
  <si>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</si>
  <si>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</si>
  <si>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</si>
  <si>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</si>
  <si>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</si>
  <si>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</si>
  <si>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</si>
  <si>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</si>
  <si>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</si>
  <si>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</si>
  <si>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</si>
  <si>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</si>
  <si>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</si>
  <si>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</si>
  <si>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</si>
  <si>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</si>
  <si>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</si>
  <si>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</si>
  <si>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</si>
  <si>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</si>
  <si>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</si>
  <si>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</si>
  <si>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</si>
  <si>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</si>
  <si>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</si>
  <si>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</si>
  <si>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</si>
  <si>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</si>
  <si>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</si>
  <si>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</si>
  <si>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</si>
  <si>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</si>
  <si>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</si>
  <si>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</si>
  <si>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</si>
  <si>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</si>
  <si>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</si>
  <si>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</si>
  <si>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</si>
  <si>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</si>
  <si>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</si>
  <si>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</si>
  <si>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</si>
  <si>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</si>
  <si>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</si>
  <si>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</si>
  <si>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</si>
  <si>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</si>
  <si>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</si>
  <si>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</si>
  <si>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</si>
  <si>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</si>
  <si>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</si>
  <si>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</si>
  <si>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</si>
  <si>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</si>
  <si>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</si>
  <si>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</si>
  <si>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</si>
  <si>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</si>
  <si>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</si>
  <si>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</si>
  <si>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</si>
  <si>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</si>
  <si>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</si>
  <si>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</si>
  <si>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</si>
  <si>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</si>
  <si>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</si>
  <si>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</si>
  <si>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</si>
  <si>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</si>
  <si>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</si>
  <si>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</si>
  <si>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</si>
  <si>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</si>
  <si>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</si>
  <si>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</si>
  <si>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</si>
  <si>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</si>
  <si>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</si>
  <si>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</si>
  <si>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</si>
  <si>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</si>
  <si>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</si>
  <si>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</si>
  <si>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</si>
  <si>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</si>
  <si>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</si>
  <si>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</si>
  <si>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</si>
  <si>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</si>
  <si>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</si>
  <si>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</si>
  <si>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</si>
  <si>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</si>
  <si>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</si>
  <si>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</si>
  <si>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</si>
  <si>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</si>
  <si>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</si>
  <si>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</si>
  <si>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</si>
  <si>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</si>
  <si>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</si>
  <si>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</si>
  <si>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</si>
  <si>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</si>
  <si>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</si>
  <si>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</si>
  <si>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</si>
  <si>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</si>
  <si>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</si>
  <si>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</si>
  <si>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</si>
  <si>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</si>
  <si>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</si>
  <si>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</si>
  <si>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</si>
  <si>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</si>
  <si>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</si>
  <si>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</si>
  <si>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</si>
  <si>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</si>
  <si>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</si>
  <si>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</si>
  <si>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</si>
  <si>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</si>
  <si>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</si>
  <si>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</si>
  <si>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</si>
  <si>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</si>
  <si>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</si>
  <si>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</si>
  <si>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</si>
  <si>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</si>
  <si>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</si>
  <si>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</si>
  <si>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</si>
  <si>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</si>
  <si>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</si>
  <si>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</si>
  <si>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</si>
  <si>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</si>
  <si>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</si>
  <si>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</si>
  <si>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</si>
  <si>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</si>
  <si>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</si>
  <si>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</si>
  <si>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</si>
  <si>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</si>
  <si>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</si>
  <si>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</si>
  <si>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</si>
  <si>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</si>
  <si>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</si>
  <si>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</si>
  <si>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</si>
  <si>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</si>
  <si>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</si>
  <si>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</si>
  <si>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</si>
  <si>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</si>
  <si>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</si>
  <si>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</si>
  <si>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</si>
  <si>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</si>
  <si>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</si>
  <si>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</si>
  <si>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</si>
  <si>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</si>
  <si>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</si>
  <si>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</si>
  <si>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</si>
  <si>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</si>
  <si>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</si>
  <si>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</si>
  <si>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</si>
  <si>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</si>
  <si>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</si>
  <si>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</si>
  <si>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</si>
  <si>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</si>
  <si>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</si>
  <si>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</si>
  <si>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</si>
  <si>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</si>
  <si>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</si>
  <si>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</si>
  <si>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</si>
  <si>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</si>
  <si>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</si>
  <si>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</si>
  <si>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</si>
  <si>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</si>
  <si>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</si>
  <si>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</si>
  <si>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</si>
  <si>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</si>
  <si>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</si>
  <si>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</si>
  <si>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</si>
  <si>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</si>
  <si>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</si>
  <si>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</si>
  <si>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</si>
  <si>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</si>
  <si>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</si>
  <si>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</si>
  <si>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</si>
  <si>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</si>
  <si>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</si>
  <si>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</si>
  <si>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</si>
  <si>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</si>
  <si>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</si>
  <si>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</si>
  <si>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</si>
  <si>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</si>
  <si>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</si>
  <si>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</si>
  <si>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</si>
  <si>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</si>
  <si>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</si>
  <si>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</si>
  <si>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</si>
  <si>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</si>
  <si>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</si>
  <si>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</si>
  <si>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</si>
  <si>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</si>
  <si>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</si>
  <si>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</si>
  <si>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</si>
  <si>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</si>
  <si>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</si>
  <si>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</si>
  <si>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</si>
  <si>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</si>
  <si>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</si>
  <si>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</si>
  <si>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</si>
  <si>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</si>
  <si>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</si>
  <si>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</si>
  <si>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</si>
  <si>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</si>
  <si>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</si>
  <si>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</si>
  <si>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</si>
  <si>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</si>
  <si>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</si>
  <si>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</si>
  <si>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</si>
  <si>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</si>
  <si>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</si>
  <si>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</si>
  <si>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</si>
  <si>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</si>
  <si>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</si>
  <si>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</si>
  <si>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</si>
  <si>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</si>
  <si>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</si>
  <si>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</si>
  <si>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</si>
  <si>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</si>
  <si>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</si>
  <si>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</si>
  <si>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</si>
  <si>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</si>
  <si>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</si>
  <si>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</si>
  <si>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</si>
  <si>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</si>
  <si>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</si>
  <si>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</si>
  <si>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</si>
  <si>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</si>
  <si>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</si>
  <si>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</si>
  <si>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</si>
  <si>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</si>
  <si>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</si>
  <si>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</si>
  <si>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</si>
  <si>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</si>
  <si>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</si>
  <si>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</si>
  <si>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</si>
  <si>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</si>
  <si>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</si>
  <si>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</si>
  <si>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</si>
  <si>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</si>
  <si>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</si>
  <si>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</si>
  <si>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</si>
  <si>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</si>
  <si>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</si>
  <si>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</si>
  <si>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</si>
  <si>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</si>
  <si>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</si>
  <si>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</si>
  <si>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</si>
  <si>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</si>
  <si>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</si>
  <si>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</si>
  <si>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</si>
  <si>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</si>
  <si>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</si>
  <si>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</si>
  <si>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</si>
  <si>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</si>
  <si>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</si>
  <si>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</si>
  <si>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</si>
  <si>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</si>
  <si>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</si>
  <si>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</si>
  <si>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</si>
  <si>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</si>
  <si>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</si>
  <si>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</si>
  <si>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</si>
  <si>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</si>
  <si>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</si>
  <si>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</si>
  <si>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</si>
  <si>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</si>
  <si>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</si>
  <si>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</si>
  <si>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</si>
  <si>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</si>
  <si>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</si>
  <si>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</si>
  <si>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</si>
  <si>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</si>
  <si>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</si>
  <si>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</si>
  <si>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</si>
  <si>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</si>
  <si>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</si>
  <si>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</si>
  <si>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</si>
  <si>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</si>
  <si>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</si>
  <si>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</si>
  <si>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</si>
  <si>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</si>
  <si>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</si>
  <si>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</si>
  <si>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</si>
  <si>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</si>
  <si>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</si>
  <si>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</si>
  <si>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</si>
  <si>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</si>
  <si>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</si>
  <si>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</si>
  <si>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</si>
  <si>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</si>
  <si>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</si>
  <si>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</si>
  <si>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</si>
  <si>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</si>
  <si>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</si>
  <si>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</si>
  <si>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</si>
  <si>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</si>
  <si>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</si>
  <si>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</si>
  <si>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</si>
  <si>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</si>
  <si>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</si>
  <si>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</si>
  <si>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</si>
  <si>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</si>
  <si>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</si>
  <si>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</si>
  <si>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</si>
  <si>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</si>
  <si>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</si>
  <si>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</si>
  <si>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</si>
  <si>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</si>
  <si>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</si>
  <si>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</si>
  <si>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</si>
  <si>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</si>
  <si>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</si>
  <si>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</si>
  <si>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</si>
  <si>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</si>
  <si>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</si>
  <si>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</si>
  <si>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</si>
  <si>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</si>
  <si>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</si>
  <si>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</si>
  <si>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</si>
  <si>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</si>
  <si>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</si>
  <si>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</si>
  <si>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</si>
  <si>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</si>
  <si>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</si>
  <si>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</si>
  <si>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</si>
  <si>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</si>
  <si>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</si>
  <si>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</si>
  <si>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</si>
  <si>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</si>
  <si>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</si>
  <si>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</si>
  <si>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</si>
  <si>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</si>
  <si>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</si>
  <si>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</si>
  <si>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</si>
  <si>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</si>
  <si>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</si>
  <si>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</si>
  <si>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</si>
  <si>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</si>
  <si>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</si>
  <si>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</si>
  <si>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</si>
  <si>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</si>
  <si>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</si>
  <si>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</si>
  <si>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</si>
  <si>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</si>
  <si>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</si>
  <si>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</si>
  <si>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</si>
  <si>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</si>
  <si>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</si>
  <si>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</si>
  <si>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</si>
  <si>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</si>
  <si>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</si>
  <si>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</si>
  <si>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</si>
  <si>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</si>
  <si>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</si>
  <si>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</si>
  <si>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</si>
  <si>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</si>
  <si>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</si>
  <si>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</si>
  <si>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</si>
  <si>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</si>
  <si>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</si>
  <si>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</si>
  <si>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</si>
  <si>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</si>
  <si>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</si>
  <si>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</si>
  <si>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</si>
  <si>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</si>
  <si>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</si>
  <si>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</si>
  <si>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</si>
  <si>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</si>
  <si>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</si>
  <si>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</si>
  <si>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</si>
  <si>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</si>
  <si>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</si>
  <si>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</si>
  <si>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</si>
  <si>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</si>
  <si>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</si>
  <si>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</si>
  <si>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</si>
  <si>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</si>
  <si>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</si>
  <si>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</si>
  <si>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</si>
  <si>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</si>
  <si>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</si>
  <si>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</si>
  <si>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</si>
  <si>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</si>
  <si>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</si>
  <si>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</si>
  <si>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</si>
  <si>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</si>
  <si>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</si>
  <si>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</si>
  <si>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</si>
  <si>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</si>
  <si>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</si>
  <si>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</si>
  <si>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</si>
  <si>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</si>
  <si>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</si>
  <si>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</si>
  <si>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</si>
  <si>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</si>
  <si>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</si>
  <si>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</si>
  <si>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</si>
  <si>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</si>
  <si>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</si>
  <si>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</si>
  <si>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</si>
  <si>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</si>
  <si>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</si>
  <si>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</si>
  <si>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</si>
  <si>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</si>
  <si>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</si>
  <si>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</si>
  <si>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</si>
  <si>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</si>
  <si>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</si>
  <si>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</si>
  <si>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</si>
  <si>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</si>
  <si>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</si>
  <si>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</si>
  <si>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</si>
  <si>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</si>
  <si>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</si>
  <si>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</si>
  <si>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</si>
  <si>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</si>
  <si>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</si>
  <si>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</si>
  <si>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</si>
  <si>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</si>
  <si>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</si>
  <si>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</si>
  <si>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</si>
  <si>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</si>
  <si>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</si>
  <si>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</si>
  <si>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</si>
  <si>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</si>
  <si>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</si>
  <si>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</si>
  <si>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</si>
  <si>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</si>
  <si>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</si>
  <si>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</si>
  <si>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</si>
  <si>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</si>
  <si>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</si>
  <si>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</si>
  <si>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</si>
  <si>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</si>
  <si>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</si>
  <si>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</si>
  <si>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</si>
  <si>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</si>
  <si>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</si>
  <si>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</si>
  <si>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</si>
  <si>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</si>
  <si>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</si>
  <si>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</si>
  <si>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</si>
  <si>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</si>
  <si>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</si>
  <si>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</si>
  <si>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</si>
  <si>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</si>
  <si>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</si>
  <si>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</si>
  <si>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</si>
  <si>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</si>
  <si>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</si>
  <si>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</si>
  <si>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</si>
  <si>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</si>
  <si>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</si>
  <si>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</si>
  <si>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</si>
  <si>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</si>
  <si>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</si>
  <si>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</si>
  <si>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</si>
  <si>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</si>
  <si>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</si>
  <si>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</si>
  <si>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</si>
  <si>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</si>
  <si>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</si>
  <si>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</si>
  <si>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</si>
  <si>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</si>
  <si>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</si>
  <si>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</si>
  <si>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</si>
  <si>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</si>
  <si>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</si>
  <si>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</si>
  <si>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</si>
  <si>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</si>
  <si>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</si>
  <si>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</si>
  <si>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</si>
  <si>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</si>
  <si>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</si>
  <si>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</si>
  <si>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</si>
  <si>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</si>
  <si>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</si>
  <si>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</si>
  <si>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</si>
  <si>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</si>
  <si>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</si>
  <si>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</si>
  <si>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</si>
  <si>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</si>
  <si>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</si>
  <si>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</si>
  <si>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</si>
  <si>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</si>
  <si>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</si>
  <si>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</si>
  <si>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</si>
  <si>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</si>
  <si>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</si>
  <si>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</si>
  <si>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</si>
  <si>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</si>
  <si>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</si>
  <si>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</si>
  <si>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</si>
  <si>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</si>
  <si>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</si>
  <si>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</si>
  <si>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</si>
  <si>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</si>
  <si>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</si>
  <si>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</si>
  <si>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</si>
  <si>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</si>
  <si>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</si>
  <si>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</si>
  <si>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</si>
  <si>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</si>
  <si>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</si>
  <si>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</si>
  <si>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</si>
  <si>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</si>
  <si>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</si>
  <si>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</si>
  <si>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</si>
  <si>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</si>
  <si>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</si>
  <si>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</si>
  <si>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</si>
  <si>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</si>
  <si>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</si>
  <si>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</si>
  <si>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</si>
  <si>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</si>
  <si>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</si>
  <si>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</si>
  <si>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</si>
  <si>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</si>
  <si>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</si>
  <si>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</si>
  <si>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</si>
  <si>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</si>
  <si>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</si>
  <si>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</si>
  <si>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</si>
  <si>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</si>
  <si>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</si>
  <si>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</si>
  <si>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</si>
  <si>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</si>
  <si>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</si>
  <si>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</si>
  <si>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</si>
  <si>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</si>
  <si>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</si>
  <si>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</si>
  <si>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</si>
  <si>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</si>
  <si>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</si>
  <si>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</si>
  <si>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</si>
  <si>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</si>
  <si>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</si>
  <si>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</si>
  <si>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</si>
  <si>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</si>
  <si>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</si>
  <si>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</si>
  <si>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</si>
  <si>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</si>
  <si>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</si>
  <si>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</si>
  <si>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</si>
  <si>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</si>
  <si>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</si>
  <si>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</si>
  <si>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</si>
  <si>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</si>
  <si>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</si>
  <si>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</si>
  <si>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</si>
  <si>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</si>
  <si>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</si>
  <si>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</si>
  <si>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</si>
  <si>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</si>
  <si>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</si>
  <si>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</si>
  <si>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</si>
  <si>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</si>
  <si>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</si>
  <si>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</si>
  <si>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</si>
  <si>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</si>
  <si>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</si>
  <si>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</si>
  <si>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</si>
  <si>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</si>
  <si>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</si>
  <si>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</si>
  <si>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</si>
  <si>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</si>
  <si>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</si>
  <si>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</si>
  <si>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</si>
  <si>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</si>
  <si>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</si>
  <si>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</si>
  <si>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</si>
  <si>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</si>
  <si>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</si>
  <si>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</si>
  <si>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</si>
  <si>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</si>
  <si>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</si>
  <si>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</si>
  <si>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</si>
  <si>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</si>
  <si>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</si>
  <si>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</si>
  <si>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</si>
  <si>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</si>
  <si>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</si>
  <si>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</si>
  <si>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</si>
  <si>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</si>
  <si>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</si>
  <si>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</si>
  <si>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</si>
  <si>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</si>
  <si>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</si>
  <si>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</si>
  <si>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</si>
  <si>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</si>
  <si>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</si>
  <si>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</si>
  <si>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</si>
  <si>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</si>
  <si>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</si>
  <si>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</si>
  <si>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</si>
  <si>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</si>
  <si>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</si>
  <si>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</si>
  <si>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</si>
  <si>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</si>
  <si>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</si>
  <si>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</si>
  <si>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</si>
  <si>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</si>
  <si>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</si>
  <si>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</si>
  <si>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</si>
  <si>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</si>
  <si>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</si>
  <si>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</si>
  <si>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</si>
  <si>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</si>
  <si>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</si>
  <si>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</si>
  <si>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</si>
  <si>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</si>
  <si>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</si>
  <si>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</si>
  <si>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</si>
  <si>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</si>
  <si>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</si>
  <si>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</si>
  <si>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</si>
  <si>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</si>
  <si>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</si>
  <si>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</si>
  <si>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</si>
  <si>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</si>
  <si>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</si>
  <si>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</si>
  <si>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</si>
  <si>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</si>
  <si>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</si>
  <si>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</si>
  <si>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</si>
  <si>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</si>
  <si>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</si>
  <si>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</si>
  <si>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</si>
  <si>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</si>
  <si>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</si>
  <si>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</si>
  <si>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</si>
  <si>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</si>
  <si>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</si>
  <si>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</si>
  <si>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</si>
  <si>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</si>
  <si>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</si>
  <si>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</si>
  <si>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</si>
  <si>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</si>
  <si>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</si>
  <si>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</si>
  <si>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</si>
  <si>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</si>
  <si>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</si>
  <si>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</si>
  <si>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</si>
  <si>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</si>
  <si>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</si>
  <si>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</si>
  <si>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</si>
  <si>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</si>
  <si>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</si>
  <si>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</si>
  <si>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</si>
  <si>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</si>
  <si>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</si>
  <si>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</si>
  <si>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</si>
  <si>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</si>
  <si>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</si>
  <si>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</si>
  <si>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</si>
  <si>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</si>
  <si>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</si>
  <si>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</si>
  <si>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</si>
  <si>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</si>
  <si>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</si>
  <si>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</si>
  <si>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</si>
  <si>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</si>
  <si>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</si>
  <si>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</si>
  <si>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</si>
  <si>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</si>
  <si>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</si>
  <si>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</si>
  <si>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</si>
  <si>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</si>
  <si>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</si>
  <si>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</si>
  <si>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</si>
  <si>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</si>
  <si>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</si>
  <si>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</si>
  <si>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</si>
  <si>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</si>
  <si>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</si>
  <si>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</si>
  <si>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</si>
  <si>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</si>
  <si>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</si>
  <si>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</si>
  <si>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</si>
  <si>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</si>
  <si>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</si>
  <si>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</si>
  <si>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</si>
  <si>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</si>
  <si>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</si>
  <si>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</si>
  <si>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</si>
  <si>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</si>
  <si>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</si>
  <si>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</si>
  <si>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</si>
  <si>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</si>
  <si>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</si>
  <si>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</si>
  <si>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</si>
  <si>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</si>
  <si>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</si>
  <si>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</si>
  <si>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</si>
  <si>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</si>
  <si>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</si>
  <si>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</si>
  <si>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</si>
  <si>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</si>
  <si>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</si>
  <si>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</si>
  <si>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</si>
  <si>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</si>
  <si>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</si>
  <si>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</si>
  <si>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</si>
  <si>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</si>
  <si>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</si>
  <si>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</si>
  <si>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</si>
  <si>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</si>
  <si>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</si>
  <si>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</si>
  <si>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</si>
  <si>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</si>
  <si>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</si>
  <si>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</si>
  <si>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</si>
  <si>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</si>
  <si>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</si>
  <si>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</si>
  <si>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</si>
  <si>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</si>
  <si>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</si>
  <si>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</si>
  <si>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</si>
  <si>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</si>
  <si>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</si>
  <si>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</si>
  <si>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</si>
  <si>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</si>
  <si>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</si>
  <si>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</si>
  <si>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</si>
  <si>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</si>
  <si>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</si>
  <si>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</si>
  <si>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</si>
  <si>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</si>
  <si>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</si>
  <si>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</si>
  <si>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</si>
  <si>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</si>
  <si>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</si>
  <si>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</si>
  <si>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</si>
  <si>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</si>
  <si>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</si>
  <si>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</si>
  <si>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</si>
  <si>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</si>
  <si>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</si>
  <si>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</si>
  <si>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</si>
  <si>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</si>
  <si>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</si>
  <si>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</si>
  <si>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</si>
  <si>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</si>
  <si>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</si>
  <si>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</si>
  <si>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</si>
  <si>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</si>
  <si>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</si>
  <si>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</si>
  <si>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</si>
  <si>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</si>
  <si>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</si>
  <si>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</si>
  <si>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</si>
  <si>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</si>
  <si>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</si>
  <si>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</si>
  <si>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</si>
  <si>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</si>
  <si>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</si>
  <si>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</si>
  <si>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</si>
  <si>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</si>
  <si>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</si>
  <si>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</si>
  <si>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</si>
  <si>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</si>
  <si>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</si>
  <si>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</si>
  <si>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</si>
  <si>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</si>
  <si>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</si>
  <si>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</si>
  <si>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</si>
  <si>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</si>
  <si>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</si>
  <si>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</si>
  <si>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</si>
  <si>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</si>
  <si>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</si>
  <si>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</si>
  <si>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</si>
  <si>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</si>
  <si>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</si>
  <si>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</si>
  <si>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</si>
  <si>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</si>
  <si>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</si>
  <si>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</si>
  <si>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</si>
  <si>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</si>
  <si>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</si>
  <si>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</si>
  <si>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</si>
  <si>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</si>
  <si>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</si>
  <si>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</si>
  <si>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079</t>
  </si>
  <si>
    <t>Pacific County Public Healthcare Services District No. 3</t>
  </si>
  <si>
    <t>1st Ave North</t>
  </si>
  <si>
    <t>98264</t>
  </si>
  <si>
    <t xml:space="preserve">Pacific County </t>
  </si>
  <si>
    <t>Ilwaco</t>
  </si>
  <si>
    <t>Washington</t>
  </si>
  <si>
    <t>12/31/2021</t>
  </si>
  <si>
    <t>Rebates and Discounts</t>
  </si>
  <si>
    <t>Medical Records Fee</t>
  </si>
  <si>
    <t>Misc Revenue</t>
  </si>
  <si>
    <t>RHC Enchancement Clinic Rev</t>
  </si>
  <si>
    <t>Cares Act General Distribution-Other Operating Rev</t>
  </si>
  <si>
    <t>Interest - Income</t>
  </si>
  <si>
    <t>Fees - Physicians</t>
  </si>
  <si>
    <t>Minor Equipment</t>
  </si>
  <si>
    <t>EIB Expense</t>
  </si>
  <si>
    <t>Telephone and Pagers</t>
  </si>
  <si>
    <t>Purchased Services Agency Fees</t>
  </si>
  <si>
    <t>Dues and Subscriptions</t>
  </si>
  <si>
    <t>Travel and Education</t>
  </si>
  <si>
    <t>Advertising</t>
  </si>
  <si>
    <t>340B Pharmacy</t>
  </si>
  <si>
    <t>Bad Debt Hospital</t>
  </si>
  <si>
    <t>Bad Debt Clinic</t>
  </si>
  <si>
    <t>Bad Debt Recoveries</t>
  </si>
  <si>
    <t xml:space="preserve">Scot Attridge </t>
  </si>
  <si>
    <t>Eric Volk</t>
  </si>
  <si>
    <t>Nancy Gorshe</t>
  </si>
  <si>
    <t>(360) 642-6300</t>
  </si>
  <si>
    <t>(360) 642-6309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</si>
</sst>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353">
    <xf numFmtId="37" fontId="0" fillId="0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8" fillId="24" borderId="0"/>
    <xf numFmtId="0" fontId="8" fillId="24" borderId="0"/>
    <xf numFmtId="0" fontId="8" fillId="24" borderId="0"/>
    <xf numFmtId="0" fontId="8" fillId="24" borderId="0"/>
    <xf numFmtId="0" fontId="41" fillId="24" borderId="0"/>
    <xf numFmtId="0" fontId="8" fillId="24" borderId="0"/>
    <xf numFmtId="0" fontId="8" fillId="24" borderId="0"/>
    <xf numFmtId="0" fontId="8" fillId="25" borderId="0"/>
    <xf numFmtId="0" fontId="8" fillId="25" borderId="0"/>
    <xf numFmtId="0" fontId="8" fillId="25" borderId="0"/>
    <xf numFmtId="0" fontId="8" fillId="25" borderId="0"/>
    <xf numFmtId="0" fontId="41" fillId="25" borderId="0"/>
    <xf numFmtId="0" fontId="8" fillId="25" borderId="0"/>
    <xf numFmtId="0" fontId="8" fillId="25" borderId="0"/>
    <xf numFmtId="0" fontId="8" fillId="26" borderId="0"/>
    <xf numFmtId="0" fontId="8" fillId="26" borderId="0"/>
    <xf numFmtId="0" fontId="8" fillId="26" borderId="0"/>
    <xf numFmtId="0" fontId="8" fillId="26" borderId="0"/>
    <xf numFmtId="0" fontId="41" fillId="26" borderId="0"/>
    <xf numFmtId="0" fontId="8" fillId="26" borderId="0"/>
    <xf numFmtId="0" fontId="8" fillId="26" borderId="0"/>
    <xf numFmtId="0" fontId="8" fillId="27" borderId="0"/>
    <xf numFmtId="0" fontId="8" fillId="27" borderId="0"/>
    <xf numFmtId="0" fontId="8" fillId="27" borderId="0"/>
    <xf numFmtId="0" fontId="8" fillId="27" borderId="0"/>
    <xf numFmtId="0" fontId="41" fillId="27" borderId="0"/>
    <xf numFmtId="0" fontId="8" fillId="27" borderId="0"/>
    <xf numFmtId="0" fontId="8" fillId="27" borderId="0"/>
    <xf numFmtId="0" fontId="8" fillId="28" borderId="0"/>
    <xf numFmtId="0" fontId="8" fillId="28" borderId="0"/>
    <xf numFmtId="0" fontId="8" fillId="28" borderId="0"/>
    <xf numFmtId="0" fontId="8" fillId="28" borderId="0"/>
    <xf numFmtId="0" fontId="41" fillId="28" borderId="0"/>
    <xf numFmtId="0" fontId="8" fillId="28" borderId="0"/>
    <xf numFmtId="0" fontId="8" fillId="28" borderId="0"/>
    <xf numFmtId="0" fontId="8" fillId="29" borderId="0"/>
    <xf numFmtId="0" fontId="8" fillId="29" borderId="0"/>
    <xf numFmtId="0" fontId="8" fillId="29" borderId="0"/>
    <xf numFmtId="0" fontId="8" fillId="29" borderId="0"/>
    <xf numFmtId="0" fontId="41" fillId="29" borderId="0"/>
    <xf numFmtId="0" fontId="8" fillId="29" borderId="0"/>
    <xf numFmtId="0" fontId="8" fillId="29" borderId="0"/>
    <xf numFmtId="43" fontId="13" fillId="0" borderId="0"/>
    <xf numFmtId="41" fontId="13" fillId="0" borderId="0"/>
    <xf numFmtId="41" fontId="13" fillId="0" borderId="0"/>
    <xf numFmtId="43" fontId="13" fillId="0" borderId="0"/>
    <xf numFmtId="43" fontId="8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46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13" fillId="0" borderId="0"/>
    <xf numFmtId="43" fontId="8" fillId="0" borderId="0"/>
    <xf numFmtId="43" fontId="42" fillId="0" borderId="0"/>
    <xf numFmtId="43" fontId="8" fillId="0" borderId="0"/>
    <xf numFmtId="43" fontId="42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2" fontId="13" fillId="0" borderId="0"/>
    <xf numFmtId="42" fontId="13" fillId="0" borderId="0"/>
    <xf numFmtId="44" fontId="13" fillId="0" borderId="0"/>
    <xf numFmtId="44" fontId="1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0" fontId="14" fillId="0" borderId="0">
      <alignment vertical="top"/>
      <protection locked="0"/>
    </xf>
    <xf numFmtId="0" fontId="38" fillId="0" borderId="0"/>
    <xf numFmtId="0" fontId="38" fillId="0" borderId="0"/>
    <xf numFmtId="0" fontId="14" fillId="0" borderId="0">
      <alignment vertical="top"/>
      <protection locked="0"/>
    </xf>
    <xf numFmtId="0" fontId="40" fillId="30" borderId="0"/>
    <xf numFmtId="0" fontId="44" fillId="30" borderId="0"/>
    <xf numFmtId="0" fontId="40" fillId="3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46" fillId="0" borderId="0"/>
    <xf numFmtId="0" fontId="16" fillId="0" borderId="0"/>
    <xf numFmtId="0" fontId="8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169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37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2" fillId="0" borderId="0"/>
    <xf numFmtId="0" fontId="8" fillId="0" borderId="0"/>
    <xf numFmtId="0" fontId="42" fillId="0" borderId="0"/>
    <xf numFmtId="0" fontId="8" fillId="0" borderId="0"/>
    <xf numFmtId="0" fontId="9" fillId="0" borderId="0"/>
    <xf numFmtId="0" fontId="7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0" fontId="8" fillId="10" borderId="33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13" fillId="0" borderId="0"/>
    <xf numFmtId="9" fontId="8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13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13" fillId="0" borderId="0"/>
    <xf numFmtId="0" fontId="39" fillId="0" borderId="0"/>
    <xf numFmtId="0" fontId="45" fillId="0" borderId="0"/>
    <xf numFmtId="0" fontId="39" fillId="0" borderId="0"/>
    <xf numFmtId="0" fontId="6" fillId="0" borderId="0"/>
    <xf numFmtId="43" fontId="6" fillId="0" borderId="0" applyFont="0" applyFill="0" applyBorder="0" applyAlignment="0" applyProtection="0"/>
    <xf numFmtId="37" fontId="54" fillId="0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6" fillId="28" borderId="0"/>
    <xf numFmtId="0" fontId="6" fillId="28" borderId="0"/>
    <xf numFmtId="0" fontId="6" fillId="28" borderId="0"/>
    <xf numFmtId="0" fontId="6" fillId="28" borderId="0"/>
    <xf numFmtId="0" fontId="6" fillId="28" borderId="0"/>
    <xf numFmtId="0" fontId="6" fillId="28" borderId="0"/>
    <xf numFmtId="0" fontId="6" fillId="29" borderId="0"/>
    <xf numFmtId="0" fontId="6" fillId="29" borderId="0"/>
    <xf numFmtId="0" fontId="6" fillId="29" borderId="0"/>
    <xf numFmtId="0" fontId="6" fillId="29" borderId="0"/>
    <xf numFmtId="0" fontId="6" fillId="29" borderId="0"/>
    <xf numFmtId="0" fontId="6" fillId="29" borderId="0"/>
    <xf numFmtId="43" fontId="13" fillId="0" borderId="0"/>
    <xf numFmtId="43" fontId="6" fillId="0" borderId="0"/>
    <xf numFmtId="43" fontId="6" fillId="0" borderId="0"/>
    <xf numFmtId="43" fontId="13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9" fontId="13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43" fontId="6" fillId="0" borderId="0" applyFont="0" applyFill="0" applyBorder="0" applyAlignment="0" applyProtection="0"/>
    <xf numFmtId="43" fontId="13" fillId="0" borderId="0"/>
    <xf numFmtId="43" fontId="13" fillId="0" borderId="0"/>
    <xf numFmtId="43" fontId="13" fillId="0" borderId="0"/>
    <xf numFmtId="43" fontId="13" fillId="0" borderId="0"/>
    <xf numFmtId="0" fontId="5" fillId="0" borderId="0"/>
    <xf numFmtId="43" fontId="5" fillId="0" borderId="0" applyFont="0" applyFill="0" applyBorder="0" applyAlignment="0" applyProtection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9" borderId="0"/>
    <xf numFmtId="0" fontId="5" fillId="29" borderId="0"/>
    <xf numFmtId="0" fontId="5" fillId="29" borderId="0"/>
    <xf numFmtId="0" fontId="5" fillId="29" borderId="0"/>
    <xf numFmtId="0" fontId="5" fillId="29" borderId="0"/>
    <xf numFmtId="0" fontId="5" fillId="29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43" fontId="5" fillId="0" borderId="0" applyFont="0" applyFill="0" applyBorder="0" applyAlignment="0" applyProtection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43" fontId="5" fillId="0" borderId="0" applyFont="0" applyFill="0" applyBorder="0" applyAlignment="0" applyProtection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43" fontId="4" fillId="0" borderId="0" applyFont="0" applyFill="0" applyBorder="0" applyAlignment="0" applyProtection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4" fillId="29" borderId="0"/>
    <xf numFmtId="43" fontId="4" fillId="0" borderId="0"/>
    <xf numFmtId="43" fontId="4" fillId="0" borderId="0"/>
    <xf numFmtId="43" fontId="4" fillId="0" borderId="0" applyFont="0" applyFill="0" applyBorder="0" applyAlignment="0" applyProtection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 applyFont="0" applyFill="0" applyBorder="0" applyAlignment="0" applyProtection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 applyFont="0" applyFill="0" applyBorder="0" applyAlignment="0" applyProtection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 applyFont="0" applyFill="0" applyBorder="0" applyAlignment="0" applyProtection="0"/>
    <xf numFmtId="43" fontId="4" fillId="0" borderId="0"/>
    <xf numFmtId="43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43" fontId="4" fillId="0" borderId="0" applyFont="0" applyFill="0" applyBorder="0" applyAlignment="0" applyProtection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43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" fillId="29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43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55">
    <xf numFmtId="37" fontId="0" fillId="0" borderId="0" xfId="0"/>
    <xf numFmtId="37" fontId="15" fillId="0" borderId="0" xfId="0" applyFont="1"/>
    <xf numFmtId="37" fontId="15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center"/>
    </xf>
    <xf numFmtId="37" fontId="15" fillId="0" borderId="0" xfId="0" quotePrefix="1" applyFont="1" applyAlignment="1">
      <alignment horizontal="center"/>
    </xf>
    <xf numFmtId="10" fontId="15" fillId="0" borderId="0" xfId="0" applyNumberFormat="1" applyFont="1"/>
    <xf numFmtId="49" fontId="15" fillId="0" borderId="0" xfId="0" quotePrefix="1" applyNumberFormat="1" applyFont="1"/>
    <xf numFmtId="37" fontId="17" fillId="0" borderId="0" xfId="0" applyFont="1" applyAlignment="1" applyProtection="1">
      <alignment horizontal="center"/>
      <protection locked="0"/>
    </xf>
    <xf numFmtId="37" fontId="18" fillId="0" borderId="0" xfId="0" applyFont="1"/>
    <xf numFmtId="37" fontId="19" fillId="0" borderId="0" xfId="0" applyFont="1" applyAlignment="1">
      <alignment horizontal="center"/>
    </xf>
    <xf numFmtId="37" fontId="19" fillId="0" borderId="0" xfId="0" applyFont="1"/>
    <xf numFmtId="37" fontId="19" fillId="0" borderId="0" xfId="0" applyFont="1" applyAlignment="1">
      <alignment horizontal="left"/>
    </xf>
    <xf numFmtId="38" fontId="19" fillId="0" borderId="0" xfId="0" applyNumberFormat="1" applyFont="1"/>
    <xf numFmtId="37" fontId="19" fillId="0" borderId="0" xfId="0" quotePrefix="1" applyFont="1" applyAlignment="1">
      <alignment horizontal="left"/>
    </xf>
    <xf numFmtId="37" fontId="20" fillId="0" borderId="0" xfId="631" applyNumberFormat="1" applyFont="1" applyAlignment="1" applyProtection="1"/>
    <xf numFmtId="37" fontId="19" fillId="3" borderId="0" xfId="0" applyFont="1" applyFill="1"/>
    <xf numFmtId="38" fontId="19" fillId="3" borderId="0" xfId="0" applyNumberFormat="1" applyFont="1" applyFill="1" applyAlignment="1">
      <alignment horizontal="center"/>
    </xf>
    <xf numFmtId="37" fontId="19" fillId="3" borderId="0" xfId="0" applyFont="1" applyFill="1" applyAlignment="1">
      <alignment horizontal="center"/>
    </xf>
    <xf numFmtId="37" fontId="19" fillId="3" borderId="0" xfId="0" quotePrefix="1" applyFont="1" applyFill="1" applyAlignment="1">
      <alignment horizontal="center"/>
    </xf>
    <xf numFmtId="37" fontId="21" fillId="0" borderId="1" xfId="0" quotePrefix="1" applyFont="1" applyBorder="1" applyProtection="1">
      <protection locked="0"/>
    </xf>
    <xf numFmtId="37" fontId="19" fillId="3" borderId="0" xfId="0" quotePrefix="1" applyFont="1" applyFill="1"/>
    <xf numFmtId="37" fontId="19" fillId="3" borderId="0" xfId="0" quotePrefix="1" applyFont="1" applyFill="1" applyAlignment="1">
      <alignment horizontal="left"/>
    </xf>
    <xf numFmtId="38" fontId="19" fillId="3" borderId="0" xfId="0" applyNumberFormat="1" applyFont="1" applyFill="1"/>
    <xf numFmtId="165" fontId="19" fillId="3" borderId="0" xfId="0" applyNumberFormat="1" applyFont="1" applyFill="1" applyAlignment="1">
      <alignment horizontal="center"/>
    </xf>
    <xf numFmtId="37" fontId="19" fillId="3" borderId="0" xfId="0" quotePrefix="1" applyFont="1" applyFill="1" applyAlignment="1">
      <alignment horizontal="fill"/>
    </xf>
    <xf numFmtId="37" fontId="21" fillId="0" borderId="1" xfId="547" quotePrefix="1" applyNumberFormat="1" applyFont="1" applyBorder="1" applyProtection="1">
      <protection locked="0"/>
    </xf>
    <xf numFmtId="37" fontId="21" fillId="0" borderId="1" xfId="547" applyNumberFormat="1" applyFont="1" applyBorder="1" applyProtection="1">
      <protection locked="0"/>
    </xf>
    <xf numFmtId="37" fontId="19" fillId="7" borderId="0" xfId="0" applyFont="1" applyFill="1"/>
    <xf numFmtId="37" fontId="19" fillId="7" borderId="0" xfId="0" quotePrefix="1" applyFont="1" applyFill="1" applyAlignment="1">
      <alignment horizontal="left" indent="1"/>
    </xf>
    <xf numFmtId="43" fontId="19" fillId="3" borderId="0" xfId="547" applyFont="1" applyFill="1"/>
    <xf numFmtId="37" fontId="19" fillId="3" borderId="0" xfId="547" quotePrefix="1" applyNumberFormat="1" applyFont="1" applyFill="1" applyAlignment="1">
      <alignment horizontal="fill"/>
    </xf>
    <xf numFmtId="39" fontId="19" fillId="3" borderId="0" xfId="0" applyNumberFormat="1" applyFont="1" applyFill="1"/>
    <xf numFmtId="37" fontId="19" fillId="3" borderId="0" xfId="0" applyFont="1" applyFill="1" applyAlignment="1">
      <alignment horizontal="centerContinuous"/>
    </xf>
    <xf numFmtId="37" fontId="19" fillId="7" borderId="0" xfId="0" quotePrefix="1" applyFont="1" applyFill="1" applyAlignment="1">
      <alignment horizontal="left"/>
    </xf>
    <xf numFmtId="37" fontId="19" fillId="7" borderId="0" xfId="0" applyFont="1" applyFill="1" applyAlignment="1">
      <alignment horizontal="right"/>
    </xf>
    <xf numFmtId="38" fontId="21" fillId="4" borderId="14" xfId="0" applyNumberFormat="1" applyFont="1" applyFill="1" applyBorder="1" applyProtection="1">
      <protection locked="0"/>
    </xf>
    <xf numFmtId="38" fontId="21" fillId="4" borderId="8" xfId="0" applyNumberFormat="1" applyFont="1" applyFill="1" applyBorder="1" applyProtection="1">
      <protection locked="0"/>
    </xf>
    <xf numFmtId="38" fontId="21" fillId="4" borderId="2" xfId="0" applyNumberFormat="1" applyFont="1" applyFill="1" applyBorder="1" applyProtection="1">
      <protection locked="0"/>
    </xf>
    <xf numFmtId="37" fontId="19" fillId="7" borderId="0" xfId="0" applyFont="1" applyFill="1" applyAlignment="1">
      <alignment horizontal="left"/>
    </xf>
    <xf numFmtId="37" fontId="21" fillId="3" borderId="0" xfId="0" applyFont="1" applyFill="1" applyAlignment="1">
      <alignment horizontal="centerContinuous"/>
    </xf>
    <xf numFmtId="37" fontId="19" fillId="3" borderId="0" xfId="0" applyFont="1" applyFill="1" applyAlignment="1">
      <alignment horizontal="right"/>
    </xf>
    <xf numFmtId="38" fontId="21" fillId="4" borderId="1" xfId="0" applyNumberFormat="1" applyFont="1" applyFill="1" applyBorder="1" applyProtection="1">
      <protection locked="0"/>
    </xf>
    <xf numFmtId="38" fontId="19" fillId="3" borderId="0" xfId="0" applyNumberFormat="1" applyFont="1" applyFill="1" applyAlignment="1">
      <alignment horizontal="right"/>
    </xf>
    <xf numFmtId="37" fontId="19" fillId="3" borderId="0" xfId="0" quotePrefix="1" applyFont="1" applyFill="1" applyAlignment="1">
      <alignment horizontal="centerContinuous"/>
    </xf>
    <xf numFmtId="37" fontId="21" fillId="4" borderId="1" xfId="0" applyFont="1" applyFill="1" applyBorder="1" applyProtection="1">
      <protection locked="0"/>
    </xf>
    <xf numFmtId="37" fontId="21" fillId="3" borderId="0" xfId="0" quotePrefix="1" applyFont="1" applyFill="1" applyAlignment="1">
      <alignment horizontal="left"/>
    </xf>
    <xf numFmtId="37" fontId="21" fillId="3" borderId="0" xfId="0" applyFont="1" applyFill="1" applyAlignment="1">
      <alignment horizontal="center"/>
    </xf>
    <xf numFmtId="38" fontId="21" fillId="3" borderId="0" xfId="0" applyNumberFormat="1" applyFont="1" applyFill="1" applyAlignment="1">
      <alignment horizontal="center"/>
    </xf>
    <xf numFmtId="38" fontId="21" fillId="3" borderId="0" xfId="0" applyNumberFormat="1" applyFont="1" applyFill="1"/>
    <xf numFmtId="37" fontId="21" fillId="3" borderId="0" xfId="0" applyFont="1" applyFill="1"/>
    <xf numFmtId="37" fontId="19" fillId="3" borderId="0" xfId="0" applyFont="1" applyFill="1" applyAlignment="1">
      <alignment horizontal="left"/>
    </xf>
    <xf numFmtId="38" fontId="21" fillId="3" borderId="8" xfId="0" applyNumberFormat="1" applyFont="1" applyFill="1" applyBorder="1" applyAlignment="1" applyProtection="1">
      <alignment horizontal="center"/>
      <protection locked="0"/>
    </xf>
    <xf numFmtId="37" fontId="21" fillId="7" borderId="0" xfId="0" applyFont="1" applyFill="1" applyAlignment="1">
      <alignment horizontal="centerContinuous"/>
    </xf>
    <xf numFmtId="37" fontId="19" fillId="7" borderId="0" xfId="0" applyFont="1" applyFill="1" applyAlignment="1">
      <alignment horizontal="left" indent="1"/>
    </xf>
    <xf numFmtId="10" fontId="19" fillId="0" borderId="0" xfId="939" applyNumberFormat="1" applyFont="1"/>
    <xf numFmtId="37" fontId="19" fillId="7" borderId="0" xfId="0" applyFont="1" applyFill="1" applyAlignment="1">
      <alignment horizontal="left" indent="2"/>
    </xf>
    <xf numFmtId="37" fontId="19" fillId="7" borderId="0" xfId="0" quotePrefix="1" applyFont="1" applyFill="1" applyAlignment="1">
      <alignment horizontal="left" indent="2"/>
    </xf>
    <xf numFmtId="39" fontId="19" fillId="0" borderId="0" xfId="0" applyNumberFormat="1" applyFont="1"/>
    <xf numFmtId="10" fontId="19" fillId="0" borderId="0" xfId="0" applyNumberFormat="1" applyFont="1"/>
    <xf numFmtId="1" fontId="19" fillId="0" borderId="0" xfId="0" applyNumberFormat="1" applyFont="1" applyAlignment="1">
      <alignment horizontal="center"/>
    </xf>
    <xf numFmtId="37" fontId="19" fillId="0" borderId="0" xfId="0" applyFont="1" applyAlignment="1">
      <alignment horizontal="right"/>
    </xf>
    <xf numFmtId="37" fontId="22" fillId="0" borderId="0" xfId="0" applyFont="1"/>
    <xf numFmtId="37" fontId="17" fillId="0" borderId="0" xfId="0" applyFont="1" applyAlignment="1">
      <alignment horizontal="center"/>
    </xf>
    <xf numFmtId="37" fontId="19" fillId="0" borderId="0" xfId="0" quotePrefix="1" applyFont="1"/>
    <xf numFmtId="37" fontId="23" fillId="0" borderId="0" xfId="0" applyFont="1" applyAlignment="1">
      <alignment vertical="center" readingOrder="1"/>
    </xf>
    <xf numFmtId="37" fontId="25" fillId="0" borderId="0" xfId="0" applyFont="1" applyAlignment="1">
      <alignment vertical="center" readingOrder="1"/>
    </xf>
    <xf numFmtId="37" fontId="26" fillId="0" borderId="0" xfId="0" quotePrefix="1" applyFont="1"/>
    <xf numFmtId="37" fontId="26" fillId="0" borderId="0" xfId="0" applyFont="1"/>
    <xf numFmtId="37" fontId="15" fillId="0" borderId="0" xfId="0" quotePrefix="1" applyFont="1" applyAlignment="1">
      <alignment horizontal="right"/>
    </xf>
    <xf numFmtId="37" fontId="15" fillId="0" borderId="0" xfId="0" applyFont="1" applyAlignment="1">
      <alignment horizontal="centerContinuous"/>
    </xf>
    <xf numFmtId="37" fontId="27" fillId="0" borderId="1" xfId="0" applyFont="1" applyBorder="1"/>
    <xf numFmtId="37" fontId="27" fillId="0" borderId="8" xfId="0" applyFont="1" applyBorder="1"/>
    <xf numFmtId="37" fontId="15" fillId="0" borderId="6" xfId="0" applyFont="1" applyBorder="1"/>
    <xf numFmtId="37" fontId="15" fillId="0" borderId="8" xfId="0" applyFont="1" applyBorder="1"/>
    <xf numFmtId="37" fontId="27" fillId="0" borderId="2" xfId="0" applyFont="1" applyBorder="1"/>
    <xf numFmtId="37" fontId="27" fillId="0" borderId="13" xfId="0" applyFont="1" applyBorder="1"/>
    <xf numFmtId="37" fontId="27" fillId="0" borderId="0" xfId="0" applyFont="1"/>
    <xf numFmtId="37" fontId="27" fillId="0" borderId="4" xfId="0" applyFont="1" applyBorder="1"/>
    <xf numFmtId="37" fontId="15" fillId="0" borderId="13" xfId="0" applyFont="1" applyBorder="1"/>
    <xf numFmtId="37" fontId="15" fillId="0" borderId="10" xfId="0" applyFont="1" applyBorder="1"/>
    <xf numFmtId="37" fontId="27" fillId="0" borderId="14" xfId="0" applyFont="1" applyBorder="1" applyAlignment="1">
      <alignment horizontal="centerContinuous"/>
    </xf>
    <xf numFmtId="37" fontId="27" fillId="0" borderId="2" xfId="0" applyFont="1" applyBorder="1" applyAlignment="1">
      <alignment horizontal="centerContinuous"/>
    </xf>
    <xf numFmtId="37" fontId="27" fillId="0" borderId="8" xfId="0" applyFont="1" applyBorder="1" applyAlignment="1">
      <alignment horizontal="centerContinuous"/>
    </xf>
    <xf numFmtId="37" fontId="15" fillId="0" borderId="8" xfId="0" applyFont="1" applyBorder="1" applyAlignment="1">
      <alignment horizontal="centerContinuous"/>
    </xf>
    <xf numFmtId="37" fontId="15" fillId="0" borderId="2" xfId="0" applyFont="1" applyBorder="1" applyAlignment="1">
      <alignment horizontal="centerContinuous"/>
    </xf>
    <xf numFmtId="37" fontId="27" fillId="0" borderId="1" xfId="0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2" xfId="0" quotePrefix="1" applyFont="1" applyBorder="1" applyAlignment="1">
      <alignment horizontal="left"/>
    </xf>
    <xf numFmtId="37" fontId="27" fillId="0" borderId="12" xfId="0" applyFont="1" applyBorder="1"/>
    <xf numFmtId="37" fontId="15" fillId="0" borderId="4" xfId="0" applyFont="1" applyBorder="1"/>
    <xf numFmtId="37" fontId="27" fillId="0" borderId="8" xfId="0" quotePrefix="1" applyFont="1" applyBorder="1" applyAlignment="1">
      <alignment horizontal="left"/>
    </xf>
    <xf numFmtId="37" fontId="15" fillId="0" borderId="2" xfId="0" applyFont="1" applyBorder="1"/>
    <xf numFmtId="37" fontId="15" fillId="0" borderId="3" xfId="0" applyFont="1" applyBorder="1"/>
    <xf numFmtId="37" fontId="27" fillId="0" borderId="0" xfId="0" applyFont="1" applyAlignment="1">
      <alignment horizontal="left"/>
    </xf>
    <xf numFmtId="37" fontId="15" fillId="2" borderId="0" xfId="0" applyFont="1" applyFill="1"/>
    <xf numFmtId="37" fontId="15" fillId="2" borderId="4" xfId="0" applyFont="1" applyFill="1" applyBorder="1"/>
    <xf numFmtId="37" fontId="15" fillId="0" borderId="9" xfId="0" applyFont="1" applyBorder="1"/>
    <xf numFmtId="37" fontId="27" fillId="0" borderId="12" xfId="0" applyFont="1" applyBorder="1" applyAlignment="1">
      <alignment horizontal="left"/>
    </xf>
    <xf numFmtId="37" fontId="27" fillId="0" borderId="10" xfId="0" applyFont="1" applyBorder="1" applyAlignment="1">
      <alignment horizontal="right"/>
    </xf>
    <xf numFmtId="37" fontId="15" fillId="2" borderId="12" xfId="0" applyFont="1" applyFill="1" applyBorder="1"/>
    <xf numFmtId="37" fontId="15" fillId="2" borderId="10" xfId="0" applyFont="1" applyFill="1" applyBorder="1"/>
    <xf numFmtId="37" fontId="19" fillId="0" borderId="0" xfId="0" quotePrefix="1" applyFont="1" applyAlignment="1">
      <alignment horizontal="right"/>
    </xf>
    <xf numFmtId="37" fontId="19" fillId="0" borderId="16" xfId="0" applyFont="1" applyBorder="1"/>
    <xf numFmtId="37" fontId="19" fillId="0" borderId="17" xfId="0" applyFont="1" applyBorder="1"/>
    <xf numFmtId="37" fontId="19" fillId="0" borderId="18" xfId="0" applyFont="1" applyBorder="1"/>
    <xf numFmtId="37" fontId="19" fillId="0" borderId="19" xfId="0" applyFont="1" applyBorder="1"/>
    <xf numFmtId="37" fontId="19" fillId="0" borderId="20" xfId="0" applyFont="1" applyBorder="1"/>
    <xf numFmtId="37" fontId="19" fillId="0" borderId="21" xfId="0" applyFont="1" applyBorder="1"/>
    <xf numFmtId="37" fontId="19" fillId="0" borderId="22" xfId="0" applyFont="1" applyBorder="1"/>
    <xf numFmtId="37" fontId="19" fillId="0" borderId="23" xfId="0" applyFont="1" applyBorder="1"/>
    <xf numFmtId="37" fontId="19" fillId="0" borderId="17" xfId="0" applyFont="1" applyBorder="1" applyAlignment="1">
      <alignment horizontal="center"/>
    </xf>
    <xf numFmtId="37" fontId="19" fillId="0" borderId="17" xfId="0" applyFont="1" applyBorder="1" applyAlignment="1">
      <alignment horizontal="right"/>
    </xf>
    <xf numFmtId="37" fontId="19" fillId="0" borderId="24" xfId="0" applyFont="1" applyBorder="1"/>
    <xf numFmtId="37" fontId="19" fillId="0" borderId="8" xfId="0" applyFont="1" applyBorder="1"/>
    <xf numFmtId="37" fontId="19" fillId="0" borderId="8" xfId="0" applyFont="1" applyBorder="1" applyAlignment="1">
      <alignment horizontal="center"/>
    </xf>
    <xf numFmtId="37" fontId="19" fillId="0" borderId="25" xfId="0" applyFont="1" applyBorder="1"/>
    <xf numFmtId="37" fontId="19" fillId="0" borderId="26" xfId="0" applyFont="1" applyBorder="1"/>
    <xf numFmtId="37" fontId="19" fillId="0" borderId="6" xfId="0" applyFont="1" applyBorder="1"/>
    <xf numFmtId="37" fontId="19" fillId="0" borderId="27" xfId="0" applyFont="1" applyBorder="1"/>
    <xf numFmtId="37" fontId="19" fillId="0" borderId="28" xfId="0" quotePrefix="1" applyFont="1" applyBorder="1" applyAlignment="1">
      <alignment horizontal="left"/>
    </xf>
    <xf numFmtId="37" fontId="19" fillId="0" borderId="12" xfId="0" applyFont="1" applyBorder="1"/>
    <xf numFmtId="37" fontId="19" fillId="0" borderId="29" xfId="0" applyFont="1" applyBorder="1"/>
    <xf numFmtId="37" fontId="19" fillId="0" borderId="28" xfId="0" applyFont="1" applyBorder="1" applyAlignment="1">
      <alignment horizontal="center"/>
    </xf>
    <xf numFmtId="37" fontId="19" fillId="0" borderId="30" xfId="0" applyFont="1" applyBorder="1"/>
    <xf numFmtId="37" fontId="19" fillId="0" borderId="31" xfId="0" applyFont="1" applyBorder="1"/>
    <xf numFmtId="37" fontId="19" fillId="0" borderId="31" xfId="0" applyFont="1" applyBorder="1" applyAlignment="1">
      <alignment horizontal="center"/>
    </xf>
    <xf numFmtId="37" fontId="19" fillId="0" borderId="32" xfId="0" applyFont="1" applyBorder="1"/>
    <xf numFmtId="37" fontId="27" fillId="0" borderId="0" xfId="0" quotePrefix="1" applyFont="1" applyAlignment="1">
      <alignment horizontal="left"/>
    </xf>
    <xf numFmtId="37" fontId="27" fillId="0" borderId="5" xfId="0" applyFont="1" applyBorder="1" applyAlignment="1">
      <alignment horizontal="centerContinuous"/>
    </xf>
    <xf numFmtId="37" fontId="15" fillId="0" borderId="6" xfId="0" applyFont="1" applyBorder="1" applyAlignment="1">
      <alignment horizontal="centerContinuous"/>
    </xf>
    <xf numFmtId="37" fontId="15" fillId="0" borderId="7" xfId="0" applyFont="1" applyBorder="1" applyAlignment="1">
      <alignment horizontal="centerContinuous"/>
    </xf>
    <xf numFmtId="37" fontId="27" fillId="0" borderId="11" xfId="0" applyFont="1" applyBorder="1"/>
    <xf numFmtId="37" fontId="27" fillId="0" borderId="2" xfId="0" quotePrefix="1" applyFont="1" applyBorder="1" applyAlignment="1">
      <alignment horizontal="centerContinuous"/>
    </xf>
    <xf numFmtId="37" fontId="27" fillId="0" borderId="3" xfId="0" applyFont="1" applyBorder="1" applyAlignment="1">
      <alignment horizontal="center"/>
    </xf>
    <xf numFmtId="37" fontId="27" fillId="0" borderId="2" xfId="0" quotePrefix="1" applyFont="1" applyBorder="1"/>
    <xf numFmtId="37" fontId="27" fillId="0" borderId="13" xfId="0" applyFont="1" applyBorder="1" applyAlignment="1">
      <alignment horizontal="center"/>
    </xf>
    <xf numFmtId="37" fontId="27" fillId="0" borderId="0" xfId="0" quotePrefix="1" applyFont="1"/>
    <xf numFmtId="37" fontId="27" fillId="0" borderId="4" xfId="0" quotePrefix="1" applyFont="1" applyBorder="1"/>
    <xf numFmtId="37" fontId="27" fillId="0" borderId="13" xfId="0" applyFont="1" applyBorder="1" applyAlignment="1">
      <alignment horizontal="centerContinuous"/>
    </xf>
    <xf numFmtId="37" fontId="15" fillId="0" borderId="4" xfId="0" applyFont="1" applyBorder="1" applyAlignment="1">
      <alignment horizontal="centerContinuous"/>
    </xf>
    <xf numFmtId="37" fontId="27" fillId="0" borderId="7" xfId="0" applyFont="1" applyBorder="1" applyAlignment="1">
      <alignment horizontal="centerContinuous"/>
    </xf>
    <xf numFmtId="37" fontId="27" fillId="0" borderId="14" xfId="0" applyFont="1" applyBorder="1" applyAlignment="1">
      <alignment horizontal="left"/>
    </xf>
    <xf numFmtId="37" fontId="15" fillId="0" borderId="12" xfId="0" applyFont="1" applyBorder="1"/>
    <xf numFmtId="37" fontId="15" fillId="0" borderId="7" xfId="0" applyFont="1" applyBorder="1"/>
    <xf numFmtId="37" fontId="15" fillId="0" borderId="15" xfId="0" applyFont="1" applyBorder="1"/>
    <xf numFmtId="37" fontId="27" fillId="0" borderId="12" xfId="0" quotePrefix="1" applyFont="1" applyBorder="1" applyAlignment="1">
      <alignment horizontal="left"/>
    </xf>
    <xf numFmtId="37" fontId="15" fillId="0" borderId="12" xfId="0" quotePrefix="1" applyFont="1" applyBorder="1"/>
    <xf numFmtId="37" fontId="15" fillId="0" borderId="12" xfId="0" quotePrefix="1" applyFont="1" applyBorder="1" applyAlignment="1">
      <alignment horizontal="left"/>
    </xf>
    <xf numFmtId="37" fontId="27" fillId="0" borderId="0" xfId="0" applyFont="1" applyAlignment="1">
      <alignment horizontal="centerContinuous"/>
    </xf>
    <xf numFmtId="37" fontId="27" fillId="0" borderId="0" xfId="0" quotePrefix="1" applyFont="1" applyAlignment="1">
      <alignment horizontal="center"/>
    </xf>
    <xf numFmtId="37" fontId="27" fillId="0" borderId="9" xfId="0" quotePrefix="1" applyFont="1" applyBorder="1"/>
    <xf numFmtId="37" fontId="27" fillId="0" borderId="9" xfId="0" applyFont="1" applyBorder="1"/>
    <xf numFmtId="37" fontId="15" fillId="0" borderId="1" xfId="0" applyFont="1" applyBorder="1"/>
    <xf numFmtId="37" fontId="27" fillId="0" borderId="4" xfId="0" applyFont="1" applyBorder="1" applyAlignment="1">
      <alignment horizontal="centerContinuous"/>
    </xf>
    <xf numFmtId="37" fontId="27" fillId="0" borderId="6" xfId="0" applyFont="1" applyBorder="1" applyAlignment="1">
      <alignment horizontal="centerContinuous"/>
    </xf>
    <xf numFmtId="37" fontId="27" fillId="0" borderId="1" xfId="0" applyFont="1" applyBorder="1" applyAlignment="1">
      <alignment horizontal="centerContinuous"/>
    </xf>
    <xf numFmtId="37" fontId="15" fillId="0" borderId="0" xfId="0" quotePrefix="1" applyFont="1" applyAlignment="1">
      <alignment horizontal="left"/>
    </xf>
    <xf numFmtId="37" fontId="27" fillId="0" borderId="7" xfId="0" applyFont="1" applyBorder="1"/>
    <xf numFmtId="37" fontId="27" fillId="0" borderId="7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 applyAlignment="1">
      <alignment horizontal="center"/>
    </xf>
    <xf numFmtId="37" fontId="27" fillId="0" borderId="3" xfId="0" applyFont="1" applyBorder="1" applyAlignment="1">
      <alignment horizontal="centerContinuous"/>
    </xf>
    <xf numFmtId="37" fontId="27" fillId="2" borderId="2" xfId="0" applyFont="1" applyFill="1" applyBorder="1"/>
    <xf numFmtId="37" fontId="27" fillId="0" borderId="10" xfId="0" applyFont="1" applyBorder="1"/>
    <xf numFmtId="37" fontId="27" fillId="0" borderId="10" xfId="0" applyFont="1" applyBorder="1" applyAlignment="1">
      <alignment horizontal="center"/>
    </xf>
    <xf numFmtId="164" fontId="27" fillId="0" borderId="2" xfId="0" applyNumberFormat="1" applyFont="1" applyBorder="1"/>
    <xf numFmtId="37" fontId="27" fillId="0" borderId="0" xfId="0" applyFont="1" applyAlignment="1">
      <alignment horizontal="center"/>
    </xf>
    <xf numFmtId="164" fontId="27" fillId="0" borderId="2" xfId="0" applyNumberFormat="1" applyFont="1" applyBorder="1" applyAlignment="1">
      <alignment horizontal="right"/>
    </xf>
    <xf numFmtId="164" fontId="27" fillId="0" borderId="1" xfId="0" applyNumberFormat="1" applyFont="1" applyBorder="1"/>
    <xf numFmtId="164" fontId="27" fillId="0" borderId="3" xfId="0" applyNumberFormat="1" applyFont="1" applyBorder="1"/>
    <xf numFmtId="164" fontId="27" fillId="0" borderId="2" xfId="0" quotePrefix="1" applyNumberFormat="1" applyFont="1" applyBorder="1" applyAlignment="1">
      <alignment horizontal="left"/>
    </xf>
    <xf numFmtId="37" fontId="27" fillId="0" borderId="14" xfId="0" applyFont="1" applyBorder="1" applyAlignment="1">
      <alignment horizontal="center"/>
    </xf>
    <xf numFmtId="37" fontId="27" fillId="0" borderId="8" xfId="0" applyFont="1" applyBorder="1" applyAlignment="1">
      <alignment horizontal="center"/>
    </xf>
    <xf numFmtId="37" fontId="27" fillId="0" borderId="14" xfId="0" applyFont="1" applyBorder="1"/>
    <xf numFmtId="37" fontId="15" fillId="0" borderId="14" xfId="0" applyFont="1" applyBorder="1"/>
    <xf numFmtId="37" fontId="28" fillId="0" borderId="0" xfId="0" applyFont="1" applyAlignment="1">
      <alignment horizontal="centerContinuous"/>
    </xf>
    <xf numFmtId="37" fontId="19" fillId="0" borderId="0" xfId="0" applyFont="1" applyAlignment="1">
      <alignment horizontal="centerContinuous"/>
    </xf>
    <xf numFmtId="37" fontId="28" fillId="0" borderId="0" xfId="0" applyFont="1"/>
    <xf numFmtId="37" fontId="28" fillId="0" borderId="5" xfId="0" applyFont="1" applyBorder="1"/>
    <xf numFmtId="37" fontId="28" fillId="0" borderId="6" xfId="0" quotePrefix="1" applyFont="1" applyBorder="1" applyAlignment="1">
      <alignment horizontal="centerContinuous"/>
    </xf>
    <xf numFmtId="37" fontId="28" fillId="0" borderId="7" xfId="0" applyFont="1" applyBorder="1" applyAlignment="1">
      <alignment horizontal="centerContinuous"/>
    </xf>
    <xf numFmtId="37" fontId="28" fillId="0" borderId="1" xfId="0" applyFont="1" applyBorder="1"/>
    <xf numFmtId="37" fontId="28" fillId="0" borderId="2" xfId="0" applyFont="1" applyBorder="1" applyAlignment="1">
      <alignment horizontal="centerContinuous"/>
    </xf>
    <xf numFmtId="37" fontId="28" fillId="0" borderId="2" xfId="0" applyFont="1" applyBorder="1"/>
    <xf numFmtId="37" fontId="28" fillId="0" borderId="8" xfId="0" applyFont="1" applyBorder="1" applyAlignment="1">
      <alignment horizontal="centerContinuous"/>
    </xf>
    <xf numFmtId="37" fontId="28" fillId="0" borderId="8" xfId="0" applyFont="1" applyBorder="1"/>
    <xf numFmtId="37" fontId="28" fillId="0" borderId="9" xfId="0" applyFont="1" applyBorder="1"/>
    <xf numFmtId="37" fontId="28" fillId="0" borderId="10" xfId="0" applyFont="1" applyBorder="1"/>
    <xf numFmtId="37" fontId="28" fillId="0" borderId="11" xfId="0" applyFont="1" applyBorder="1"/>
    <xf numFmtId="37" fontId="28" fillId="0" borderId="6" xfId="0" applyFont="1" applyBorder="1" applyAlignment="1">
      <alignment horizontal="centerContinuous"/>
    </xf>
    <xf numFmtId="37" fontId="28" fillId="0" borderId="3" xfId="0" applyFont="1" applyBorder="1"/>
    <xf numFmtId="37" fontId="28" fillId="0" borderId="4" xfId="0" applyFont="1" applyBorder="1" applyAlignment="1">
      <alignment horizontal="centerContinuous"/>
    </xf>
    <xf numFmtId="37" fontId="28" fillId="0" borderId="2" xfId="0" quotePrefix="1" applyFont="1" applyBorder="1" applyAlignment="1">
      <alignment horizontal="center"/>
    </xf>
    <xf numFmtId="37" fontId="28" fillId="0" borderId="6" xfId="0" applyFont="1" applyBorder="1" applyAlignment="1">
      <alignment horizontal="center"/>
    </xf>
    <xf numFmtId="37" fontId="28" fillId="0" borderId="7" xfId="0" applyFont="1" applyBorder="1" applyAlignment="1">
      <alignment horizontal="center"/>
    </xf>
    <xf numFmtId="37" fontId="28" fillId="0" borderId="8" xfId="0" applyFont="1" applyBorder="1" applyAlignment="1">
      <alignment horizontal="left"/>
    </xf>
    <xf numFmtId="37" fontId="28" fillId="0" borderId="2" xfId="0" quotePrefix="1" applyFont="1" applyBorder="1"/>
    <xf numFmtId="37" fontId="12" fillId="0" borderId="2" xfId="0" applyFont="1" applyBorder="1"/>
    <xf numFmtId="37" fontId="12" fillId="0" borderId="2" xfId="0" quotePrefix="1" applyFont="1" applyBorder="1"/>
    <xf numFmtId="37" fontId="12" fillId="0" borderId="2" xfId="0" applyFont="1" applyBorder="1" applyAlignment="1">
      <alignment horizontal="left" indent="1"/>
    </xf>
    <xf numFmtId="37" fontId="28" fillId="0" borderId="2" xfId="0" applyFont="1" applyBorder="1" applyAlignment="1">
      <alignment horizontal="left" indent="1"/>
    </xf>
    <xf numFmtId="37" fontId="28" fillId="0" borderId="12" xfId="0" applyFont="1" applyBorder="1"/>
    <xf numFmtId="37" fontId="28" fillId="0" borderId="1" xfId="0" applyFont="1" applyBorder="1" applyAlignment="1">
      <alignment horizontal="right"/>
    </xf>
    <xf numFmtId="37" fontId="19" fillId="0" borderId="14" xfId="0" applyFont="1" applyBorder="1"/>
    <xf numFmtId="37" fontId="19" fillId="0" borderId="0" xfId="0" applyFont="1" applyAlignment="1">
      <alignment horizontal="center" vertical="center"/>
    </xf>
    <xf numFmtId="38" fontId="29" fillId="4" borderId="1" xfId="0" applyNumberFormat="1" applyFont="1" applyFill="1" applyBorder="1" applyProtection="1">
      <protection locked="0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2" fontId="19" fillId="0" borderId="0" xfId="0" applyNumberFormat="1" applyFont="1"/>
    <xf numFmtId="37" fontId="30" fillId="0" borderId="0" xfId="0" applyFont="1"/>
    <xf numFmtId="43" fontId="19" fillId="7" borderId="0" xfId="547" applyFont="1" applyFill="1"/>
    <xf numFmtId="38" fontId="21" fillId="4" borderId="1" xfId="0" applyNumberFormat="1" applyFont="1" applyFill="1" applyBorder="1" applyAlignment="1" applyProtection="1">
      <alignment horizontal="right"/>
      <protection locked="0"/>
    </xf>
    <xf numFmtId="38" fontId="21" fillId="0" borderId="1" xfId="0" applyNumberFormat="1" applyFont="1" applyBorder="1" applyProtection="1">
      <protection locked="0"/>
    </xf>
    <xf numFmtId="37" fontId="24" fillId="7" borderId="0" xfId="0" applyFont="1" applyFill="1"/>
    <xf numFmtId="2" fontId="15" fillId="0" borderId="0" xfId="0" applyNumberFormat="1" applyFont="1"/>
    <xf numFmtId="37" fontId="30" fillId="0" borderId="0" xfId="0" applyFont="1" applyProtection="1">
      <protection locked="0"/>
    </xf>
    <xf numFmtId="2" fontId="19" fillId="3" borderId="0" xfId="0" quotePrefix="1" applyNumberFormat="1" applyFont="1" applyFill="1" applyAlignment="1">
      <alignment horizontal="left"/>
    </xf>
    <xf numFmtId="2" fontId="19" fillId="3" borderId="0" xfId="0" applyNumberFormat="1" applyFont="1" applyFill="1"/>
    <xf numFmtId="2" fontId="19" fillId="3" borderId="0" xfId="0" quotePrefix="1" applyNumberFormat="1" applyFont="1" applyFill="1" applyAlignment="1">
      <alignment horizontal="fill"/>
    </xf>
    <xf numFmtId="37" fontId="30" fillId="0" borderId="0" xfId="0" applyFont="1" applyAlignment="1">
      <alignment horizontal="center"/>
    </xf>
    <xf numFmtId="37" fontId="30" fillId="0" borderId="0" xfId="0" applyFont="1" applyAlignment="1">
      <alignment horizontal="left"/>
    </xf>
    <xf numFmtId="164" fontId="30" fillId="0" borderId="0" xfId="0" applyNumberFormat="1" applyFont="1"/>
    <xf numFmtId="37" fontId="30" fillId="0" borderId="0" xfId="0" quotePrefix="1" applyFont="1" applyAlignment="1">
      <alignment horizontal="left"/>
    </xf>
    <xf numFmtId="37" fontId="30" fillId="8" borderId="0" xfId="0" applyFont="1" applyFill="1"/>
    <xf numFmtId="37" fontId="29" fillId="0" borderId="0" xfId="0" applyFont="1"/>
    <xf numFmtId="164" fontId="30" fillId="0" borderId="0" xfId="0" applyNumberFormat="1" applyFont="1" applyAlignment="1">
      <alignment horizontal="left"/>
    </xf>
    <xf numFmtId="37" fontId="30" fillId="9" borderId="0" xfId="0" applyFont="1" applyFill="1"/>
    <xf numFmtId="37" fontId="30" fillId="9" borderId="0" xfId="0" applyFont="1" applyFill="1" applyAlignment="1">
      <alignment horizontal="center"/>
    </xf>
    <xf numFmtId="37" fontId="30" fillId="10" borderId="0" xfId="0" applyFont="1" applyFill="1"/>
    <xf numFmtId="37" fontId="30" fillId="10" borderId="0" xfId="0" applyFont="1" applyFill="1" applyAlignment="1">
      <alignment horizontal="left"/>
    </xf>
    <xf numFmtId="37" fontId="30" fillId="10" borderId="0" xfId="0" applyFont="1" applyFill="1" applyAlignment="1">
      <alignment horizontal="center"/>
    </xf>
    <xf numFmtId="39" fontId="30" fillId="10" borderId="0" xfId="0" applyNumberFormat="1" applyFont="1" applyFill="1"/>
    <xf numFmtId="39" fontId="30" fillId="9" borderId="0" xfId="0" applyNumberFormat="1" applyFont="1" applyFill="1"/>
    <xf numFmtId="37" fontId="19" fillId="7" borderId="0" xfId="0" quotePrefix="1" applyFont="1" applyFill="1" applyAlignment="1">
      <alignment horizontal="fill"/>
    </xf>
    <xf numFmtId="38" fontId="19" fillId="7" borderId="0" xfId="0" applyNumberFormat="1" applyFont="1" applyFill="1"/>
    <xf numFmtId="39" fontId="19" fillId="7" borderId="0" xfId="0" applyNumberFormat="1" applyFont="1" applyFill="1"/>
    <xf numFmtId="2" fontId="19" fillId="7" borderId="0" xfId="0" applyNumberFormat="1" applyFont="1" applyFill="1"/>
    <xf numFmtId="37" fontId="19" fillId="11" borderId="0" xfId="0" applyFont="1" applyFill="1"/>
    <xf numFmtId="38" fontId="21" fillId="11" borderId="1" xfId="0" applyNumberFormat="1" applyFont="1" applyFill="1" applyBorder="1" applyProtection="1">
      <protection locked="0"/>
    </xf>
    <xf numFmtId="37" fontId="15" fillId="0" borderId="0" xfId="0" applyFont="1" applyAlignment="1">
      <alignment vertical="center"/>
    </xf>
    <xf numFmtId="37" fontId="15" fillId="0" borderId="1" xfId="0" applyFont="1" applyBorder="1" applyAlignment="1">
      <alignment vertical="center"/>
    </xf>
    <xf numFmtId="37" fontId="31" fillId="0" borderId="1" xfId="0" applyFont="1" applyBorder="1"/>
    <xf numFmtId="37" fontId="31" fillId="0" borderId="0" xfId="0" applyFont="1" applyAlignment="1">
      <alignment horizontal="centerContinuous"/>
    </xf>
    <xf numFmtId="37" fontId="32" fillId="0" borderId="0" xfId="0" applyFont="1" applyAlignment="1">
      <alignment horizontal="centerContinuous"/>
    </xf>
    <xf numFmtId="37" fontId="32" fillId="0" borderId="0" xfId="0" applyFont="1"/>
    <xf numFmtId="37" fontId="31" fillId="0" borderId="0" xfId="0" applyFont="1"/>
    <xf numFmtId="37" fontId="31" fillId="0" borderId="0" xfId="0" quotePrefix="1" applyFont="1" applyAlignment="1">
      <alignment horizontal="right"/>
    </xf>
    <xf numFmtId="37" fontId="32" fillId="0" borderId="0" xfId="0" quotePrefix="1" applyFont="1"/>
    <xf numFmtId="37" fontId="33" fillId="0" borderId="0" xfId="0" applyFont="1"/>
    <xf numFmtId="37" fontId="31" fillId="0" borderId="2" xfId="0" applyFont="1" applyBorder="1"/>
    <xf numFmtId="37" fontId="31" fillId="0" borderId="2" xfId="0" quotePrefix="1" applyFont="1" applyBorder="1" applyAlignment="1">
      <alignment horizontal="center"/>
    </xf>
    <xf numFmtId="37" fontId="31" fillId="0" borderId="2" xfId="0" applyFont="1" applyBorder="1" applyAlignment="1">
      <alignment horizontal="center"/>
    </xf>
    <xf numFmtId="37" fontId="31" fillId="0" borderId="3" xfId="0" applyFont="1" applyBorder="1"/>
    <xf numFmtId="37" fontId="31" fillId="0" borderId="4" xfId="0" applyFont="1" applyBorder="1"/>
    <xf numFmtId="37" fontId="31" fillId="0" borderId="4" xfId="0" quotePrefix="1" applyFont="1" applyBorder="1" applyAlignment="1">
      <alignment horizontal="center"/>
    </xf>
    <xf numFmtId="37" fontId="31" fillId="0" borderId="4" xfId="0" applyFont="1" applyBorder="1" applyAlignment="1">
      <alignment horizontal="center"/>
    </xf>
    <xf numFmtId="39" fontId="31" fillId="0" borderId="2" xfId="0" applyNumberFormat="1" applyFont="1" applyBorder="1"/>
    <xf numFmtId="37" fontId="31" fillId="0" borderId="2" xfId="0" quotePrefix="1" applyFont="1" applyBorder="1"/>
    <xf numFmtId="37" fontId="31" fillId="5" borderId="2" xfId="0" applyFont="1" applyFill="1" applyBorder="1"/>
    <xf numFmtId="37" fontId="31" fillId="6" borderId="2" xfId="0" applyFont="1" applyFill="1" applyBorder="1"/>
    <xf numFmtId="37" fontId="34" fillId="0" borderId="0" xfId="0" applyFont="1"/>
    <xf numFmtId="37" fontId="31" fillId="6" borderId="2" xfId="0" applyFont="1" applyFill="1" applyBorder="1" applyAlignment="1">
      <alignment horizontal="center"/>
    </xf>
    <xf numFmtId="37" fontId="35" fillId="0" borderId="0" xfId="0" applyFont="1"/>
    <xf numFmtId="37" fontId="31" fillId="0" borderId="2" xfId="0" quotePrefix="1" applyFont="1" applyBorder="1" applyAlignment="1">
      <alignment horizontal="left"/>
    </xf>
    <xf numFmtId="37" fontId="31" fillId="6" borderId="2" xfId="0" quotePrefix="1" applyFont="1" applyFill="1" applyBorder="1" applyAlignment="1">
      <alignment horizontal="center"/>
    </xf>
    <xf numFmtId="37" fontId="32" fillId="0" borderId="10" xfId="0" applyFont="1" applyBorder="1"/>
    <xf numFmtId="37" fontId="31" fillId="6" borderId="2" xfId="0" quotePrefix="1" applyFont="1" applyFill="1" applyBorder="1"/>
    <xf numFmtId="39" fontId="31" fillId="6" borderId="2" xfId="0" quotePrefix="1" applyNumberFormat="1" applyFont="1" applyFill="1" applyBorder="1" applyAlignment="1">
      <alignment horizontal="center"/>
    </xf>
    <xf numFmtId="3" fontId="31" fillId="0" borderId="2" xfId="0" applyNumberFormat="1" applyFont="1" applyBorder="1"/>
    <xf numFmtId="37" fontId="32" fillId="0" borderId="2" xfId="0" applyFont="1" applyBorder="1" applyAlignment="1">
      <alignment horizontal="center"/>
    </xf>
    <xf numFmtId="37" fontId="32" fillId="0" borderId="4" xfId="0" applyFont="1" applyBorder="1" applyAlignment="1">
      <alignment horizontal="center"/>
    </xf>
    <xf numFmtId="39" fontId="31" fillId="6" borderId="2" xfId="0" applyNumberFormat="1" applyFont="1" applyFill="1" applyBorder="1"/>
    <xf numFmtId="2" fontId="31" fillId="0" borderId="2" xfId="0" applyNumberFormat="1" applyFont="1" applyBorder="1"/>
    <xf numFmtId="3" fontId="31" fillId="6" borderId="2" xfId="0" applyNumberFormat="1" applyFont="1" applyFill="1" applyBorder="1"/>
    <xf numFmtId="37" fontId="21" fillId="0" borderId="1" xfId="0" applyFont="1" applyBorder="1" applyProtection="1">
      <protection locked="0"/>
    </xf>
    <xf numFmtId="37" fontId="19" fillId="7" borderId="0" xfId="547" applyNumberFormat="1" applyFont="1" applyFill="1"/>
    <xf numFmtId="2" fontId="21" fillId="0" borderId="1" xfId="0" quotePrefix="1" applyNumberFormat="1" applyFont="1" applyBorder="1" applyProtection="1">
      <protection locked="0"/>
    </xf>
    <xf numFmtId="2" fontId="21" fillId="0" borderId="1" xfId="547" quotePrefix="1" applyNumberFormat="1" applyFont="1" applyBorder="1" applyProtection="1">
      <protection locked="0"/>
    </xf>
    <xf numFmtId="2" fontId="21" fillId="0" borderId="1" xfId="939" quotePrefix="1" applyNumberFormat="1" applyFont="1" applyBorder="1" applyProtection="1">
      <protection locked="0"/>
    </xf>
    <xf numFmtId="2" fontId="21" fillId="0" borderId="1" xfId="547" applyNumberFormat="1" applyFont="1" applyBorder="1" applyProtection="1">
      <protection locked="0"/>
    </xf>
    <xf numFmtId="0" fontId="19" fillId="3" borderId="0" xfId="0" quotePrefix="1" applyNumberFormat="1" applyFont="1" applyFill="1" applyAlignment="1">
      <alignment horizontal="fill"/>
    </xf>
    <xf numFmtId="39" fontId="19" fillId="3" borderId="0" xfId="0" quotePrefix="1" applyNumberFormat="1" applyFont="1" applyFill="1" applyAlignment="1">
      <alignment horizontal="fill"/>
    </xf>
    <xf numFmtId="167" fontId="21" fillId="4" borderId="1" xfId="0" quotePrefix="1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Alignment="1" applyProtection="1">
      <alignment horizontal="left"/>
      <protection locked="0"/>
    </xf>
    <xf numFmtId="166" fontId="21" fillId="4" borderId="14" xfId="0" applyNumberFormat="1" applyFont="1" applyFill="1" applyBorder="1" applyAlignment="1" applyProtection="1">
      <alignment horizontal="left"/>
      <protection locked="0"/>
    </xf>
    <xf numFmtId="49" fontId="21" fillId="4" borderId="1" xfId="0" quotePrefix="1" applyNumberFormat="1" applyFont="1" applyFill="1" applyBorder="1" applyProtection="1">
      <protection locked="0"/>
    </xf>
    <xf numFmtId="0" fontId="20" fillId="0" borderId="0" xfId="631" applyFont="1">
      <alignment vertical="top"/>
      <protection locked="0"/>
    </xf>
    <xf numFmtId="38" fontId="21" fillId="4" borderId="14" xfId="0" quotePrefix="1" applyNumberFormat="1" applyFont="1" applyFill="1" applyBorder="1" applyProtection="1">
      <protection locked="0"/>
    </xf>
    <xf numFmtId="37" fontId="48" fillId="0" borderId="0" xfId="0" applyFont="1"/>
    <xf numFmtId="37" fontId="49" fillId="0" borderId="0" xfId="0" applyFont="1"/>
    <xf numFmtId="37" fontId="50" fillId="0" borderId="0" xfId="0" applyFont="1"/>
    <xf numFmtId="37" fontId="51" fillId="0" borderId="0" xfId="0" applyFont="1"/>
    <xf numFmtId="37" fontId="36" fillId="31" borderId="36" xfId="0" quotePrefix="1" applyFont="1" applyFill="1" applyBorder="1" applyAlignment="1">
      <alignment horizontal="left"/>
    </xf>
    <xf numFmtId="37" fontId="11" fillId="31" borderId="34" xfId="0" applyFont="1" applyFill="1" applyBorder="1"/>
    <xf numFmtId="38" fontId="11" fillId="31" borderId="34" xfId="0" applyNumberFormat="1" applyFont="1" applyFill="1" applyBorder="1"/>
    <xf numFmtId="37" fontId="11" fillId="31" borderId="39" xfId="0" applyFont="1" applyFill="1" applyBorder="1"/>
    <xf numFmtId="37" fontId="11" fillId="31" borderId="37" xfId="0" quotePrefix="1" applyFont="1" applyFill="1" applyBorder="1" applyAlignment="1">
      <alignment vertical="center" readingOrder="1"/>
    </xf>
    <xf numFmtId="37" fontId="11" fillId="31" borderId="0" xfId="0" quotePrefix="1" applyFont="1" applyFill="1" applyAlignment="1">
      <alignment horizontal="left"/>
    </xf>
    <xf numFmtId="38" fontId="11" fillId="31" borderId="0" xfId="0" applyNumberFormat="1" applyFont="1" applyFill="1"/>
    <xf numFmtId="37" fontId="11" fillId="31" borderId="0" xfId="0" applyFont="1" applyFill="1"/>
    <xf numFmtId="37" fontId="11" fillId="31" borderId="40" xfId="0" applyFont="1" applyFill="1" applyBorder="1"/>
    <xf numFmtId="37" fontId="10" fillId="31" borderId="37" xfId="0" quotePrefix="1" applyFont="1" applyFill="1" applyBorder="1"/>
    <xf numFmtId="37" fontId="11" fillId="31" borderId="37" xfId="0" applyFont="1" applyFill="1" applyBorder="1" applyAlignment="1">
      <alignment vertical="center" readingOrder="1"/>
    </xf>
    <xf numFmtId="37" fontId="10" fillId="31" borderId="38" xfId="0" quotePrefix="1" applyFont="1" applyFill="1" applyBorder="1"/>
    <xf numFmtId="37" fontId="11" fillId="31" borderId="35" xfId="0" applyFont="1" applyFill="1" applyBorder="1"/>
    <xf numFmtId="38" fontId="11" fillId="31" borderId="35" xfId="0" applyNumberFormat="1" applyFont="1" applyFill="1" applyBorder="1"/>
    <xf numFmtId="37" fontId="11" fillId="31" borderId="41" xfId="0" applyFont="1" applyFill="1" applyBorder="1"/>
    <xf numFmtId="37" fontId="47" fillId="0" borderId="0" xfId="0" applyFont="1"/>
    <xf numFmtId="2" fontId="19" fillId="0" borderId="0" xfId="0" applyNumberFormat="1" applyFont="1" applyAlignment="1">
      <alignment horizontal="right"/>
    </xf>
    <xf numFmtId="37" fontId="21" fillId="32" borderId="1" xfId="0" applyFont="1" applyFill="1" applyBorder="1" applyProtection="1">
      <protection locked="0"/>
    </xf>
    <xf numFmtId="37" fontId="21" fillId="32" borderId="1" xfId="0" quotePrefix="1" applyFont="1" applyFill="1" applyBorder="1" applyProtection="1">
      <protection locked="0"/>
    </xf>
    <xf numFmtId="2" fontId="21" fillId="32" borderId="1" xfId="547" quotePrefix="1" applyNumberFormat="1" applyFont="1" applyFill="1" applyBorder="1" applyProtection="1">
      <protection locked="0"/>
    </xf>
    <xf numFmtId="37" fontId="21" fillId="32" borderId="1" xfId="547" quotePrefix="1" applyNumberFormat="1" applyFont="1" applyFill="1" applyBorder="1" applyProtection="1">
      <protection locked="0"/>
    </xf>
    <xf numFmtId="37" fontId="21" fillId="32" borderId="1" xfId="547" applyNumberFormat="1" applyFont="1" applyFill="1" applyBorder="1" applyProtection="1">
      <protection locked="0"/>
    </xf>
    <xf numFmtId="2" fontId="21" fillId="32" borderId="1" xfId="0" quotePrefix="1" applyNumberFormat="1" applyFont="1" applyFill="1" applyBorder="1" applyProtection="1">
      <protection locked="0"/>
    </xf>
    <xf numFmtId="2" fontId="21" fillId="32" borderId="1" xfId="939" quotePrefix="1" applyNumberFormat="1" applyFont="1" applyFill="1" applyBorder="1" applyProtection="1">
      <protection locked="0"/>
    </xf>
    <xf numFmtId="2" fontId="21" fillId="32" borderId="1" xfId="547" applyNumberFormat="1" applyFont="1" applyFill="1" applyBorder="1" applyProtection="1">
      <protection locked="0"/>
    </xf>
    <xf numFmtId="167" fontId="21" fillId="31" borderId="1" xfId="0" quotePrefix="1" applyNumberFormat="1" applyFont="1" applyFill="1" applyBorder="1" applyProtection="1">
      <protection locked="0"/>
    </xf>
    <xf numFmtId="38" fontId="21" fillId="31" borderId="8" xfId="0" applyNumberFormat="1" applyFont="1" applyFill="1" applyBorder="1" applyProtection="1">
      <protection locked="0"/>
    </xf>
    <xf numFmtId="38" fontId="21" fillId="31" borderId="2" xfId="0" applyNumberFormat="1" applyFont="1" applyFill="1" applyBorder="1" applyProtection="1">
      <protection locked="0"/>
    </xf>
    <xf numFmtId="38" fontId="21" fillId="31" borderId="1" xfId="0" quotePrefix="1" applyNumberFormat="1" applyFont="1" applyFill="1" applyBorder="1" applyAlignment="1" applyProtection="1">
      <alignment horizontal="left"/>
      <protection locked="0"/>
    </xf>
    <xf numFmtId="38" fontId="21" fillId="31" borderId="14" xfId="0" applyNumberFormat="1" applyFont="1" applyFill="1" applyBorder="1" applyProtection="1">
      <protection locked="0"/>
    </xf>
    <xf numFmtId="38" fontId="21" fillId="31" borderId="14" xfId="0" quotePrefix="1" applyNumberFormat="1" applyFont="1" applyFill="1" applyBorder="1" applyProtection="1">
      <protection locked="0"/>
    </xf>
    <xf numFmtId="49" fontId="21" fillId="31" borderId="1" xfId="0" quotePrefix="1" applyNumberFormat="1" applyFont="1" applyFill="1" applyBorder="1" applyProtection="1">
      <protection locked="0"/>
    </xf>
    <xf numFmtId="168" fontId="21" fillId="31" borderId="1" xfId="0" quotePrefix="1" applyNumberFormat="1" applyFont="1" applyFill="1" applyBorder="1" applyAlignment="1" applyProtection="1">
      <alignment horizontal="left"/>
      <protection locked="0"/>
    </xf>
    <xf numFmtId="38" fontId="21" fillId="31" borderId="1" xfId="0" applyNumberFormat="1" applyFont="1" applyFill="1" applyBorder="1" applyProtection="1">
      <protection locked="0"/>
    </xf>
    <xf numFmtId="38" fontId="21" fillId="31" borderId="1" xfId="0" applyNumberFormat="1" applyFont="1" applyFill="1" applyBorder="1" applyAlignment="1" applyProtection="1">
      <alignment horizontal="right"/>
      <protection locked="0"/>
    </xf>
    <xf numFmtId="38" fontId="21" fillId="32" borderId="1" xfId="0" applyNumberFormat="1" applyFont="1" applyFill="1" applyBorder="1" applyProtection="1">
      <protection locked="0"/>
    </xf>
    <xf numFmtId="37" fontId="21" fillId="31" borderId="1" xfId="0" applyFont="1" applyFill="1" applyBorder="1" applyProtection="1">
      <protection locked="0"/>
    </xf>
    <xf numFmtId="38" fontId="29" fillId="31" borderId="1" xfId="0" applyNumberFormat="1" applyFont="1" applyFill="1" applyBorder="1" applyProtection="1">
      <protection locked="0"/>
    </xf>
    <xf numFmtId="37" fontId="19" fillId="31" borderId="0" xfId="0" applyFont="1" applyFill="1"/>
    <xf numFmtId="38" fontId="21" fillId="31" borderId="1" xfId="0" applyNumberFormat="1" applyFont="1" applyFill="1" applyBorder="1" applyAlignment="1" applyProtection="1">
      <alignment horizontal="center"/>
      <protection locked="0"/>
    </xf>
    <xf numFmtId="0" fontId="21" fillId="32" borderId="1" xfId="1564" quotePrefix="1" applyFont="1" applyFill="1" applyBorder="1" applyProtection="1">
      <protection locked="0"/>
    </xf>
    <xf numFmtId="166" fontId="21" fillId="31" borderId="14" xfId="0" quotePrefix="1" applyNumberFormat="1" applyFont="1" applyFill="1" applyBorder="1" applyAlignment="1" applyProtection="1">
      <alignment horizontal="left"/>
      <protection locked="0"/>
    </xf>
    <xf numFmtId="38" fontId="21" fillId="32" borderId="1" xfId="2427" applyNumberFormat="1" applyFont="1" applyFill="1" applyBorder="1" applyProtection="1">
      <protection locked="0"/>
    </xf>
    <xf numFmtId="38" fontId="21" fillId="31" borderId="1" xfId="2427" applyNumberFormat="1" applyFont="1" applyFill="1" applyBorder="1" applyProtection="1">
      <protection locked="0"/>
    </xf>
    <xf numFmtId="0" fontId="21" fillId="32" borderId="1" xfId="2427" quotePrefix="1" applyFont="1" applyFill="1" applyBorder="1" applyProtection="1">
      <protection locked="0"/>
    </xf>
    <xf numFmtId="0" fontId="21" fillId="31" borderId="1" xfId="2427" quotePrefix="1" applyFont="1" applyFill="1" applyBorder="1" applyProtection="1">
      <protection locked="0"/>
    </xf>
    <xf numFmtId="0" fontId="21" fillId="32" borderId="1" xfId="2719" quotePrefix="1" applyFont="1" applyFill="1" applyBorder="1" applyProtection="1">
      <protection locked="0"/>
    </xf>
    <xf numFmtId="0" fontId="21" fillId="32" borderId="1" xfId="3310" quotePrefix="1" applyFont="1" applyFill="1" applyBorder="1" applyProtection="1">
      <protection locked="0"/>
    </xf>
    <xf numFmtId="0" fontId="21" fillId="32" borderId="1" xfId="3310" applyFont="1" applyFill="1" applyBorder="1" applyProtection="1">
      <protection locked="0"/>
    </xf>
    <xf numFmtId="0" fontId="21" fillId="31" borderId="1" xfId="3310" quotePrefix="1" applyFont="1" applyFill="1" applyBorder="1" applyProtection="1">
      <protection locked="0"/>
    </xf>
    <xf numFmtId="38" fontId="21" fillId="31" borderId="1" xfId="3310" applyNumberFormat="1" applyFont="1" applyFill="1" applyBorder="1" applyProtection="1">
      <protection locked="0"/>
    </xf>
    <xf numFmtId="38" fontId="21" fillId="31" borderId="1" xfId="3310" applyNumberFormat="1" applyFont="1" applyFill="1" applyBorder="1" applyAlignment="1" applyProtection="1">
      <alignment horizontal="center"/>
      <protection locked="0"/>
    </xf>
    <xf numFmtId="38" fontId="21" fillId="31" borderId="1" xfId="3310" applyNumberFormat="1" applyFont="1" applyFill="1" applyBorder="1" applyAlignment="1" applyProtection="1">
      <alignment horizontal="right"/>
      <protection locked="0"/>
    </xf>
    <xf numFmtId="38" fontId="21" fillId="32" borderId="1" xfId="3310" applyNumberFormat="1" applyFont="1" applyFill="1" applyBorder="1" applyProtection="1">
      <protection locked="0"/>
    </xf>
    <xf numFmtId="43" fontId="13" fillId="0" borderId="0" xfId="547"/>
    <xf numFmtId="38" fontId="21" fillId="31" borderId="1" xfId="3624" applyNumberFormat="1" applyFont="1" applyFill="1" applyBorder="1" applyProtection="1">
      <protection locked="0"/>
    </xf>
    <xf numFmtId="38" fontId="21" fillId="32" borderId="1" xfId="4204" applyNumberFormat="1" applyFont="1" applyFill="1" applyBorder="1" applyProtection="1">
      <protection locked="0"/>
    </xf>
    <xf numFmtId="38" fontId="21" fillId="31" borderId="1" xfId="979" applyNumberFormat="1" applyFont="1" applyFill="1" applyBorder="1" applyProtection="1">
      <protection locked="0"/>
    </xf>
    <xf numFmtId="37" fontId="21" fillId="31" borderId="1" xfId="979" applyFont="1" applyFill="1" applyBorder="1" applyProtection="1">
      <protection locked="0"/>
    </xf>
    <xf numFmtId="38" fontId="21" fillId="31" borderId="1" xfId="5063" applyNumberFormat="1" applyFont="1" applyFill="1" applyBorder="1" applyProtection="1">
      <protection locked="0"/>
    </xf>
    <xf numFmtId="37" fontId="21" fillId="3" borderId="0" xfId="0" applyFont="1" applyFill="1" applyAlignment="1">
      <alignment horizontal="center" vertical="center"/>
    </xf>
  </cellXfs>
  <cellStyles count="5353">
    <cellStyle name="20% - Accent1 2" xfId="1" xr:uid="{0BCEE55E-FFDB-456B-B892-054764F78BCD}"/>
    <cellStyle name="20% - Accent1 2 10" xfId="2721" xr:uid="{C88643D1-479A-41F5-89D2-020AB81CBA43}"/>
    <cellStyle name="20% - Accent1 2 11" xfId="3626" xr:uid="{6CEBEE53-89A3-46C2-9749-93E9CEDB4146}"/>
    <cellStyle name="20% - Accent1 2 12" xfId="4485" xr:uid="{F66742AF-A024-461D-8A4C-D310D1FE05FE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2 2 2" xfId="984" xr:uid="{010CBD98-4730-4992-8286-F6843A7C282C}"/>
    <cellStyle name="20% - Accent1 2 2 2 2 2 3" xfId="1849" xr:uid="{0C0B0381-BA58-44F0-B0F4-3ACFD30E64E8}"/>
    <cellStyle name="20% - Accent1 2 2 2 2 2 4" xfId="2725" xr:uid="{82258A8C-D1D9-4556-A86B-43BA963F419E}"/>
    <cellStyle name="20% - Accent1 2 2 2 2 2 5" xfId="3630" xr:uid="{A3955D05-CE26-4FAB-9110-8AE8382DD856}"/>
    <cellStyle name="20% - Accent1 2 2 2 2 2 6" xfId="4489" xr:uid="{BBDA9AAA-1C8A-4928-A426-B6BB8A84CA46}"/>
    <cellStyle name="20% - Accent1 2 2 2 2 3" xfId="983" xr:uid="{64F477ED-9DCE-4554-8AA4-DDC056F8627B}"/>
    <cellStyle name="20% - Accent1 2 2 2 2 4" xfId="1848" xr:uid="{A109EBA8-5A28-4574-8BFE-687FE50BE970}"/>
    <cellStyle name="20% - Accent1 2 2 2 2 5" xfId="2724" xr:uid="{7DE1DE60-3C77-4A8F-A923-6FB5F0D5B1BC}"/>
    <cellStyle name="20% - Accent1 2 2 2 2 6" xfId="3629" xr:uid="{38E1E6E0-FB01-4315-9A61-3D0B7FFD5FEC}"/>
    <cellStyle name="20% - Accent1 2 2 2 2 7" xfId="4488" xr:uid="{9BABEF73-24E1-4051-8327-D7E72596E060}"/>
    <cellStyle name="20% - Accent1 2 2 2 3" xfId="6" xr:uid="{26B135B0-DBFD-4C38-A5EC-6D20E6884E6B}"/>
    <cellStyle name="20% - Accent1 2 2 2 3 2" xfId="985" xr:uid="{6F0D8BF3-F808-4FE4-88BE-51FEBE904A9E}"/>
    <cellStyle name="20% - Accent1 2 2 2 3 3" xfId="1850" xr:uid="{545D0E49-C9E0-4ED9-A5B6-93062DB4C9A3}"/>
    <cellStyle name="20% - Accent1 2 2 2 3 4" xfId="2726" xr:uid="{026D49D8-B101-426B-9147-084F00801ACB}"/>
    <cellStyle name="20% - Accent1 2 2 2 3 5" xfId="3631" xr:uid="{624BB4B1-D0F9-4884-BF7E-1D5E8BDCB2C5}"/>
    <cellStyle name="20% - Accent1 2 2 2 3 6" xfId="4490" xr:uid="{793BB75D-5EC3-41EA-84E4-4138A30B820B}"/>
    <cellStyle name="20% - Accent1 2 2 2 4" xfId="982" xr:uid="{BEAEC9F1-2676-4094-8917-F9A7E2EADD2A}"/>
    <cellStyle name="20% - Accent1 2 2 2 5" xfId="1847" xr:uid="{F144BE03-E231-4E8E-9ADF-DDC8000E78A4}"/>
    <cellStyle name="20% - Accent1 2 2 2 6" xfId="2723" xr:uid="{5E8E4862-0A5A-4824-B506-04B6545007DA}"/>
    <cellStyle name="20% - Accent1 2 2 2 7" xfId="3628" xr:uid="{B45928AA-9D1B-4CA3-9072-83F5DCF1996F}"/>
    <cellStyle name="20% - Accent1 2 2 2 8" xfId="4487" xr:uid="{F50E063F-9F51-4D20-8E0A-353C77F4A2B7}"/>
    <cellStyle name="20% - Accent1 2 2 3" xfId="7" xr:uid="{34F5D2DF-3B78-45CA-AF8C-7504DC647A68}"/>
    <cellStyle name="20% - Accent1 2 2 3 2" xfId="8" xr:uid="{C4648ED7-8BBA-4763-8A8C-C5C55F3DF9F3}"/>
    <cellStyle name="20% - Accent1 2 2 3 2 2" xfId="987" xr:uid="{7249DB83-512E-495D-A0F9-89BB41C003D7}"/>
    <cellStyle name="20% - Accent1 2 2 3 2 3" xfId="1852" xr:uid="{08F25D4A-2685-4C4D-A916-E75BE0B88074}"/>
    <cellStyle name="20% - Accent1 2 2 3 2 4" xfId="2728" xr:uid="{45F1A95F-BB59-4ED7-BF7E-50E3511EFFE5}"/>
    <cellStyle name="20% - Accent1 2 2 3 2 5" xfId="3633" xr:uid="{B425E0D7-4AC4-471E-877D-B8D122336987}"/>
    <cellStyle name="20% - Accent1 2 2 3 2 6" xfId="4492" xr:uid="{F17B1DBB-5629-4F5E-9E45-8DBF7780F9D0}"/>
    <cellStyle name="20% - Accent1 2 2 3 3" xfId="986" xr:uid="{9DC0FE3D-A810-40FC-9651-5A96976F8BB6}"/>
    <cellStyle name="20% - Accent1 2 2 3 4" xfId="1851" xr:uid="{6F119FAC-268D-4F1D-884E-699A428D07F9}"/>
    <cellStyle name="20% - Accent1 2 2 3 5" xfId="2727" xr:uid="{8BE62BBA-C1D3-45F2-B3CD-FCE1530046E3}"/>
    <cellStyle name="20% - Accent1 2 2 3 6" xfId="3632" xr:uid="{594199D0-481C-4D73-98D1-7FD32353FCE4}"/>
    <cellStyle name="20% - Accent1 2 2 3 7" xfId="4491" xr:uid="{A2676988-6645-426A-9834-EA8393A4C05C}"/>
    <cellStyle name="20% - Accent1 2 2 4" xfId="9" xr:uid="{B7D043C1-DD45-4BBD-9896-4711A3F21FE3}"/>
    <cellStyle name="20% - Accent1 2 2 4 2" xfId="988" xr:uid="{8420847E-2A97-46FE-8970-DA4B9A4E4BEB}"/>
    <cellStyle name="20% - Accent1 2 2 4 3" xfId="1853" xr:uid="{2802B399-EAC5-416E-BC70-CDF952DA703A}"/>
    <cellStyle name="20% - Accent1 2 2 4 4" xfId="2729" xr:uid="{B3D5FD9C-7982-4DB7-85F9-A5A4602DBC36}"/>
    <cellStyle name="20% - Accent1 2 2 4 5" xfId="3634" xr:uid="{4FE80508-DE8D-4EB2-B6BC-4BB7DD47E113}"/>
    <cellStyle name="20% - Accent1 2 2 4 6" xfId="4493" xr:uid="{180E8FF6-CCF2-4375-8F45-1ED5109A0853}"/>
    <cellStyle name="20% - Accent1 2 2 5" xfId="981" xr:uid="{6CB58BB3-FE2F-47AD-ABC6-06BD7393F0C4}"/>
    <cellStyle name="20% - Accent1 2 2 6" xfId="1846" xr:uid="{08FBD2D0-0963-42E7-B8C5-443CBD9F4DF7}"/>
    <cellStyle name="20% - Accent1 2 2 7" xfId="2722" xr:uid="{E4F6533E-16EF-473B-8283-DBECDB686FF4}"/>
    <cellStyle name="20% - Accent1 2 2 8" xfId="3627" xr:uid="{A32912D6-3FF5-4AEC-A186-08BECD358A1D}"/>
    <cellStyle name="20% - Accent1 2 2 9" xfId="4486" xr:uid="{BC7AC4CF-CC7E-405D-8FE3-FE65E41CF7B6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2 2 2" xfId="991" xr:uid="{1EFCC4CB-1EA9-485A-88C8-1453AB4999E5}"/>
    <cellStyle name="20% - Accent1 2 3 2 2 3" xfId="1856" xr:uid="{15CB4914-B43E-4411-A7AE-0623DD21B369}"/>
    <cellStyle name="20% - Accent1 2 3 2 2 4" xfId="2732" xr:uid="{5D04CBA5-93C9-4250-8157-205298DF57D7}"/>
    <cellStyle name="20% - Accent1 2 3 2 2 5" xfId="3637" xr:uid="{4BD7D174-B9E7-4309-91D4-F54558279C36}"/>
    <cellStyle name="20% - Accent1 2 3 2 2 6" xfId="4496" xr:uid="{79C0941D-F217-47DF-97E9-661E582DFBCE}"/>
    <cellStyle name="20% - Accent1 2 3 2 3" xfId="990" xr:uid="{CE22B6BA-E611-451B-9BFF-8CC1C97E7CA0}"/>
    <cellStyle name="20% - Accent1 2 3 2 4" xfId="1855" xr:uid="{80249D5E-8976-4B48-ADB4-F6F26BE79FEC}"/>
    <cellStyle name="20% - Accent1 2 3 2 5" xfId="2731" xr:uid="{2F30E1FC-EA84-4FCF-ADFF-88E1C9CE20F6}"/>
    <cellStyle name="20% - Accent1 2 3 2 6" xfId="3636" xr:uid="{39D4F420-43EB-4C49-8B64-3A4E4450E04D}"/>
    <cellStyle name="20% - Accent1 2 3 2 7" xfId="4495" xr:uid="{8CDE5109-2161-46C3-AA3D-B0A2D342B4C7}"/>
    <cellStyle name="20% - Accent1 2 3 3" xfId="13" xr:uid="{8FC03139-8E01-4F15-863D-86507BD2AEFF}"/>
    <cellStyle name="20% - Accent1 2 3 3 2" xfId="992" xr:uid="{9FB4C513-4C04-447D-A511-08F0F3868910}"/>
    <cellStyle name="20% - Accent1 2 3 3 3" xfId="1857" xr:uid="{75EBE179-AF06-47D0-95FA-BBD588B63B78}"/>
    <cellStyle name="20% - Accent1 2 3 3 4" xfId="2733" xr:uid="{6474C129-F1EB-41CA-B207-2406CE7E3C7D}"/>
    <cellStyle name="20% - Accent1 2 3 3 5" xfId="3638" xr:uid="{1D82B849-D71E-41BC-AD5D-3189A55E7F57}"/>
    <cellStyle name="20% - Accent1 2 3 3 6" xfId="4497" xr:uid="{1FB034F9-5B6F-405D-835B-0D4AB44EC628}"/>
    <cellStyle name="20% - Accent1 2 3 4" xfId="989" xr:uid="{1F7E2F71-7623-485E-88DC-8E0C35B24749}"/>
    <cellStyle name="20% - Accent1 2 3 5" xfId="1854" xr:uid="{F1BC12BB-69EE-4367-AE56-AAE8F66A96FA}"/>
    <cellStyle name="20% - Accent1 2 3 6" xfId="2730" xr:uid="{C57889E8-2B3C-4040-894D-C26C97C15488}"/>
    <cellStyle name="20% - Accent1 2 3 7" xfId="3635" xr:uid="{D289E146-6AA1-432B-BF28-809CF28C710B}"/>
    <cellStyle name="20% - Accent1 2 3 8" xfId="4494" xr:uid="{48238EE0-5791-40DF-B64C-A2E3BEF8474B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2 2 2" xfId="995" xr:uid="{366E3BED-89CA-4BEE-93BF-1FA11CE79825}"/>
    <cellStyle name="20% - Accent1 2 4 2 2 3" xfId="1860" xr:uid="{B28F94AA-BE0A-4EF1-A87C-D36C3C4D43D5}"/>
    <cellStyle name="20% - Accent1 2 4 2 2 4" xfId="2736" xr:uid="{6C703B08-5A27-4700-82E3-722C11A99E10}"/>
    <cellStyle name="20% - Accent1 2 4 2 2 5" xfId="3641" xr:uid="{99D0E57F-8C70-48E5-ABCD-ED9B3107B272}"/>
    <cellStyle name="20% - Accent1 2 4 2 2 6" xfId="4500" xr:uid="{E61B78F0-7226-4F80-B1F5-24ECE7B7C542}"/>
    <cellStyle name="20% - Accent1 2 4 2 3" xfId="994" xr:uid="{7B9C1EE5-F5CF-4A97-8442-F316329F924A}"/>
    <cellStyle name="20% - Accent1 2 4 2 4" xfId="1859" xr:uid="{A9DE2B3D-19AC-4BD6-8830-9FCBD9138D16}"/>
    <cellStyle name="20% - Accent1 2 4 2 5" xfId="2735" xr:uid="{34CB1692-ED5C-4F34-81B7-62799901BA44}"/>
    <cellStyle name="20% - Accent1 2 4 2 6" xfId="3640" xr:uid="{1BD0FAF0-AE1F-4129-821E-9BCF5BD0BC30}"/>
    <cellStyle name="20% - Accent1 2 4 2 7" xfId="4499" xr:uid="{37508F08-3E05-4F50-86A7-EBD7ED0610B5}"/>
    <cellStyle name="20% - Accent1 2 4 3" xfId="17" xr:uid="{C0B7DE4B-6ECB-4D3B-AC96-111103DC3EE7}"/>
    <cellStyle name="20% - Accent1 2 4 3 2" xfId="996" xr:uid="{CA72D513-D01D-4B22-86A1-268715D2FE31}"/>
    <cellStyle name="20% - Accent1 2 4 3 3" xfId="1861" xr:uid="{B8D2A502-7AE0-47E9-B156-F0BE7C1E9049}"/>
    <cellStyle name="20% - Accent1 2 4 3 4" xfId="2737" xr:uid="{0E0A9213-B35A-44DA-BE30-50F156750E13}"/>
    <cellStyle name="20% - Accent1 2 4 3 5" xfId="3642" xr:uid="{879B89A0-4222-4BF1-A6E0-68883D14EFBF}"/>
    <cellStyle name="20% - Accent1 2 4 3 6" xfId="4501" xr:uid="{BA9B170F-F23F-4C12-A507-C4ECB56E098D}"/>
    <cellStyle name="20% - Accent1 2 4 4" xfId="993" xr:uid="{023B7C78-2722-4A5C-9953-0DBB30AC2E2B}"/>
    <cellStyle name="20% - Accent1 2 4 5" xfId="1858" xr:uid="{54E54DDD-C97F-407F-85C0-A93700984141}"/>
    <cellStyle name="20% - Accent1 2 4 6" xfId="2734" xr:uid="{F499EA33-1E9B-413A-BA84-5DD5E2B3BF31}"/>
    <cellStyle name="20% - Accent1 2 4 7" xfId="3639" xr:uid="{FA004CE0-E299-4119-BFD7-30A74E106660}"/>
    <cellStyle name="20% - Accent1 2 4 8" xfId="4498" xr:uid="{107B92D1-626C-40F5-9289-934AE4E1EBCE}"/>
    <cellStyle name="20% - Accent1 2 5" xfId="18" xr:uid="{58B1AA26-8193-43E6-BBF2-C55FD7D65910}"/>
    <cellStyle name="20% - Accent1 2 5 2" xfId="19" xr:uid="{37736DF4-6DF2-4727-A4FF-04F5E070DE0E}"/>
    <cellStyle name="20% - Accent1 2 5 2 2" xfId="998" xr:uid="{19CA30EA-805F-4C00-ABB0-1CE10847318C}"/>
    <cellStyle name="20% - Accent1 2 5 2 3" xfId="1863" xr:uid="{089653AB-6B9A-4679-AD71-CB803976ECD0}"/>
    <cellStyle name="20% - Accent1 2 5 2 4" xfId="2739" xr:uid="{41DD0D23-621E-4CB2-8CFA-6523948869E4}"/>
    <cellStyle name="20% - Accent1 2 5 2 5" xfId="3644" xr:uid="{DB936792-F605-4BF4-9648-E21FED5D3B50}"/>
    <cellStyle name="20% - Accent1 2 5 2 6" xfId="4503" xr:uid="{0F29E142-7B26-47D2-B1BF-9A5E672498EC}"/>
    <cellStyle name="20% - Accent1 2 5 3" xfId="997" xr:uid="{DF260D57-C632-4289-9973-65115C75F4A0}"/>
    <cellStyle name="20% - Accent1 2 5 4" xfId="1862" xr:uid="{0171C317-3F90-4BD3-9A5B-C738D7125B68}"/>
    <cellStyle name="20% - Accent1 2 5 5" xfId="2738" xr:uid="{20CAD9B1-6343-477B-AB52-66574345B1D5}"/>
    <cellStyle name="20% - Accent1 2 5 6" xfId="3643" xr:uid="{92EB5B0D-10D5-4096-B7D8-4BD882318DAE}"/>
    <cellStyle name="20% - Accent1 2 5 7" xfId="4502" xr:uid="{75C50DA8-6B70-4221-AF59-C340337E4EAF}"/>
    <cellStyle name="20% - Accent1 2 6" xfId="20" xr:uid="{546318D8-AE79-4E37-B145-C0B95A126CFB}"/>
    <cellStyle name="20% - Accent1 2 6 2" xfId="21" xr:uid="{3D451600-FDD9-4816-9338-8C7E1761BC26}"/>
    <cellStyle name="20% - Accent1 2 6 2 2" xfId="1000" xr:uid="{86037295-32DC-4DD4-822F-1391F96BF230}"/>
    <cellStyle name="20% - Accent1 2 6 2 3" xfId="1865" xr:uid="{D44D9AEC-AE75-438D-A508-BB57934BAC27}"/>
    <cellStyle name="20% - Accent1 2 6 2 4" xfId="2741" xr:uid="{F18CA72A-FD02-44C3-8888-E294326F823C}"/>
    <cellStyle name="20% - Accent1 2 6 2 5" xfId="3646" xr:uid="{F6E51C60-E077-42AA-8668-A91D2CFC1B6B}"/>
    <cellStyle name="20% - Accent1 2 6 2 6" xfId="4505" xr:uid="{3DDB1044-4794-4866-A645-B2D808D25DA8}"/>
    <cellStyle name="20% - Accent1 2 6 3" xfId="999" xr:uid="{731E1493-3111-4587-95D8-8E96791CC35D}"/>
    <cellStyle name="20% - Accent1 2 6 4" xfId="1864" xr:uid="{13923AD8-53EE-4287-B430-82C30BE9155D}"/>
    <cellStyle name="20% - Accent1 2 6 5" xfId="2740" xr:uid="{B07F5347-47A8-4CE0-AE75-75C5A1DC8473}"/>
    <cellStyle name="20% - Accent1 2 6 6" xfId="3645" xr:uid="{576F9705-5F24-43F5-912C-5AE7D7E68FB6}"/>
    <cellStyle name="20% - Accent1 2 6 7" xfId="4504" xr:uid="{E66E6599-09C5-4D7E-A759-D1906D6B2EEC}"/>
    <cellStyle name="20% - Accent1 2 7" xfId="22" xr:uid="{25D7F9F4-F515-44CF-9CA8-2C45DE2E61A5}"/>
    <cellStyle name="20% - Accent1 2 7 2" xfId="1001" xr:uid="{4E32AF55-DADC-4E69-A32E-1F624E1A7D74}"/>
    <cellStyle name="20% - Accent1 2 7 3" xfId="1866" xr:uid="{EC5C9285-C5A8-4067-BA57-8A510379A1CD}"/>
    <cellStyle name="20% - Accent1 2 7 4" xfId="2742" xr:uid="{EE4BB954-B3D1-4529-BFE5-461446E9A66E}"/>
    <cellStyle name="20% - Accent1 2 7 5" xfId="3647" xr:uid="{DCEB1392-A709-4FAE-91BE-FAFC6B167BC8}"/>
    <cellStyle name="20% - Accent1 2 7 6" xfId="4506" xr:uid="{624E9E53-EAD6-4437-BEEC-0D8A22ED7F52}"/>
    <cellStyle name="20% - Accent1 2 8" xfId="980" xr:uid="{F927B50C-6800-4B0C-80EA-62F3AC4DA489}"/>
    <cellStyle name="20% - Accent1 2 9" xfId="1845" xr:uid="{BF2ED753-3FE8-40EB-96E2-A352D302B7E6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1005" xr:uid="{3C5D4BBB-2D08-400C-8516-3B158C60BCC7}"/>
    <cellStyle name="20% - Accent1 3 2 2 2 3" xfId="1870" xr:uid="{EA3D9B94-A5A6-487E-A261-0370FEEADFAD}"/>
    <cellStyle name="20% - Accent1 3 2 2 2 4" xfId="2746" xr:uid="{D3CF9441-78D1-47A7-B61F-03EB1829CB5F}"/>
    <cellStyle name="20% - Accent1 3 2 2 2 5" xfId="3651" xr:uid="{F015C5AE-26F8-49C6-8AE6-55C65DD0A7C7}"/>
    <cellStyle name="20% - Accent1 3 2 2 2 6" xfId="4510" xr:uid="{4D4F4B9A-02D8-45A1-AEB9-F9E526D0A999}"/>
    <cellStyle name="20% - Accent1 3 2 2 3" xfId="1004" xr:uid="{0B567D74-59AA-4240-8A8D-E6EA53C495CF}"/>
    <cellStyle name="20% - Accent1 3 2 2 4" xfId="1869" xr:uid="{65134A61-C324-45B5-9E40-0BAC5F04C423}"/>
    <cellStyle name="20% - Accent1 3 2 2 5" xfId="2745" xr:uid="{9FA8156D-B63D-4D6D-9D2A-3BE6E17C7384}"/>
    <cellStyle name="20% - Accent1 3 2 2 6" xfId="3650" xr:uid="{B163C605-3C7B-4FC7-B741-949FD065B892}"/>
    <cellStyle name="20% - Accent1 3 2 2 7" xfId="4509" xr:uid="{2D3516F9-9A6B-4DC7-ACDB-2ADC512AFD2F}"/>
    <cellStyle name="20% - Accent1 3 2 3" xfId="27" xr:uid="{915F006D-7270-4E55-A104-6414B38CEE22}"/>
    <cellStyle name="20% - Accent1 3 2 3 2" xfId="1006" xr:uid="{AB4951F6-D55C-4F05-871B-E2BA9C38D1A1}"/>
    <cellStyle name="20% - Accent1 3 2 3 3" xfId="1871" xr:uid="{83262A26-C4A9-4B41-8FC3-CD1A6CD0F885}"/>
    <cellStyle name="20% - Accent1 3 2 3 4" xfId="2747" xr:uid="{052BB77B-66D6-4DD3-9EFA-B8C2595038B9}"/>
    <cellStyle name="20% - Accent1 3 2 3 5" xfId="3652" xr:uid="{BE5F470B-D8C8-4378-ABE4-3B5F75F9E02E}"/>
    <cellStyle name="20% - Accent1 3 2 3 6" xfId="4511" xr:uid="{1035A413-AB4B-4182-8121-667DBE9008BE}"/>
    <cellStyle name="20% - Accent1 3 2 4" xfId="1003" xr:uid="{9A69DE24-240A-4356-9E6C-9BFAF585254A}"/>
    <cellStyle name="20% - Accent1 3 2 5" xfId="1868" xr:uid="{E896CDB3-E5E0-455C-B681-C05E81509B48}"/>
    <cellStyle name="20% - Accent1 3 2 6" xfId="2744" xr:uid="{358C276B-140F-45F2-8967-AC14EF47B214}"/>
    <cellStyle name="20% - Accent1 3 2 7" xfId="3649" xr:uid="{0F9B04AB-E6EA-409E-890A-D57B69BB6E4D}"/>
    <cellStyle name="20% - Accent1 3 2 8" xfId="4508" xr:uid="{47FB3F85-EFD4-4DBA-9278-5DECFC40F989}"/>
    <cellStyle name="20% - Accent1 3 3" xfId="28" xr:uid="{1F6A3954-B96E-470E-8071-25CE5EBF3A9D}"/>
    <cellStyle name="20% - Accent1 3 3 2" xfId="29" xr:uid="{B2550B72-EA84-4BE6-AF7B-2C835D64613B}"/>
    <cellStyle name="20% - Accent1 3 3 2 2" xfId="1008" xr:uid="{0D73B52D-C23B-4862-A78B-AF5C8B731FA9}"/>
    <cellStyle name="20% - Accent1 3 3 2 3" xfId="1873" xr:uid="{F1F3137C-78B9-4145-B232-ECCA3DF6F2C2}"/>
    <cellStyle name="20% - Accent1 3 3 2 4" xfId="2749" xr:uid="{4B040F3B-C296-4EFA-BBED-6D5652CED97D}"/>
    <cellStyle name="20% - Accent1 3 3 2 5" xfId="3654" xr:uid="{A2145C28-B94D-4E09-9E13-B8CBDACD9809}"/>
    <cellStyle name="20% - Accent1 3 3 2 6" xfId="4513" xr:uid="{6FD66B61-4A6E-4BB3-BD9E-0ED6F49C0DF3}"/>
    <cellStyle name="20% - Accent1 3 3 3" xfId="1007" xr:uid="{3DA2186B-6879-423C-B821-A6132BFFDE25}"/>
    <cellStyle name="20% - Accent1 3 3 4" xfId="1872" xr:uid="{B381F108-02EB-4F92-B30B-47BFD18F3C74}"/>
    <cellStyle name="20% - Accent1 3 3 5" xfId="2748" xr:uid="{0998D645-3186-4C13-BFBF-BA8D42064B03}"/>
    <cellStyle name="20% - Accent1 3 3 6" xfId="3653" xr:uid="{478049D6-17F0-4452-97A7-D570FFE3A102}"/>
    <cellStyle name="20% - Accent1 3 3 7" xfId="4512" xr:uid="{CD834AA2-AB96-445F-95C8-029B3D9FF95A}"/>
    <cellStyle name="20% - Accent1 3 4" xfId="30" xr:uid="{A9EFB3CA-FCF6-4567-A86D-8C52AAD7B2E3}"/>
    <cellStyle name="20% - Accent1 3 4 2" xfId="1009" xr:uid="{9D820C20-5327-4F98-9258-D0A7AEC79F91}"/>
    <cellStyle name="20% - Accent1 3 4 3" xfId="1874" xr:uid="{AD6BE2B4-C0F7-4A70-97B8-4ED167A10652}"/>
    <cellStyle name="20% - Accent1 3 4 4" xfId="2750" xr:uid="{6140EA95-B877-42A2-859C-80C9A62546C6}"/>
    <cellStyle name="20% - Accent1 3 4 5" xfId="3655" xr:uid="{8917A163-42F9-40F7-B66F-0AC20D9C8713}"/>
    <cellStyle name="20% - Accent1 3 4 6" xfId="4514" xr:uid="{CA1B7B69-A41F-4B85-8F70-4F26A4319E2C}"/>
    <cellStyle name="20% - Accent1 3 5" xfId="1002" xr:uid="{9669AECD-AFBC-4EEF-9B3C-06A2504AAFEA}"/>
    <cellStyle name="20% - Accent1 3 6" xfId="1867" xr:uid="{69449861-2F39-4A2F-B8B2-A9B72CE0B147}"/>
    <cellStyle name="20% - Accent1 3 7" xfId="2743" xr:uid="{986F10FF-5959-4C56-86AF-D46BED412878}"/>
    <cellStyle name="20% - Accent1 3 8" xfId="3648" xr:uid="{8F6C408F-583F-4E12-B7F8-12D4713A4765}"/>
    <cellStyle name="20% - Accent1 3 9" xfId="4507" xr:uid="{CF97ED2F-39F6-49AF-903A-674054751C3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1012" xr:uid="{D8FC6A18-8DE1-40B1-98E2-C46654654E05}"/>
    <cellStyle name="20% - Accent1 4 2 2 3" xfId="1877" xr:uid="{A4F9B934-D83A-4D03-9679-8147E269C968}"/>
    <cellStyle name="20% - Accent1 4 2 2 4" xfId="2753" xr:uid="{567A7D96-3C83-487C-83D6-AB79B4839BB9}"/>
    <cellStyle name="20% - Accent1 4 2 2 5" xfId="3658" xr:uid="{CB36D249-6150-4A0E-A6BC-DE32C00B1A51}"/>
    <cellStyle name="20% - Accent1 4 2 2 6" xfId="4517" xr:uid="{C4359F24-5707-4553-B3A0-54A8AB5D319C}"/>
    <cellStyle name="20% - Accent1 4 2 3" xfId="1011" xr:uid="{14D8A0B0-2F4A-415F-A45D-AB9EE72722F7}"/>
    <cellStyle name="20% - Accent1 4 2 4" xfId="1876" xr:uid="{86258F4E-2A13-4182-964B-C61B16A3ED37}"/>
    <cellStyle name="20% - Accent1 4 2 5" xfId="2752" xr:uid="{BC8E139D-0743-4DED-AFA9-87426C6393B3}"/>
    <cellStyle name="20% - Accent1 4 2 6" xfId="3657" xr:uid="{AC17DF39-DEB3-462C-8B33-043DE7D9A1D3}"/>
    <cellStyle name="20% - Accent1 4 2 7" xfId="4516" xr:uid="{1D03250B-5DCB-4DA5-9E90-2F43AB0D0B5B}"/>
    <cellStyle name="20% - Accent1 4 3" xfId="34" xr:uid="{96B4F023-C39D-4BA4-B1AB-3661D47C75B8}"/>
    <cellStyle name="20% - Accent1 4 3 2" xfId="1013" xr:uid="{96B97405-1996-432C-A7E1-7D6E4429DD6A}"/>
    <cellStyle name="20% - Accent1 4 3 3" xfId="1878" xr:uid="{1BCB0D49-553F-4827-992F-8DC12B239EDD}"/>
    <cellStyle name="20% - Accent1 4 3 4" xfId="2754" xr:uid="{CD964275-9C77-45D6-A1EF-C6102DB0AB4D}"/>
    <cellStyle name="20% - Accent1 4 3 5" xfId="3659" xr:uid="{959C1B2E-E554-48E1-98DE-537193927C98}"/>
    <cellStyle name="20% - Accent1 4 3 6" xfId="4518" xr:uid="{D4A5F7C8-8D74-4034-89FE-6CA56B5DEAAD}"/>
    <cellStyle name="20% - Accent1 4 4" xfId="1010" xr:uid="{A1F5834C-4A89-4CC4-81C9-8540CB0BD491}"/>
    <cellStyle name="20% - Accent1 4 5" xfId="1875" xr:uid="{F0638E1E-B576-4E38-8BAE-2B479A2DC0C1}"/>
    <cellStyle name="20% - Accent1 4 6" xfId="2751" xr:uid="{921B726A-2139-4E0E-AD50-82AFC53BB083}"/>
    <cellStyle name="20% - Accent1 4 7" xfId="3656" xr:uid="{4E224A28-AA71-49BA-AE48-B44223877F92}"/>
    <cellStyle name="20% - Accent1 4 8" xfId="4515" xr:uid="{9D5E8C76-2987-4DF2-A375-A9DDA3823BA9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1016" xr:uid="{82284174-F268-40AE-AFC4-6A5213950C39}"/>
    <cellStyle name="20% - Accent1 5 2 2 3" xfId="1881" xr:uid="{B1F69570-F7A3-4723-BB61-828117552438}"/>
    <cellStyle name="20% - Accent1 5 2 2 4" xfId="2757" xr:uid="{0099AB7C-A605-42B6-B43F-CB90E973E20F}"/>
    <cellStyle name="20% - Accent1 5 2 2 5" xfId="3662" xr:uid="{9639E6E7-6877-4241-9D41-E87EE3B42F7F}"/>
    <cellStyle name="20% - Accent1 5 2 2 6" xfId="4521" xr:uid="{92A3F995-FA89-4210-AA54-3CFABD5C6C99}"/>
    <cellStyle name="20% - Accent1 5 2 3" xfId="1015" xr:uid="{AFA664FC-F211-4740-B0BC-CBE01FC489FF}"/>
    <cellStyle name="20% - Accent1 5 2 4" xfId="1880" xr:uid="{3763167E-BF97-4403-BA19-894DDBD868B5}"/>
    <cellStyle name="20% - Accent1 5 2 5" xfId="2756" xr:uid="{D8F66CD1-4A3A-4C48-9793-CD51D2C80EBD}"/>
    <cellStyle name="20% - Accent1 5 2 6" xfId="3661" xr:uid="{435D6FA0-F377-4E47-A286-FA8ED2BB92DA}"/>
    <cellStyle name="20% - Accent1 5 2 7" xfId="4520" xr:uid="{C015AFE6-81D7-409A-A4D9-969EF60AF9E1}"/>
    <cellStyle name="20% - Accent1 5 3" xfId="38" xr:uid="{CEC706B5-4F10-4E7E-8B73-DE3981B3F7BC}"/>
    <cellStyle name="20% - Accent1 5 3 2" xfId="1017" xr:uid="{99087C9C-0D89-41E3-AC43-134E868E19B3}"/>
    <cellStyle name="20% - Accent1 5 3 3" xfId="1882" xr:uid="{B1A3804B-D344-41C9-87FD-55852B472047}"/>
    <cellStyle name="20% - Accent1 5 3 4" xfId="2758" xr:uid="{A593F518-A406-466E-9B43-9ABF1A22695F}"/>
    <cellStyle name="20% - Accent1 5 3 5" xfId="3663" xr:uid="{1F680ABD-7972-4625-BEF1-A86DDBF8D71B}"/>
    <cellStyle name="20% - Accent1 5 3 6" xfId="4522" xr:uid="{5707AD4A-5A7D-4B1E-8F72-2EF5EF35F677}"/>
    <cellStyle name="20% - Accent1 5 4" xfId="1014" xr:uid="{975338D5-6B57-4577-AFA9-DF6BA7D8056A}"/>
    <cellStyle name="20% - Accent1 5 5" xfId="1879" xr:uid="{A855511F-D29F-4DCF-A6DB-EB0BDFF1F95C}"/>
    <cellStyle name="20% - Accent1 5 6" xfId="2755" xr:uid="{9829BB57-F290-4444-AE32-F749F85F2072}"/>
    <cellStyle name="20% - Accent1 5 7" xfId="3660" xr:uid="{426470CF-E9C4-46A9-9041-2A14A04B7F5A}"/>
    <cellStyle name="20% - Accent1 5 8" xfId="4519" xr:uid="{E5746145-5042-46D5-8FFD-F484931BD2F5}"/>
    <cellStyle name="20% - Accent1 6" xfId="39" xr:uid="{842F35D3-FF51-4E2E-BAE7-84DCDBA2CF4E}"/>
    <cellStyle name="20% - Accent1 6 2" xfId="40" xr:uid="{1F023914-F1E2-4747-8E4F-A7D8DCEE6E25}"/>
    <cellStyle name="20% - Accent1 6 2 2" xfId="1019" xr:uid="{5C3034A1-CCDF-4952-8FAC-8CFDE0B67B9D}"/>
    <cellStyle name="20% - Accent1 6 2 3" xfId="1884" xr:uid="{BA3FA4D9-9386-482C-A945-190B7863EAF9}"/>
    <cellStyle name="20% - Accent1 6 2 4" xfId="2760" xr:uid="{F7730F59-CCDB-4E10-A95C-89E14EB4D57E}"/>
    <cellStyle name="20% - Accent1 6 2 5" xfId="3665" xr:uid="{156CA62A-9EF1-4A38-A2D8-CF53E97BD55E}"/>
    <cellStyle name="20% - Accent1 6 2 6" xfId="4524" xr:uid="{2D2DE2EC-5DF4-45DC-A214-CD4345F36478}"/>
    <cellStyle name="20% - Accent1 6 3" xfId="1018" xr:uid="{C5EFA5D7-C92B-413E-AA5C-0D28C988E37B}"/>
    <cellStyle name="20% - Accent1 6 4" xfId="1883" xr:uid="{75398B59-3B72-4D33-9AFC-050197815D18}"/>
    <cellStyle name="20% - Accent1 6 5" xfId="2759" xr:uid="{0E499831-EC91-48F1-A68C-4660CCB7DE41}"/>
    <cellStyle name="20% - Accent1 6 6" xfId="3664" xr:uid="{556359ED-7384-4B94-A59E-A6D85FBF25D9}"/>
    <cellStyle name="20% - Accent1 6 7" xfId="4523" xr:uid="{29967FFC-EAEB-4C7A-981E-BDF6B35586B4}"/>
    <cellStyle name="20% - Accent1 7" xfId="41" xr:uid="{6F00EB95-F44A-4E02-A4A2-66BF32EF93D0}"/>
    <cellStyle name="20% - Accent1 7 2" xfId="42" xr:uid="{086D3584-1284-4CDB-951C-0AF0F7898BCE}"/>
    <cellStyle name="20% - Accent1 7 2 2" xfId="1021" xr:uid="{69C70FB4-DDCA-42CC-8451-017B1C7A7AE8}"/>
    <cellStyle name="20% - Accent1 7 2 3" xfId="1886" xr:uid="{370C9285-91FA-4E24-97D6-46F788057FD9}"/>
    <cellStyle name="20% - Accent1 7 2 4" xfId="2762" xr:uid="{958A8F91-6B1F-4D55-BBEB-87D93955D364}"/>
    <cellStyle name="20% - Accent1 7 2 5" xfId="3667" xr:uid="{0AEFCDA7-69EC-46EA-AEE3-261D0D57C6AB}"/>
    <cellStyle name="20% - Accent1 7 2 6" xfId="4526" xr:uid="{F93B364F-A09F-4B7B-8A79-34E7CF795E25}"/>
    <cellStyle name="20% - Accent1 7 3" xfId="1020" xr:uid="{C7BF8283-8D92-4B9F-9073-8AEE09C2E2A6}"/>
    <cellStyle name="20% - Accent1 7 4" xfId="1885" xr:uid="{F77C30D4-0C0C-4C68-A061-4F4B32589FC6}"/>
    <cellStyle name="20% - Accent1 7 5" xfId="2761" xr:uid="{A1CAA82E-8C87-40FF-B567-5B456E32C405}"/>
    <cellStyle name="20% - Accent1 7 6" xfId="3666" xr:uid="{DC24979A-6624-4000-A77B-654E23A396D8}"/>
    <cellStyle name="20% - Accent1 7 7" xfId="4525" xr:uid="{E4A4BF1C-CA60-4AE3-81E9-7ADF611F7DE7}"/>
    <cellStyle name="20% - Accent2 2" xfId="43" xr:uid="{F81284A1-A5B8-487C-9B41-A1F0D8D634AB}"/>
    <cellStyle name="20% - Accent2 2 10" xfId="2763" xr:uid="{C68F9B2C-F398-436E-AC2E-E507566D8711}"/>
    <cellStyle name="20% - Accent2 2 11" xfId="3668" xr:uid="{DF747CEA-1FE7-4BE7-9864-33250C79633C}"/>
    <cellStyle name="20% - Accent2 2 12" xfId="4527" xr:uid="{85F125D2-6DEC-4628-9D2B-679A9628D18E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2 2 2" xfId="1026" xr:uid="{B6881094-5754-4AB6-AC9A-2E3C84B2E4DC}"/>
    <cellStyle name="20% - Accent2 2 2 2 2 2 3" xfId="1891" xr:uid="{54FDD491-09B0-44FC-82DE-964752A4A516}"/>
    <cellStyle name="20% - Accent2 2 2 2 2 2 4" xfId="2767" xr:uid="{B0D69EBD-D2B5-49DE-9743-287DF4E150B2}"/>
    <cellStyle name="20% - Accent2 2 2 2 2 2 5" xfId="3672" xr:uid="{E7BB47E9-D657-4233-9D71-3ED87F54EC40}"/>
    <cellStyle name="20% - Accent2 2 2 2 2 2 6" xfId="4531" xr:uid="{46F2F7EF-BBE5-471D-B419-9FF0A3703647}"/>
    <cellStyle name="20% - Accent2 2 2 2 2 3" xfId="1025" xr:uid="{BDA75BC2-D019-440B-9522-C925ABA06C0C}"/>
    <cellStyle name="20% - Accent2 2 2 2 2 4" xfId="1890" xr:uid="{16EA8DCD-FDA3-4A9B-9B7E-689C7A83E937}"/>
    <cellStyle name="20% - Accent2 2 2 2 2 5" xfId="2766" xr:uid="{38D0B285-F6D9-4D0A-B868-929BF402D7D1}"/>
    <cellStyle name="20% - Accent2 2 2 2 2 6" xfId="3671" xr:uid="{CF5AB5BA-3E64-40DE-94AD-0A75D4377A39}"/>
    <cellStyle name="20% - Accent2 2 2 2 2 7" xfId="4530" xr:uid="{BB2E6FA0-CCED-4E6D-A8D4-4F882702A459}"/>
    <cellStyle name="20% - Accent2 2 2 2 3" xfId="48" xr:uid="{7244480A-65E0-4EA4-9387-F45579C204D5}"/>
    <cellStyle name="20% - Accent2 2 2 2 3 2" xfId="1027" xr:uid="{530EDC37-F8F1-46B0-AA03-0F83AF84B509}"/>
    <cellStyle name="20% - Accent2 2 2 2 3 3" xfId="1892" xr:uid="{198BD3EB-5414-45EA-A32A-E663CEDD53D1}"/>
    <cellStyle name="20% - Accent2 2 2 2 3 4" xfId="2768" xr:uid="{F616326A-ECF4-44D2-92AA-3B0F1609B711}"/>
    <cellStyle name="20% - Accent2 2 2 2 3 5" xfId="3673" xr:uid="{2E011676-8E43-40FE-B597-389579B9E856}"/>
    <cellStyle name="20% - Accent2 2 2 2 3 6" xfId="4532" xr:uid="{E7353FCB-70B0-44CB-AAE1-1137A269A125}"/>
    <cellStyle name="20% - Accent2 2 2 2 4" xfId="1024" xr:uid="{D1BB8B9C-A568-4B0A-A54C-C73CEFA65770}"/>
    <cellStyle name="20% - Accent2 2 2 2 5" xfId="1889" xr:uid="{2503329F-3BB2-43E3-8788-68DE62A797C3}"/>
    <cellStyle name="20% - Accent2 2 2 2 6" xfId="2765" xr:uid="{D376AACE-642A-4455-A772-3E2A5954E4E7}"/>
    <cellStyle name="20% - Accent2 2 2 2 7" xfId="3670" xr:uid="{72494DCE-67C2-4260-BA91-2A746084DFED}"/>
    <cellStyle name="20% - Accent2 2 2 2 8" xfId="4529" xr:uid="{33EE856B-985E-4162-88CE-5235EBEAB0CD}"/>
    <cellStyle name="20% - Accent2 2 2 3" xfId="49" xr:uid="{DDF33C4C-23FD-44C0-85CA-CAE1ED3FEC71}"/>
    <cellStyle name="20% - Accent2 2 2 3 2" xfId="50" xr:uid="{8B11CEA3-28DE-4658-A806-AD36D8417B14}"/>
    <cellStyle name="20% - Accent2 2 2 3 2 2" xfId="1029" xr:uid="{1E28D90C-ECB7-4B37-BE71-1AF60E41F12B}"/>
    <cellStyle name="20% - Accent2 2 2 3 2 3" xfId="1894" xr:uid="{463509E2-FAF8-49C8-B7C0-C3FF395F5BDB}"/>
    <cellStyle name="20% - Accent2 2 2 3 2 4" xfId="2770" xr:uid="{0B8C430C-F977-4FD6-A1AC-BF76C76908C3}"/>
    <cellStyle name="20% - Accent2 2 2 3 2 5" xfId="3675" xr:uid="{CF5A67CA-0293-4B3A-AC17-65B2522DEDB1}"/>
    <cellStyle name="20% - Accent2 2 2 3 2 6" xfId="4534" xr:uid="{875AE5BE-99E3-41DE-921D-5746D7FF0F2B}"/>
    <cellStyle name="20% - Accent2 2 2 3 3" xfId="1028" xr:uid="{7CDF9F6C-D7CE-460C-9E13-7078CDC5A443}"/>
    <cellStyle name="20% - Accent2 2 2 3 4" xfId="1893" xr:uid="{5108886A-37C5-4200-82B8-542615954E1E}"/>
    <cellStyle name="20% - Accent2 2 2 3 5" xfId="2769" xr:uid="{FC6C8CA3-B882-41DC-8E51-81BDE762D7FF}"/>
    <cellStyle name="20% - Accent2 2 2 3 6" xfId="3674" xr:uid="{D382BE24-7F2A-4E26-B507-25CBBBCD2AC8}"/>
    <cellStyle name="20% - Accent2 2 2 3 7" xfId="4533" xr:uid="{92C090B0-16E1-476E-A02D-559EFFE053C4}"/>
    <cellStyle name="20% - Accent2 2 2 4" xfId="51" xr:uid="{B7FF2C2D-815B-41A8-8B42-4DB583DB47A2}"/>
    <cellStyle name="20% - Accent2 2 2 4 2" xfId="1030" xr:uid="{1FE3E782-54C9-46E1-BA6C-7BD0AF7A2612}"/>
    <cellStyle name="20% - Accent2 2 2 4 3" xfId="1895" xr:uid="{8EF725E4-385E-4A84-BF5C-05309C5C0E98}"/>
    <cellStyle name="20% - Accent2 2 2 4 4" xfId="2771" xr:uid="{28B9C1F7-1F99-4B02-BE1C-B3CBEB1A626B}"/>
    <cellStyle name="20% - Accent2 2 2 4 5" xfId="3676" xr:uid="{85C4FE25-043E-4392-84F7-CD9787545A56}"/>
    <cellStyle name="20% - Accent2 2 2 4 6" xfId="4535" xr:uid="{20D0CED8-3E6D-47FA-9E65-F1B8973C8304}"/>
    <cellStyle name="20% - Accent2 2 2 5" xfId="1023" xr:uid="{D0167CB5-E510-4560-A688-28836EA2BCCD}"/>
    <cellStyle name="20% - Accent2 2 2 6" xfId="1888" xr:uid="{45B514FB-FBDB-46A8-8C73-457E6D3D32F1}"/>
    <cellStyle name="20% - Accent2 2 2 7" xfId="2764" xr:uid="{24B832A8-2FED-4135-9602-3BF0638B7507}"/>
    <cellStyle name="20% - Accent2 2 2 8" xfId="3669" xr:uid="{0D0A3737-19F5-4849-B49A-02B5E39C942C}"/>
    <cellStyle name="20% - Accent2 2 2 9" xfId="4528" xr:uid="{AA128145-993D-407F-9A42-6A178D12E6EB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2 2 2" xfId="1033" xr:uid="{64F74226-75BE-4313-8420-CA52611DBC9D}"/>
    <cellStyle name="20% - Accent2 2 3 2 2 3" xfId="1898" xr:uid="{0098BCCC-050A-40F7-9115-53F0A7E3CD6A}"/>
    <cellStyle name="20% - Accent2 2 3 2 2 4" xfId="2774" xr:uid="{AF466107-CCBA-401A-9DF3-F821D3F700D4}"/>
    <cellStyle name="20% - Accent2 2 3 2 2 5" xfId="3679" xr:uid="{AD48E67D-3C81-4B64-8D26-1C279E4B05DB}"/>
    <cellStyle name="20% - Accent2 2 3 2 2 6" xfId="4538" xr:uid="{9F91E842-3AE6-4032-950A-584FA1B8865A}"/>
    <cellStyle name="20% - Accent2 2 3 2 3" xfId="1032" xr:uid="{DB90CC25-4374-485F-993E-6C62F67ADBA9}"/>
    <cellStyle name="20% - Accent2 2 3 2 4" xfId="1897" xr:uid="{84EC65D4-4C39-4868-97EB-18B8DAD6BA65}"/>
    <cellStyle name="20% - Accent2 2 3 2 5" xfId="2773" xr:uid="{50ED0AE4-C7E7-47B7-921E-5DD2D2A65192}"/>
    <cellStyle name="20% - Accent2 2 3 2 6" xfId="3678" xr:uid="{B545D2C4-D458-4492-A15A-0D5D98056BDC}"/>
    <cellStyle name="20% - Accent2 2 3 2 7" xfId="4537" xr:uid="{88B3EF43-7E4D-48CF-9F85-B151DA40638F}"/>
    <cellStyle name="20% - Accent2 2 3 3" xfId="55" xr:uid="{95AE32F4-8DDA-4B1D-9212-7506CA167704}"/>
    <cellStyle name="20% - Accent2 2 3 3 2" xfId="1034" xr:uid="{2A2E8597-4ED1-4FFA-B4CA-354C995BA5C5}"/>
    <cellStyle name="20% - Accent2 2 3 3 3" xfId="1899" xr:uid="{148923AA-9972-4055-A4C5-DDF55D45A113}"/>
    <cellStyle name="20% - Accent2 2 3 3 4" xfId="2775" xr:uid="{FCBF66F9-4571-4115-B8D6-EF2D76DC587C}"/>
    <cellStyle name="20% - Accent2 2 3 3 5" xfId="3680" xr:uid="{7A06E090-813C-49A1-A021-6918E4E51B2A}"/>
    <cellStyle name="20% - Accent2 2 3 3 6" xfId="4539" xr:uid="{EB5EF2C4-4DB6-4E60-BB17-1CE0A15EC7D9}"/>
    <cellStyle name="20% - Accent2 2 3 4" xfId="1031" xr:uid="{85270F1E-73DE-40C6-BDE9-4C39E0FCAB38}"/>
    <cellStyle name="20% - Accent2 2 3 5" xfId="1896" xr:uid="{08328DFF-AC99-45C5-9A04-CB993302CAAD}"/>
    <cellStyle name="20% - Accent2 2 3 6" xfId="2772" xr:uid="{E0DE4E0A-808D-463A-BEEB-FCD1F863A165}"/>
    <cellStyle name="20% - Accent2 2 3 7" xfId="3677" xr:uid="{DF45684D-FBB9-4346-AE03-B4E138DD18B8}"/>
    <cellStyle name="20% - Accent2 2 3 8" xfId="4536" xr:uid="{4137A265-0254-4791-87A3-F93BBACB5296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2 2 2" xfId="1037" xr:uid="{5464EFFA-EB48-4AC8-8F9E-0BA8E8D31D1F}"/>
    <cellStyle name="20% - Accent2 2 4 2 2 3" xfId="1902" xr:uid="{9661B018-2FAA-4640-BB13-A5AE1E0530B4}"/>
    <cellStyle name="20% - Accent2 2 4 2 2 4" xfId="2778" xr:uid="{64A560B2-0BD2-471B-A7FF-3DC585163004}"/>
    <cellStyle name="20% - Accent2 2 4 2 2 5" xfId="3683" xr:uid="{58C25B8E-1B88-49FF-AB2B-7CF2FB22290E}"/>
    <cellStyle name="20% - Accent2 2 4 2 2 6" xfId="4542" xr:uid="{A45E8116-83A5-41A1-AA6B-5125A87F53F1}"/>
    <cellStyle name="20% - Accent2 2 4 2 3" xfId="1036" xr:uid="{AD65CA01-375B-47C0-B08B-8E6F545AE649}"/>
    <cellStyle name="20% - Accent2 2 4 2 4" xfId="1901" xr:uid="{4D9B6728-57C8-4479-A49E-1F6EFD151D31}"/>
    <cellStyle name="20% - Accent2 2 4 2 5" xfId="2777" xr:uid="{33D57DA2-5561-42FB-8D4E-BFDEEDF9C95F}"/>
    <cellStyle name="20% - Accent2 2 4 2 6" xfId="3682" xr:uid="{2AE142BE-F3EF-45ED-A071-1766C408FDC2}"/>
    <cellStyle name="20% - Accent2 2 4 2 7" xfId="4541" xr:uid="{2BBBC006-6A92-483F-87B9-A3C6D2AA0E01}"/>
    <cellStyle name="20% - Accent2 2 4 3" xfId="59" xr:uid="{C213FAFE-5142-445B-BA47-88BF4FE7D849}"/>
    <cellStyle name="20% - Accent2 2 4 3 2" xfId="1038" xr:uid="{6B1223F8-4DE7-4849-B99B-7EF5686507B3}"/>
    <cellStyle name="20% - Accent2 2 4 3 3" xfId="1903" xr:uid="{A04307BB-3C91-4B7A-A436-98367B58E218}"/>
    <cellStyle name="20% - Accent2 2 4 3 4" xfId="2779" xr:uid="{CD3BB625-5954-472F-B7D8-3F88BF3269B2}"/>
    <cellStyle name="20% - Accent2 2 4 3 5" xfId="3684" xr:uid="{7C9A6F0B-75E1-4AA9-AE60-6901179469D5}"/>
    <cellStyle name="20% - Accent2 2 4 3 6" xfId="4543" xr:uid="{489940C7-87EE-4D09-B8B0-DFA3A1870461}"/>
    <cellStyle name="20% - Accent2 2 4 4" xfId="1035" xr:uid="{29918ECF-35D7-44A5-A0A4-35C9920EC49C}"/>
    <cellStyle name="20% - Accent2 2 4 5" xfId="1900" xr:uid="{B3C9A22C-CD26-41DE-9698-ABEF175E3371}"/>
    <cellStyle name="20% - Accent2 2 4 6" xfId="2776" xr:uid="{A32992DA-4A6B-4051-A8F5-1B4DC2C02FA0}"/>
    <cellStyle name="20% - Accent2 2 4 7" xfId="3681" xr:uid="{80E3CE22-9726-4AA7-B3EF-8516149A0337}"/>
    <cellStyle name="20% - Accent2 2 4 8" xfId="4540" xr:uid="{CA70FC2E-1D3B-402D-9AC3-78B25A68F4E1}"/>
    <cellStyle name="20% - Accent2 2 5" xfId="60" xr:uid="{50F9AD3F-06F7-499E-B5B2-DBE13CEA8349}"/>
    <cellStyle name="20% - Accent2 2 5 2" xfId="61" xr:uid="{033CC59D-B5E7-4060-8CA4-72033EBE92CF}"/>
    <cellStyle name="20% - Accent2 2 5 2 2" xfId="1040" xr:uid="{85525742-B7A8-4A40-9E14-5FA6635F5327}"/>
    <cellStyle name="20% - Accent2 2 5 2 3" xfId="1905" xr:uid="{24AA4A44-4199-4753-9A6B-3F9E1E3E1565}"/>
    <cellStyle name="20% - Accent2 2 5 2 4" xfId="2781" xr:uid="{B29EF49E-E326-473A-BA5E-67052822A427}"/>
    <cellStyle name="20% - Accent2 2 5 2 5" xfId="3686" xr:uid="{CF302707-C1FE-4FFA-BC5C-EE9E03B572BC}"/>
    <cellStyle name="20% - Accent2 2 5 2 6" xfId="4545" xr:uid="{FCDBCEB4-E702-47F8-BF8B-032F472EE51F}"/>
    <cellStyle name="20% - Accent2 2 5 3" xfId="1039" xr:uid="{0E1CF6A8-F172-4525-872B-51272917A09F}"/>
    <cellStyle name="20% - Accent2 2 5 4" xfId="1904" xr:uid="{A9B80B77-B7A7-4FB7-A995-C51C912597CC}"/>
    <cellStyle name="20% - Accent2 2 5 5" xfId="2780" xr:uid="{66618BAE-4CD6-48F5-82EA-1CB922BBE9D0}"/>
    <cellStyle name="20% - Accent2 2 5 6" xfId="3685" xr:uid="{5A28A1F5-B569-49F8-9D77-EC71A5F7CE2A}"/>
    <cellStyle name="20% - Accent2 2 5 7" xfId="4544" xr:uid="{65E4B4D4-A1C2-42F8-BCCC-6CC56B92775C}"/>
    <cellStyle name="20% - Accent2 2 6" xfId="62" xr:uid="{0F43AF63-D2E8-4CA8-8F99-70A3DA69682F}"/>
    <cellStyle name="20% - Accent2 2 6 2" xfId="63" xr:uid="{398F51DF-FA74-4B59-8C4F-F922359FEF55}"/>
    <cellStyle name="20% - Accent2 2 6 2 2" xfId="1042" xr:uid="{7DAB73DB-7F46-4822-A5D1-BD2190DBD85B}"/>
    <cellStyle name="20% - Accent2 2 6 2 3" xfId="1907" xr:uid="{26AD59E9-FC94-404A-B4DD-290CCCC4EC6D}"/>
    <cellStyle name="20% - Accent2 2 6 2 4" xfId="2783" xr:uid="{645669D9-B617-4A5B-89A8-7F73D39C5D33}"/>
    <cellStyle name="20% - Accent2 2 6 2 5" xfId="3688" xr:uid="{E27461C8-4BAA-4B96-BA08-AC06CFFAE050}"/>
    <cellStyle name="20% - Accent2 2 6 2 6" xfId="4547" xr:uid="{A4C814B2-4F89-4CEA-84DE-DB551C4488C8}"/>
    <cellStyle name="20% - Accent2 2 6 3" xfId="1041" xr:uid="{790C172B-C8F1-4F31-964A-0ECB224787D0}"/>
    <cellStyle name="20% - Accent2 2 6 4" xfId="1906" xr:uid="{1C741508-B64E-47F5-A564-1654A0252DB5}"/>
    <cellStyle name="20% - Accent2 2 6 5" xfId="2782" xr:uid="{88E425E0-B543-4DCA-95DC-E74F311CAA4C}"/>
    <cellStyle name="20% - Accent2 2 6 6" xfId="3687" xr:uid="{1D1253E6-78CA-406C-B6DA-253BDA47D802}"/>
    <cellStyle name="20% - Accent2 2 6 7" xfId="4546" xr:uid="{0649899D-27D4-4FC6-8AF5-1532E2654DD1}"/>
    <cellStyle name="20% - Accent2 2 7" xfId="64" xr:uid="{95D3EA1B-DB6B-4696-A849-D90133B1255C}"/>
    <cellStyle name="20% - Accent2 2 7 2" xfId="1043" xr:uid="{4F8B5761-5B84-4EB6-AB7D-2D4A2A362536}"/>
    <cellStyle name="20% - Accent2 2 7 3" xfId="1908" xr:uid="{B0987303-2603-4661-B323-6B1A7233490E}"/>
    <cellStyle name="20% - Accent2 2 7 4" xfId="2784" xr:uid="{D459BB06-E15C-441E-8FE7-3ECB404E82AD}"/>
    <cellStyle name="20% - Accent2 2 7 5" xfId="3689" xr:uid="{397877C4-0046-4BC8-8E49-ABF1FF9389E0}"/>
    <cellStyle name="20% - Accent2 2 7 6" xfId="4548" xr:uid="{266930BC-7FBA-496C-BA86-2CD72070E483}"/>
    <cellStyle name="20% - Accent2 2 8" xfId="1022" xr:uid="{FC0EDE86-95A5-47C1-BFA4-580D5C245391}"/>
    <cellStyle name="20% - Accent2 2 9" xfId="1887" xr:uid="{0B736575-37B7-42B8-B3D5-4E33938A176E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1047" xr:uid="{E82E23DF-57A3-4514-9B63-325F8EF47E04}"/>
    <cellStyle name="20% - Accent2 3 2 2 2 3" xfId="1912" xr:uid="{8642B734-C416-4F09-A8E6-72FF3D211081}"/>
    <cellStyle name="20% - Accent2 3 2 2 2 4" xfId="2788" xr:uid="{1A7FF87D-3578-4DF4-88EB-EBF0FB2FA6D2}"/>
    <cellStyle name="20% - Accent2 3 2 2 2 5" xfId="3693" xr:uid="{D0B655E4-D6C8-4D9B-8EBD-DE539CE93A07}"/>
    <cellStyle name="20% - Accent2 3 2 2 2 6" xfId="4552" xr:uid="{ACE64B50-8F15-4026-AD90-FE149EBF7C5C}"/>
    <cellStyle name="20% - Accent2 3 2 2 3" xfId="1046" xr:uid="{5C5DA91A-063D-484C-8C7A-2FDAA9D4FCD4}"/>
    <cellStyle name="20% - Accent2 3 2 2 4" xfId="1911" xr:uid="{3DEEEAB1-9DC8-4E47-A536-96BA5DB889A9}"/>
    <cellStyle name="20% - Accent2 3 2 2 5" xfId="2787" xr:uid="{CA47E5A7-F0AA-4C68-9A79-F19874D6FD79}"/>
    <cellStyle name="20% - Accent2 3 2 2 6" xfId="3692" xr:uid="{16F9113F-B2E9-48AE-BAEC-427FA02792F2}"/>
    <cellStyle name="20% - Accent2 3 2 2 7" xfId="4551" xr:uid="{57336953-9D8D-46F7-94D1-BA98BDDB815C}"/>
    <cellStyle name="20% - Accent2 3 2 3" xfId="69" xr:uid="{52C6F2E7-8514-4A46-8C05-0D0F608B75F9}"/>
    <cellStyle name="20% - Accent2 3 2 3 2" xfId="1048" xr:uid="{470E7452-7EE6-43B8-890C-0E88154DD687}"/>
    <cellStyle name="20% - Accent2 3 2 3 3" xfId="1913" xr:uid="{F0C57810-FCA0-4F7F-8392-A7BD214DA58C}"/>
    <cellStyle name="20% - Accent2 3 2 3 4" xfId="2789" xr:uid="{21AA8B2B-919E-44C6-85F3-D3A7BB7763F8}"/>
    <cellStyle name="20% - Accent2 3 2 3 5" xfId="3694" xr:uid="{FA14AF49-99CE-47C5-85F1-4AF555BBAB89}"/>
    <cellStyle name="20% - Accent2 3 2 3 6" xfId="4553" xr:uid="{CEC4D5EC-4491-413D-9DAD-902B45B325EC}"/>
    <cellStyle name="20% - Accent2 3 2 4" xfId="1045" xr:uid="{8BB1B97B-9785-4B06-A17F-57BDB82C7595}"/>
    <cellStyle name="20% - Accent2 3 2 5" xfId="1910" xr:uid="{ECACC0C5-1F10-4D86-A86C-F7DCEC7F0535}"/>
    <cellStyle name="20% - Accent2 3 2 6" xfId="2786" xr:uid="{6A60C7EB-4E5E-4A93-8388-4E89A4FB3853}"/>
    <cellStyle name="20% - Accent2 3 2 7" xfId="3691" xr:uid="{F96BC295-4CD9-41A2-B965-079C6AC432B8}"/>
    <cellStyle name="20% - Accent2 3 2 8" xfId="4550" xr:uid="{20170E69-8992-4CAA-A0E0-4D8EEB169DAC}"/>
    <cellStyle name="20% - Accent2 3 3" xfId="70" xr:uid="{1491CE4D-5C03-4F94-AE3D-DBA968D0D958}"/>
    <cellStyle name="20% - Accent2 3 3 2" xfId="71" xr:uid="{C329CA93-655B-4FB1-96B3-6F5EB0163AE4}"/>
    <cellStyle name="20% - Accent2 3 3 2 2" xfId="1050" xr:uid="{86B0F605-31E7-4867-8301-44950CB15332}"/>
    <cellStyle name="20% - Accent2 3 3 2 3" xfId="1915" xr:uid="{EB8ABA16-4063-4861-B08E-0813AF7404FF}"/>
    <cellStyle name="20% - Accent2 3 3 2 4" xfId="2791" xr:uid="{123241EA-80BF-489A-8671-FD31171D0463}"/>
    <cellStyle name="20% - Accent2 3 3 2 5" xfId="3696" xr:uid="{0301FC45-A5AE-4CB7-BFD2-C1A6DFCC75F0}"/>
    <cellStyle name="20% - Accent2 3 3 2 6" xfId="4555" xr:uid="{7C87DD23-F3CB-4AC2-8C16-E624ADF3B0D8}"/>
    <cellStyle name="20% - Accent2 3 3 3" xfId="1049" xr:uid="{77288CE0-323D-46F6-9A0F-BA2354CE40BB}"/>
    <cellStyle name="20% - Accent2 3 3 4" xfId="1914" xr:uid="{83424394-4E43-4C3E-9846-68AA5848F173}"/>
    <cellStyle name="20% - Accent2 3 3 5" xfId="2790" xr:uid="{91F368FD-988F-48C7-8D70-F3047B63935E}"/>
    <cellStyle name="20% - Accent2 3 3 6" xfId="3695" xr:uid="{DB9C6AE5-E641-4F74-832B-4E5DE171B7F9}"/>
    <cellStyle name="20% - Accent2 3 3 7" xfId="4554" xr:uid="{A9A17E75-880F-4111-AB3C-D0E3E8DE0029}"/>
    <cellStyle name="20% - Accent2 3 4" xfId="72" xr:uid="{DC7E5E7B-1789-4A23-960D-9A98ACD9779D}"/>
    <cellStyle name="20% - Accent2 3 4 2" xfId="1051" xr:uid="{41B42EAC-D2D9-4564-9E06-7809CCCE53EC}"/>
    <cellStyle name="20% - Accent2 3 4 3" xfId="1916" xr:uid="{41FFD5B9-FC79-4126-8954-AF626DB0DD8B}"/>
    <cellStyle name="20% - Accent2 3 4 4" xfId="2792" xr:uid="{3082D7B9-4DC0-42C5-B9B6-E293B1AEBC6D}"/>
    <cellStyle name="20% - Accent2 3 4 5" xfId="3697" xr:uid="{07A2372C-A9C5-47EB-82B3-8686DF59D8E2}"/>
    <cellStyle name="20% - Accent2 3 4 6" xfId="4556" xr:uid="{4F62DD02-7010-4F95-8CCB-86857F01FB31}"/>
    <cellStyle name="20% - Accent2 3 5" xfId="1044" xr:uid="{80625762-BB75-41D3-B34C-3823321CDB5E}"/>
    <cellStyle name="20% - Accent2 3 6" xfId="1909" xr:uid="{5CA02DA7-8057-4646-82D0-346060642838}"/>
    <cellStyle name="20% - Accent2 3 7" xfId="2785" xr:uid="{96745EA8-82A8-4FDB-A9FE-54BF6AC0F281}"/>
    <cellStyle name="20% - Accent2 3 8" xfId="3690" xr:uid="{4FE7E2A7-53AB-4214-AC95-4BCF0093FA2E}"/>
    <cellStyle name="20% - Accent2 3 9" xfId="4549" xr:uid="{21EB0C91-5EFE-41C6-AF7E-02B840AC4FDF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1054" xr:uid="{8B40C752-8FE6-49BC-AEF6-F04E129514A8}"/>
    <cellStyle name="20% - Accent2 4 2 2 3" xfId="1919" xr:uid="{36998CAB-7F12-48B9-8A92-3D3BEA3C9612}"/>
    <cellStyle name="20% - Accent2 4 2 2 4" xfId="2795" xr:uid="{46413DB9-A0F5-4088-9015-B846FA237054}"/>
    <cellStyle name="20% - Accent2 4 2 2 5" xfId="3700" xr:uid="{59AAD117-1D65-47DE-80C7-F87D30C0E61A}"/>
    <cellStyle name="20% - Accent2 4 2 2 6" xfId="4559" xr:uid="{11E41E80-3B52-417E-B1D8-DE408EA3BBDD}"/>
    <cellStyle name="20% - Accent2 4 2 3" xfId="1053" xr:uid="{417736CF-88F1-453D-B137-25997E129ADB}"/>
    <cellStyle name="20% - Accent2 4 2 4" xfId="1918" xr:uid="{422A6C94-B0D8-4D58-A7DF-DE78C3C83B99}"/>
    <cellStyle name="20% - Accent2 4 2 5" xfId="2794" xr:uid="{081F6AF8-F52B-4A1F-B297-92F7B78D5B59}"/>
    <cellStyle name="20% - Accent2 4 2 6" xfId="3699" xr:uid="{7D8631CB-279C-4142-AF52-7EB63822885A}"/>
    <cellStyle name="20% - Accent2 4 2 7" xfId="4558" xr:uid="{829B4CC6-61B9-4635-9809-16243A659A45}"/>
    <cellStyle name="20% - Accent2 4 3" xfId="76" xr:uid="{64D18BD1-190F-4D3F-9F0E-F5C4930C8057}"/>
    <cellStyle name="20% - Accent2 4 3 2" xfId="1055" xr:uid="{4382CC61-6955-40C7-A8CA-ADBF4F639472}"/>
    <cellStyle name="20% - Accent2 4 3 3" xfId="1920" xr:uid="{A638232B-32E7-4FCC-941B-54E5DB6EE7C0}"/>
    <cellStyle name="20% - Accent2 4 3 4" xfId="2796" xr:uid="{06F41C1B-BEAE-41B0-8684-1C77AC8A3AE9}"/>
    <cellStyle name="20% - Accent2 4 3 5" xfId="3701" xr:uid="{2D44788E-A73D-464E-9E12-39EF652A096D}"/>
    <cellStyle name="20% - Accent2 4 3 6" xfId="4560" xr:uid="{574515E8-B45A-4CF4-AD6D-BC9052C4F6FB}"/>
    <cellStyle name="20% - Accent2 4 4" xfId="1052" xr:uid="{25A6953B-22FD-4D81-BBB7-071F19DC41BE}"/>
    <cellStyle name="20% - Accent2 4 5" xfId="1917" xr:uid="{55F66A14-DE3F-4962-8C8F-9DFD8FCB1379}"/>
    <cellStyle name="20% - Accent2 4 6" xfId="2793" xr:uid="{2B4F7FE6-E8FD-4CFD-8247-6F3C48B8619C}"/>
    <cellStyle name="20% - Accent2 4 7" xfId="3698" xr:uid="{DE4DC2C6-772C-43A2-A914-319FA2B83A42}"/>
    <cellStyle name="20% - Accent2 4 8" xfId="4557" xr:uid="{D2B4A073-731A-4491-B091-E5422A9E454A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1058" xr:uid="{B83414CA-1990-4D9A-8762-4AB3719AC0D7}"/>
    <cellStyle name="20% - Accent2 5 2 2 3" xfId="1923" xr:uid="{FBE58AF3-34A5-479A-BA03-C37A3303E37B}"/>
    <cellStyle name="20% - Accent2 5 2 2 4" xfId="2799" xr:uid="{8803EE1C-7F9F-4C3A-923D-671A2259C67D}"/>
    <cellStyle name="20% - Accent2 5 2 2 5" xfId="3704" xr:uid="{181E2EFF-8D51-4FF4-8373-096CE87E6EB0}"/>
    <cellStyle name="20% - Accent2 5 2 2 6" xfId="4563" xr:uid="{248D93F7-51AE-4E2E-B7FC-1EB6D3168F9A}"/>
    <cellStyle name="20% - Accent2 5 2 3" xfId="1057" xr:uid="{178EC4E1-EF5F-4B5F-A94C-90EE28B6086A}"/>
    <cellStyle name="20% - Accent2 5 2 4" xfId="1922" xr:uid="{578425D4-D6D7-4870-BCA7-2029117A1F54}"/>
    <cellStyle name="20% - Accent2 5 2 5" xfId="2798" xr:uid="{3D4B1D83-A1ED-4A9F-A122-4F94C80C4630}"/>
    <cellStyle name="20% - Accent2 5 2 6" xfId="3703" xr:uid="{22E768AD-9FB8-4673-8DEE-ADB9DE0D319A}"/>
    <cellStyle name="20% - Accent2 5 2 7" xfId="4562" xr:uid="{929708A3-541C-4466-B5C8-38DAE30F0D5F}"/>
    <cellStyle name="20% - Accent2 5 3" xfId="80" xr:uid="{7D4E7CFD-BC5D-43BD-A4E3-FB3118B12FD5}"/>
    <cellStyle name="20% - Accent2 5 3 2" xfId="1059" xr:uid="{2139CD2B-7295-4BE2-AC2E-32E247D693C9}"/>
    <cellStyle name="20% - Accent2 5 3 3" xfId="1924" xr:uid="{E8ACB854-C566-48E0-8E11-983D96CEA538}"/>
    <cellStyle name="20% - Accent2 5 3 4" xfId="2800" xr:uid="{6642884F-086C-4E7B-99E5-3F2657F022C5}"/>
    <cellStyle name="20% - Accent2 5 3 5" xfId="3705" xr:uid="{B8D55C1C-20A6-4B94-BC6A-C82CC87A22E4}"/>
    <cellStyle name="20% - Accent2 5 3 6" xfId="4564" xr:uid="{18918A8D-7285-41FB-BDBD-385D7446D033}"/>
    <cellStyle name="20% - Accent2 5 4" xfId="1056" xr:uid="{8B249ACD-0B40-479F-B737-6268220D6962}"/>
    <cellStyle name="20% - Accent2 5 5" xfId="1921" xr:uid="{ED56CA36-B84A-4CEA-9482-73AD709E030D}"/>
    <cellStyle name="20% - Accent2 5 6" xfId="2797" xr:uid="{CACBB34C-6981-4E8C-8BA6-879F574274F8}"/>
    <cellStyle name="20% - Accent2 5 7" xfId="3702" xr:uid="{5CB44667-FEEB-4F52-A400-D220A48357E9}"/>
    <cellStyle name="20% - Accent2 5 8" xfId="4561" xr:uid="{B7FB4E22-AB9D-410B-935E-ED0507CC55C7}"/>
    <cellStyle name="20% - Accent2 6" xfId="81" xr:uid="{22237C09-BE89-4E4F-8E35-32B2192A6E41}"/>
    <cellStyle name="20% - Accent2 6 2" xfId="82" xr:uid="{43D901A5-C3C5-47F2-80AB-DAAA3E3E7EA2}"/>
    <cellStyle name="20% - Accent2 6 2 2" xfId="1061" xr:uid="{B099A855-6187-4315-B229-DA8EAC8915EF}"/>
    <cellStyle name="20% - Accent2 6 2 3" xfId="1926" xr:uid="{9FEB6822-35CE-4EF5-BD24-FE4588595848}"/>
    <cellStyle name="20% - Accent2 6 2 4" xfId="2802" xr:uid="{9C2B3FC8-84D6-4315-B2CD-E50EDAC137D4}"/>
    <cellStyle name="20% - Accent2 6 2 5" xfId="3707" xr:uid="{EA8D3D41-3132-4D09-A3DA-DE659E906A83}"/>
    <cellStyle name="20% - Accent2 6 2 6" xfId="4566" xr:uid="{DC1681F5-CFD9-4033-A72E-5915E593759F}"/>
    <cellStyle name="20% - Accent2 6 3" xfId="1060" xr:uid="{87BE77BA-79CC-4FBC-B4C5-DFC454A72BCC}"/>
    <cellStyle name="20% - Accent2 6 4" xfId="1925" xr:uid="{56C6EA61-2176-4253-BB2A-8CE3569990CA}"/>
    <cellStyle name="20% - Accent2 6 5" xfId="2801" xr:uid="{69A5E1D7-D117-4431-95F0-F6FC4FEA00D3}"/>
    <cellStyle name="20% - Accent2 6 6" xfId="3706" xr:uid="{19212565-7A36-4C03-B17A-3AD82ED97C14}"/>
    <cellStyle name="20% - Accent2 6 7" xfId="4565" xr:uid="{CEB2BA87-23AA-41D5-8515-1AFF3FC57495}"/>
    <cellStyle name="20% - Accent2 7" xfId="83" xr:uid="{E967E575-DDD1-416D-B2C6-DD2EE53D1FD7}"/>
    <cellStyle name="20% - Accent2 7 2" xfId="84" xr:uid="{A2970169-0F62-4ACA-AF43-831E258D563F}"/>
    <cellStyle name="20% - Accent2 7 2 2" xfId="1063" xr:uid="{1BC43483-CFEC-4741-9429-D26E36890B01}"/>
    <cellStyle name="20% - Accent2 7 2 3" xfId="1928" xr:uid="{21649DB9-8F92-4176-8A0F-97B7A19FE08D}"/>
    <cellStyle name="20% - Accent2 7 2 4" xfId="2804" xr:uid="{471D080F-D915-46C2-AD01-D785BF1DD055}"/>
    <cellStyle name="20% - Accent2 7 2 5" xfId="3709" xr:uid="{3D5C793F-2921-4F4A-9044-CE12201F662E}"/>
    <cellStyle name="20% - Accent2 7 2 6" xfId="4568" xr:uid="{FC1506EF-214E-4F4D-8711-9AACDBBE32C3}"/>
    <cellStyle name="20% - Accent2 7 3" xfId="1062" xr:uid="{BA151136-2E88-42E5-84A4-78AC98534760}"/>
    <cellStyle name="20% - Accent2 7 4" xfId="1927" xr:uid="{7FE02F3F-BFD1-4C0A-9E9F-2183E390B5C9}"/>
    <cellStyle name="20% - Accent2 7 5" xfId="2803" xr:uid="{2CD1B35E-9A9F-452C-B125-994CCC2D52D3}"/>
    <cellStyle name="20% - Accent2 7 6" xfId="3708" xr:uid="{29143B2B-B93F-42B0-BC86-356E99CAAC29}"/>
    <cellStyle name="20% - Accent2 7 7" xfId="4567" xr:uid="{F1C40197-771C-484C-BAD0-5295344E8ADE}"/>
    <cellStyle name="20% - Accent3 2" xfId="85" xr:uid="{C1D89D31-A64A-4931-9BF2-099D9535940F}"/>
    <cellStyle name="20% - Accent3 2 10" xfId="2805" xr:uid="{90C3CACE-71BC-4C7B-BD21-D135E227E608}"/>
    <cellStyle name="20% - Accent3 2 11" xfId="3710" xr:uid="{593DC3C3-1F27-478C-9429-D58AA47F3110}"/>
    <cellStyle name="20% - Accent3 2 12" xfId="4569" xr:uid="{2BF975F8-8DE5-401E-8553-EDB58EE5993D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2 2 2" xfId="1068" xr:uid="{0FE1600D-0749-46E6-A457-3CD38A9C4547}"/>
    <cellStyle name="20% - Accent3 2 2 2 2 2 3" xfId="1933" xr:uid="{5B9B5C9C-9AF6-44D7-A8E2-BEBE3B105875}"/>
    <cellStyle name="20% - Accent3 2 2 2 2 2 4" xfId="2809" xr:uid="{E1086314-DDA7-43B2-84E1-852AB8B08C97}"/>
    <cellStyle name="20% - Accent3 2 2 2 2 2 5" xfId="3714" xr:uid="{DBDD9B4F-451B-42F1-B017-61220AA0BF78}"/>
    <cellStyle name="20% - Accent3 2 2 2 2 2 6" xfId="4573" xr:uid="{BD203139-39F8-499F-96F8-9C6FDCC7955D}"/>
    <cellStyle name="20% - Accent3 2 2 2 2 3" xfId="1067" xr:uid="{63C9DF55-9D38-4823-938E-D54E7566FC85}"/>
    <cellStyle name="20% - Accent3 2 2 2 2 4" xfId="1932" xr:uid="{052FCBDA-2683-4C0B-BF70-47BC2EEF8164}"/>
    <cellStyle name="20% - Accent3 2 2 2 2 5" xfId="2808" xr:uid="{195ADC74-7038-4D64-B7E7-BA7C1445CE96}"/>
    <cellStyle name="20% - Accent3 2 2 2 2 6" xfId="3713" xr:uid="{2E09EE71-F06F-4085-804D-626B4D8A9A8F}"/>
    <cellStyle name="20% - Accent3 2 2 2 2 7" xfId="4572" xr:uid="{E44E05C0-B14E-4368-B409-8EFA85679EF5}"/>
    <cellStyle name="20% - Accent3 2 2 2 3" xfId="90" xr:uid="{B7125913-5576-41E4-AC0B-86ABB0911581}"/>
    <cellStyle name="20% - Accent3 2 2 2 3 2" xfId="1069" xr:uid="{47E57B52-2F3B-4702-8709-3FF1334D0952}"/>
    <cellStyle name="20% - Accent3 2 2 2 3 3" xfId="1934" xr:uid="{2357CA98-1DE5-4FD4-B443-A944DA3C9B7A}"/>
    <cellStyle name="20% - Accent3 2 2 2 3 4" xfId="2810" xr:uid="{FD902AA2-948B-491E-80AE-93B2935157A1}"/>
    <cellStyle name="20% - Accent3 2 2 2 3 5" xfId="3715" xr:uid="{4B74E188-7861-4856-A94C-56E799153C7C}"/>
    <cellStyle name="20% - Accent3 2 2 2 3 6" xfId="4574" xr:uid="{91602498-E2D6-4838-BF0E-AC4E19DD0716}"/>
    <cellStyle name="20% - Accent3 2 2 2 4" xfId="1066" xr:uid="{27720835-4BBB-40F9-B7AB-314817B20F0D}"/>
    <cellStyle name="20% - Accent3 2 2 2 5" xfId="1931" xr:uid="{7B90640B-DAD1-4505-A9AC-CD9489ACF22C}"/>
    <cellStyle name="20% - Accent3 2 2 2 6" xfId="2807" xr:uid="{F8D2B92B-D9A7-497A-921A-96F502DFF0FF}"/>
    <cellStyle name="20% - Accent3 2 2 2 7" xfId="3712" xr:uid="{FF9FE563-A08F-42CC-857D-77885983BD46}"/>
    <cellStyle name="20% - Accent3 2 2 2 8" xfId="4571" xr:uid="{4B6AF498-F2A7-4B9E-B1FB-FF1636D0883D}"/>
    <cellStyle name="20% - Accent3 2 2 3" xfId="91" xr:uid="{10A9E037-A1B2-408E-AFEA-D065DC60D38C}"/>
    <cellStyle name="20% - Accent3 2 2 3 2" xfId="92" xr:uid="{0F0EB2F4-F9C3-42F6-8151-9D1F230EE4B5}"/>
    <cellStyle name="20% - Accent3 2 2 3 2 2" xfId="1071" xr:uid="{5702F00A-B968-46D7-A39F-AAFB80E639D9}"/>
    <cellStyle name="20% - Accent3 2 2 3 2 3" xfId="1936" xr:uid="{0DD859B2-92A1-40F6-A8FC-D82DB199D307}"/>
    <cellStyle name="20% - Accent3 2 2 3 2 4" xfId="2812" xr:uid="{E4F9FD25-4B70-4A97-94FF-17277683B36C}"/>
    <cellStyle name="20% - Accent3 2 2 3 2 5" xfId="3717" xr:uid="{DF4D7E78-13CC-445E-B737-138E4B849DDF}"/>
    <cellStyle name="20% - Accent3 2 2 3 2 6" xfId="4576" xr:uid="{0726ABAB-E2D0-4982-ABF8-6E6937CFCC42}"/>
    <cellStyle name="20% - Accent3 2 2 3 3" xfId="1070" xr:uid="{F1E1E84F-2A88-430B-A174-27821F071D08}"/>
    <cellStyle name="20% - Accent3 2 2 3 4" xfId="1935" xr:uid="{A2F81A7D-90FE-4146-9358-582FCFAEEC9F}"/>
    <cellStyle name="20% - Accent3 2 2 3 5" xfId="2811" xr:uid="{76632885-85B7-4ECA-B4A5-B5DD99992369}"/>
    <cellStyle name="20% - Accent3 2 2 3 6" xfId="3716" xr:uid="{48385615-249B-481E-9374-E672A778C555}"/>
    <cellStyle name="20% - Accent3 2 2 3 7" xfId="4575" xr:uid="{320B02D6-A8C8-4276-BB19-992EED194BB8}"/>
    <cellStyle name="20% - Accent3 2 2 4" xfId="93" xr:uid="{DD2ECE43-93A4-4ADA-A8B0-DA2E2E088019}"/>
    <cellStyle name="20% - Accent3 2 2 4 2" xfId="1072" xr:uid="{FD699465-B93F-403F-9E3B-44A5C2AC4296}"/>
    <cellStyle name="20% - Accent3 2 2 4 3" xfId="1937" xr:uid="{D6DE122E-D929-4221-92F4-A506552CD413}"/>
    <cellStyle name="20% - Accent3 2 2 4 4" xfId="2813" xr:uid="{C1B0CA5A-CA35-43D5-93E6-F7D391884AA8}"/>
    <cellStyle name="20% - Accent3 2 2 4 5" xfId="3718" xr:uid="{3E325FB3-978D-42CB-A776-05B46064CD26}"/>
    <cellStyle name="20% - Accent3 2 2 4 6" xfId="4577" xr:uid="{93903A28-EEC0-44D5-B306-301826A7C00C}"/>
    <cellStyle name="20% - Accent3 2 2 5" xfId="1065" xr:uid="{FBE4B962-7581-4CAF-B33F-668A3CD40BA1}"/>
    <cellStyle name="20% - Accent3 2 2 6" xfId="1930" xr:uid="{986B1E4A-D663-4D32-B1B6-1C3F4709F683}"/>
    <cellStyle name="20% - Accent3 2 2 7" xfId="2806" xr:uid="{09654D70-46CD-4E45-B09C-DA9B33710D90}"/>
    <cellStyle name="20% - Accent3 2 2 8" xfId="3711" xr:uid="{8D1E4009-57A9-4283-B097-7B53A0F3A5D3}"/>
    <cellStyle name="20% - Accent3 2 2 9" xfId="4570" xr:uid="{48039CC8-CF3B-4275-9445-E23FD3BF7054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2 2 2" xfId="1075" xr:uid="{0307627C-21F2-414A-8AA4-5DE2BFCD901A}"/>
    <cellStyle name="20% - Accent3 2 3 2 2 3" xfId="1940" xr:uid="{AB16DBED-EDAB-40F6-AA3A-48423898BB45}"/>
    <cellStyle name="20% - Accent3 2 3 2 2 4" xfId="2816" xr:uid="{FEB971F4-3947-495D-BA5D-CCFEAF6E8B1A}"/>
    <cellStyle name="20% - Accent3 2 3 2 2 5" xfId="3721" xr:uid="{B4F61FC9-FC2C-4412-B076-ACB1EF7C7AF5}"/>
    <cellStyle name="20% - Accent3 2 3 2 2 6" xfId="4580" xr:uid="{FC8202F9-134C-456E-A5A9-0F7E926CEEFE}"/>
    <cellStyle name="20% - Accent3 2 3 2 3" xfId="1074" xr:uid="{2D3EB2C3-5330-4E57-A2BD-FED1C3B167F5}"/>
    <cellStyle name="20% - Accent3 2 3 2 4" xfId="1939" xr:uid="{FBF3ABF2-79A4-48A0-B344-7B605410A804}"/>
    <cellStyle name="20% - Accent3 2 3 2 5" xfId="2815" xr:uid="{EC940885-A054-4BA0-B69E-B4531763C593}"/>
    <cellStyle name="20% - Accent3 2 3 2 6" xfId="3720" xr:uid="{817D02BB-42B0-48D6-BC30-803A9D5CEBCC}"/>
    <cellStyle name="20% - Accent3 2 3 2 7" xfId="4579" xr:uid="{CF7D4AC6-4C8E-462A-9167-217480250F1F}"/>
    <cellStyle name="20% - Accent3 2 3 3" xfId="97" xr:uid="{B4590507-E60C-41FD-B818-3574350D107D}"/>
    <cellStyle name="20% - Accent3 2 3 3 2" xfId="1076" xr:uid="{608EA7BB-BCBA-4485-8148-D3615B0A7CBE}"/>
    <cellStyle name="20% - Accent3 2 3 3 3" xfId="1941" xr:uid="{EBDD0916-5565-4D58-9EEE-6C1EA2B7F62D}"/>
    <cellStyle name="20% - Accent3 2 3 3 4" xfId="2817" xr:uid="{3299CD13-5631-424B-B29F-3F49E7908DD8}"/>
    <cellStyle name="20% - Accent3 2 3 3 5" xfId="3722" xr:uid="{8E4E0CCA-7943-4617-8CD7-61D648451F7D}"/>
    <cellStyle name="20% - Accent3 2 3 3 6" xfId="4581" xr:uid="{DC06870E-18F8-4826-9CC3-21B5B796A5B9}"/>
    <cellStyle name="20% - Accent3 2 3 4" xfId="1073" xr:uid="{2CD7951E-E56F-41DE-99FB-92CBF3E98399}"/>
    <cellStyle name="20% - Accent3 2 3 5" xfId="1938" xr:uid="{56FDB052-FA33-4816-8700-2A15ADB33DD9}"/>
    <cellStyle name="20% - Accent3 2 3 6" xfId="2814" xr:uid="{68650FB5-C20D-4557-8C4E-2564BE70CEAB}"/>
    <cellStyle name="20% - Accent3 2 3 7" xfId="3719" xr:uid="{C9E9B641-BD9B-4DBD-8EE1-7B3FB404D5E3}"/>
    <cellStyle name="20% - Accent3 2 3 8" xfId="4578" xr:uid="{D0B03AFB-0244-41D4-BD19-E9E4EB3A06EC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2 2 2" xfId="1079" xr:uid="{10998A83-D8EF-495B-9672-F83D12B7B4CB}"/>
    <cellStyle name="20% - Accent3 2 4 2 2 3" xfId="1944" xr:uid="{048853BC-BEC7-42B7-9D5E-1FD2AC27A5AB}"/>
    <cellStyle name="20% - Accent3 2 4 2 2 4" xfId="2820" xr:uid="{1CB195EA-6298-44C1-B8A9-DA468A2C3EF0}"/>
    <cellStyle name="20% - Accent3 2 4 2 2 5" xfId="3725" xr:uid="{9FC9C0EA-0DE8-4D25-BCF2-49CBDA6E3E3A}"/>
    <cellStyle name="20% - Accent3 2 4 2 2 6" xfId="4584" xr:uid="{2FAFE0C0-5CC0-4FDD-B953-02DC56616003}"/>
    <cellStyle name="20% - Accent3 2 4 2 3" xfId="1078" xr:uid="{020A431A-EC81-4359-B819-327EB90EFA3A}"/>
    <cellStyle name="20% - Accent3 2 4 2 4" xfId="1943" xr:uid="{3E0D04EA-B494-41D4-BC17-15927BFED915}"/>
    <cellStyle name="20% - Accent3 2 4 2 5" xfId="2819" xr:uid="{6CD01F1C-FACA-45D0-9341-67CE31D8DB94}"/>
    <cellStyle name="20% - Accent3 2 4 2 6" xfId="3724" xr:uid="{6541F998-E88F-45ED-A92F-0B34EDB2F5AF}"/>
    <cellStyle name="20% - Accent3 2 4 2 7" xfId="4583" xr:uid="{C1E9A46E-869D-440E-8340-0D9DF5E74A1E}"/>
    <cellStyle name="20% - Accent3 2 4 3" xfId="101" xr:uid="{826CE6AF-95AD-4615-85DB-C319CD372777}"/>
    <cellStyle name="20% - Accent3 2 4 3 2" xfId="1080" xr:uid="{25B36AC8-EA92-49EA-A21C-DE503A4F535F}"/>
    <cellStyle name="20% - Accent3 2 4 3 3" xfId="1945" xr:uid="{01BC8B92-D054-4D48-AE5D-2224781D43A2}"/>
    <cellStyle name="20% - Accent3 2 4 3 4" xfId="2821" xr:uid="{9955FE8E-B3B5-4FBC-8DFE-792522F5D702}"/>
    <cellStyle name="20% - Accent3 2 4 3 5" xfId="3726" xr:uid="{F59DB17F-A31A-4EA3-9160-6147A2B59F8E}"/>
    <cellStyle name="20% - Accent3 2 4 3 6" xfId="4585" xr:uid="{847DC3F0-D6BA-4B75-BE65-6E6D6C46F9C0}"/>
    <cellStyle name="20% - Accent3 2 4 4" xfId="1077" xr:uid="{64EDA703-C7D0-443A-9795-1C0B49217620}"/>
    <cellStyle name="20% - Accent3 2 4 5" xfId="1942" xr:uid="{75A7809E-982B-43BA-95DD-30B73CAC6103}"/>
    <cellStyle name="20% - Accent3 2 4 6" xfId="2818" xr:uid="{F585895B-12F2-4B34-9723-47F6548E544C}"/>
    <cellStyle name="20% - Accent3 2 4 7" xfId="3723" xr:uid="{7A3278D5-A1F7-4F7B-951C-10B0A742CF92}"/>
    <cellStyle name="20% - Accent3 2 4 8" xfId="4582" xr:uid="{A30A0C6C-4793-4D3C-9BF1-C968DEA6DEC0}"/>
    <cellStyle name="20% - Accent3 2 5" xfId="102" xr:uid="{4099871A-0779-4E7E-83E9-B7F9ED2E58CA}"/>
    <cellStyle name="20% - Accent3 2 5 2" xfId="103" xr:uid="{B3BC5D0B-BC38-448D-9423-F584A89AEC4B}"/>
    <cellStyle name="20% - Accent3 2 5 2 2" xfId="1082" xr:uid="{41330B72-4697-44E2-915E-159AB5990D53}"/>
    <cellStyle name="20% - Accent3 2 5 2 3" xfId="1947" xr:uid="{E1CB9508-912D-49D4-9E29-1D289FCBED84}"/>
    <cellStyle name="20% - Accent3 2 5 2 4" xfId="2823" xr:uid="{1A9AD7ED-AB9A-491C-B5E2-230671EBB801}"/>
    <cellStyle name="20% - Accent3 2 5 2 5" xfId="3728" xr:uid="{2A20BD5F-D3DB-4EFA-87D9-4F58C14CA1D8}"/>
    <cellStyle name="20% - Accent3 2 5 2 6" xfId="4587" xr:uid="{9EAD0793-1F44-4FAB-B72F-83909FB3A063}"/>
    <cellStyle name="20% - Accent3 2 5 3" xfId="1081" xr:uid="{0523701D-DCE2-443E-A4C5-A242E6866A41}"/>
    <cellStyle name="20% - Accent3 2 5 4" xfId="1946" xr:uid="{B31577F3-7A4E-4676-8FC5-C3B94D8EBF81}"/>
    <cellStyle name="20% - Accent3 2 5 5" xfId="2822" xr:uid="{A9EB2F98-BD3C-4DD3-A32E-0301FEC0CD1E}"/>
    <cellStyle name="20% - Accent3 2 5 6" xfId="3727" xr:uid="{91563CA4-6350-4C2A-B5A8-2BA62134A3DF}"/>
    <cellStyle name="20% - Accent3 2 5 7" xfId="4586" xr:uid="{D9DB32F7-77A6-46BD-9433-9C7D8347F1F3}"/>
    <cellStyle name="20% - Accent3 2 6" xfId="104" xr:uid="{3DFCD6B4-4223-4D84-BE4D-F61DF549F95B}"/>
    <cellStyle name="20% - Accent3 2 6 2" xfId="105" xr:uid="{243FC673-335E-49CE-B62B-9EB7812BE798}"/>
    <cellStyle name="20% - Accent3 2 6 2 2" xfId="1084" xr:uid="{D75386E4-4BF8-49C8-9FEC-92069C829893}"/>
    <cellStyle name="20% - Accent3 2 6 2 3" xfId="1949" xr:uid="{59B87221-B072-4AB0-957B-474C4D59DFEB}"/>
    <cellStyle name="20% - Accent3 2 6 2 4" xfId="2825" xr:uid="{9FB6E731-25AD-4CED-909F-D4BBC4B12BE2}"/>
    <cellStyle name="20% - Accent3 2 6 2 5" xfId="3730" xr:uid="{AC8CE496-48EC-40F1-A76E-19F5BB988811}"/>
    <cellStyle name="20% - Accent3 2 6 2 6" xfId="4589" xr:uid="{361C78BE-F235-4A46-9662-77254C5CFF03}"/>
    <cellStyle name="20% - Accent3 2 6 3" xfId="1083" xr:uid="{C1F3F35A-2D82-4C2F-A0DC-931EBDD24E71}"/>
    <cellStyle name="20% - Accent3 2 6 4" xfId="1948" xr:uid="{9B7350CD-4E70-46A4-9946-5C041FA20DBD}"/>
    <cellStyle name="20% - Accent3 2 6 5" xfId="2824" xr:uid="{C7801123-4E2C-4124-903C-7B5A04F235E9}"/>
    <cellStyle name="20% - Accent3 2 6 6" xfId="3729" xr:uid="{651ADBF8-1C38-4F7E-A9BB-2EF87802C692}"/>
    <cellStyle name="20% - Accent3 2 6 7" xfId="4588" xr:uid="{51CF4149-5AD3-42EF-ACF9-190D06D1E632}"/>
    <cellStyle name="20% - Accent3 2 7" xfId="106" xr:uid="{DF7D5641-1181-4297-B5BC-0093C49A119F}"/>
    <cellStyle name="20% - Accent3 2 7 2" xfId="1085" xr:uid="{34D7C829-5AD6-46C5-AD00-D4EA726F21E6}"/>
    <cellStyle name="20% - Accent3 2 7 3" xfId="1950" xr:uid="{B9A2168B-2BE1-4D5A-B8D2-A0A118C1AC2A}"/>
    <cellStyle name="20% - Accent3 2 7 4" xfId="2826" xr:uid="{3D6297E8-11B0-4CF3-9B59-B2D9D60D4206}"/>
    <cellStyle name="20% - Accent3 2 7 5" xfId="3731" xr:uid="{D40BB1CC-C036-4043-A778-6CBE8E9B7514}"/>
    <cellStyle name="20% - Accent3 2 7 6" xfId="4590" xr:uid="{F7FB5A26-6323-48DD-891F-53C1E2E4E313}"/>
    <cellStyle name="20% - Accent3 2 8" xfId="1064" xr:uid="{9B86562D-E95B-4AAC-A26F-69CAB91FC478}"/>
    <cellStyle name="20% - Accent3 2 9" xfId="1929" xr:uid="{20ED7F83-4DFA-43F3-B6B6-BD9791F85DB6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1089" xr:uid="{ACA388FE-E5EA-4630-A255-D19E512AF7B9}"/>
    <cellStyle name="20% - Accent3 3 2 2 2 3" xfId="1954" xr:uid="{908F2574-5316-4048-BDC2-F8488623FB5B}"/>
    <cellStyle name="20% - Accent3 3 2 2 2 4" xfId="2830" xr:uid="{A966F7EE-5F66-429F-A0EE-A4C1BA53C333}"/>
    <cellStyle name="20% - Accent3 3 2 2 2 5" xfId="3735" xr:uid="{5A81530C-31AB-4054-92ED-FCDB2036FB2B}"/>
    <cellStyle name="20% - Accent3 3 2 2 2 6" xfId="4594" xr:uid="{53CF52DA-2013-4F66-8112-0145192AC2B4}"/>
    <cellStyle name="20% - Accent3 3 2 2 3" xfId="1088" xr:uid="{4E34076A-7CDE-4AAD-BB79-626B4E6C1B0F}"/>
    <cellStyle name="20% - Accent3 3 2 2 4" xfId="1953" xr:uid="{F60B2365-848E-4358-BA4A-4635472DFD3A}"/>
    <cellStyle name="20% - Accent3 3 2 2 5" xfId="2829" xr:uid="{F8A89648-DC2D-44B7-B40B-DAEB2799B601}"/>
    <cellStyle name="20% - Accent3 3 2 2 6" xfId="3734" xr:uid="{1AB310AA-F87C-4B3C-8FEB-2F5CD8D9A2BC}"/>
    <cellStyle name="20% - Accent3 3 2 2 7" xfId="4593" xr:uid="{D2112AFD-F9B6-461F-9E66-C991EFDC7BEC}"/>
    <cellStyle name="20% - Accent3 3 2 3" xfId="111" xr:uid="{153224D8-4C0E-4CD5-96EF-05BD44E1B201}"/>
    <cellStyle name="20% - Accent3 3 2 3 2" xfId="1090" xr:uid="{F61F2227-2557-41AC-B242-C01839B9B3E0}"/>
    <cellStyle name="20% - Accent3 3 2 3 3" xfId="1955" xr:uid="{C27B0B41-A426-47D9-9384-704990AAF508}"/>
    <cellStyle name="20% - Accent3 3 2 3 4" xfId="2831" xr:uid="{1585D64B-9F31-4A09-A3D4-40C46CAB6720}"/>
    <cellStyle name="20% - Accent3 3 2 3 5" xfId="3736" xr:uid="{56EAE754-CF68-4875-B57B-667A0C4548E8}"/>
    <cellStyle name="20% - Accent3 3 2 3 6" xfId="4595" xr:uid="{0B626377-4341-4C09-9235-5C0469037969}"/>
    <cellStyle name="20% - Accent3 3 2 4" xfId="1087" xr:uid="{FD6A308F-B8D3-4A3E-926E-9EA271841CD8}"/>
    <cellStyle name="20% - Accent3 3 2 5" xfId="1952" xr:uid="{59377383-2175-49FC-9AA5-D3026C884289}"/>
    <cellStyle name="20% - Accent3 3 2 6" xfId="2828" xr:uid="{03C442E3-9931-441A-ADC4-AB7F4B6B970D}"/>
    <cellStyle name="20% - Accent3 3 2 7" xfId="3733" xr:uid="{1E826F6B-C0C4-4DB0-B619-D19F3232B02C}"/>
    <cellStyle name="20% - Accent3 3 2 8" xfId="4592" xr:uid="{241BECC8-1A87-4746-A1F0-6FC8BE804279}"/>
    <cellStyle name="20% - Accent3 3 3" xfId="112" xr:uid="{B9CD084E-C0ED-4B83-A0CE-52ABE7B0A06E}"/>
    <cellStyle name="20% - Accent3 3 3 2" xfId="113" xr:uid="{038D385C-4F44-4FEF-BDF9-831303BAAC81}"/>
    <cellStyle name="20% - Accent3 3 3 2 2" xfId="1092" xr:uid="{8D69BF40-E5E5-41AF-A576-F0C374D5A798}"/>
    <cellStyle name="20% - Accent3 3 3 2 3" xfId="1957" xr:uid="{DA26B91E-0CFC-4429-B78C-8D8E235E2A80}"/>
    <cellStyle name="20% - Accent3 3 3 2 4" xfId="2833" xr:uid="{37F912CF-1284-432B-A029-76EDB1486F3D}"/>
    <cellStyle name="20% - Accent3 3 3 2 5" xfId="3738" xr:uid="{54B2C19B-2F99-4418-AFB7-1C3EC6B3FFEE}"/>
    <cellStyle name="20% - Accent3 3 3 2 6" xfId="4597" xr:uid="{0005F3EF-E622-40B3-995D-F3F155CA827B}"/>
    <cellStyle name="20% - Accent3 3 3 3" xfId="1091" xr:uid="{FCFF25CF-FA13-40AA-A1A3-C25777DA3007}"/>
    <cellStyle name="20% - Accent3 3 3 4" xfId="1956" xr:uid="{70AFAD8A-038E-4417-9470-CD4044C389A4}"/>
    <cellStyle name="20% - Accent3 3 3 5" xfId="2832" xr:uid="{397E5EFC-E2E9-4953-A78A-B3F96B0DBFC1}"/>
    <cellStyle name="20% - Accent3 3 3 6" xfId="3737" xr:uid="{34B703AF-7925-4A0D-BC20-18D771B5B497}"/>
    <cellStyle name="20% - Accent3 3 3 7" xfId="4596" xr:uid="{2E42740E-6929-423A-BF94-932944E847F3}"/>
    <cellStyle name="20% - Accent3 3 4" xfId="114" xr:uid="{A5D50AF0-3C74-4E64-85A8-EED6DB808E5A}"/>
    <cellStyle name="20% - Accent3 3 4 2" xfId="1093" xr:uid="{79A17886-A649-4D08-9548-ACB5311A9F57}"/>
    <cellStyle name="20% - Accent3 3 4 3" xfId="1958" xr:uid="{1D33AF68-DF8A-4EAC-BBA9-A6EEA05081F5}"/>
    <cellStyle name="20% - Accent3 3 4 4" xfId="2834" xr:uid="{31285782-692E-4FDB-983F-0FBBC1271E9A}"/>
    <cellStyle name="20% - Accent3 3 4 5" xfId="3739" xr:uid="{6D5C98F7-EF8F-42D3-A5C2-B77EC37CA4C9}"/>
    <cellStyle name="20% - Accent3 3 4 6" xfId="4598" xr:uid="{ECA99C0F-EE90-4D78-8B81-128B7C780A62}"/>
    <cellStyle name="20% - Accent3 3 5" xfId="1086" xr:uid="{2DFC20EB-0B92-43DD-B2D7-2BB5640DF729}"/>
    <cellStyle name="20% - Accent3 3 6" xfId="1951" xr:uid="{867DD16D-320E-444E-B7B6-F457E30EE4AF}"/>
    <cellStyle name="20% - Accent3 3 7" xfId="2827" xr:uid="{048F4560-6254-4BB9-B439-556077B3A23C}"/>
    <cellStyle name="20% - Accent3 3 8" xfId="3732" xr:uid="{BF9BC9CA-9373-464D-A147-DC87AF64A8C5}"/>
    <cellStyle name="20% - Accent3 3 9" xfId="4591" xr:uid="{9B2D4AC9-39E5-42C6-93E2-11E44C898FC2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1096" xr:uid="{5F53A703-E688-4A1B-9AE7-439C871CEF2A}"/>
    <cellStyle name="20% - Accent3 4 2 2 3" xfId="1961" xr:uid="{B38B4A59-7382-41F0-8C09-11DF0E88D705}"/>
    <cellStyle name="20% - Accent3 4 2 2 4" xfId="2837" xr:uid="{07760EDE-4712-49D5-BE13-196F56D18B90}"/>
    <cellStyle name="20% - Accent3 4 2 2 5" xfId="3742" xr:uid="{812EBC60-5414-4686-84B7-1305C296D5F2}"/>
    <cellStyle name="20% - Accent3 4 2 2 6" xfId="4601" xr:uid="{1BD8280F-5C0C-4A1C-9293-1E99A6CCD3A8}"/>
    <cellStyle name="20% - Accent3 4 2 3" xfId="1095" xr:uid="{86179878-FD9A-42FC-8902-BBD309244DA1}"/>
    <cellStyle name="20% - Accent3 4 2 4" xfId="1960" xr:uid="{1E4036EA-9C52-447C-9C6D-5B9AB5227823}"/>
    <cellStyle name="20% - Accent3 4 2 5" xfId="2836" xr:uid="{724A8879-6B62-46C5-B146-43964D035E21}"/>
    <cellStyle name="20% - Accent3 4 2 6" xfId="3741" xr:uid="{8C343904-688C-4E27-BCD5-D0B79CA0FFEC}"/>
    <cellStyle name="20% - Accent3 4 2 7" xfId="4600" xr:uid="{DCA56B56-2213-4B2C-8125-C24EFFD2191D}"/>
    <cellStyle name="20% - Accent3 4 3" xfId="118" xr:uid="{5C026BCF-5367-44D4-8FC1-75F6D18E8A62}"/>
    <cellStyle name="20% - Accent3 4 3 2" xfId="1097" xr:uid="{5817F5AB-D620-45B8-A714-8B86A9CFC748}"/>
    <cellStyle name="20% - Accent3 4 3 3" xfId="1962" xr:uid="{12A2D873-CA19-4232-AFBD-98B9636FAB9D}"/>
    <cellStyle name="20% - Accent3 4 3 4" xfId="2838" xr:uid="{038C3F2C-78F0-4084-A8D5-268686885B6A}"/>
    <cellStyle name="20% - Accent3 4 3 5" xfId="3743" xr:uid="{B7B219D6-416C-4D5D-861F-73591FA3CB9F}"/>
    <cellStyle name="20% - Accent3 4 3 6" xfId="4602" xr:uid="{9B677E90-4AF0-4E46-93C7-47B4B453D98B}"/>
    <cellStyle name="20% - Accent3 4 4" xfId="1094" xr:uid="{FFE572BC-F8B6-4CA1-8D85-330E679331AB}"/>
    <cellStyle name="20% - Accent3 4 5" xfId="1959" xr:uid="{A406C6BB-9027-498A-B112-B13FF0F73F29}"/>
    <cellStyle name="20% - Accent3 4 6" xfId="2835" xr:uid="{9E9F42D7-DB22-491B-945E-09BA2D339997}"/>
    <cellStyle name="20% - Accent3 4 7" xfId="3740" xr:uid="{C7C64EBD-9310-4EEC-BCBB-E6885C9836A8}"/>
    <cellStyle name="20% - Accent3 4 8" xfId="4599" xr:uid="{05B52FA1-D8B7-4484-B3F8-21F17F7563F5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1100" xr:uid="{DF2FFF6F-3279-4B3F-82BA-0E0F1F5AB31C}"/>
    <cellStyle name="20% - Accent3 5 2 2 3" xfId="1965" xr:uid="{E8325E14-5A92-40FF-B7E7-CF37EFB3ACCD}"/>
    <cellStyle name="20% - Accent3 5 2 2 4" xfId="2841" xr:uid="{6E5ACBFC-694F-49DF-90F3-C5A1763A2C2C}"/>
    <cellStyle name="20% - Accent3 5 2 2 5" xfId="3746" xr:uid="{82EBDDCF-EBEC-4C9D-B139-D4922F1E4F35}"/>
    <cellStyle name="20% - Accent3 5 2 2 6" xfId="4605" xr:uid="{8E620507-5A67-430E-BA8E-82E7FE43B2F8}"/>
    <cellStyle name="20% - Accent3 5 2 3" xfId="1099" xr:uid="{2F9AEB66-704E-4838-9135-9EA839FD6076}"/>
    <cellStyle name="20% - Accent3 5 2 4" xfId="1964" xr:uid="{98EAA259-2A5F-43E7-88CF-3377B84FAD58}"/>
    <cellStyle name="20% - Accent3 5 2 5" xfId="2840" xr:uid="{E60DB6AE-00EE-4D9F-91C6-57EA2D0AF727}"/>
    <cellStyle name="20% - Accent3 5 2 6" xfId="3745" xr:uid="{F710721F-D310-4974-8A90-70BAAAB3653F}"/>
    <cellStyle name="20% - Accent3 5 2 7" xfId="4604" xr:uid="{8117A1FA-1626-4057-B226-F1F2FB387A81}"/>
    <cellStyle name="20% - Accent3 5 3" xfId="122" xr:uid="{1E91EA4A-E022-44D7-86A9-A79352E38091}"/>
    <cellStyle name="20% - Accent3 5 3 2" xfId="1101" xr:uid="{A005AA4E-8ABE-4A86-AA8D-DD3D64ED6105}"/>
    <cellStyle name="20% - Accent3 5 3 3" xfId="1966" xr:uid="{5C28BDEF-7F74-460E-8A52-909931A9CFF8}"/>
    <cellStyle name="20% - Accent3 5 3 4" xfId="2842" xr:uid="{3F69C4FD-7C8A-4684-8C82-D10730F214CF}"/>
    <cellStyle name="20% - Accent3 5 3 5" xfId="3747" xr:uid="{E42F6799-827B-4D17-92FD-0B56CFAB52D1}"/>
    <cellStyle name="20% - Accent3 5 3 6" xfId="4606" xr:uid="{231CA16C-54E2-47BD-86F1-4DCDE23EA610}"/>
    <cellStyle name="20% - Accent3 5 4" xfId="1098" xr:uid="{78AF77D9-CD29-4A17-BEBD-AA79C28E9597}"/>
    <cellStyle name="20% - Accent3 5 5" xfId="1963" xr:uid="{57AD131F-8F2B-4CCB-9005-9FC8C96BD988}"/>
    <cellStyle name="20% - Accent3 5 6" xfId="2839" xr:uid="{A51B7286-964E-4C47-B195-1B017D2C275D}"/>
    <cellStyle name="20% - Accent3 5 7" xfId="3744" xr:uid="{64992A71-5D7E-4FF9-B604-ACC8CC6FA543}"/>
    <cellStyle name="20% - Accent3 5 8" xfId="4603" xr:uid="{3E81E858-B8E3-4D91-A973-4649D84DF28B}"/>
    <cellStyle name="20% - Accent3 6" xfId="123" xr:uid="{9276889E-8E59-4273-A464-A8AE33988C93}"/>
    <cellStyle name="20% - Accent3 6 2" xfId="124" xr:uid="{04EDD7CF-27B9-4D34-B71B-227C5BC5C838}"/>
    <cellStyle name="20% - Accent3 6 2 2" xfId="1103" xr:uid="{9E597E30-7107-4BCB-9B08-3FC3C2CBE9B6}"/>
    <cellStyle name="20% - Accent3 6 2 3" xfId="1968" xr:uid="{8E5868F0-B4D5-4409-BB74-E212661709EE}"/>
    <cellStyle name="20% - Accent3 6 2 4" xfId="2844" xr:uid="{1FF51988-D09D-4BA7-9A91-8E706FF5454E}"/>
    <cellStyle name="20% - Accent3 6 2 5" xfId="3749" xr:uid="{88A64053-7A67-4C19-8DF5-E10792A59576}"/>
    <cellStyle name="20% - Accent3 6 2 6" xfId="4608" xr:uid="{FC3968B4-46AE-4B1A-A1AB-4AAB4BC3480A}"/>
    <cellStyle name="20% - Accent3 6 3" xfId="1102" xr:uid="{E7FDC9B7-3FBA-42AF-9D91-5A2D0F38080B}"/>
    <cellStyle name="20% - Accent3 6 4" xfId="1967" xr:uid="{E3FD58D4-AD5D-42D3-AEC7-8EBE8EE42D47}"/>
    <cellStyle name="20% - Accent3 6 5" xfId="2843" xr:uid="{3C79A0AD-3198-4829-AEDD-7FCC7F412AF9}"/>
    <cellStyle name="20% - Accent3 6 6" xfId="3748" xr:uid="{F5BFCE3F-08F0-4E26-A05B-CB5EB19130E6}"/>
    <cellStyle name="20% - Accent3 6 7" xfId="4607" xr:uid="{1B644530-4408-4C53-A0C4-F7FC9A72EBE2}"/>
    <cellStyle name="20% - Accent3 7" xfId="125" xr:uid="{3AECE89B-3D1C-4B37-9CB3-5E13CAC0B49C}"/>
    <cellStyle name="20% - Accent3 7 2" xfId="126" xr:uid="{D34F51AF-A0AE-4C9D-90A6-BEC693580D29}"/>
    <cellStyle name="20% - Accent3 7 2 2" xfId="1105" xr:uid="{9E4E7AF5-B688-4246-A009-DF42B864104B}"/>
    <cellStyle name="20% - Accent3 7 2 3" xfId="1970" xr:uid="{DE6FE706-B2CA-409D-AA1C-6AE40803C9C8}"/>
    <cellStyle name="20% - Accent3 7 2 4" xfId="2846" xr:uid="{15B3EB3F-8E37-42F9-A1F5-0BDE08D8D8DA}"/>
    <cellStyle name="20% - Accent3 7 2 5" xfId="3751" xr:uid="{05420B83-269F-43EC-B8DB-747CAB087C5A}"/>
    <cellStyle name="20% - Accent3 7 2 6" xfId="4610" xr:uid="{124B429D-FD7A-48C5-B4BA-562C652B5F56}"/>
    <cellStyle name="20% - Accent3 7 3" xfId="1104" xr:uid="{483CA818-1124-48B6-BAA5-69C663CA828F}"/>
    <cellStyle name="20% - Accent3 7 4" xfId="1969" xr:uid="{E947F27E-065C-44F0-A002-F4F373359323}"/>
    <cellStyle name="20% - Accent3 7 5" xfId="2845" xr:uid="{81A66E75-CBB6-4745-ACBE-5C4886463452}"/>
    <cellStyle name="20% - Accent3 7 6" xfId="3750" xr:uid="{D03DB935-860D-4864-A5C0-FC49E54F3C14}"/>
    <cellStyle name="20% - Accent3 7 7" xfId="4609" xr:uid="{69DE719C-2957-4720-AF72-1B5FCD626F29}"/>
    <cellStyle name="20% - Accent4 2" xfId="127" xr:uid="{6F252E6B-C1D5-4146-A7DF-AEE3465B354E}"/>
    <cellStyle name="20% - Accent4 2 10" xfId="2847" xr:uid="{E9C3F2AE-98D8-4FDB-A1DD-E9EDA65BE24F}"/>
    <cellStyle name="20% - Accent4 2 11" xfId="3752" xr:uid="{0EA7DB58-1728-43C7-B334-F902EEE2B945}"/>
    <cellStyle name="20% - Accent4 2 12" xfId="4611" xr:uid="{6D07E62D-49D9-4161-9476-16B5DD070F8D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2 2 2" xfId="1110" xr:uid="{7FE775DB-DCE3-4CB6-B61F-5FD4C8798AC8}"/>
    <cellStyle name="20% - Accent4 2 2 2 2 2 3" xfId="1975" xr:uid="{7D308FEB-0063-4E0B-B759-DA01DD7B5190}"/>
    <cellStyle name="20% - Accent4 2 2 2 2 2 4" xfId="2851" xr:uid="{1B30ACA3-A7A1-4325-890B-DB8FFD37C189}"/>
    <cellStyle name="20% - Accent4 2 2 2 2 2 5" xfId="3756" xr:uid="{3834C3B1-7D1A-45D8-BEB4-8388C421CC31}"/>
    <cellStyle name="20% - Accent4 2 2 2 2 2 6" xfId="4615" xr:uid="{04EFC633-9EB8-4EEB-A4F7-2095ECC9A0AE}"/>
    <cellStyle name="20% - Accent4 2 2 2 2 3" xfId="1109" xr:uid="{C641D6E4-3B21-4F46-B037-47A340A54837}"/>
    <cellStyle name="20% - Accent4 2 2 2 2 4" xfId="1974" xr:uid="{76C88A87-8DB0-455E-996F-2E0773646FAD}"/>
    <cellStyle name="20% - Accent4 2 2 2 2 5" xfId="2850" xr:uid="{360E8067-B934-4392-978F-06545947357C}"/>
    <cellStyle name="20% - Accent4 2 2 2 2 6" xfId="3755" xr:uid="{4752B26B-258A-4C73-A2FB-51A15E343F2C}"/>
    <cellStyle name="20% - Accent4 2 2 2 2 7" xfId="4614" xr:uid="{D742642B-D020-4B89-AAD4-814D2487B93B}"/>
    <cellStyle name="20% - Accent4 2 2 2 3" xfId="132" xr:uid="{6BF44937-4509-40C1-B364-2E1132A4C706}"/>
    <cellStyle name="20% - Accent4 2 2 2 3 2" xfId="1111" xr:uid="{BE5A5085-117C-472C-AC5C-15E4B1F2D8D2}"/>
    <cellStyle name="20% - Accent4 2 2 2 3 3" xfId="1976" xr:uid="{FD080F69-627E-4B0C-81EB-691F59DFCF66}"/>
    <cellStyle name="20% - Accent4 2 2 2 3 4" xfId="2852" xr:uid="{03CE4A94-5CAA-49E3-9A26-B4F931EE8430}"/>
    <cellStyle name="20% - Accent4 2 2 2 3 5" xfId="3757" xr:uid="{5A66DC35-84A6-4EFA-92EF-DAD9C40D2A6E}"/>
    <cellStyle name="20% - Accent4 2 2 2 3 6" xfId="4616" xr:uid="{F4E48900-871F-49BF-AC91-FB28636F4A1B}"/>
    <cellStyle name="20% - Accent4 2 2 2 4" xfId="1108" xr:uid="{EDBFE390-0CC7-4293-BDBC-3E2632B24B18}"/>
    <cellStyle name="20% - Accent4 2 2 2 5" xfId="1973" xr:uid="{4F8B0E38-7D88-4FBF-8821-09EDDBDDE11D}"/>
    <cellStyle name="20% - Accent4 2 2 2 6" xfId="2849" xr:uid="{642EEE51-D1FD-4A71-B820-CB2E7374658E}"/>
    <cellStyle name="20% - Accent4 2 2 2 7" xfId="3754" xr:uid="{0239F0B4-47BE-4F0D-9C84-68097CB6E618}"/>
    <cellStyle name="20% - Accent4 2 2 2 8" xfId="4613" xr:uid="{52098490-68BA-4784-9D0E-DF007DA7B62B}"/>
    <cellStyle name="20% - Accent4 2 2 3" xfId="133" xr:uid="{3BBC5F0E-CADD-444A-8D75-ED294FCF82A9}"/>
    <cellStyle name="20% - Accent4 2 2 3 2" xfId="134" xr:uid="{B805CBE9-9F10-4E7A-9595-90643D01085C}"/>
    <cellStyle name="20% - Accent4 2 2 3 2 2" xfId="1113" xr:uid="{BE8E42D0-ED5C-4099-BC18-CECED646C6EF}"/>
    <cellStyle name="20% - Accent4 2 2 3 2 3" xfId="1978" xr:uid="{ED7FC9E8-9AEA-4020-9C8E-03D7F02D2A95}"/>
    <cellStyle name="20% - Accent4 2 2 3 2 4" xfId="2854" xr:uid="{DC817EF9-B212-4049-B795-30D9A715B905}"/>
    <cellStyle name="20% - Accent4 2 2 3 2 5" xfId="3759" xr:uid="{3B819F4F-5441-407F-999A-2EF00355FCA6}"/>
    <cellStyle name="20% - Accent4 2 2 3 2 6" xfId="4618" xr:uid="{3276498A-FA21-4AF6-ABD2-100A7D464C29}"/>
    <cellStyle name="20% - Accent4 2 2 3 3" xfId="1112" xr:uid="{243C3A06-718D-469D-B64F-A7F4B3AD8B1B}"/>
    <cellStyle name="20% - Accent4 2 2 3 4" xfId="1977" xr:uid="{839CDA17-92FE-4861-814D-94D42E6709A7}"/>
    <cellStyle name="20% - Accent4 2 2 3 5" xfId="2853" xr:uid="{5292AC06-09A1-4547-9E47-2C8E45EAE715}"/>
    <cellStyle name="20% - Accent4 2 2 3 6" xfId="3758" xr:uid="{B204B080-4422-4295-97F3-539EF2E0E537}"/>
    <cellStyle name="20% - Accent4 2 2 3 7" xfId="4617" xr:uid="{CDF391A9-7F96-44E3-959D-E98B92CAAFBE}"/>
    <cellStyle name="20% - Accent4 2 2 4" xfId="135" xr:uid="{EAEECCD9-D7BC-4127-B19B-536027F0B459}"/>
    <cellStyle name="20% - Accent4 2 2 4 2" xfId="1114" xr:uid="{344A391C-635D-418C-A568-CF852EACB5BD}"/>
    <cellStyle name="20% - Accent4 2 2 4 3" xfId="1979" xr:uid="{F846B5A1-614E-44FC-8913-E707253099C6}"/>
    <cellStyle name="20% - Accent4 2 2 4 4" xfId="2855" xr:uid="{FB6F936C-5ABF-48D5-A860-8BD635AA7698}"/>
    <cellStyle name="20% - Accent4 2 2 4 5" xfId="3760" xr:uid="{F08D1307-FA51-4120-B9C5-BDFF44EA32CC}"/>
    <cellStyle name="20% - Accent4 2 2 4 6" xfId="4619" xr:uid="{1A349179-0737-468C-96F5-547E517F5BDD}"/>
    <cellStyle name="20% - Accent4 2 2 5" xfId="1107" xr:uid="{F5C5EF1A-1CAD-4FB3-B5E4-AD833EA69A16}"/>
    <cellStyle name="20% - Accent4 2 2 6" xfId="1972" xr:uid="{84DC4991-1070-4549-B2CB-DF8E2F90A40B}"/>
    <cellStyle name="20% - Accent4 2 2 7" xfId="2848" xr:uid="{A8AD5068-628D-4F5C-A908-987D0C80769E}"/>
    <cellStyle name="20% - Accent4 2 2 8" xfId="3753" xr:uid="{23165D71-E413-4293-A986-3ACEC6DA3D89}"/>
    <cellStyle name="20% - Accent4 2 2 9" xfId="4612" xr:uid="{24356566-09EA-4E87-A5F0-8DCBC7E74176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2 2 2" xfId="1117" xr:uid="{85CBB6E3-D60F-432B-AAEC-5BB48A2813F8}"/>
    <cellStyle name="20% - Accent4 2 3 2 2 3" xfId="1982" xr:uid="{B193144C-0352-4CD7-A507-CB4C2AB70A36}"/>
    <cellStyle name="20% - Accent4 2 3 2 2 4" xfId="2858" xr:uid="{7921000D-F7D6-4FA9-B0DC-851AF4C9BD34}"/>
    <cellStyle name="20% - Accent4 2 3 2 2 5" xfId="3763" xr:uid="{0208EB3A-FCF9-412A-9491-94CDB1C5CE87}"/>
    <cellStyle name="20% - Accent4 2 3 2 2 6" xfId="4622" xr:uid="{E451BF14-BB9A-48AE-922F-AE12D86A4D5F}"/>
    <cellStyle name="20% - Accent4 2 3 2 3" xfId="1116" xr:uid="{E91C0119-0D08-4CA1-B466-05B58A6A6C39}"/>
    <cellStyle name="20% - Accent4 2 3 2 4" xfId="1981" xr:uid="{93B79BD7-95E0-4AD6-B1ED-06FFB982AC43}"/>
    <cellStyle name="20% - Accent4 2 3 2 5" xfId="2857" xr:uid="{1DD79DCB-1445-43BE-8944-00661FA185DB}"/>
    <cellStyle name="20% - Accent4 2 3 2 6" xfId="3762" xr:uid="{CC962056-B45B-45D1-BD55-AD6F055CAB73}"/>
    <cellStyle name="20% - Accent4 2 3 2 7" xfId="4621" xr:uid="{D14B4D78-7234-4A1A-AF59-7F29D7595F1B}"/>
    <cellStyle name="20% - Accent4 2 3 3" xfId="139" xr:uid="{65479BCD-170C-429D-B21C-9343CE2D0078}"/>
    <cellStyle name="20% - Accent4 2 3 3 2" xfId="1118" xr:uid="{8C8F46E6-A912-49BA-A0B2-002B87423D32}"/>
    <cellStyle name="20% - Accent4 2 3 3 3" xfId="1983" xr:uid="{B3C294EF-A809-44B0-9A38-D419820EACF5}"/>
    <cellStyle name="20% - Accent4 2 3 3 4" xfId="2859" xr:uid="{4D640FA3-AE9E-4CA8-883F-625D6BB78E4F}"/>
    <cellStyle name="20% - Accent4 2 3 3 5" xfId="3764" xr:uid="{22A8F161-CD54-498A-980F-321DC05C997F}"/>
    <cellStyle name="20% - Accent4 2 3 3 6" xfId="4623" xr:uid="{36ED73DD-5BC4-4116-BF11-A1F2D2BA163F}"/>
    <cellStyle name="20% - Accent4 2 3 4" xfId="1115" xr:uid="{848AB882-43D9-4434-9A52-E9D6C4348DA6}"/>
    <cellStyle name="20% - Accent4 2 3 5" xfId="1980" xr:uid="{8A7B1F68-1688-4849-A786-A98F0A4E1E4D}"/>
    <cellStyle name="20% - Accent4 2 3 6" xfId="2856" xr:uid="{6B6D9370-CBDC-416D-B14D-1FD01D34871A}"/>
    <cellStyle name="20% - Accent4 2 3 7" xfId="3761" xr:uid="{8028393B-C88A-4317-AE1A-6F9DC5744F45}"/>
    <cellStyle name="20% - Accent4 2 3 8" xfId="4620" xr:uid="{DA76B33D-63C3-4BCE-BDC1-B63440CA8D3A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2 2 2" xfId="1121" xr:uid="{4A710BE5-1919-4D14-BCD9-AB5FD858C0CF}"/>
    <cellStyle name="20% - Accent4 2 4 2 2 3" xfId="1986" xr:uid="{5A972C3F-17D6-4C53-8356-C3C6BE322CA8}"/>
    <cellStyle name="20% - Accent4 2 4 2 2 4" xfId="2862" xr:uid="{4725458C-B0C8-4290-8E2F-05330D87FB18}"/>
    <cellStyle name="20% - Accent4 2 4 2 2 5" xfId="3767" xr:uid="{BF0C2409-717A-43DA-AB37-A54694FA6DEF}"/>
    <cellStyle name="20% - Accent4 2 4 2 2 6" xfId="4626" xr:uid="{F48CD8A3-E335-4B63-BB50-8AE839EE69C5}"/>
    <cellStyle name="20% - Accent4 2 4 2 3" xfId="1120" xr:uid="{C71C93C1-341A-44BF-9F63-20FC56289FFB}"/>
    <cellStyle name="20% - Accent4 2 4 2 4" xfId="1985" xr:uid="{ED436922-65AD-49CA-8C20-29A7498FC48D}"/>
    <cellStyle name="20% - Accent4 2 4 2 5" xfId="2861" xr:uid="{3B23B880-8AF4-4B1E-922A-6FCC6AC9ED4A}"/>
    <cellStyle name="20% - Accent4 2 4 2 6" xfId="3766" xr:uid="{C5D0AC54-6ABE-45BE-9B06-89FD2F5BC72B}"/>
    <cellStyle name="20% - Accent4 2 4 2 7" xfId="4625" xr:uid="{37ED83BF-9774-4A1A-870A-589A9E2A2CC7}"/>
    <cellStyle name="20% - Accent4 2 4 3" xfId="143" xr:uid="{96F15470-D07F-447B-A7AE-C39A098825C5}"/>
    <cellStyle name="20% - Accent4 2 4 3 2" xfId="1122" xr:uid="{69A2C252-3D4B-4131-A7AE-7E0302349813}"/>
    <cellStyle name="20% - Accent4 2 4 3 3" xfId="1987" xr:uid="{76D076C1-03F1-4AB1-AA08-C3DB241C1A37}"/>
    <cellStyle name="20% - Accent4 2 4 3 4" xfId="2863" xr:uid="{E7E97D6A-6234-4B54-9C9B-795B316E930F}"/>
    <cellStyle name="20% - Accent4 2 4 3 5" xfId="3768" xr:uid="{8124F969-A1E1-4D05-9E88-D5EA32045040}"/>
    <cellStyle name="20% - Accent4 2 4 3 6" xfId="4627" xr:uid="{8F4AA2EB-7A8D-4678-B91F-376C406DBD1E}"/>
    <cellStyle name="20% - Accent4 2 4 4" xfId="1119" xr:uid="{D574A69A-53E6-4830-BF93-6C3B519A20C3}"/>
    <cellStyle name="20% - Accent4 2 4 5" xfId="1984" xr:uid="{2A2C2AB6-1A50-49A9-9B2E-D54FA04F31BA}"/>
    <cellStyle name="20% - Accent4 2 4 6" xfId="2860" xr:uid="{FC97C3F8-D13D-462D-A058-10A31AA330BA}"/>
    <cellStyle name="20% - Accent4 2 4 7" xfId="3765" xr:uid="{88043FB5-16F2-4DD4-A877-2C77D7E49251}"/>
    <cellStyle name="20% - Accent4 2 4 8" xfId="4624" xr:uid="{91A84EA1-E505-4B7C-BA11-09B63129D3E4}"/>
    <cellStyle name="20% - Accent4 2 5" xfId="144" xr:uid="{2361583A-9289-4407-8AE8-2A4DF52DD5A4}"/>
    <cellStyle name="20% - Accent4 2 5 2" xfId="145" xr:uid="{7C5F27C5-55BE-4CCD-9A42-8BA5FE41A663}"/>
    <cellStyle name="20% - Accent4 2 5 2 2" xfId="1124" xr:uid="{F1CA4A8C-29CC-4541-A711-EF619A3F094A}"/>
    <cellStyle name="20% - Accent4 2 5 2 3" xfId="1989" xr:uid="{D37CD95B-B11B-4FA9-BF14-C78AF2656D19}"/>
    <cellStyle name="20% - Accent4 2 5 2 4" xfId="2865" xr:uid="{B8995551-1A76-4CF2-A2FC-D51404949AB5}"/>
    <cellStyle name="20% - Accent4 2 5 2 5" xfId="3770" xr:uid="{71EF97A5-4A03-4FE4-8479-E27192780023}"/>
    <cellStyle name="20% - Accent4 2 5 2 6" xfId="4629" xr:uid="{29C49A9E-F881-4B7E-A562-5423D6F200F7}"/>
    <cellStyle name="20% - Accent4 2 5 3" xfId="1123" xr:uid="{825BD8EB-AC9B-445D-A03C-2F79D982543D}"/>
    <cellStyle name="20% - Accent4 2 5 4" xfId="1988" xr:uid="{41035351-63C3-46A1-83BC-4BE89B5EA448}"/>
    <cellStyle name="20% - Accent4 2 5 5" xfId="2864" xr:uid="{5D271930-C684-42EE-A604-D3AE79F3D7CF}"/>
    <cellStyle name="20% - Accent4 2 5 6" xfId="3769" xr:uid="{22FD9BD7-64B6-4226-BA40-1F55F3C6B0C2}"/>
    <cellStyle name="20% - Accent4 2 5 7" xfId="4628" xr:uid="{267DC24B-0BE1-4515-8AE3-4D083BE6F01B}"/>
    <cellStyle name="20% - Accent4 2 6" xfId="146" xr:uid="{B7D85DAD-B7BE-4963-BF99-C08500D024D1}"/>
    <cellStyle name="20% - Accent4 2 6 2" xfId="147" xr:uid="{CD9F1B37-5784-4AC4-8F0D-9FC258AF452E}"/>
    <cellStyle name="20% - Accent4 2 6 2 2" xfId="1126" xr:uid="{4DE629B0-AE44-4535-B54C-C394F2D7B510}"/>
    <cellStyle name="20% - Accent4 2 6 2 3" xfId="1991" xr:uid="{4563EACA-9674-4759-85BA-CC1F3FB53EE9}"/>
    <cellStyle name="20% - Accent4 2 6 2 4" xfId="2867" xr:uid="{8B09FAFC-A1AB-427F-8585-412CCCCCE7B1}"/>
    <cellStyle name="20% - Accent4 2 6 2 5" xfId="3772" xr:uid="{96DD7151-4851-40CB-9730-4718357F4E49}"/>
    <cellStyle name="20% - Accent4 2 6 2 6" xfId="4631" xr:uid="{5CDE5601-92BE-49FD-BA5A-FBCCB285A73A}"/>
    <cellStyle name="20% - Accent4 2 6 3" xfId="1125" xr:uid="{490E3071-EF6B-48ED-85DD-FB0A93E29436}"/>
    <cellStyle name="20% - Accent4 2 6 4" xfId="1990" xr:uid="{ED61674C-4512-4254-957C-0688C0FCFBF1}"/>
    <cellStyle name="20% - Accent4 2 6 5" xfId="2866" xr:uid="{60096DC3-A188-4D4A-9B96-7AF597CD3220}"/>
    <cellStyle name="20% - Accent4 2 6 6" xfId="3771" xr:uid="{DC253489-554B-425F-9F68-0CA6DFA2B85B}"/>
    <cellStyle name="20% - Accent4 2 6 7" xfId="4630" xr:uid="{9A66CD75-BF09-4308-86C3-2CE6555F030D}"/>
    <cellStyle name="20% - Accent4 2 7" xfId="148" xr:uid="{13D27386-34CB-424C-BA0C-3D688808ED93}"/>
    <cellStyle name="20% - Accent4 2 7 2" xfId="1127" xr:uid="{9BF1FCBD-BE0D-4018-8522-68042097F106}"/>
    <cellStyle name="20% - Accent4 2 7 3" xfId="1992" xr:uid="{27B318CC-333C-4059-8731-8E4B830B21A7}"/>
    <cellStyle name="20% - Accent4 2 7 4" xfId="2868" xr:uid="{D4E73288-6997-450D-AB17-ECBAA41E60C9}"/>
    <cellStyle name="20% - Accent4 2 7 5" xfId="3773" xr:uid="{35D7E21C-DE34-4FE3-9EDE-8462CA9174C4}"/>
    <cellStyle name="20% - Accent4 2 7 6" xfId="4632" xr:uid="{455F863B-5536-4C82-8D2F-A79A78B52BB7}"/>
    <cellStyle name="20% - Accent4 2 8" xfId="1106" xr:uid="{5B801D81-28B1-4BFA-84CC-368B40C85756}"/>
    <cellStyle name="20% - Accent4 2 9" xfId="1971" xr:uid="{DFDAD538-9718-4F2C-AEA9-0470D16E7B64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1131" xr:uid="{0F3975D9-A600-419A-BCC2-8B471853F558}"/>
    <cellStyle name="20% - Accent4 3 2 2 2 3" xfId="1996" xr:uid="{49C442EC-F317-4934-9526-77173E2D5F9F}"/>
    <cellStyle name="20% - Accent4 3 2 2 2 4" xfId="2872" xr:uid="{D6974C8D-90C2-49AB-81D3-310EA016AA59}"/>
    <cellStyle name="20% - Accent4 3 2 2 2 5" xfId="3777" xr:uid="{0BE98EE7-657E-4576-9AB9-9C6C3EC25CFD}"/>
    <cellStyle name="20% - Accent4 3 2 2 2 6" xfId="4636" xr:uid="{B5F742FC-C35C-47E8-95A2-1B0ADA11B584}"/>
    <cellStyle name="20% - Accent4 3 2 2 3" xfId="1130" xr:uid="{6B5222B2-87EB-4493-8619-E52308320075}"/>
    <cellStyle name="20% - Accent4 3 2 2 4" xfId="1995" xr:uid="{B90BCC29-FA53-4EE9-99D9-68ECCA28A942}"/>
    <cellStyle name="20% - Accent4 3 2 2 5" xfId="2871" xr:uid="{5240DC79-2F93-4570-9D89-792B9B890024}"/>
    <cellStyle name="20% - Accent4 3 2 2 6" xfId="3776" xr:uid="{CEE89D95-30C3-46C0-95F7-E5525E071351}"/>
    <cellStyle name="20% - Accent4 3 2 2 7" xfId="4635" xr:uid="{C73914AC-CAF5-4DD5-A6F7-FD0CCB46E3EA}"/>
    <cellStyle name="20% - Accent4 3 2 3" xfId="153" xr:uid="{D1EC1766-09BC-4965-BC68-547AF19AC6E3}"/>
    <cellStyle name="20% - Accent4 3 2 3 2" xfId="1132" xr:uid="{806F8BB9-0799-4C05-B758-FFAAF832E8CC}"/>
    <cellStyle name="20% - Accent4 3 2 3 3" xfId="1997" xr:uid="{9198C4D9-F507-481B-8C2C-F6E7FD1FAAAC}"/>
    <cellStyle name="20% - Accent4 3 2 3 4" xfId="2873" xr:uid="{EDAD54D2-A712-42D5-9B6B-FD47C8F7B402}"/>
    <cellStyle name="20% - Accent4 3 2 3 5" xfId="3778" xr:uid="{490AC81C-32E0-4014-A052-7C50632F0E8A}"/>
    <cellStyle name="20% - Accent4 3 2 3 6" xfId="4637" xr:uid="{B5812FBB-83BC-433C-9910-AA70DF7B6F8D}"/>
    <cellStyle name="20% - Accent4 3 2 4" xfId="1129" xr:uid="{77698321-A365-4685-8CBF-E34E6E035910}"/>
    <cellStyle name="20% - Accent4 3 2 5" xfId="1994" xr:uid="{0729EEA8-1C6E-444F-864A-04AD8F5FDC16}"/>
    <cellStyle name="20% - Accent4 3 2 6" xfId="2870" xr:uid="{D215B52C-D769-48A5-A7E2-A514FBF29211}"/>
    <cellStyle name="20% - Accent4 3 2 7" xfId="3775" xr:uid="{0FCA847A-2107-4DAE-9630-89F5D87FB0FE}"/>
    <cellStyle name="20% - Accent4 3 2 8" xfId="4634" xr:uid="{863C0BEE-7AB6-4C18-9A53-94C231B180B2}"/>
    <cellStyle name="20% - Accent4 3 3" xfId="154" xr:uid="{BD53A6F4-6246-4A40-8E09-3116F6D7607E}"/>
    <cellStyle name="20% - Accent4 3 3 2" xfId="155" xr:uid="{04B5C08A-9BF6-4A73-B132-630C4CF3A406}"/>
    <cellStyle name="20% - Accent4 3 3 2 2" xfId="1134" xr:uid="{2C64E738-6BB8-4F92-A9DE-4A533C645A7A}"/>
    <cellStyle name="20% - Accent4 3 3 2 3" xfId="1999" xr:uid="{E4F87FB7-E971-489C-B4E8-D849213CC47B}"/>
    <cellStyle name="20% - Accent4 3 3 2 4" xfId="2875" xr:uid="{1EF56027-65C4-4DC6-A0E5-191E750D4681}"/>
    <cellStyle name="20% - Accent4 3 3 2 5" xfId="3780" xr:uid="{BEFA2D73-9A7A-40AC-9735-E192B10636FC}"/>
    <cellStyle name="20% - Accent4 3 3 2 6" xfId="4639" xr:uid="{14C091E0-E300-497C-A3CD-7A9E21F51D95}"/>
    <cellStyle name="20% - Accent4 3 3 3" xfId="1133" xr:uid="{C87DF3ED-8B8C-4608-89E5-69EADBB306AA}"/>
    <cellStyle name="20% - Accent4 3 3 4" xfId="1998" xr:uid="{E4DBB6ED-84C6-4E4D-9BFB-4C1446830FDC}"/>
    <cellStyle name="20% - Accent4 3 3 5" xfId="2874" xr:uid="{A5D47C5B-1502-4C91-BF51-7EBDF3C24711}"/>
    <cellStyle name="20% - Accent4 3 3 6" xfId="3779" xr:uid="{847D0E56-428C-4D25-A04E-1D46414779E8}"/>
    <cellStyle name="20% - Accent4 3 3 7" xfId="4638" xr:uid="{9B87CDAB-5EE6-477C-A736-1F5468B500E2}"/>
    <cellStyle name="20% - Accent4 3 4" xfId="156" xr:uid="{6AD688DC-1241-44F8-88F5-FB0F738D0BB4}"/>
    <cellStyle name="20% - Accent4 3 4 2" xfId="1135" xr:uid="{ABA06231-0E85-4C88-AC53-FB31B44632E1}"/>
    <cellStyle name="20% - Accent4 3 4 3" xfId="2000" xr:uid="{25A0E838-409D-47CF-A65A-EF63F9D802F6}"/>
    <cellStyle name="20% - Accent4 3 4 4" xfId="2876" xr:uid="{7F86FFF0-BDAA-4103-8A50-138B0628660D}"/>
    <cellStyle name="20% - Accent4 3 4 5" xfId="3781" xr:uid="{1D938A66-E5B8-48D7-89E8-3A756285949C}"/>
    <cellStyle name="20% - Accent4 3 4 6" xfId="4640" xr:uid="{C6D4FB24-641C-4F77-9228-AF7E7956C286}"/>
    <cellStyle name="20% - Accent4 3 5" xfId="1128" xr:uid="{23521EA9-C797-4D63-BCB7-0343D95F623E}"/>
    <cellStyle name="20% - Accent4 3 6" xfId="1993" xr:uid="{C56B88A9-0B18-4DEA-8691-A6709E92AA11}"/>
    <cellStyle name="20% - Accent4 3 7" xfId="2869" xr:uid="{145CA14C-2B03-4CB2-B09D-603AC8B1637D}"/>
    <cellStyle name="20% - Accent4 3 8" xfId="3774" xr:uid="{E2C90C80-1C3F-4142-BB10-59F6B9EAE7B5}"/>
    <cellStyle name="20% - Accent4 3 9" xfId="4633" xr:uid="{CE60B163-458D-42D1-90A2-953B21D6A715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1138" xr:uid="{EE18EC55-72A2-487F-B56F-9142689F7B53}"/>
    <cellStyle name="20% - Accent4 4 2 2 3" xfId="2003" xr:uid="{73645137-43AD-4633-B80D-1BA704352D73}"/>
    <cellStyle name="20% - Accent4 4 2 2 4" xfId="2879" xr:uid="{DC51661E-2A79-495C-8C14-B625D4F62632}"/>
    <cellStyle name="20% - Accent4 4 2 2 5" xfId="3784" xr:uid="{C52186D6-1707-457A-BD56-28EC84F498AD}"/>
    <cellStyle name="20% - Accent4 4 2 2 6" xfId="4643" xr:uid="{9CFC17F6-7131-4E43-8EB7-988EB5CE39F9}"/>
    <cellStyle name="20% - Accent4 4 2 3" xfId="1137" xr:uid="{20B05C5E-B662-42CB-9B73-AE6FFB4EF69F}"/>
    <cellStyle name="20% - Accent4 4 2 4" xfId="2002" xr:uid="{D4066064-9DD2-42CF-9488-0E2357509095}"/>
    <cellStyle name="20% - Accent4 4 2 5" xfId="2878" xr:uid="{2C2C653E-993D-4A56-97BD-9CA8E566B8D2}"/>
    <cellStyle name="20% - Accent4 4 2 6" xfId="3783" xr:uid="{366064E7-0690-4570-BF86-8662EA94558A}"/>
    <cellStyle name="20% - Accent4 4 2 7" xfId="4642" xr:uid="{F49933D7-6370-480F-97ED-DB491A0B991C}"/>
    <cellStyle name="20% - Accent4 4 3" xfId="160" xr:uid="{8468E94A-49EF-4D76-B755-9667CA20DFD4}"/>
    <cellStyle name="20% - Accent4 4 3 2" xfId="1139" xr:uid="{5738489A-8E5C-42DE-BA35-8BEEE3134C4D}"/>
    <cellStyle name="20% - Accent4 4 3 3" xfId="2004" xr:uid="{597EE528-7728-4614-B644-65976B55E4C7}"/>
    <cellStyle name="20% - Accent4 4 3 4" xfId="2880" xr:uid="{3CBFA247-CF26-41B2-8DAA-7E82A92E0E1F}"/>
    <cellStyle name="20% - Accent4 4 3 5" xfId="3785" xr:uid="{BD0E1BBB-C55D-489A-A050-6D573941723A}"/>
    <cellStyle name="20% - Accent4 4 3 6" xfId="4644" xr:uid="{0D0CE63F-B378-4270-909A-F6A38E7C15BA}"/>
    <cellStyle name="20% - Accent4 4 4" xfId="1136" xr:uid="{F89822D3-F438-4C84-8D0F-E4BF9EA6C7D5}"/>
    <cellStyle name="20% - Accent4 4 5" xfId="2001" xr:uid="{EAD6A777-F2DD-4D3B-97D1-0D5272A12376}"/>
    <cellStyle name="20% - Accent4 4 6" xfId="2877" xr:uid="{9118AF72-2B78-44F7-9ED4-A8E128146555}"/>
    <cellStyle name="20% - Accent4 4 7" xfId="3782" xr:uid="{A9AFD8E0-5CD1-45AF-AA4B-1F121A6693E6}"/>
    <cellStyle name="20% - Accent4 4 8" xfId="4641" xr:uid="{CD927A11-F221-46E0-B970-0163B5F2B718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1142" xr:uid="{0DED1D79-E2EE-46EB-91FE-8BA62BEDCE76}"/>
    <cellStyle name="20% - Accent4 5 2 2 3" xfId="2007" xr:uid="{444B637B-65A3-4187-82CC-CBB638277025}"/>
    <cellStyle name="20% - Accent4 5 2 2 4" xfId="2883" xr:uid="{88B18D59-5DDD-4461-BB25-08363B995B94}"/>
    <cellStyle name="20% - Accent4 5 2 2 5" xfId="3788" xr:uid="{7758ECEE-E2A6-4C60-8992-FB3D01A8DFD2}"/>
    <cellStyle name="20% - Accent4 5 2 2 6" xfId="4647" xr:uid="{8C30FB76-BBEE-4341-B86E-D44C891DE00C}"/>
    <cellStyle name="20% - Accent4 5 2 3" xfId="1141" xr:uid="{7DCB9479-DD5D-4D3A-BD8B-B484BBFAA1A9}"/>
    <cellStyle name="20% - Accent4 5 2 4" xfId="2006" xr:uid="{9C245FEB-3E67-4C57-91E8-8FF07A75D619}"/>
    <cellStyle name="20% - Accent4 5 2 5" xfId="2882" xr:uid="{F30D395C-7B4A-4300-93AE-EDABCE5149D7}"/>
    <cellStyle name="20% - Accent4 5 2 6" xfId="3787" xr:uid="{31732D3F-8645-46A4-B172-C82FFEBEEEA6}"/>
    <cellStyle name="20% - Accent4 5 2 7" xfId="4646" xr:uid="{A55B3950-B4AF-4E84-A140-9407C2B6A483}"/>
    <cellStyle name="20% - Accent4 5 3" xfId="164" xr:uid="{36A8BD4A-1F35-40FD-9630-854D3A3E164E}"/>
    <cellStyle name="20% - Accent4 5 3 2" xfId="1143" xr:uid="{477FCDA7-B5E4-447C-A933-1C633F535E87}"/>
    <cellStyle name="20% - Accent4 5 3 3" xfId="2008" xr:uid="{E6324FF9-6D81-4D86-9980-3C2488F48758}"/>
    <cellStyle name="20% - Accent4 5 3 4" xfId="2884" xr:uid="{1DFFF835-3481-4252-B25D-DF1310305538}"/>
    <cellStyle name="20% - Accent4 5 3 5" xfId="3789" xr:uid="{EF3D451F-9AFD-4FF1-9CF2-353C17EC8E03}"/>
    <cellStyle name="20% - Accent4 5 3 6" xfId="4648" xr:uid="{9BBB3B0B-A3D4-4E77-A8BF-8E34AAF279D2}"/>
    <cellStyle name="20% - Accent4 5 4" xfId="1140" xr:uid="{F97A610F-8CFC-4724-9DA9-C1CA38234785}"/>
    <cellStyle name="20% - Accent4 5 5" xfId="2005" xr:uid="{F7CEF3F5-495B-4E5B-B2E1-B7BDE87CD97D}"/>
    <cellStyle name="20% - Accent4 5 6" xfId="2881" xr:uid="{81BB0BF9-3AD1-41C9-82DD-721C8F38B31D}"/>
    <cellStyle name="20% - Accent4 5 7" xfId="3786" xr:uid="{1D541DB3-4278-4D0A-BBB3-7E109A4A8BF6}"/>
    <cellStyle name="20% - Accent4 5 8" xfId="4645" xr:uid="{763283CD-D457-47C7-8436-DB99A7533E3D}"/>
    <cellStyle name="20% - Accent4 6" xfId="165" xr:uid="{7C12A55B-0156-41AD-AC65-AB142561D03F}"/>
    <cellStyle name="20% - Accent4 6 2" xfId="166" xr:uid="{5757D283-FAE5-439F-B3D9-AF1B42CAD711}"/>
    <cellStyle name="20% - Accent4 6 2 2" xfId="1145" xr:uid="{5058168D-22FF-4720-87E0-192C3DD7C493}"/>
    <cellStyle name="20% - Accent4 6 2 3" xfId="2010" xr:uid="{1A66C240-30AD-4F5A-8E57-0533E93E30EE}"/>
    <cellStyle name="20% - Accent4 6 2 4" xfId="2886" xr:uid="{B9761F2F-2D30-4717-8C8B-D5B792E916E4}"/>
    <cellStyle name="20% - Accent4 6 2 5" xfId="3791" xr:uid="{F8E10CF9-BCB3-4661-A3BA-1398A80B64F9}"/>
    <cellStyle name="20% - Accent4 6 2 6" xfId="4650" xr:uid="{A3346AE1-1B48-411E-B347-FBF0EE564994}"/>
    <cellStyle name="20% - Accent4 6 3" xfId="1144" xr:uid="{AB6B5817-2465-4ED3-B478-820B0024DCC2}"/>
    <cellStyle name="20% - Accent4 6 4" xfId="2009" xr:uid="{3962A55E-4018-43C4-983C-73674D09230F}"/>
    <cellStyle name="20% - Accent4 6 5" xfId="2885" xr:uid="{B4317A64-C5F7-4731-BC7D-F2E2E65F00F3}"/>
    <cellStyle name="20% - Accent4 6 6" xfId="3790" xr:uid="{E5C5E29E-29A1-4246-B79A-04CB105EBF90}"/>
    <cellStyle name="20% - Accent4 6 7" xfId="4649" xr:uid="{B39C4CFF-C589-4F25-AEE6-C1274ECD1079}"/>
    <cellStyle name="20% - Accent4 7" xfId="167" xr:uid="{383F3CBF-C2A4-4980-97D2-65758AF9B8FA}"/>
    <cellStyle name="20% - Accent4 7 2" xfId="168" xr:uid="{EE6224D7-EC37-46FC-90EA-9F50E45172AC}"/>
    <cellStyle name="20% - Accent4 7 2 2" xfId="1147" xr:uid="{D0AAC78B-0172-4D6B-B142-C14658A60180}"/>
    <cellStyle name="20% - Accent4 7 2 3" xfId="2012" xr:uid="{58911190-AC36-41FA-9C73-AD9A059DD7A8}"/>
    <cellStyle name="20% - Accent4 7 2 4" xfId="2888" xr:uid="{F627FDF5-D869-442C-B70F-A26D267477CF}"/>
    <cellStyle name="20% - Accent4 7 2 5" xfId="3793" xr:uid="{2E369A98-78DA-4DF9-BD9D-C4275FC8EBA9}"/>
    <cellStyle name="20% - Accent4 7 2 6" xfId="4652" xr:uid="{31F7D0B4-380E-4E2F-A991-869020DF6C55}"/>
    <cellStyle name="20% - Accent4 7 3" xfId="1146" xr:uid="{EB9A1D57-37E1-4C83-9C1F-664A7CD019C4}"/>
    <cellStyle name="20% - Accent4 7 4" xfId="2011" xr:uid="{6CB84198-E94B-4163-987A-254B8DD92CA0}"/>
    <cellStyle name="20% - Accent4 7 5" xfId="2887" xr:uid="{F80A19BE-07BD-4932-ADC8-3BFA3DBE8EBF}"/>
    <cellStyle name="20% - Accent4 7 6" xfId="3792" xr:uid="{18BE978D-D5C0-4658-867E-D1267D9AE945}"/>
    <cellStyle name="20% - Accent4 7 7" xfId="4651" xr:uid="{530AEC2B-9CE9-49FC-93D8-9B9B92AC4F55}"/>
    <cellStyle name="20% - Accent5 2" xfId="169" xr:uid="{24617419-08D2-479B-9B18-36945512B335}"/>
    <cellStyle name="20% - Accent5 2 10" xfId="2889" xr:uid="{5EFD95F8-8C56-4C93-9B08-8BBEDB0D854A}"/>
    <cellStyle name="20% - Accent5 2 11" xfId="3794" xr:uid="{50F10E10-6F34-49DD-9890-42C323848D74}"/>
    <cellStyle name="20% - Accent5 2 12" xfId="4653" xr:uid="{DCFDBBF4-649E-4CCF-B425-B249E33A751C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2 2 2" xfId="1152" xr:uid="{6A624A2F-F089-4488-A547-64F628F6ED79}"/>
    <cellStyle name="20% - Accent5 2 2 2 2 2 3" xfId="2017" xr:uid="{198DB8F4-1E1C-45CC-B3B6-0AE3F7B1CFBA}"/>
    <cellStyle name="20% - Accent5 2 2 2 2 2 4" xfId="2893" xr:uid="{A5F1DC91-E3F3-4D21-8D6C-D95CD23C33E8}"/>
    <cellStyle name="20% - Accent5 2 2 2 2 2 5" xfId="3798" xr:uid="{7EDFD0D3-58B1-45AD-86E8-D3C7E30AC9CF}"/>
    <cellStyle name="20% - Accent5 2 2 2 2 2 6" xfId="4657" xr:uid="{774E5718-5B77-4FDC-A30D-11F54E3C9C77}"/>
    <cellStyle name="20% - Accent5 2 2 2 2 3" xfId="1151" xr:uid="{44862716-3783-45E6-B9E3-86BD5704CA21}"/>
    <cellStyle name="20% - Accent5 2 2 2 2 4" xfId="2016" xr:uid="{D4198F3F-9500-4E72-A72B-7361A38D8061}"/>
    <cellStyle name="20% - Accent5 2 2 2 2 5" xfId="2892" xr:uid="{F2E3F204-0CB5-468B-B60C-C30A81C2882D}"/>
    <cellStyle name="20% - Accent5 2 2 2 2 6" xfId="3797" xr:uid="{BABF5617-8FD3-427F-A8B4-2B2E3E658BD5}"/>
    <cellStyle name="20% - Accent5 2 2 2 2 7" xfId="4656" xr:uid="{DECA3E79-276B-401D-8BEA-09A276A3A7AE}"/>
    <cellStyle name="20% - Accent5 2 2 2 3" xfId="174" xr:uid="{6BD9DC75-5558-4D03-9656-3564A97EB146}"/>
    <cellStyle name="20% - Accent5 2 2 2 3 2" xfId="1153" xr:uid="{96468382-3D7A-4CE0-9113-340D592CCEF7}"/>
    <cellStyle name="20% - Accent5 2 2 2 3 3" xfId="2018" xr:uid="{C03A155D-6767-4A41-A3A2-738372149A14}"/>
    <cellStyle name="20% - Accent5 2 2 2 3 4" xfId="2894" xr:uid="{95B02FC8-010D-4E2A-8FA5-67491D4E960C}"/>
    <cellStyle name="20% - Accent5 2 2 2 3 5" xfId="3799" xr:uid="{C0CB09F8-082B-4520-ACB3-3CBB58ADC58F}"/>
    <cellStyle name="20% - Accent5 2 2 2 3 6" xfId="4658" xr:uid="{715267EE-08E5-4443-8B48-A0BD7A0AEF09}"/>
    <cellStyle name="20% - Accent5 2 2 2 4" xfId="1150" xr:uid="{7C0AFC7E-205E-4FF7-A0C0-30D7934C740F}"/>
    <cellStyle name="20% - Accent5 2 2 2 5" xfId="2015" xr:uid="{D55A6F09-11F9-435E-8FC2-928ADC9B34F0}"/>
    <cellStyle name="20% - Accent5 2 2 2 6" xfId="2891" xr:uid="{EB320033-38C1-4522-BDD9-715330B25CD1}"/>
    <cellStyle name="20% - Accent5 2 2 2 7" xfId="3796" xr:uid="{7500535D-20DB-4CAC-BAB0-D4BEFDCF6F70}"/>
    <cellStyle name="20% - Accent5 2 2 2 8" xfId="4655" xr:uid="{8DBCE24E-4C0D-4121-92E6-9FA8EE30E724}"/>
    <cellStyle name="20% - Accent5 2 2 3" xfId="175" xr:uid="{FC602D45-3507-49FB-A1DE-E29FF75FB002}"/>
    <cellStyle name="20% - Accent5 2 2 3 2" xfId="176" xr:uid="{58A9FF09-4DD4-45B7-8832-17325360A466}"/>
    <cellStyle name="20% - Accent5 2 2 3 2 2" xfId="1155" xr:uid="{C3E2B5DB-2581-48B1-B671-B29515C508A2}"/>
    <cellStyle name="20% - Accent5 2 2 3 2 3" xfId="2020" xr:uid="{BAB87CD8-EF03-4B20-A862-6641D49DDDF9}"/>
    <cellStyle name="20% - Accent5 2 2 3 2 4" xfId="2896" xr:uid="{4C26DD9F-BCC4-4CE9-88D4-3E575532E98E}"/>
    <cellStyle name="20% - Accent5 2 2 3 2 5" xfId="3801" xr:uid="{61B44B8F-7AA0-456F-AF43-766850143E34}"/>
    <cellStyle name="20% - Accent5 2 2 3 2 6" xfId="4660" xr:uid="{DF146C79-7D2F-4DDD-B5AD-5B79A8BC36B6}"/>
    <cellStyle name="20% - Accent5 2 2 3 3" xfId="1154" xr:uid="{276A059C-CD7F-44CC-BD9D-307BBB33C2CC}"/>
    <cellStyle name="20% - Accent5 2 2 3 4" xfId="2019" xr:uid="{329F6892-91EF-4A1C-A07D-3B93B8603777}"/>
    <cellStyle name="20% - Accent5 2 2 3 5" xfId="2895" xr:uid="{95E3B6C8-8959-46B2-BB03-9EB34AB57A1C}"/>
    <cellStyle name="20% - Accent5 2 2 3 6" xfId="3800" xr:uid="{0E83A1E3-F5BE-4D38-9888-CA80A58F9B8F}"/>
    <cellStyle name="20% - Accent5 2 2 3 7" xfId="4659" xr:uid="{044DA2F0-5C65-4BC9-B0D8-F969FF3B0FE3}"/>
    <cellStyle name="20% - Accent5 2 2 4" xfId="177" xr:uid="{CC587974-EAD5-43DB-87E1-209399EAF932}"/>
    <cellStyle name="20% - Accent5 2 2 4 2" xfId="1156" xr:uid="{95F03586-AA4A-4952-A648-E96095BBC8CC}"/>
    <cellStyle name="20% - Accent5 2 2 4 3" xfId="2021" xr:uid="{B1EA80C8-4AC6-4C4C-A95B-40DBAD1B0AD1}"/>
    <cellStyle name="20% - Accent5 2 2 4 4" xfId="2897" xr:uid="{79A8D1CD-2B6C-4BEC-973E-816A09B32B75}"/>
    <cellStyle name="20% - Accent5 2 2 4 5" xfId="3802" xr:uid="{07AD5D08-064C-49F4-9AAD-28C8F22BFDF6}"/>
    <cellStyle name="20% - Accent5 2 2 4 6" xfId="4661" xr:uid="{0233B9D3-1760-4E24-95A2-3A05A0D7BAC3}"/>
    <cellStyle name="20% - Accent5 2 2 5" xfId="1149" xr:uid="{06F5B676-A5AA-4594-A32C-B7C47FC53A9A}"/>
    <cellStyle name="20% - Accent5 2 2 6" xfId="2014" xr:uid="{BE149A7F-7FAD-4410-BFED-666D9E5EA282}"/>
    <cellStyle name="20% - Accent5 2 2 7" xfId="2890" xr:uid="{90C9EE40-6EA7-4E39-8293-D781283E5A30}"/>
    <cellStyle name="20% - Accent5 2 2 8" xfId="3795" xr:uid="{21906252-3899-4B14-BC0C-C5CC2FDBBE5F}"/>
    <cellStyle name="20% - Accent5 2 2 9" xfId="4654" xr:uid="{E3F9C425-1D6B-4199-849C-ED787AEA394B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2 2 2" xfId="1159" xr:uid="{3EEEAD2F-12E2-461D-9E44-8B892048549D}"/>
    <cellStyle name="20% - Accent5 2 3 2 2 3" xfId="2024" xr:uid="{EDC3E768-A5D3-42FC-B9A7-545E01964186}"/>
    <cellStyle name="20% - Accent5 2 3 2 2 4" xfId="2900" xr:uid="{09F1C3E6-C32F-498D-A011-73C312DE71BC}"/>
    <cellStyle name="20% - Accent5 2 3 2 2 5" xfId="3805" xr:uid="{429EF1C1-2BB6-477D-A35B-1AC89BECBB00}"/>
    <cellStyle name="20% - Accent5 2 3 2 2 6" xfId="4664" xr:uid="{35407C31-C543-46D4-BD68-303683B88422}"/>
    <cellStyle name="20% - Accent5 2 3 2 3" xfId="1158" xr:uid="{CC4CE1C7-54B4-4EC4-AAB2-0CF8D7E771FA}"/>
    <cellStyle name="20% - Accent5 2 3 2 4" xfId="2023" xr:uid="{2F824A13-1072-4F12-8267-9748BF2C003C}"/>
    <cellStyle name="20% - Accent5 2 3 2 5" xfId="2899" xr:uid="{94B7F56C-9CD0-45D4-A394-82CC4F8C754B}"/>
    <cellStyle name="20% - Accent5 2 3 2 6" xfId="3804" xr:uid="{969B9090-019B-4353-BC9B-61A2909953DC}"/>
    <cellStyle name="20% - Accent5 2 3 2 7" xfId="4663" xr:uid="{FBA45629-8E61-46A4-8A32-16995FA54730}"/>
    <cellStyle name="20% - Accent5 2 3 3" xfId="181" xr:uid="{C5C6DFE8-57D9-4522-ACCD-834E7BF49FF5}"/>
    <cellStyle name="20% - Accent5 2 3 3 2" xfId="1160" xr:uid="{8CE706A8-364B-41F0-A7BF-C6977FE12AD9}"/>
    <cellStyle name="20% - Accent5 2 3 3 3" xfId="2025" xr:uid="{5008BDA1-8CC9-4370-91C4-6EA42F4A7A62}"/>
    <cellStyle name="20% - Accent5 2 3 3 4" xfId="2901" xr:uid="{B441ED3A-BD2C-4FF2-9A71-0FF2EF08FE03}"/>
    <cellStyle name="20% - Accent5 2 3 3 5" xfId="3806" xr:uid="{5F2D72F7-F99C-41E0-9B88-3EC600ED20BB}"/>
    <cellStyle name="20% - Accent5 2 3 3 6" xfId="4665" xr:uid="{5DEF6080-9687-4AB9-96C8-A0BF04D2E826}"/>
    <cellStyle name="20% - Accent5 2 3 4" xfId="1157" xr:uid="{7AFD0023-BDFC-4EE7-909C-97F62318AF1A}"/>
    <cellStyle name="20% - Accent5 2 3 5" xfId="2022" xr:uid="{E054B833-63E5-4990-810C-2A6E58CE0FD2}"/>
    <cellStyle name="20% - Accent5 2 3 6" xfId="2898" xr:uid="{C5A24D87-DD30-497F-AC35-3A81C7F5847F}"/>
    <cellStyle name="20% - Accent5 2 3 7" xfId="3803" xr:uid="{F70AEB91-E89E-4D62-AD0C-2EF4F1EEFC0B}"/>
    <cellStyle name="20% - Accent5 2 3 8" xfId="4662" xr:uid="{B0EC8B14-1ECA-4668-9EDA-9E735778AA19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2 2 2" xfId="1163" xr:uid="{2819FD09-12A3-48DD-86D0-740C1A222A13}"/>
    <cellStyle name="20% - Accent5 2 4 2 2 3" xfId="2028" xr:uid="{B311E919-33EE-4B06-A5D0-E12412F9D80D}"/>
    <cellStyle name="20% - Accent5 2 4 2 2 4" xfId="2904" xr:uid="{88114865-90FF-4B6F-8F83-C7B44F8C2156}"/>
    <cellStyle name="20% - Accent5 2 4 2 2 5" xfId="3809" xr:uid="{11D74F64-DF0C-4043-8D33-568EDAD5FAA8}"/>
    <cellStyle name="20% - Accent5 2 4 2 2 6" xfId="4668" xr:uid="{606EF89D-2DA9-4569-8EC1-997D7BB0B0BF}"/>
    <cellStyle name="20% - Accent5 2 4 2 3" xfId="1162" xr:uid="{1A641464-CB64-42D2-B598-A7975145289E}"/>
    <cellStyle name="20% - Accent5 2 4 2 4" xfId="2027" xr:uid="{BA9F655A-5045-4373-A0FA-99FA12F972E6}"/>
    <cellStyle name="20% - Accent5 2 4 2 5" xfId="2903" xr:uid="{CA5C374F-DFF7-42E9-B0B5-AA0A28DF9B9D}"/>
    <cellStyle name="20% - Accent5 2 4 2 6" xfId="3808" xr:uid="{A675A8A8-96A8-463D-B730-2028E7D92E97}"/>
    <cellStyle name="20% - Accent5 2 4 2 7" xfId="4667" xr:uid="{E9666C0C-7DED-4D79-AE54-E13DF203F8AA}"/>
    <cellStyle name="20% - Accent5 2 4 3" xfId="185" xr:uid="{1CA06B35-E07A-46C3-A518-259C1FBC3122}"/>
    <cellStyle name="20% - Accent5 2 4 3 2" xfId="1164" xr:uid="{D1BBF62C-40DE-41EE-A303-952F6A68DF2D}"/>
    <cellStyle name="20% - Accent5 2 4 3 3" xfId="2029" xr:uid="{0C019C1D-D3AC-41AB-8631-4BF43F204DD1}"/>
    <cellStyle name="20% - Accent5 2 4 3 4" xfId="2905" xr:uid="{C18D64E3-C27B-47D2-883D-F0C48EB34257}"/>
    <cellStyle name="20% - Accent5 2 4 3 5" xfId="3810" xr:uid="{A5705FBC-DF1D-453C-BC9D-A1FB3E6DCEE3}"/>
    <cellStyle name="20% - Accent5 2 4 3 6" xfId="4669" xr:uid="{9C4E7850-0C32-4526-A5A3-A539A2441B51}"/>
    <cellStyle name="20% - Accent5 2 4 4" xfId="1161" xr:uid="{87F88BB3-304B-4447-A514-42F5E623D7BE}"/>
    <cellStyle name="20% - Accent5 2 4 5" xfId="2026" xr:uid="{FE9BCAB6-B6F4-4987-8BCD-4E555C4F21EA}"/>
    <cellStyle name="20% - Accent5 2 4 6" xfId="2902" xr:uid="{3944B254-085A-4E82-95C3-9C965A25E63D}"/>
    <cellStyle name="20% - Accent5 2 4 7" xfId="3807" xr:uid="{3E7F6921-73C6-4DE5-B0E9-4F7F0DDDD809}"/>
    <cellStyle name="20% - Accent5 2 4 8" xfId="4666" xr:uid="{90B4BABF-5BBC-4887-A725-FE3DAAA2586C}"/>
    <cellStyle name="20% - Accent5 2 5" xfId="186" xr:uid="{791FC132-8C16-4823-A457-7BE811B53C9E}"/>
    <cellStyle name="20% - Accent5 2 5 2" xfId="187" xr:uid="{972653D4-B8BE-4089-8089-90E5B01D5566}"/>
    <cellStyle name="20% - Accent5 2 5 2 2" xfId="1166" xr:uid="{2A041AA3-D6B8-461E-96D0-07D369E3D552}"/>
    <cellStyle name="20% - Accent5 2 5 2 3" xfId="2031" xr:uid="{7BCE7500-00D4-4206-8C19-7E2FB16B74D9}"/>
    <cellStyle name="20% - Accent5 2 5 2 4" xfId="2907" xr:uid="{F7B0380A-F1B0-417F-963F-22F6997C0D35}"/>
    <cellStyle name="20% - Accent5 2 5 2 5" xfId="3812" xr:uid="{EC30116A-0DCA-456E-8008-456B22DC2928}"/>
    <cellStyle name="20% - Accent5 2 5 2 6" xfId="4671" xr:uid="{2EF45F4E-FD2D-427A-9F5F-A2FEC32EFC97}"/>
    <cellStyle name="20% - Accent5 2 5 3" xfId="1165" xr:uid="{5B4274A5-19BF-46B7-A9E5-9B109444C2C9}"/>
    <cellStyle name="20% - Accent5 2 5 4" xfId="2030" xr:uid="{BD33C68C-8F91-412B-A973-80367B7744AA}"/>
    <cellStyle name="20% - Accent5 2 5 5" xfId="2906" xr:uid="{2B2510AC-C61D-421B-ABE3-F2AB99FD741A}"/>
    <cellStyle name="20% - Accent5 2 5 6" xfId="3811" xr:uid="{810CD2BC-A55A-409A-8541-F13603D43B00}"/>
    <cellStyle name="20% - Accent5 2 5 7" xfId="4670" xr:uid="{74975E02-5052-4A80-9153-CAF8E2794B25}"/>
    <cellStyle name="20% - Accent5 2 6" xfId="188" xr:uid="{1ADAD278-6136-4846-9E71-45A9ABA8D9AC}"/>
    <cellStyle name="20% - Accent5 2 6 2" xfId="189" xr:uid="{22356EAA-C913-4C5C-8383-8FE0DCD55975}"/>
    <cellStyle name="20% - Accent5 2 6 2 2" xfId="1168" xr:uid="{F1356CB9-8450-47D1-BAB2-6ABF0F37B9C2}"/>
    <cellStyle name="20% - Accent5 2 6 2 3" xfId="2033" xr:uid="{A4BC0246-0DEC-4E13-BA43-002BF7008D1A}"/>
    <cellStyle name="20% - Accent5 2 6 2 4" xfId="2909" xr:uid="{EA3C0B3D-3736-46C7-A5AD-0C08197E5A6A}"/>
    <cellStyle name="20% - Accent5 2 6 2 5" xfId="3814" xr:uid="{A7F9D69B-D4E1-439A-A59B-0D7A443BE329}"/>
    <cellStyle name="20% - Accent5 2 6 2 6" xfId="4673" xr:uid="{811936A5-22EA-4450-854A-665E27AAC819}"/>
    <cellStyle name="20% - Accent5 2 6 3" xfId="1167" xr:uid="{41047DA9-814A-4915-BD46-520B60C1A73C}"/>
    <cellStyle name="20% - Accent5 2 6 4" xfId="2032" xr:uid="{19C583A7-3421-418F-A429-B1A8205CE6F0}"/>
    <cellStyle name="20% - Accent5 2 6 5" xfId="2908" xr:uid="{3E4B4727-9548-4AA1-AEA6-ACB9F7F08309}"/>
    <cellStyle name="20% - Accent5 2 6 6" xfId="3813" xr:uid="{CE853135-405C-4DF8-8E24-F880D2205A67}"/>
    <cellStyle name="20% - Accent5 2 6 7" xfId="4672" xr:uid="{26E54C15-7B63-4DA3-9055-68832BE64FBA}"/>
    <cellStyle name="20% - Accent5 2 7" xfId="190" xr:uid="{55BC07F6-2D33-47D2-9F6F-735001AC9F99}"/>
    <cellStyle name="20% - Accent5 2 7 2" xfId="1169" xr:uid="{42398E16-A7C4-4195-BADB-DCF6B9708848}"/>
    <cellStyle name="20% - Accent5 2 7 3" xfId="2034" xr:uid="{05114C28-6D70-489D-8581-9C9F435D5DAF}"/>
    <cellStyle name="20% - Accent5 2 7 4" xfId="2910" xr:uid="{A0C57A60-69C2-4948-AD9A-A8403F3D4346}"/>
    <cellStyle name="20% - Accent5 2 7 5" xfId="3815" xr:uid="{4A3EB61D-D4A5-48D7-82E7-94CB91589F6B}"/>
    <cellStyle name="20% - Accent5 2 7 6" xfId="4674" xr:uid="{17589D42-DD68-4ACD-B62F-CC0E52B67FA2}"/>
    <cellStyle name="20% - Accent5 2 8" xfId="1148" xr:uid="{8F4FA47E-7F13-42E4-9568-B660C41D7F97}"/>
    <cellStyle name="20% - Accent5 2 9" xfId="2013" xr:uid="{DA61CB91-D8A4-47F3-B8B0-AA5E9C2FD910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1173" xr:uid="{8688DF1E-6A37-43F8-B3FF-7DFC156117B9}"/>
    <cellStyle name="20% - Accent5 3 2 2 2 3" xfId="2038" xr:uid="{E56BCEEB-E92B-4133-B4ED-6643197CBE2C}"/>
    <cellStyle name="20% - Accent5 3 2 2 2 4" xfId="2914" xr:uid="{CAE2667B-865F-4B69-96D7-3A602298C75C}"/>
    <cellStyle name="20% - Accent5 3 2 2 2 5" xfId="3819" xr:uid="{F5496482-4AB7-4E8B-AF04-938979AF855F}"/>
    <cellStyle name="20% - Accent5 3 2 2 2 6" xfId="4678" xr:uid="{0C08D779-90BA-4CCF-B27A-1B33E6FE1C7D}"/>
    <cellStyle name="20% - Accent5 3 2 2 3" xfId="1172" xr:uid="{5E41C9C7-726F-44AD-98BA-BC0EA91F5739}"/>
    <cellStyle name="20% - Accent5 3 2 2 4" xfId="2037" xr:uid="{29D22081-73BF-4B70-9FD6-73B763E5C30A}"/>
    <cellStyle name="20% - Accent5 3 2 2 5" xfId="2913" xr:uid="{27AA7B1C-01D7-437A-8B08-F1AB344D758A}"/>
    <cellStyle name="20% - Accent5 3 2 2 6" xfId="3818" xr:uid="{C827735E-C525-4C0C-A74C-8E9FD95D221A}"/>
    <cellStyle name="20% - Accent5 3 2 2 7" xfId="4677" xr:uid="{2C7CD574-FFDE-4B72-9F5F-3D65111689C9}"/>
    <cellStyle name="20% - Accent5 3 2 3" xfId="195" xr:uid="{DF45CF19-E2B1-4591-A3B9-E1E81E2B6FFB}"/>
    <cellStyle name="20% - Accent5 3 2 3 2" xfId="1174" xr:uid="{14A8AB5D-4C44-44B3-885D-7880C0B4F43F}"/>
    <cellStyle name="20% - Accent5 3 2 3 3" xfId="2039" xr:uid="{B85F715E-4AE8-470E-814A-DFA78FFAC44D}"/>
    <cellStyle name="20% - Accent5 3 2 3 4" xfId="2915" xr:uid="{1AB646A4-597E-4250-8A57-D2578F30CA08}"/>
    <cellStyle name="20% - Accent5 3 2 3 5" xfId="3820" xr:uid="{927CBE20-60C4-4B0C-BBC8-CDDBA5E8AB28}"/>
    <cellStyle name="20% - Accent5 3 2 3 6" xfId="4679" xr:uid="{81ECABA9-0758-470B-8A0D-45E9F30006A3}"/>
    <cellStyle name="20% - Accent5 3 2 4" xfId="1171" xr:uid="{EA7811DA-06BD-468F-BBFC-CCB6850D9A2F}"/>
    <cellStyle name="20% - Accent5 3 2 5" xfId="2036" xr:uid="{14C4FB98-0B65-4302-917D-E10427B9FB25}"/>
    <cellStyle name="20% - Accent5 3 2 6" xfId="2912" xr:uid="{3E644D8E-E595-4BF1-A722-7558EB68516B}"/>
    <cellStyle name="20% - Accent5 3 2 7" xfId="3817" xr:uid="{67E067F8-6DC1-41D4-9CEE-03E3F4190C7A}"/>
    <cellStyle name="20% - Accent5 3 2 8" xfId="4676" xr:uid="{B10B162B-21A1-4BC6-856D-D01FA33F74B9}"/>
    <cellStyle name="20% - Accent5 3 3" xfId="196" xr:uid="{6802D7DE-4604-45E7-8B0A-6D995E754FF0}"/>
    <cellStyle name="20% - Accent5 3 3 2" xfId="197" xr:uid="{35D0C6B7-12E8-45AD-86F8-0F8FDBEB9312}"/>
    <cellStyle name="20% - Accent5 3 3 2 2" xfId="1176" xr:uid="{7DBD0969-1A6B-45E2-8759-4D91199E84FE}"/>
    <cellStyle name="20% - Accent5 3 3 2 3" xfId="2041" xr:uid="{0B0C3677-478F-4C5A-87FE-1E821F903C14}"/>
    <cellStyle name="20% - Accent5 3 3 2 4" xfId="2917" xr:uid="{BF4847C7-AA75-428C-B86D-5916464DACEE}"/>
    <cellStyle name="20% - Accent5 3 3 2 5" xfId="3822" xr:uid="{34EC80E7-76FE-440F-AB41-88A07DD3C96C}"/>
    <cellStyle name="20% - Accent5 3 3 2 6" xfId="4681" xr:uid="{B520D810-D2C4-47C8-BD8C-B16AF2105594}"/>
    <cellStyle name="20% - Accent5 3 3 3" xfId="1175" xr:uid="{6913DBA2-CB47-48F4-A500-F02620A41628}"/>
    <cellStyle name="20% - Accent5 3 3 4" xfId="2040" xr:uid="{5C363631-B764-4E50-9C66-EABB17810752}"/>
    <cellStyle name="20% - Accent5 3 3 5" xfId="2916" xr:uid="{F893CBF5-1902-47AA-9668-E157D86625F1}"/>
    <cellStyle name="20% - Accent5 3 3 6" xfId="3821" xr:uid="{12A8827A-F902-40A5-9F3F-6779F15B4202}"/>
    <cellStyle name="20% - Accent5 3 3 7" xfId="4680" xr:uid="{50587B64-ACCD-4C3C-A5C2-F86BD3DE1FC7}"/>
    <cellStyle name="20% - Accent5 3 4" xfId="198" xr:uid="{3A2C23E3-5098-4841-8620-60A4BC635EC2}"/>
    <cellStyle name="20% - Accent5 3 4 2" xfId="1177" xr:uid="{27F3BCBE-B778-4A97-9EB3-00C87B79FE8F}"/>
    <cellStyle name="20% - Accent5 3 4 3" xfId="2042" xr:uid="{045D08B8-699B-4B21-BBD6-73352EA898AF}"/>
    <cellStyle name="20% - Accent5 3 4 4" xfId="2918" xr:uid="{02775FBE-FCEA-40C0-BD31-212F06D1CC91}"/>
    <cellStyle name="20% - Accent5 3 4 5" xfId="3823" xr:uid="{0120A0BD-2D3A-4D7B-AB22-83C120A8CD19}"/>
    <cellStyle name="20% - Accent5 3 4 6" xfId="4682" xr:uid="{41B8B740-005E-402E-9BC6-786471E40A69}"/>
    <cellStyle name="20% - Accent5 3 5" xfId="1170" xr:uid="{03781141-7090-4558-8B72-207599D87516}"/>
    <cellStyle name="20% - Accent5 3 6" xfId="2035" xr:uid="{0FA48218-1EE4-4547-B3FA-31C6F70E0A41}"/>
    <cellStyle name="20% - Accent5 3 7" xfId="2911" xr:uid="{549C0F5C-8C83-4924-8F6A-2578896E16B4}"/>
    <cellStyle name="20% - Accent5 3 8" xfId="3816" xr:uid="{942C8988-0B96-42AF-AE0F-0F672890CE40}"/>
    <cellStyle name="20% - Accent5 3 9" xfId="4675" xr:uid="{238D626F-9115-4FF1-A7AC-BECCC93DB8D4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1180" xr:uid="{86F44A18-B22D-442C-928D-AC8BFC19378A}"/>
    <cellStyle name="20% - Accent5 4 2 2 3" xfId="2045" xr:uid="{ABED459C-D23D-4778-B009-01F850B707D1}"/>
    <cellStyle name="20% - Accent5 4 2 2 4" xfId="2921" xr:uid="{E50CB3FB-AE23-475C-9A04-6390842F5311}"/>
    <cellStyle name="20% - Accent5 4 2 2 5" xfId="3826" xr:uid="{EBEC9A31-0C19-4040-98A7-92669D06A7D3}"/>
    <cellStyle name="20% - Accent5 4 2 2 6" xfId="4685" xr:uid="{FDE80067-4C2F-4EE9-B93A-5D9FB6D42B52}"/>
    <cellStyle name="20% - Accent5 4 2 3" xfId="1179" xr:uid="{8666B7D5-778E-4D3A-A58B-41F1EA54E6C8}"/>
    <cellStyle name="20% - Accent5 4 2 4" xfId="2044" xr:uid="{F13522CF-F940-415F-9570-3BA676EFA4C5}"/>
    <cellStyle name="20% - Accent5 4 2 5" xfId="2920" xr:uid="{133821FA-5761-47C6-A776-72861ECF2718}"/>
    <cellStyle name="20% - Accent5 4 2 6" xfId="3825" xr:uid="{72F38296-2A36-4CC6-992A-9938F78740E3}"/>
    <cellStyle name="20% - Accent5 4 2 7" xfId="4684" xr:uid="{22C0AC00-732E-4F4E-8E2B-BE4B2C16EA6B}"/>
    <cellStyle name="20% - Accent5 4 3" xfId="202" xr:uid="{27B5E4E5-5DD8-41B4-977D-6B7A14C31919}"/>
    <cellStyle name="20% - Accent5 4 3 2" xfId="1181" xr:uid="{5295715A-3F9C-465B-BA1D-D23B758D8587}"/>
    <cellStyle name="20% - Accent5 4 3 3" xfId="2046" xr:uid="{2E492F8F-631E-4E97-BEFF-311F5C5D38A0}"/>
    <cellStyle name="20% - Accent5 4 3 4" xfId="2922" xr:uid="{CED25070-9AD6-4010-A9A2-5D67161B3CAF}"/>
    <cellStyle name="20% - Accent5 4 3 5" xfId="3827" xr:uid="{C0A63A3B-DFA2-4635-B033-0E91D5FB087F}"/>
    <cellStyle name="20% - Accent5 4 3 6" xfId="4686" xr:uid="{7BA31F63-9824-4349-A52F-F79F81CBD2CD}"/>
    <cellStyle name="20% - Accent5 4 4" xfId="1178" xr:uid="{4C5769E0-3DD7-4AF0-855B-4C227F88B1E9}"/>
    <cellStyle name="20% - Accent5 4 5" xfId="2043" xr:uid="{1A52A51A-CE85-4067-A322-27B75C0AA327}"/>
    <cellStyle name="20% - Accent5 4 6" xfId="2919" xr:uid="{9F8AC72F-8D7D-4D89-82A1-B5F43390A25F}"/>
    <cellStyle name="20% - Accent5 4 7" xfId="3824" xr:uid="{37D4C1D8-9D99-418B-9F47-440D7A5BA233}"/>
    <cellStyle name="20% - Accent5 4 8" xfId="4683" xr:uid="{97725FE5-9F02-44D4-BE21-3AC588F9D97B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1184" xr:uid="{6C5EB633-502B-441C-8CBF-DF3F55B36FC8}"/>
    <cellStyle name="20% - Accent5 5 2 2 3" xfId="2049" xr:uid="{BD7FA9C3-DDBC-4320-8346-B75807BCF9D1}"/>
    <cellStyle name="20% - Accent5 5 2 2 4" xfId="2925" xr:uid="{46BB14DD-6018-4FCE-BE41-2E3D2DD93BDB}"/>
    <cellStyle name="20% - Accent5 5 2 2 5" xfId="3830" xr:uid="{759E2092-1BBD-4E9B-8D94-2DBF669DF291}"/>
    <cellStyle name="20% - Accent5 5 2 2 6" xfId="4689" xr:uid="{AE7A3BE4-C4AE-4206-A1AD-EE271E0B95D8}"/>
    <cellStyle name="20% - Accent5 5 2 3" xfId="1183" xr:uid="{5D6699EF-D8A4-4457-875B-3FE3AAA23710}"/>
    <cellStyle name="20% - Accent5 5 2 4" xfId="2048" xr:uid="{101FCC20-CC5C-46A7-A011-42EB30AC3F6E}"/>
    <cellStyle name="20% - Accent5 5 2 5" xfId="2924" xr:uid="{8943D7F1-77F5-48F1-A132-B1CE84BE6CAD}"/>
    <cellStyle name="20% - Accent5 5 2 6" xfId="3829" xr:uid="{E9D68884-6F68-477B-B0D2-266110CEE454}"/>
    <cellStyle name="20% - Accent5 5 2 7" xfId="4688" xr:uid="{627BD24B-9362-4419-938F-878346FFB391}"/>
    <cellStyle name="20% - Accent5 5 3" xfId="206" xr:uid="{15852968-FA1A-49AF-B363-04FFAEC8C114}"/>
    <cellStyle name="20% - Accent5 5 3 2" xfId="1185" xr:uid="{E4E5E577-CA42-4A0B-8902-5E77142713AB}"/>
    <cellStyle name="20% - Accent5 5 3 3" xfId="2050" xr:uid="{0B9DBD56-C3AB-4B44-B80F-05E8345238BC}"/>
    <cellStyle name="20% - Accent5 5 3 4" xfId="2926" xr:uid="{74888AC7-3EBD-4C8A-A9E7-7487D4FE752C}"/>
    <cellStyle name="20% - Accent5 5 3 5" xfId="3831" xr:uid="{8B1D3300-CFE3-42C1-8DC3-5B3BE827784A}"/>
    <cellStyle name="20% - Accent5 5 3 6" xfId="4690" xr:uid="{6E6FC181-49A5-4FB3-8842-F924B2C7EF2A}"/>
    <cellStyle name="20% - Accent5 5 4" xfId="1182" xr:uid="{DE87329C-1127-4C1E-B03A-E7C5D11F0143}"/>
    <cellStyle name="20% - Accent5 5 5" xfId="2047" xr:uid="{8AA6F129-5E51-4910-AF08-27CF34645BC4}"/>
    <cellStyle name="20% - Accent5 5 6" xfId="2923" xr:uid="{274FC2B8-7112-4F48-9F5E-503417B33F33}"/>
    <cellStyle name="20% - Accent5 5 7" xfId="3828" xr:uid="{CE01301E-3A20-4F70-8B27-1BAF4B53B17D}"/>
    <cellStyle name="20% - Accent5 5 8" xfId="4687" xr:uid="{37EFC44E-8D9C-4C05-AF46-8D60FFD628E7}"/>
    <cellStyle name="20% - Accent5 6" xfId="207" xr:uid="{3B347272-4A8E-4B5E-8E59-B018A1E8407A}"/>
    <cellStyle name="20% - Accent5 6 2" xfId="208" xr:uid="{E3FBC8CF-01A1-4BE8-98E0-E0F3F6C98ED5}"/>
    <cellStyle name="20% - Accent5 6 2 2" xfId="1187" xr:uid="{AE6A34EA-B64A-4A13-A725-131FB10B34E9}"/>
    <cellStyle name="20% - Accent5 6 2 3" xfId="2052" xr:uid="{64B67099-35A0-4390-8169-83417002ABFD}"/>
    <cellStyle name="20% - Accent5 6 2 4" xfId="2928" xr:uid="{FC07C232-AE5B-4136-8C72-7229DB0BD393}"/>
    <cellStyle name="20% - Accent5 6 2 5" xfId="3833" xr:uid="{268F25BF-FD57-4B89-9572-A8CAAF9EB650}"/>
    <cellStyle name="20% - Accent5 6 2 6" xfId="4692" xr:uid="{133CD541-4780-4D78-8B89-5B06AAA18E8E}"/>
    <cellStyle name="20% - Accent5 6 3" xfId="1186" xr:uid="{F63D6EB8-CE90-41EC-886B-4A33D30F0C03}"/>
    <cellStyle name="20% - Accent5 6 4" xfId="2051" xr:uid="{DAC75557-D3A4-4AFB-930A-8AD8B316B756}"/>
    <cellStyle name="20% - Accent5 6 5" xfId="2927" xr:uid="{5AEB5A50-641A-48FA-B6EE-5578392857C2}"/>
    <cellStyle name="20% - Accent5 6 6" xfId="3832" xr:uid="{BD736845-4E51-4A8B-9DA8-6C1C23E832AB}"/>
    <cellStyle name="20% - Accent5 6 7" xfId="4691" xr:uid="{5409AF2C-7156-4DDD-A677-66D34EB3D79E}"/>
    <cellStyle name="20% - Accent5 7" xfId="209" xr:uid="{D1A74165-20A5-412F-880E-1E3E12681512}"/>
    <cellStyle name="20% - Accent5 7 2" xfId="210" xr:uid="{95230AA6-5975-4556-9B67-C6DC9B99C511}"/>
    <cellStyle name="20% - Accent5 7 2 2" xfId="1189" xr:uid="{3ED0A015-C0B1-47A5-9617-E72F0BA05B58}"/>
    <cellStyle name="20% - Accent5 7 2 3" xfId="2054" xr:uid="{FF33B7C8-EE6F-41D0-A145-FC77807050A4}"/>
    <cellStyle name="20% - Accent5 7 2 4" xfId="2930" xr:uid="{09DB0AFB-211F-4843-BC36-44A156D41D11}"/>
    <cellStyle name="20% - Accent5 7 2 5" xfId="3835" xr:uid="{C646AC2F-92C6-47EF-8649-41A180A1624D}"/>
    <cellStyle name="20% - Accent5 7 2 6" xfId="4694" xr:uid="{CE3207DF-4FB2-4C56-8764-F7099603FD12}"/>
    <cellStyle name="20% - Accent5 7 3" xfId="1188" xr:uid="{DACC7017-461A-4CDB-A901-E506B4979D44}"/>
    <cellStyle name="20% - Accent5 7 4" xfId="2053" xr:uid="{8ACDA2DC-EB7F-4C6D-B987-003DB3898AD0}"/>
    <cellStyle name="20% - Accent5 7 5" xfId="2929" xr:uid="{D3B19D6E-981F-4766-8FE9-C42169438036}"/>
    <cellStyle name="20% - Accent5 7 6" xfId="3834" xr:uid="{D69CC1DC-E5B8-4F9D-B039-A2859A52AAFC}"/>
    <cellStyle name="20% - Accent5 7 7" xfId="4693" xr:uid="{BD71D4CA-B052-411A-9ADB-18442398BAF8}"/>
    <cellStyle name="20% - Accent6 2" xfId="211" xr:uid="{A7DE9E4A-09FB-4A28-8372-AEE9D537D578}"/>
    <cellStyle name="20% - Accent6 2 10" xfId="2931" xr:uid="{1EDB6203-D251-4100-B783-120CBA141F6D}"/>
    <cellStyle name="20% - Accent6 2 11" xfId="3836" xr:uid="{89633C72-EE58-4E9B-989E-94B23D35E79B}"/>
    <cellStyle name="20% - Accent6 2 12" xfId="4695" xr:uid="{51390C4A-FA7C-42B8-96B8-A9ADAD0718DD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2 2 2" xfId="1194" xr:uid="{34632A40-E45B-466B-9EE0-5B4B855F89B4}"/>
    <cellStyle name="20% - Accent6 2 2 2 2 2 3" xfId="2059" xr:uid="{5C7364AE-3265-4FCF-A293-90AE47BB8BB5}"/>
    <cellStyle name="20% - Accent6 2 2 2 2 2 4" xfId="2935" xr:uid="{4AC81AFA-190B-4D7B-AE15-643C70A157C6}"/>
    <cellStyle name="20% - Accent6 2 2 2 2 2 5" xfId="3840" xr:uid="{A8EFEC53-2DDB-4157-9EE9-C5ABE0328C1B}"/>
    <cellStyle name="20% - Accent6 2 2 2 2 2 6" xfId="4699" xr:uid="{489EF11F-E66E-49B8-A82C-A8B3A83689C5}"/>
    <cellStyle name="20% - Accent6 2 2 2 2 3" xfId="1193" xr:uid="{E8382C7C-6944-4B4D-9472-D2555109AAF9}"/>
    <cellStyle name="20% - Accent6 2 2 2 2 4" xfId="2058" xr:uid="{485B6D05-E06F-4545-9A71-9FA53C0AD0BA}"/>
    <cellStyle name="20% - Accent6 2 2 2 2 5" xfId="2934" xr:uid="{9F69DDBA-01D8-4C5C-AEDA-137CFF58A690}"/>
    <cellStyle name="20% - Accent6 2 2 2 2 6" xfId="3839" xr:uid="{FFD23010-9A31-441F-97C8-90F39BF5ECE4}"/>
    <cellStyle name="20% - Accent6 2 2 2 2 7" xfId="4698" xr:uid="{E945E0CA-33A7-4716-8DEC-1DF403418EF4}"/>
    <cellStyle name="20% - Accent6 2 2 2 3" xfId="216" xr:uid="{77C4630A-E5F5-4DB4-AA39-1FB7E3F657E5}"/>
    <cellStyle name="20% - Accent6 2 2 2 3 2" xfId="1195" xr:uid="{2AC2038E-F33A-42D7-9B32-7D7454BE3C68}"/>
    <cellStyle name="20% - Accent6 2 2 2 3 3" xfId="2060" xr:uid="{9E11B5BC-10A1-4285-BC1E-58C231C76C45}"/>
    <cellStyle name="20% - Accent6 2 2 2 3 4" xfId="2936" xr:uid="{E5BCB870-1328-4B1F-82AF-AF832ECF4EB0}"/>
    <cellStyle name="20% - Accent6 2 2 2 3 5" xfId="3841" xr:uid="{36FD07DB-6930-4C86-8728-043557C287C9}"/>
    <cellStyle name="20% - Accent6 2 2 2 3 6" xfId="4700" xr:uid="{E205B114-E0C4-4FE5-B238-1E47BC69F5EE}"/>
    <cellStyle name="20% - Accent6 2 2 2 4" xfId="1192" xr:uid="{6FA31581-893B-4CB3-8780-97003212B83F}"/>
    <cellStyle name="20% - Accent6 2 2 2 5" xfId="2057" xr:uid="{2C208298-87C0-4B7C-B9BC-986A8B4F0E45}"/>
    <cellStyle name="20% - Accent6 2 2 2 6" xfId="2933" xr:uid="{615B1BF6-DF31-4619-ACC2-E72D046AB6E3}"/>
    <cellStyle name="20% - Accent6 2 2 2 7" xfId="3838" xr:uid="{F3180AFA-992C-4A34-B2F2-1BCBE46789A4}"/>
    <cellStyle name="20% - Accent6 2 2 2 8" xfId="4697" xr:uid="{4139D0C5-C452-4C0D-A6F3-3C972FE4FA03}"/>
    <cellStyle name="20% - Accent6 2 2 3" xfId="217" xr:uid="{505F7625-9546-4B27-A21D-5BDFFF7B86DE}"/>
    <cellStyle name="20% - Accent6 2 2 3 2" xfId="218" xr:uid="{EF891727-30E3-4F26-B98C-6D57577C89AE}"/>
    <cellStyle name="20% - Accent6 2 2 3 2 2" xfId="1197" xr:uid="{9860B8CA-5B20-44EB-96C8-210180676406}"/>
    <cellStyle name="20% - Accent6 2 2 3 2 3" xfId="2062" xr:uid="{294FB2D8-E0E3-4755-B266-09C51210721E}"/>
    <cellStyle name="20% - Accent6 2 2 3 2 4" xfId="2938" xr:uid="{FE28FF19-EAA8-451B-83A6-F5D56C7373B4}"/>
    <cellStyle name="20% - Accent6 2 2 3 2 5" xfId="3843" xr:uid="{93559BA8-E48B-430E-A5F0-3DA2B7FC520C}"/>
    <cellStyle name="20% - Accent6 2 2 3 2 6" xfId="4702" xr:uid="{42E4E3E0-DC4E-45EC-B4F6-9F6A4F201BA1}"/>
    <cellStyle name="20% - Accent6 2 2 3 3" xfId="1196" xr:uid="{ADAFDAA5-9056-4094-9A4A-7E43169A3334}"/>
    <cellStyle name="20% - Accent6 2 2 3 4" xfId="2061" xr:uid="{28D8EDD4-9E0B-445A-ACC9-29DC088F8893}"/>
    <cellStyle name="20% - Accent6 2 2 3 5" xfId="2937" xr:uid="{6D8BCA16-A92A-4FC9-8C75-76DA3F26F91B}"/>
    <cellStyle name="20% - Accent6 2 2 3 6" xfId="3842" xr:uid="{1E5111D4-965A-4C2F-9A8A-5652975C460D}"/>
    <cellStyle name="20% - Accent6 2 2 3 7" xfId="4701" xr:uid="{6A8285A9-95D7-4F40-82C1-6EAF6E161092}"/>
    <cellStyle name="20% - Accent6 2 2 4" xfId="219" xr:uid="{612A2DB5-4CAF-4AF0-A530-559A8D4308FE}"/>
    <cellStyle name="20% - Accent6 2 2 4 2" xfId="1198" xr:uid="{57B9309A-3FDE-4CE7-AC0D-5CA03C58289E}"/>
    <cellStyle name="20% - Accent6 2 2 4 3" xfId="2063" xr:uid="{3D40C1C0-1869-4AD6-AF6C-366B6392B476}"/>
    <cellStyle name="20% - Accent6 2 2 4 4" xfId="2939" xr:uid="{93922FAB-7493-4430-98CC-556E9F242D49}"/>
    <cellStyle name="20% - Accent6 2 2 4 5" xfId="3844" xr:uid="{DAD143BB-5710-4539-AFEE-839274FD514F}"/>
    <cellStyle name="20% - Accent6 2 2 4 6" xfId="4703" xr:uid="{8A3A38C3-C9E6-40DB-A17A-A5C68B3BE267}"/>
    <cellStyle name="20% - Accent6 2 2 5" xfId="1191" xr:uid="{74C13A6E-77F5-45F0-B542-4E34F307D6B6}"/>
    <cellStyle name="20% - Accent6 2 2 6" xfId="2056" xr:uid="{D307936B-3801-4DCC-AD2E-CEF67B9D6A46}"/>
    <cellStyle name="20% - Accent6 2 2 7" xfId="2932" xr:uid="{F6EC5F78-77A0-4C27-9A1B-3050DB4FE036}"/>
    <cellStyle name="20% - Accent6 2 2 8" xfId="3837" xr:uid="{6DA331D2-15A9-4449-94D3-C232DEDED58B}"/>
    <cellStyle name="20% - Accent6 2 2 9" xfId="4696" xr:uid="{9CC71D3E-0450-4D27-944B-145ABFB817F5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2 2 2" xfId="1201" xr:uid="{1F9D9665-53A1-42C1-8E47-34CF50AC757D}"/>
    <cellStyle name="20% - Accent6 2 3 2 2 3" xfId="2066" xr:uid="{FAD61F0E-7906-4C9C-903E-8FD738810C2F}"/>
    <cellStyle name="20% - Accent6 2 3 2 2 4" xfId="2942" xr:uid="{BBF43FC6-FA9D-46FC-A896-6A2A834001B0}"/>
    <cellStyle name="20% - Accent6 2 3 2 2 5" xfId="3847" xr:uid="{103A1809-5C4B-4208-8A3F-7032AE4D5C4D}"/>
    <cellStyle name="20% - Accent6 2 3 2 2 6" xfId="4706" xr:uid="{088386D7-FF4B-40AD-9EF9-4397D245E55F}"/>
    <cellStyle name="20% - Accent6 2 3 2 3" xfId="1200" xr:uid="{76089CFA-B5EE-443F-839D-39506B36A823}"/>
    <cellStyle name="20% - Accent6 2 3 2 4" xfId="2065" xr:uid="{0E36F17A-7FED-484E-975B-027D40F943D2}"/>
    <cellStyle name="20% - Accent6 2 3 2 5" xfId="2941" xr:uid="{D64B2342-E1CC-4469-B4FA-8D1CB5F16DA8}"/>
    <cellStyle name="20% - Accent6 2 3 2 6" xfId="3846" xr:uid="{BE091395-246D-4728-BB85-3594EE9F3FCE}"/>
    <cellStyle name="20% - Accent6 2 3 2 7" xfId="4705" xr:uid="{7DCED806-C0C7-4FE4-97EF-F388AD3A2B15}"/>
    <cellStyle name="20% - Accent6 2 3 3" xfId="223" xr:uid="{47559E48-956C-4E6A-894F-B7C3B5D0057A}"/>
    <cellStyle name="20% - Accent6 2 3 3 2" xfId="1202" xr:uid="{915D21E9-2D3F-4A68-B09D-CE8C6F77AB35}"/>
    <cellStyle name="20% - Accent6 2 3 3 3" xfId="2067" xr:uid="{DB00C9E1-5DB5-48FC-B8F8-E1B430AB793E}"/>
    <cellStyle name="20% - Accent6 2 3 3 4" xfId="2943" xr:uid="{67BE3E0D-B724-40C6-AB66-7D0F75639C09}"/>
    <cellStyle name="20% - Accent6 2 3 3 5" xfId="3848" xr:uid="{0F1FD887-F3AC-4A23-BAA4-49B076564B4C}"/>
    <cellStyle name="20% - Accent6 2 3 3 6" xfId="4707" xr:uid="{5191E1F3-2592-42A8-A920-4F554AB5F131}"/>
    <cellStyle name="20% - Accent6 2 3 4" xfId="1199" xr:uid="{28DE4FB9-D508-46AC-A05D-550DBA258FC5}"/>
    <cellStyle name="20% - Accent6 2 3 5" xfId="2064" xr:uid="{97D3AEB5-D375-4B0F-815B-EC3840C9C22A}"/>
    <cellStyle name="20% - Accent6 2 3 6" xfId="2940" xr:uid="{3A53AD66-70FC-48BF-8AE3-93F4B29FD2F5}"/>
    <cellStyle name="20% - Accent6 2 3 7" xfId="3845" xr:uid="{6DA466C7-8CF0-40DB-A505-37E7EA05AE8E}"/>
    <cellStyle name="20% - Accent6 2 3 8" xfId="4704" xr:uid="{0F3D58CD-B97E-4D5E-8208-02534E7D65B8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2 2 2" xfId="1205" xr:uid="{E7A4AB4B-FCF4-4D10-965A-9DB352E18B45}"/>
    <cellStyle name="20% - Accent6 2 4 2 2 3" xfId="2070" xr:uid="{C78C26D0-4CC8-4A47-B5CE-F03A2EBF3FAA}"/>
    <cellStyle name="20% - Accent6 2 4 2 2 4" xfId="2946" xr:uid="{4B46D5AE-88DA-4982-AB63-6313BD2CD3F9}"/>
    <cellStyle name="20% - Accent6 2 4 2 2 5" xfId="3851" xr:uid="{1006E68F-F76B-4AA0-A027-579ABA3DEE98}"/>
    <cellStyle name="20% - Accent6 2 4 2 2 6" xfId="4710" xr:uid="{94077293-DA1C-43BE-A682-74BA0ED6CBCD}"/>
    <cellStyle name="20% - Accent6 2 4 2 3" xfId="1204" xr:uid="{5443C807-F6C7-4A1C-890F-4749BA89EB12}"/>
    <cellStyle name="20% - Accent6 2 4 2 4" xfId="2069" xr:uid="{6FA6BA15-9646-49C6-A9A1-EBEE3FE54A2D}"/>
    <cellStyle name="20% - Accent6 2 4 2 5" xfId="2945" xr:uid="{339E8157-4659-49E9-BB79-9BCAD109BD5B}"/>
    <cellStyle name="20% - Accent6 2 4 2 6" xfId="3850" xr:uid="{298CEE90-F4B9-4840-BC6D-067D6EC5A99A}"/>
    <cellStyle name="20% - Accent6 2 4 2 7" xfId="4709" xr:uid="{29D02811-CC65-4B03-ADDA-76F48A558A25}"/>
    <cellStyle name="20% - Accent6 2 4 3" xfId="227" xr:uid="{E4A0CB5D-B2A3-4C28-B05C-7097D4A4D0DD}"/>
    <cellStyle name="20% - Accent6 2 4 3 2" xfId="1206" xr:uid="{0AF6B857-5F46-42B7-8DA4-5777F506717C}"/>
    <cellStyle name="20% - Accent6 2 4 3 3" xfId="2071" xr:uid="{A8D499CE-116C-487D-A4AF-4B084C1916B1}"/>
    <cellStyle name="20% - Accent6 2 4 3 4" xfId="2947" xr:uid="{A2905969-BDB7-46D0-BCEC-FAB766290BB3}"/>
    <cellStyle name="20% - Accent6 2 4 3 5" xfId="3852" xr:uid="{8A2D735D-0D29-4953-95B6-F1712C7452A9}"/>
    <cellStyle name="20% - Accent6 2 4 3 6" xfId="4711" xr:uid="{0FE3D418-7C60-4DF6-9B1D-F4E1AEE6317E}"/>
    <cellStyle name="20% - Accent6 2 4 4" xfId="1203" xr:uid="{8B0D6A1D-B5EF-4C35-AB9A-22843EA55EA9}"/>
    <cellStyle name="20% - Accent6 2 4 5" xfId="2068" xr:uid="{D57C6E2B-728C-44AB-A210-8D7EA327F59C}"/>
    <cellStyle name="20% - Accent6 2 4 6" xfId="2944" xr:uid="{DE9B6388-736B-46F8-B0B7-DC403CEA4732}"/>
    <cellStyle name="20% - Accent6 2 4 7" xfId="3849" xr:uid="{FB1750D0-645C-4B41-A32F-C6B502A5976E}"/>
    <cellStyle name="20% - Accent6 2 4 8" xfId="4708" xr:uid="{89E0B4E7-66B7-49D7-8EEB-1311961007A3}"/>
    <cellStyle name="20% - Accent6 2 5" xfId="228" xr:uid="{54FFED0F-1832-4481-803A-E9B80938EF66}"/>
    <cellStyle name="20% - Accent6 2 5 2" xfId="229" xr:uid="{FA1CB3DE-BFE6-451B-8271-A81A040142CF}"/>
    <cellStyle name="20% - Accent6 2 5 2 2" xfId="1208" xr:uid="{D7B6D21F-B206-435D-B694-CFDDC4F989D4}"/>
    <cellStyle name="20% - Accent6 2 5 2 3" xfId="2073" xr:uid="{FD32643B-240A-48C1-B2D2-DB68518ECD49}"/>
    <cellStyle name="20% - Accent6 2 5 2 4" xfId="2949" xr:uid="{80E4EB5E-2567-4EED-BD57-37229ACD7DDF}"/>
    <cellStyle name="20% - Accent6 2 5 2 5" xfId="3854" xr:uid="{00CC8DEF-28F6-4482-AA4C-79974C581117}"/>
    <cellStyle name="20% - Accent6 2 5 2 6" xfId="4713" xr:uid="{FE45E69E-2913-42FF-815F-87AF228C41C5}"/>
    <cellStyle name="20% - Accent6 2 5 3" xfId="1207" xr:uid="{9EA1E045-0656-40EB-AA70-DD0CC4E2361E}"/>
    <cellStyle name="20% - Accent6 2 5 4" xfId="2072" xr:uid="{64B78822-BB1B-4DAD-A78D-15671FD095B8}"/>
    <cellStyle name="20% - Accent6 2 5 5" xfId="2948" xr:uid="{18DF5D1C-557F-4DBF-A3EF-C9AB8073D889}"/>
    <cellStyle name="20% - Accent6 2 5 6" xfId="3853" xr:uid="{5E0AFC56-B75B-4E8F-B517-0875AF526ABC}"/>
    <cellStyle name="20% - Accent6 2 5 7" xfId="4712" xr:uid="{6B04F3C1-2770-46DD-8900-99AC0409A22F}"/>
    <cellStyle name="20% - Accent6 2 6" xfId="230" xr:uid="{2FCCED9E-B857-44AD-A77F-73B1AA4B7192}"/>
    <cellStyle name="20% - Accent6 2 6 2" xfId="231" xr:uid="{562EF24D-5D80-4D0F-B172-32C3C86F18E9}"/>
    <cellStyle name="20% - Accent6 2 6 2 2" xfId="1210" xr:uid="{AF05915D-9DFA-4B26-888F-DD0FFF1A4FFB}"/>
    <cellStyle name="20% - Accent6 2 6 2 3" xfId="2075" xr:uid="{1638D50C-607F-4F6E-80F3-BB64E9B018B6}"/>
    <cellStyle name="20% - Accent6 2 6 2 4" xfId="2951" xr:uid="{96C89F2B-F0B7-45DD-BE20-8A4A56722EF0}"/>
    <cellStyle name="20% - Accent6 2 6 2 5" xfId="3856" xr:uid="{4DD84F11-F600-486A-AB1D-31BEA5A02BFE}"/>
    <cellStyle name="20% - Accent6 2 6 2 6" xfId="4715" xr:uid="{D9631F04-D08D-44AD-B97D-D2CD8B43503B}"/>
    <cellStyle name="20% - Accent6 2 6 3" xfId="1209" xr:uid="{E813108C-B24B-49BF-A758-B1BD08E4E806}"/>
    <cellStyle name="20% - Accent6 2 6 4" xfId="2074" xr:uid="{43BDE11E-DF18-4F06-A4C1-C0D93042DE87}"/>
    <cellStyle name="20% - Accent6 2 6 5" xfId="2950" xr:uid="{D2F92AFE-2718-4DA6-94BB-901CE538D770}"/>
    <cellStyle name="20% - Accent6 2 6 6" xfId="3855" xr:uid="{4B53882B-A057-4E9D-B650-457A976353B3}"/>
    <cellStyle name="20% - Accent6 2 6 7" xfId="4714" xr:uid="{3BC9C614-58C9-4082-A74A-EEB81604D719}"/>
    <cellStyle name="20% - Accent6 2 7" xfId="232" xr:uid="{F980843A-E4E5-4F70-B5D5-EB516EB72A57}"/>
    <cellStyle name="20% - Accent6 2 7 2" xfId="1211" xr:uid="{29CB38BE-8991-4ADA-80F5-E59706765E2C}"/>
    <cellStyle name="20% - Accent6 2 7 3" xfId="2076" xr:uid="{40C44166-6D8D-419D-8B6E-31C49D6B4572}"/>
    <cellStyle name="20% - Accent6 2 7 4" xfId="2952" xr:uid="{6DB0618C-F6D4-4C91-AB21-D4CCA0E8F59B}"/>
    <cellStyle name="20% - Accent6 2 7 5" xfId="3857" xr:uid="{D9C79948-F671-4D50-AED8-557590984E56}"/>
    <cellStyle name="20% - Accent6 2 7 6" xfId="4716" xr:uid="{A8ACB92D-CB20-443B-AF98-6BE8150209B2}"/>
    <cellStyle name="20% - Accent6 2 8" xfId="1190" xr:uid="{5033F9E9-12A7-4635-96A3-3B3235D9A243}"/>
    <cellStyle name="20% - Accent6 2 9" xfId="2055" xr:uid="{4C5BA9DD-F685-4BEC-9D15-59F671A0584D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1215" xr:uid="{BF62D61C-325F-4D5E-B493-2192C425634C}"/>
    <cellStyle name="20% - Accent6 3 2 2 2 3" xfId="2080" xr:uid="{9284A6BE-46A8-4994-AE08-B8F51F904A89}"/>
    <cellStyle name="20% - Accent6 3 2 2 2 4" xfId="2956" xr:uid="{15565855-FCB0-48EC-8134-28B1138F53DE}"/>
    <cellStyle name="20% - Accent6 3 2 2 2 5" xfId="3861" xr:uid="{2451AC29-8B21-46D4-8451-7FA1C8BC71AE}"/>
    <cellStyle name="20% - Accent6 3 2 2 2 6" xfId="4720" xr:uid="{C1296091-8A8C-4662-9D53-95DDD69924EC}"/>
    <cellStyle name="20% - Accent6 3 2 2 3" xfId="1214" xr:uid="{69843DA9-E645-49EF-B326-A2A0F317C611}"/>
    <cellStyle name="20% - Accent6 3 2 2 4" xfId="2079" xr:uid="{481104C2-990B-4F34-868A-E5E78978FA70}"/>
    <cellStyle name="20% - Accent6 3 2 2 5" xfId="2955" xr:uid="{A271942C-0D70-463A-B05A-333C661E674B}"/>
    <cellStyle name="20% - Accent6 3 2 2 6" xfId="3860" xr:uid="{C01C974E-345F-485B-A47D-08B702013ABA}"/>
    <cellStyle name="20% - Accent6 3 2 2 7" xfId="4719" xr:uid="{8CA3165C-C10F-439C-BCD1-0948198FA78F}"/>
    <cellStyle name="20% - Accent6 3 2 3" xfId="237" xr:uid="{8D315B0F-CFC3-4B74-BA7A-3A2700984CF4}"/>
    <cellStyle name="20% - Accent6 3 2 3 2" xfId="1216" xr:uid="{B7621FCA-A9A3-4E43-A049-EC36B8887CA1}"/>
    <cellStyle name="20% - Accent6 3 2 3 3" xfId="2081" xr:uid="{F6A9CA52-A80F-4988-943E-E0A398E42862}"/>
    <cellStyle name="20% - Accent6 3 2 3 4" xfId="2957" xr:uid="{5FEEB257-9BD5-4F07-ADA3-41D21617E241}"/>
    <cellStyle name="20% - Accent6 3 2 3 5" xfId="3862" xr:uid="{DE32F830-7F35-40E1-9460-1961D98991AF}"/>
    <cellStyle name="20% - Accent6 3 2 3 6" xfId="4721" xr:uid="{2B3CFBC0-9ED1-4016-9DA7-54BC08707559}"/>
    <cellStyle name="20% - Accent6 3 2 4" xfId="1213" xr:uid="{F2B496B2-F7CA-4BB3-8B49-0348EC37364E}"/>
    <cellStyle name="20% - Accent6 3 2 5" xfId="2078" xr:uid="{35558B7D-A0DA-43E9-954E-4D8EBD90A57A}"/>
    <cellStyle name="20% - Accent6 3 2 6" xfId="2954" xr:uid="{6E51ED2C-BBC8-4408-B470-FC36A0EAE072}"/>
    <cellStyle name="20% - Accent6 3 2 7" xfId="3859" xr:uid="{4C84C067-D332-4D10-A478-61FF2C2D8499}"/>
    <cellStyle name="20% - Accent6 3 2 8" xfId="4718" xr:uid="{F4BF4A1D-CDCB-449E-9D85-4CEE1D712892}"/>
    <cellStyle name="20% - Accent6 3 3" xfId="238" xr:uid="{1209D388-3077-4568-BD81-75C9DD442709}"/>
    <cellStyle name="20% - Accent6 3 3 2" xfId="239" xr:uid="{82357551-57F7-4DF8-9971-96727CEC30BC}"/>
    <cellStyle name="20% - Accent6 3 3 2 2" xfId="1218" xr:uid="{9A7570EE-4987-4D94-8AB7-1B3AF9B9892B}"/>
    <cellStyle name="20% - Accent6 3 3 2 3" xfId="2083" xr:uid="{13D89A5B-0ED5-42BA-97EC-2A73EBF3C13C}"/>
    <cellStyle name="20% - Accent6 3 3 2 4" xfId="2959" xr:uid="{4187A431-4FBA-4AE1-8792-9CA28F8B2277}"/>
    <cellStyle name="20% - Accent6 3 3 2 5" xfId="3864" xr:uid="{61C58D21-5788-4EDF-8256-32F73B20C556}"/>
    <cellStyle name="20% - Accent6 3 3 2 6" xfId="4723" xr:uid="{831C6796-1058-40EC-9116-75316E71C3E7}"/>
    <cellStyle name="20% - Accent6 3 3 3" xfId="1217" xr:uid="{F6C09AD8-5B12-4897-BCC6-A4E472421A0A}"/>
    <cellStyle name="20% - Accent6 3 3 4" xfId="2082" xr:uid="{470F6420-0D50-49BF-BF77-9C52AA85FA58}"/>
    <cellStyle name="20% - Accent6 3 3 5" xfId="2958" xr:uid="{F852444B-0793-4DB5-B69F-50ACB5732C78}"/>
    <cellStyle name="20% - Accent6 3 3 6" xfId="3863" xr:uid="{EBB3817D-25A8-4077-88FB-344824E30D15}"/>
    <cellStyle name="20% - Accent6 3 3 7" xfId="4722" xr:uid="{AA3F1C4B-5F17-473F-9CE0-5B4291D2A266}"/>
    <cellStyle name="20% - Accent6 3 4" xfId="240" xr:uid="{B336D7C0-D9B0-44CC-AF87-8A6CDDA2A2FE}"/>
    <cellStyle name="20% - Accent6 3 4 2" xfId="1219" xr:uid="{6FF6E544-121C-49F5-9CD3-71316B9FCFE0}"/>
    <cellStyle name="20% - Accent6 3 4 3" xfId="2084" xr:uid="{08D1C2CE-C66F-4BCC-84F1-F534DAC4564D}"/>
    <cellStyle name="20% - Accent6 3 4 4" xfId="2960" xr:uid="{A3DA1F1A-7BDC-4BB3-A86F-3049885B7E17}"/>
    <cellStyle name="20% - Accent6 3 4 5" xfId="3865" xr:uid="{6B1202BC-2974-466F-B706-180CCA0D796C}"/>
    <cellStyle name="20% - Accent6 3 4 6" xfId="4724" xr:uid="{8E2A51CC-DE74-4ACE-9D8B-EFACDFC14E47}"/>
    <cellStyle name="20% - Accent6 3 5" xfId="1212" xr:uid="{E9F56275-1CCC-431A-808F-F2D0452A5887}"/>
    <cellStyle name="20% - Accent6 3 6" xfId="2077" xr:uid="{9F847259-EE38-408C-B17E-7806D8DAB954}"/>
    <cellStyle name="20% - Accent6 3 7" xfId="2953" xr:uid="{2DB4FAA7-E5AA-4186-ADEB-246FE1F91DC5}"/>
    <cellStyle name="20% - Accent6 3 8" xfId="3858" xr:uid="{9CCCF1D6-6627-43BF-8AB9-57F50585CEF4}"/>
    <cellStyle name="20% - Accent6 3 9" xfId="4717" xr:uid="{D0149351-A39E-467E-B4B9-9C86F81C8E19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1222" xr:uid="{F9186603-E45D-4C13-B798-BAF58BD5DB9B}"/>
    <cellStyle name="20% - Accent6 4 2 2 3" xfId="2087" xr:uid="{9BA83A0F-6F21-4239-AAFA-AE7B85249AD7}"/>
    <cellStyle name="20% - Accent6 4 2 2 4" xfId="2963" xr:uid="{284C10AB-8080-43F8-9F73-8AF66BAFD53E}"/>
    <cellStyle name="20% - Accent6 4 2 2 5" xfId="3868" xr:uid="{12F7861B-A0AD-4E25-BEA2-AF36022381BE}"/>
    <cellStyle name="20% - Accent6 4 2 2 6" xfId="4727" xr:uid="{ADA0775E-C55A-413A-A8FE-6F4D1AFFB463}"/>
    <cellStyle name="20% - Accent6 4 2 3" xfId="1221" xr:uid="{FCF2C65F-2CE7-49C3-AE50-7907E3796991}"/>
    <cellStyle name="20% - Accent6 4 2 4" xfId="2086" xr:uid="{FA3C501B-3377-436C-916A-1C6170B57DBA}"/>
    <cellStyle name="20% - Accent6 4 2 5" xfId="2962" xr:uid="{5DACEA26-D77B-429A-A03C-BBBA622818C7}"/>
    <cellStyle name="20% - Accent6 4 2 6" xfId="3867" xr:uid="{4CDB30DF-B8C1-4FFF-A077-F9766C5C20A7}"/>
    <cellStyle name="20% - Accent6 4 2 7" xfId="4726" xr:uid="{B5B4F94F-C17A-4B0B-9EF4-2EEEB7292925}"/>
    <cellStyle name="20% - Accent6 4 3" xfId="244" xr:uid="{A352790D-5F34-4974-BA14-05B9B1104C61}"/>
    <cellStyle name="20% - Accent6 4 3 2" xfId="1223" xr:uid="{D83F98A2-0103-4019-88EA-F92B82F7F18E}"/>
    <cellStyle name="20% - Accent6 4 3 3" xfId="2088" xr:uid="{430140C4-493F-4D8E-B6A4-E85B7D7742AF}"/>
    <cellStyle name="20% - Accent6 4 3 4" xfId="2964" xr:uid="{95C3462A-B2E4-4872-BD91-06E54604CC6A}"/>
    <cellStyle name="20% - Accent6 4 3 5" xfId="3869" xr:uid="{1C5B212E-5634-44E2-9965-F13F4CB5300D}"/>
    <cellStyle name="20% - Accent6 4 3 6" xfId="4728" xr:uid="{D126AC0F-44E3-46FE-B0BE-54B529BB2045}"/>
    <cellStyle name="20% - Accent6 4 4" xfId="1220" xr:uid="{DC7CCC43-3653-47B0-B722-46A38A4EFE10}"/>
    <cellStyle name="20% - Accent6 4 5" xfId="2085" xr:uid="{CAD88152-1B20-4F31-9388-5B2826FAEEC4}"/>
    <cellStyle name="20% - Accent6 4 6" xfId="2961" xr:uid="{65FC9267-8DC5-40E7-B238-18C90ACA3BB3}"/>
    <cellStyle name="20% - Accent6 4 7" xfId="3866" xr:uid="{E7BDF505-589E-49C1-8181-70471ECA8235}"/>
    <cellStyle name="20% - Accent6 4 8" xfId="4725" xr:uid="{1EB80B90-BBCF-440A-9310-356065F31713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1226" xr:uid="{1EF38A81-5DAF-4265-A261-CB749DB2D48F}"/>
    <cellStyle name="20% - Accent6 5 2 2 3" xfId="2091" xr:uid="{4934D66C-E760-4D05-9E66-B238E1B997E1}"/>
    <cellStyle name="20% - Accent6 5 2 2 4" xfId="2967" xr:uid="{803D419B-81D8-4289-AC06-840C66DC3E40}"/>
    <cellStyle name="20% - Accent6 5 2 2 5" xfId="3872" xr:uid="{13240688-B45F-4087-95FC-F67BE3337859}"/>
    <cellStyle name="20% - Accent6 5 2 2 6" xfId="4731" xr:uid="{FD978A45-86E0-4C29-89E0-65A7A1E47F41}"/>
    <cellStyle name="20% - Accent6 5 2 3" xfId="1225" xr:uid="{43C032B9-CEF6-4F79-91FC-D64DA406E9D6}"/>
    <cellStyle name="20% - Accent6 5 2 4" xfId="2090" xr:uid="{9C73B6AD-B310-44F2-9913-334942208E38}"/>
    <cellStyle name="20% - Accent6 5 2 5" xfId="2966" xr:uid="{1476E6A0-AA7D-480F-B36E-813B95C0EAAA}"/>
    <cellStyle name="20% - Accent6 5 2 6" xfId="3871" xr:uid="{A51C71AD-9FC1-4D90-9227-28849A584CA5}"/>
    <cellStyle name="20% - Accent6 5 2 7" xfId="4730" xr:uid="{3E0BD076-EEF3-4DEB-AD44-F3C0F4A7CBF2}"/>
    <cellStyle name="20% - Accent6 5 3" xfId="248" xr:uid="{0BC18E39-33EF-4062-A830-D88F64C27C68}"/>
    <cellStyle name="20% - Accent6 5 3 2" xfId="1227" xr:uid="{07DB0AC7-14BC-4B12-8F3C-FF3575437C91}"/>
    <cellStyle name="20% - Accent6 5 3 3" xfId="2092" xr:uid="{BFB75CFB-F890-4D51-957F-816BA65326AA}"/>
    <cellStyle name="20% - Accent6 5 3 4" xfId="2968" xr:uid="{372ED012-E622-420F-B3AE-612DE6A852AD}"/>
    <cellStyle name="20% - Accent6 5 3 5" xfId="3873" xr:uid="{2C87A08C-2BAA-4D89-BB8A-B033479E60E8}"/>
    <cellStyle name="20% - Accent6 5 3 6" xfId="4732" xr:uid="{13C86DC2-FE14-4E3F-86E1-7075CE2BEE4F}"/>
    <cellStyle name="20% - Accent6 5 4" xfId="1224" xr:uid="{47DC72C1-1DA5-4290-BAE8-E94D3750EE08}"/>
    <cellStyle name="20% - Accent6 5 5" xfId="2089" xr:uid="{FCCC304D-A51E-41F1-8E0A-9049A85B6B4B}"/>
    <cellStyle name="20% - Accent6 5 6" xfId="2965" xr:uid="{EFD76655-9879-4D45-B776-766FB850C33D}"/>
    <cellStyle name="20% - Accent6 5 7" xfId="3870" xr:uid="{A9D5AD6D-E52E-44C8-8870-2068E2CF26D9}"/>
    <cellStyle name="20% - Accent6 5 8" xfId="4729" xr:uid="{07A45349-E35E-4F74-8B20-113898C2ED42}"/>
    <cellStyle name="20% - Accent6 6" xfId="249" xr:uid="{AE56B88F-61EF-42D8-BC9B-B388C938737E}"/>
    <cellStyle name="20% - Accent6 6 2" xfId="250" xr:uid="{73B7AEC2-E3AB-43E5-8518-3CD6DC285C55}"/>
    <cellStyle name="20% - Accent6 6 2 2" xfId="1229" xr:uid="{07AA472C-495F-4076-81B9-BA4B3AC9277E}"/>
    <cellStyle name="20% - Accent6 6 2 3" xfId="2094" xr:uid="{CB466DFF-9B8F-4863-AFAB-828D7E933F58}"/>
    <cellStyle name="20% - Accent6 6 2 4" xfId="2970" xr:uid="{8A374193-7EC9-4149-99A5-A4A9CBBAD6C2}"/>
    <cellStyle name="20% - Accent6 6 2 5" xfId="3875" xr:uid="{51945921-021E-411B-A765-72DC6A9F6146}"/>
    <cellStyle name="20% - Accent6 6 2 6" xfId="4734" xr:uid="{29FFC189-575D-4801-8561-24EF1D3F9282}"/>
    <cellStyle name="20% - Accent6 6 3" xfId="1228" xr:uid="{AACA7365-C55E-4EFE-9E76-F2AFC274A3E9}"/>
    <cellStyle name="20% - Accent6 6 4" xfId="2093" xr:uid="{318375E2-4ED9-465C-93D8-0B0D619EA564}"/>
    <cellStyle name="20% - Accent6 6 5" xfId="2969" xr:uid="{28DABBC7-C4D0-4017-BDDC-F74140574204}"/>
    <cellStyle name="20% - Accent6 6 6" xfId="3874" xr:uid="{3C435F62-322F-4058-8347-027C5CAB5A69}"/>
    <cellStyle name="20% - Accent6 6 7" xfId="4733" xr:uid="{A4744AC0-EEED-4913-BBEA-F12591511679}"/>
    <cellStyle name="20% - Accent6 7" xfId="251" xr:uid="{C511CF5A-03F0-4050-BE7E-39B7091022AD}"/>
    <cellStyle name="20% - Accent6 7 2" xfId="252" xr:uid="{98B169E4-5E1A-4AC9-A18B-2B5B8DF52F41}"/>
    <cellStyle name="20% - Accent6 7 2 2" xfId="1231" xr:uid="{47A93C62-74FE-47D0-AD31-DD2E2E21E770}"/>
    <cellStyle name="20% - Accent6 7 2 3" xfId="2096" xr:uid="{E8A8D832-3C5B-431F-A168-5B360961E524}"/>
    <cellStyle name="20% - Accent6 7 2 4" xfId="2972" xr:uid="{350DAD9B-CEFF-4531-B265-05B3FA2BF8F2}"/>
    <cellStyle name="20% - Accent6 7 2 5" xfId="3877" xr:uid="{4EB6CE69-D859-4A4F-BC28-839468722FFA}"/>
    <cellStyle name="20% - Accent6 7 2 6" xfId="4736" xr:uid="{F27D8C72-0DED-48CF-9DCC-F82DD507D4DC}"/>
    <cellStyle name="20% - Accent6 7 3" xfId="1230" xr:uid="{F84D3EB8-C12D-4298-B033-C9F25BACBF3E}"/>
    <cellStyle name="20% - Accent6 7 4" xfId="2095" xr:uid="{CDA6C0B5-94EB-495A-80B1-A9982218F02C}"/>
    <cellStyle name="20% - Accent6 7 5" xfId="2971" xr:uid="{C38E0829-7000-475A-9F41-8102D9EED3ED}"/>
    <cellStyle name="20% - Accent6 7 6" xfId="3876" xr:uid="{70272847-A944-4F83-9E41-3541C23AC614}"/>
    <cellStyle name="20% - Accent6 7 7" xfId="4735" xr:uid="{58AECB77-AAFC-4862-9327-EC80F13D1A8C}"/>
    <cellStyle name="40% - Accent1 2" xfId="253" xr:uid="{73BA494F-6932-4719-9CDF-3237AA54CC29}"/>
    <cellStyle name="40% - Accent1 2 10" xfId="2973" xr:uid="{3550C943-605D-458A-9579-464385812C6D}"/>
    <cellStyle name="40% - Accent1 2 11" xfId="3878" xr:uid="{7BCF5311-EE28-4D65-BB2B-A1546714B74A}"/>
    <cellStyle name="40% - Accent1 2 12" xfId="4737" xr:uid="{10B4DDB7-4DB2-4436-9EF3-A326570BD081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2 2 2" xfId="1236" xr:uid="{D773EC80-556A-41E5-B1AF-84C0F344E59A}"/>
    <cellStyle name="40% - Accent1 2 2 2 2 2 3" xfId="2101" xr:uid="{7FBE91FE-4D87-4F5E-ACEA-36CECD844279}"/>
    <cellStyle name="40% - Accent1 2 2 2 2 2 4" xfId="2977" xr:uid="{DF48E4CD-0BCD-4F37-A1CD-4369D4DCE29A}"/>
    <cellStyle name="40% - Accent1 2 2 2 2 2 5" xfId="3882" xr:uid="{37C2898D-4D7C-41AB-BD32-62759AFF034D}"/>
    <cellStyle name="40% - Accent1 2 2 2 2 2 6" xfId="4741" xr:uid="{A21E2DC4-EB8D-46F0-9427-839B6DAE0617}"/>
    <cellStyle name="40% - Accent1 2 2 2 2 3" xfId="1235" xr:uid="{DFD45A48-8334-4370-BD5B-7A5467587FC6}"/>
    <cellStyle name="40% - Accent1 2 2 2 2 4" xfId="2100" xr:uid="{978253B8-D125-47AF-99D9-79271F3C08BD}"/>
    <cellStyle name="40% - Accent1 2 2 2 2 5" xfId="2976" xr:uid="{ACB2E26B-3B30-4317-A6B7-C3DD9A06649D}"/>
    <cellStyle name="40% - Accent1 2 2 2 2 6" xfId="3881" xr:uid="{00A1609B-5EEC-407A-A24C-506EB384757A}"/>
    <cellStyle name="40% - Accent1 2 2 2 2 7" xfId="4740" xr:uid="{9743C223-6295-4DF9-BD40-FC26BE9C982D}"/>
    <cellStyle name="40% - Accent1 2 2 2 3" xfId="258" xr:uid="{57497C4C-E059-4C6B-A888-917AA1BE497E}"/>
    <cellStyle name="40% - Accent1 2 2 2 3 2" xfId="1237" xr:uid="{26239318-704C-4D25-B352-78017C56C303}"/>
    <cellStyle name="40% - Accent1 2 2 2 3 3" xfId="2102" xr:uid="{EB4D3113-CC1A-4062-A129-A9E8C3A03621}"/>
    <cellStyle name="40% - Accent1 2 2 2 3 4" xfId="2978" xr:uid="{1F3D0CE6-55F9-4534-B285-44B8B3046018}"/>
    <cellStyle name="40% - Accent1 2 2 2 3 5" xfId="3883" xr:uid="{2FF2FDA2-60F6-4C8C-A76E-DEF9859559B4}"/>
    <cellStyle name="40% - Accent1 2 2 2 3 6" xfId="4742" xr:uid="{59A4AC75-9C44-4286-82D5-F5F12CCD048A}"/>
    <cellStyle name="40% - Accent1 2 2 2 4" xfId="1234" xr:uid="{4FC38F73-4866-449B-BFD0-2CACE930E44C}"/>
    <cellStyle name="40% - Accent1 2 2 2 5" xfId="2099" xr:uid="{F38C4418-E898-4D2C-A65F-3EEBE8CE8188}"/>
    <cellStyle name="40% - Accent1 2 2 2 6" xfId="2975" xr:uid="{8B0ABBB5-8DA7-4882-918A-F67B2AC8CC3A}"/>
    <cellStyle name="40% - Accent1 2 2 2 7" xfId="3880" xr:uid="{DC5B3B36-D968-40A4-867D-E3704FD6D8FF}"/>
    <cellStyle name="40% - Accent1 2 2 2 8" xfId="4739" xr:uid="{1B4E02A3-7FCD-4F92-A2A1-86E6C5291556}"/>
    <cellStyle name="40% - Accent1 2 2 3" xfId="259" xr:uid="{5EB4BCB1-2BCD-4B26-9130-0D1D09A44F15}"/>
    <cellStyle name="40% - Accent1 2 2 3 2" xfId="260" xr:uid="{7A9C30D0-AEC9-4C3F-AFFD-DBF19DD24FAD}"/>
    <cellStyle name="40% - Accent1 2 2 3 2 2" xfId="1239" xr:uid="{97E2B1FE-C306-436F-B2F8-CF0C45AE1004}"/>
    <cellStyle name="40% - Accent1 2 2 3 2 3" xfId="2104" xr:uid="{AA137A77-C0FA-4AA0-9BA3-6C43130F5241}"/>
    <cellStyle name="40% - Accent1 2 2 3 2 4" xfId="2980" xr:uid="{FC718076-17D8-4498-8F41-8C332B491267}"/>
    <cellStyle name="40% - Accent1 2 2 3 2 5" xfId="3885" xr:uid="{DBDFD67D-49A6-4353-A768-B7EC2E79E929}"/>
    <cellStyle name="40% - Accent1 2 2 3 2 6" xfId="4744" xr:uid="{4FA86893-8BC9-483D-AFBA-2201B7575A30}"/>
    <cellStyle name="40% - Accent1 2 2 3 3" xfId="1238" xr:uid="{4F94715C-7C90-4DAB-BFDC-7E13F6C6EA30}"/>
    <cellStyle name="40% - Accent1 2 2 3 4" xfId="2103" xr:uid="{72E187CA-ECAE-48B7-951B-22313584FF8C}"/>
    <cellStyle name="40% - Accent1 2 2 3 5" xfId="2979" xr:uid="{AE0FCCFB-236E-4349-AF97-BB0241AB8CFA}"/>
    <cellStyle name="40% - Accent1 2 2 3 6" xfId="3884" xr:uid="{F46F1802-6070-409A-8861-C0139DA08AC6}"/>
    <cellStyle name="40% - Accent1 2 2 3 7" xfId="4743" xr:uid="{A6B32343-FCBD-479E-8792-5DC128C2231E}"/>
    <cellStyle name="40% - Accent1 2 2 4" xfId="261" xr:uid="{A9B37054-72CC-4F1E-AFD5-A7CADBE2DF6C}"/>
    <cellStyle name="40% - Accent1 2 2 4 2" xfId="1240" xr:uid="{3E4E1182-D0DF-45CD-B49E-56AF66B5CEE8}"/>
    <cellStyle name="40% - Accent1 2 2 4 3" xfId="2105" xr:uid="{13D3DC5A-F156-4F83-9A3E-022C1077C4F1}"/>
    <cellStyle name="40% - Accent1 2 2 4 4" xfId="2981" xr:uid="{E54D05E4-5025-4D53-9E51-320D2812CDF5}"/>
    <cellStyle name="40% - Accent1 2 2 4 5" xfId="3886" xr:uid="{C07A91B1-502F-44F7-8A0C-EF2B3A24B0F0}"/>
    <cellStyle name="40% - Accent1 2 2 4 6" xfId="4745" xr:uid="{3F0A64A4-00E3-4838-94B5-1B53CC7C9060}"/>
    <cellStyle name="40% - Accent1 2 2 5" xfId="1233" xr:uid="{FF9FB1EC-F98D-4AAA-B4F5-B7B1D3A8AE00}"/>
    <cellStyle name="40% - Accent1 2 2 6" xfId="2098" xr:uid="{CD08B7F2-C4A2-4FB2-9216-3988D88764E5}"/>
    <cellStyle name="40% - Accent1 2 2 7" xfId="2974" xr:uid="{59C13C3A-4CF3-407C-B1DD-B3AFB8BC7D74}"/>
    <cellStyle name="40% - Accent1 2 2 8" xfId="3879" xr:uid="{3C9FBF97-88BD-4DAE-AD20-09BDC6874944}"/>
    <cellStyle name="40% - Accent1 2 2 9" xfId="4738" xr:uid="{BA94AA90-8303-4035-88B4-6A79CE87A652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2 2 2" xfId="1243" xr:uid="{0BC9273E-320F-4BB3-8284-E24CD98CAAC0}"/>
    <cellStyle name="40% - Accent1 2 3 2 2 3" xfId="2108" xr:uid="{2437E8B8-577A-406E-8061-012A5F24EC0B}"/>
    <cellStyle name="40% - Accent1 2 3 2 2 4" xfId="2984" xr:uid="{CDCBC383-CFE2-4CF0-B88E-11D04A853BE0}"/>
    <cellStyle name="40% - Accent1 2 3 2 2 5" xfId="3889" xr:uid="{4D67D31A-8051-418C-9840-3C5E49A41471}"/>
    <cellStyle name="40% - Accent1 2 3 2 2 6" xfId="4748" xr:uid="{061C2095-192A-4EF0-A1F6-B402395B7371}"/>
    <cellStyle name="40% - Accent1 2 3 2 3" xfId="1242" xr:uid="{EBE3F363-5061-4A7F-9100-1E4627AE0555}"/>
    <cellStyle name="40% - Accent1 2 3 2 4" xfId="2107" xr:uid="{6380E3C6-590D-4525-AA7E-EA7BC6AD56CB}"/>
    <cellStyle name="40% - Accent1 2 3 2 5" xfId="2983" xr:uid="{41DDA35E-9DFC-47BB-A130-07081459DE5E}"/>
    <cellStyle name="40% - Accent1 2 3 2 6" xfId="3888" xr:uid="{EB6D9350-D692-425E-87E2-A5FA4D44087F}"/>
    <cellStyle name="40% - Accent1 2 3 2 7" xfId="4747" xr:uid="{DD76EA8B-88A4-4E8D-946F-80D7114C5DA5}"/>
    <cellStyle name="40% - Accent1 2 3 3" xfId="265" xr:uid="{10FB5A83-6803-4684-A8AB-78DDB02E1435}"/>
    <cellStyle name="40% - Accent1 2 3 3 2" xfId="1244" xr:uid="{28169195-1FC8-4A1E-94EC-3AA3516BA180}"/>
    <cellStyle name="40% - Accent1 2 3 3 3" xfId="2109" xr:uid="{CD69A783-D826-47C0-AF99-C7DB1B93C965}"/>
    <cellStyle name="40% - Accent1 2 3 3 4" xfId="2985" xr:uid="{2B38141E-3270-4C9D-8501-61E709D35993}"/>
    <cellStyle name="40% - Accent1 2 3 3 5" xfId="3890" xr:uid="{D06FE45C-660E-404C-9C1D-9B064C003309}"/>
    <cellStyle name="40% - Accent1 2 3 3 6" xfId="4749" xr:uid="{401473F1-9236-47E8-B665-9E58CB728205}"/>
    <cellStyle name="40% - Accent1 2 3 4" xfId="1241" xr:uid="{595B3AFE-ACA9-4237-A2F5-2B41EB283F86}"/>
    <cellStyle name="40% - Accent1 2 3 5" xfId="2106" xr:uid="{3A6182F7-D307-471C-92E0-916834D48D67}"/>
    <cellStyle name="40% - Accent1 2 3 6" xfId="2982" xr:uid="{6AF36E0B-36E9-4F4A-BAD5-BBF7A6C3254C}"/>
    <cellStyle name="40% - Accent1 2 3 7" xfId="3887" xr:uid="{DC8D5672-3B94-472A-A0AA-9BA958646B4C}"/>
    <cellStyle name="40% - Accent1 2 3 8" xfId="4746" xr:uid="{B00180C0-33D0-49F1-B6BF-BFE49CB170C8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2 2 2" xfId="1247" xr:uid="{F0AA7CA9-9875-403E-94A7-EE187F245C2F}"/>
    <cellStyle name="40% - Accent1 2 4 2 2 3" xfId="2112" xr:uid="{8744007E-2D41-43FB-8609-33A56A35DF54}"/>
    <cellStyle name="40% - Accent1 2 4 2 2 4" xfId="2988" xr:uid="{927DF12A-E47F-42B8-84D1-4562B9C1BC1E}"/>
    <cellStyle name="40% - Accent1 2 4 2 2 5" xfId="3893" xr:uid="{E7F4C3AF-50E3-4AE2-962B-A5A0123A1A64}"/>
    <cellStyle name="40% - Accent1 2 4 2 2 6" xfId="4752" xr:uid="{ED3ECC3F-4C80-4EA6-99D3-A6BE0E363916}"/>
    <cellStyle name="40% - Accent1 2 4 2 3" xfId="1246" xr:uid="{4A5246DB-966F-4E6E-8872-944FA045EF2F}"/>
    <cellStyle name="40% - Accent1 2 4 2 4" xfId="2111" xr:uid="{27E5EB5A-BC7A-4FE6-98F3-40B412CBBA6F}"/>
    <cellStyle name="40% - Accent1 2 4 2 5" xfId="2987" xr:uid="{2D2D3025-7113-4A62-83A6-04AFFDE821A3}"/>
    <cellStyle name="40% - Accent1 2 4 2 6" xfId="3892" xr:uid="{B601BDAB-51D5-45E0-BFF0-94AF91461AD6}"/>
    <cellStyle name="40% - Accent1 2 4 2 7" xfId="4751" xr:uid="{CE669FD8-F40E-410A-8962-FACE3A81B0FE}"/>
    <cellStyle name="40% - Accent1 2 4 3" xfId="269" xr:uid="{A6DFA4F7-A909-4E76-93B0-E511EE959F56}"/>
    <cellStyle name="40% - Accent1 2 4 3 2" xfId="1248" xr:uid="{0C385254-4E8B-4587-989D-125A4CD4B44B}"/>
    <cellStyle name="40% - Accent1 2 4 3 3" xfId="2113" xr:uid="{DBD4D5BF-58FA-4507-8AC0-C465F3722F92}"/>
    <cellStyle name="40% - Accent1 2 4 3 4" xfId="2989" xr:uid="{09CE40C3-545C-445A-A6B6-AD88BD7D3B17}"/>
    <cellStyle name="40% - Accent1 2 4 3 5" xfId="3894" xr:uid="{60F50DEC-4E0B-4BE6-939F-3ECB71EA69FA}"/>
    <cellStyle name="40% - Accent1 2 4 3 6" xfId="4753" xr:uid="{982881B3-82BA-4091-A8CE-7E0639F55F9C}"/>
    <cellStyle name="40% - Accent1 2 4 4" xfId="1245" xr:uid="{3FA8E5A8-5900-48D7-8F33-513FDF88A440}"/>
    <cellStyle name="40% - Accent1 2 4 5" xfId="2110" xr:uid="{A4C4204E-3C1F-4B03-90E8-D7FE0CB058E7}"/>
    <cellStyle name="40% - Accent1 2 4 6" xfId="2986" xr:uid="{CDCB36B6-0F0D-4879-A47F-74DB5E6B2C21}"/>
    <cellStyle name="40% - Accent1 2 4 7" xfId="3891" xr:uid="{A6ED0D44-5AC2-411D-99E9-0D39CE891EC5}"/>
    <cellStyle name="40% - Accent1 2 4 8" xfId="4750" xr:uid="{51CBB97D-EEB7-4699-964E-160F7AD42CB8}"/>
    <cellStyle name="40% - Accent1 2 5" xfId="270" xr:uid="{657CEBE8-61E6-46EE-A79A-9AB1EBA6682A}"/>
    <cellStyle name="40% - Accent1 2 5 2" xfId="271" xr:uid="{8C1FF0B5-A3D6-4076-AF3C-55D1E8BD47F3}"/>
    <cellStyle name="40% - Accent1 2 5 2 2" xfId="1250" xr:uid="{D7B37847-5A94-462A-B190-34BA1EAA8A9D}"/>
    <cellStyle name="40% - Accent1 2 5 2 3" xfId="2115" xr:uid="{8DB86F1C-22ED-41F5-8B28-DA26469F07D6}"/>
    <cellStyle name="40% - Accent1 2 5 2 4" xfId="2991" xr:uid="{DFB5351D-E509-457D-9092-D11CBF1B21D0}"/>
    <cellStyle name="40% - Accent1 2 5 2 5" xfId="3896" xr:uid="{1652C58A-CB90-450E-A1E4-0D9CB81B26B7}"/>
    <cellStyle name="40% - Accent1 2 5 2 6" xfId="4755" xr:uid="{16CCE8A3-9FAC-4C72-81EB-2A7197A1A649}"/>
    <cellStyle name="40% - Accent1 2 5 3" xfId="1249" xr:uid="{FCE719D5-427B-435B-BD9D-370C63C95747}"/>
    <cellStyle name="40% - Accent1 2 5 4" xfId="2114" xr:uid="{768C1799-1667-49A1-8D10-91C80FB963A3}"/>
    <cellStyle name="40% - Accent1 2 5 5" xfId="2990" xr:uid="{68211AA2-6FA2-40C5-8557-E64F7C62FC08}"/>
    <cellStyle name="40% - Accent1 2 5 6" xfId="3895" xr:uid="{5156C502-C8AB-405F-B657-5C06943A7E62}"/>
    <cellStyle name="40% - Accent1 2 5 7" xfId="4754" xr:uid="{384D355E-FDF5-4167-9497-498FDDC5F474}"/>
    <cellStyle name="40% - Accent1 2 6" xfId="272" xr:uid="{8936E1AB-0754-4BB4-AADD-C3DE9A827A55}"/>
    <cellStyle name="40% - Accent1 2 6 2" xfId="273" xr:uid="{ABBCD039-65DC-48ED-9FBF-F7FD0BDDC2B6}"/>
    <cellStyle name="40% - Accent1 2 6 2 2" xfId="1252" xr:uid="{8ABD64D0-5DD8-4F46-A7F7-87BC70255CFA}"/>
    <cellStyle name="40% - Accent1 2 6 2 3" xfId="2117" xr:uid="{067032BB-EEFF-4AF4-B41F-5899B6BAEC5F}"/>
    <cellStyle name="40% - Accent1 2 6 2 4" xfId="2993" xr:uid="{1D0731AD-382E-4232-B4A5-AC9F8F6337E5}"/>
    <cellStyle name="40% - Accent1 2 6 2 5" xfId="3898" xr:uid="{FB890B16-ACB8-47EC-965F-BE98A9B33E1A}"/>
    <cellStyle name="40% - Accent1 2 6 2 6" xfId="4757" xr:uid="{632F875D-C061-4EF0-89DA-AEBB352F95E6}"/>
    <cellStyle name="40% - Accent1 2 6 3" xfId="1251" xr:uid="{F0181D17-42EB-4108-9621-9C0FB6C23968}"/>
    <cellStyle name="40% - Accent1 2 6 4" xfId="2116" xr:uid="{86FFFFC6-49D7-4C31-9793-466624507743}"/>
    <cellStyle name="40% - Accent1 2 6 5" xfId="2992" xr:uid="{4A271971-2C17-44C5-86E6-73F737244234}"/>
    <cellStyle name="40% - Accent1 2 6 6" xfId="3897" xr:uid="{EFC6AEFF-84ED-4DD0-85EF-F85EED9465FC}"/>
    <cellStyle name="40% - Accent1 2 6 7" xfId="4756" xr:uid="{AF957609-488C-4F28-ABE9-915465C15552}"/>
    <cellStyle name="40% - Accent1 2 7" xfId="274" xr:uid="{BC8A76FC-8DD7-4F83-A495-6208A3C95CA9}"/>
    <cellStyle name="40% - Accent1 2 7 2" xfId="1253" xr:uid="{6E9A032D-C8B8-40E7-AA98-D08AD4EF95BA}"/>
    <cellStyle name="40% - Accent1 2 7 3" xfId="2118" xr:uid="{F1783BF8-09AC-4BBD-8793-A8D97BBAFB47}"/>
    <cellStyle name="40% - Accent1 2 7 4" xfId="2994" xr:uid="{87A9577A-84DA-43AF-ACF6-EABA75F9F6F6}"/>
    <cellStyle name="40% - Accent1 2 7 5" xfId="3899" xr:uid="{0C6740A8-D767-4AE0-B220-97337A55E813}"/>
    <cellStyle name="40% - Accent1 2 7 6" xfId="4758" xr:uid="{FD5AB39E-3243-4154-9C19-678D42176DB5}"/>
    <cellStyle name="40% - Accent1 2 8" xfId="1232" xr:uid="{FF7C59BF-13C5-44B3-88C4-88B26A59A581}"/>
    <cellStyle name="40% - Accent1 2 9" xfId="2097" xr:uid="{BFD058CD-06E0-4AFE-A112-7F5414CDA8AD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1257" xr:uid="{6AEAA05C-4DC2-4AE1-9711-EB70F0D0B646}"/>
    <cellStyle name="40% - Accent1 3 2 2 2 3" xfId="2122" xr:uid="{ECB49049-4659-485A-BA34-EE1509784177}"/>
    <cellStyle name="40% - Accent1 3 2 2 2 4" xfId="2998" xr:uid="{62DB92F1-099C-4983-A4C7-C581A7F58061}"/>
    <cellStyle name="40% - Accent1 3 2 2 2 5" xfId="3903" xr:uid="{01DDAF76-02B8-49F8-9F01-4395DF7C9D7F}"/>
    <cellStyle name="40% - Accent1 3 2 2 2 6" xfId="4762" xr:uid="{0C2C140A-C86A-463F-BE5A-8827ADC53079}"/>
    <cellStyle name="40% - Accent1 3 2 2 3" xfId="1256" xr:uid="{566917ED-300F-4BFF-9570-D6C4597589E3}"/>
    <cellStyle name="40% - Accent1 3 2 2 4" xfId="2121" xr:uid="{693B9080-EDAD-4DDA-84FC-C41DF8E34AB8}"/>
    <cellStyle name="40% - Accent1 3 2 2 5" xfId="2997" xr:uid="{B0A8F587-C4DB-4215-92FF-455EE5F6E670}"/>
    <cellStyle name="40% - Accent1 3 2 2 6" xfId="3902" xr:uid="{CB5A236A-940E-46D0-9D71-D759643E4761}"/>
    <cellStyle name="40% - Accent1 3 2 2 7" xfId="4761" xr:uid="{73D07C0E-FF05-4847-AE7F-45EF67D79447}"/>
    <cellStyle name="40% - Accent1 3 2 3" xfId="279" xr:uid="{6BE6EC7A-FC27-4ACF-AABA-051E492FB45F}"/>
    <cellStyle name="40% - Accent1 3 2 3 2" xfId="1258" xr:uid="{BB02E598-D969-4FE4-A82A-5EA8E969F7EC}"/>
    <cellStyle name="40% - Accent1 3 2 3 3" xfId="2123" xr:uid="{1A383F35-0D77-4026-8B3C-DC754DB20EB7}"/>
    <cellStyle name="40% - Accent1 3 2 3 4" xfId="2999" xr:uid="{2484A982-4ACA-4FC6-9F46-84D177E36365}"/>
    <cellStyle name="40% - Accent1 3 2 3 5" xfId="3904" xr:uid="{90FA8727-439C-46DC-910D-62DFD83C499B}"/>
    <cellStyle name="40% - Accent1 3 2 3 6" xfId="4763" xr:uid="{64436FEB-7B20-4BAC-A461-D670AB566D19}"/>
    <cellStyle name="40% - Accent1 3 2 4" xfId="1255" xr:uid="{6B9EBC2C-DAD0-4A51-8A69-4BD85250A306}"/>
    <cellStyle name="40% - Accent1 3 2 5" xfId="2120" xr:uid="{C14941EB-179D-4DA6-9338-FBF04B9A1C57}"/>
    <cellStyle name="40% - Accent1 3 2 6" xfId="2996" xr:uid="{F6CDF749-C333-4D45-82CC-5237CB641060}"/>
    <cellStyle name="40% - Accent1 3 2 7" xfId="3901" xr:uid="{2BE7BF5D-539B-41C9-B672-34CC24A079E2}"/>
    <cellStyle name="40% - Accent1 3 2 8" xfId="4760" xr:uid="{1AD8C48C-01EE-4F0B-A849-259B3796280F}"/>
    <cellStyle name="40% - Accent1 3 3" xfId="280" xr:uid="{28AF3D3C-66F1-4669-96EF-8F89F132583E}"/>
    <cellStyle name="40% - Accent1 3 3 2" xfId="281" xr:uid="{D3FD9086-0CE7-4D6A-ABB1-8DC0CCF46217}"/>
    <cellStyle name="40% - Accent1 3 3 2 2" xfId="1260" xr:uid="{6EC1A66E-5288-40B8-8861-67E558456094}"/>
    <cellStyle name="40% - Accent1 3 3 2 3" xfId="2125" xr:uid="{A90343E7-0B54-48A8-B81D-FD8EB846FBAC}"/>
    <cellStyle name="40% - Accent1 3 3 2 4" xfId="3001" xr:uid="{EB9AC2D8-2B78-4FD3-A182-B0EAA6B48FB5}"/>
    <cellStyle name="40% - Accent1 3 3 2 5" xfId="3906" xr:uid="{BC39C5AA-E1F2-4EA8-A526-99E9F359A30D}"/>
    <cellStyle name="40% - Accent1 3 3 2 6" xfId="4765" xr:uid="{C4254C6A-C67F-4D49-A842-5A2D58882897}"/>
    <cellStyle name="40% - Accent1 3 3 3" xfId="1259" xr:uid="{C2F400F9-6E18-4CA8-B52C-3293087AA533}"/>
    <cellStyle name="40% - Accent1 3 3 4" xfId="2124" xr:uid="{225ED099-98DD-45D9-B12A-DE6F7B550134}"/>
    <cellStyle name="40% - Accent1 3 3 5" xfId="3000" xr:uid="{6409D8E6-9C22-428E-820E-453CDB405C93}"/>
    <cellStyle name="40% - Accent1 3 3 6" xfId="3905" xr:uid="{FFECCF65-B5D7-4C7B-9E34-26FF1CB1FCDF}"/>
    <cellStyle name="40% - Accent1 3 3 7" xfId="4764" xr:uid="{3DAA95FD-96C8-43B3-997A-094B3887B9AD}"/>
    <cellStyle name="40% - Accent1 3 4" xfId="282" xr:uid="{F11A53C2-0265-4E5F-814C-2A5E845F9DF6}"/>
    <cellStyle name="40% - Accent1 3 4 2" xfId="1261" xr:uid="{FB5C9621-237E-4DC0-AD13-7054C3BF6CC3}"/>
    <cellStyle name="40% - Accent1 3 4 3" xfId="2126" xr:uid="{DB1EEF8A-B4D0-44DD-BD02-FEC890AD2E4D}"/>
    <cellStyle name="40% - Accent1 3 4 4" xfId="3002" xr:uid="{B908A2A6-5CAB-4792-AAF6-5F46213F18AD}"/>
    <cellStyle name="40% - Accent1 3 4 5" xfId="3907" xr:uid="{754FC81B-4E78-47FF-9E09-5809BC24A0CA}"/>
    <cellStyle name="40% - Accent1 3 4 6" xfId="4766" xr:uid="{09F00CF4-07C1-4F86-ABDC-D2AC5554100C}"/>
    <cellStyle name="40% - Accent1 3 5" xfId="1254" xr:uid="{71D64C4C-C4CC-4A40-A481-CEA8F1CB987F}"/>
    <cellStyle name="40% - Accent1 3 6" xfId="2119" xr:uid="{61D49ED5-0513-4856-B636-EE20B49C9578}"/>
    <cellStyle name="40% - Accent1 3 7" xfId="2995" xr:uid="{BE19BCF0-F1A2-414B-A9A4-7FD42C5F9BA0}"/>
    <cellStyle name="40% - Accent1 3 8" xfId="3900" xr:uid="{3EB9424F-1606-4EA1-B407-F8685708F082}"/>
    <cellStyle name="40% - Accent1 3 9" xfId="4759" xr:uid="{6E6854A6-EC63-43B9-B342-49078B1F4588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1264" xr:uid="{CEFFCB3F-119F-4050-95C8-0A000A09C8A1}"/>
    <cellStyle name="40% - Accent1 4 2 2 3" xfId="2129" xr:uid="{C74EEC51-C866-4EE9-BA1D-DEDC8442C36A}"/>
    <cellStyle name="40% - Accent1 4 2 2 4" xfId="3005" xr:uid="{D43724FE-DBBA-4C30-A4FB-DCD2BCDAD257}"/>
    <cellStyle name="40% - Accent1 4 2 2 5" xfId="3910" xr:uid="{917541EE-F6E6-4294-B876-2BE482EE1845}"/>
    <cellStyle name="40% - Accent1 4 2 2 6" xfId="4769" xr:uid="{513C15E2-F94F-4394-B651-B4918D94F0D1}"/>
    <cellStyle name="40% - Accent1 4 2 3" xfId="1263" xr:uid="{F68F4051-0BAA-49AA-A57C-BD11891C9C27}"/>
    <cellStyle name="40% - Accent1 4 2 4" xfId="2128" xr:uid="{141916B7-6386-4499-A515-D5E7DC38A0DE}"/>
    <cellStyle name="40% - Accent1 4 2 5" xfId="3004" xr:uid="{2BF9B232-D8F6-436D-8FC4-3F16766C2042}"/>
    <cellStyle name="40% - Accent1 4 2 6" xfId="3909" xr:uid="{F8C9F76F-0B9F-42D4-8E3A-CCFEF646B2A6}"/>
    <cellStyle name="40% - Accent1 4 2 7" xfId="4768" xr:uid="{3B8D4563-0988-46DB-9306-047A8A504D83}"/>
    <cellStyle name="40% - Accent1 4 3" xfId="286" xr:uid="{9AC79106-45BF-466A-9C83-A54A702096D1}"/>
    <cellStyle name="40% - Accent1 4 3 2" xfId="1265" xr:uid="{1935C53B-8E3C-4537-8850-46BBA82C844B}"/>
    <cellStyle name="40% - Accent1 4 3 3" xfId="2130" xr:uid="{0B8E834C-213F-4681-A241-A31E8FDC3C1E}"/>
    <cellStyle name="40% - Accent1 4 3 4" xfId="3006" xr:uid="{6B13F4E7-9D0F-4673-9447-E7B705240F1E}"/>
    <cellStyle name="40% - Accent1 4 3 5" xfId="3911" xr:uid="{EC7E70A9-7CF6-4CF1-82F1-0E3437042580}"/>
    <cellStyle name="40% - Accent1 4 3 6" xfId="4770" xr:uid="{8DB3F21C-AB33-4360-84FD-3F6C8714D384}"/>
    <cellStyle name="40% - Accent1 4 4" xfId="1262" xr:uid="{E766322A-2F4A-459E-99F2-17701C21B603}"/>
    <cellStyle name="40% - Accent1 4 5" xfId="2127" xr:uid="{6B2CF190-BDD7-4C08-B1E5-62BA6461BA09}"/>
    <cellStyle name="40% - Accent1 4 6" xfId="3003" xr:uid="{8DFFD68F-F76B-4270-8AC5-B2E7B87824E6}"/>
    <cellStyle name="40% - Accent1 4 7" xfId="3908" xr:uid="{DAC79E50-9463-4F26-B839-AD1FE83C8DF4}"/>
    <cellStyle name="40% - Accent1 4 8" xfId="4767" xr:uid="{B1EE5980-EE32-4789-88EB-36F8779526C7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1268" xr:uid="{602A1154-A593-42E9-B2CE-45D80985A6F4}"/>
    <cellStyle name="40% - Accent1 5 2 2 3" xfId="2133" xr:uid="{D73064D3-DDDD-4028-BBEE-6F177EDCA386}"/>
    <cellStyle name="40% - Accent1 5 2 2 4" xfId="3009" xr:uid="{91322ED4-52F8-4C16-8511-B5366CBA13A3}"/>
    <cellStyle name="40% - Accent1 5 2 2 5" xfId="3914" xr:uid="{675EB073-ED06-4B04-AE57-AC0A836F24BC}"/>
    <cellStyle name="40% - Accent1 5 2 2 6" xfId="4773" xr:uid="{7AE9624D-C01C-4504-A9C6-AFFE1CFB7269}"/>
    <cellStyle name="40% - Accent1 5 2 3" xfId="1267" xr:uid="{AA5D38F0-1AC6-4744-80C1-344B57DE0180}"/>
    <cellStyle name="40% - Accent1 5 2 4" xfId="2132" xr:uid="{BCAE37D3-B1F4-421A-84A8-EB3249F96600}"/>
    <cellStyle name="40% - Accent1 5 2 5" xfId="3008" xr:uid="{3B87A72B-F272-4D81-97C0-EA6876D09201}"/>
    <cellStyle name="40% - Accent1 5 2 6" xfId="3913" xr:uid="{C7BEF73A-A74E-4364-BAB6-13BA9E5DA97E}"/>
    <cellStyle name="40% - Accent1 5 2 7" xfId="4772" xr:uid="{0E1D5E11-B5BB-4388-8E83-4077DEF55849}"/>
    <cellStyle name="40% - Accent1 5 3" xfId="290" xr:uid="{E315FFA1-7D1A-4183-BA56-A339FB32A44D}"/>
    <cellStyle name="40% - Accent1 5 3 2" xfId="1269" xr:uid="{09F7AC11-0AA7-4559-86C2-81D0801C6913}"/>
    <cellStyle name="40% - Accent1 5 3 3" xfId="2134" xr:uid="{EA91FE2B-0346-41E4-BAAE-522907C7E33B}"/>
    <cellStyle name="40% - Accent1 5 3 4" xfId="3010" xr:uid="{47228190-2DCE-4955-8384-9BA197136A81}"/>
    <cellStyle name="40% - Accent1 5 3 5" xfId="3915" xr:uid="{8121239B-A33D-49C3-A7B8-54D368D74A9E}"/>
    <cellStyle name="40% - Accent1 5 3 6" xfId="4774" xr:uid="{B5D5CB5E-DBE5-435A-8CB1-DBBF55A40ED5}"/>
    <cellStyle name="40% - Accent1 5 4" xfId="1266" xr:uid="{2834634E-F5C5-4727-92E4-7BC8D7F651B6}"/>
    <cellStyle name="40% - Accent1 5 5" xfId="2131" xr:uid="{88823AC9-E669-45E1-8783-8D0B8278F745}"/>
    <cellStyle name="40% - Accent1 5 6" xfId="3007" xr:uid="{9BC0536F-BE0D-4956-87E3-F8B634429D56}"/>
    <cellStyle name="40% - Accent1 5 7" xfId="3912" xr:uid="{4ADA78A4-EC0A-4041-AF7A-871F97096793}"/>
    <cellStyle name="40% - Accent1 5 8" xfId="4771" xr:uid="{4CCFFD51-B428-4985-AE9A-82BD1295537E}"/>
    <cellStyle name="40% - Accent1 6" xfId="291" xr:uid="{D471CFD4-0CC6-4E2D-892D-180B5C4ED99F}"/>
    <cellStyle name="40% - Accent1 6 2" xfId="292" xr:uid="{A848637D-52AA-44E0-89CF-2394B448ECCF}"/>
    <cellStyle name="40% - Accent1 6 2 2" xfId="1271" xr:uid="{7D105A96-4702-4EE7-B254-80122A88CE82}"/>
    <cellStyle name="40% - Accent1 6 2 3" xfId="2136" xr:uid="{DEEC5637-07D3-48BC-A5BF-BDC5773E2E77}"/>
    <cellStyle name="40% - Accent1 6 2 4" xfId="3012" xr:uid="{81D518EE-03C2-421F-8AA1-9E022FF2CD1C}"/>
    <cellStyle name="40% - Accent1 6 2 5" xfId="3917" xr:uid="{591FA71B-8ECB-4BB1-834F-BD09FF9FF009}"/>
    <cellStyle name="40% - Accent1 6 2 6" xfId="4776" xr:uid="{183BAACF-1FC8-475A-8E3C-8D58011ACF31}"/>
    <cellStyle name="40% - Accent1 6 3" xfId="1270" xr:uid="{AFBFAC8D-99E6-40B1-A1D6-33DFCB2EE3BE}"/>
    <cellStyle name="40% - Accent1 6 4" xfId="2135" xr:uid="{3C980531-B9F5-409E-8E10-915E308BB69F}"/>
    <cellStyle name="40% - Accent1 6 5" xfId="3011" xr:uid="{2927BF15-7B34-47ED-A53F-CDACA7AAB086}"/>
    <cellStyle name="40% - Accent1 6 6" xfId="3916" xr:uid="{AB78CC79-BFD1-4F16-A922-ABF88DE1B6D7}"/>
    <cellStyle name="40% - Accent1 6 7" xfId="4775" xr:uid="{731C64AC-D57C-4155-93B1-B800E512423F}"/>
    <cellStyle name="40% - Accent1 7" xfId="293" xr:uid="{13306025-2F7F-4741-B8D4-F69EB839FADE}"/>
    <cellStyle name="40% - Accent1 7 2" xfId="294" xr:uid="{A892EC3C-1CC8-426D-8289-2F897D45B33B}"/>
    <cellStyle name="40% - Accent1 7 2 2" xfId="1273" xr:uid="{CF381C16-F448-4CD1-9F55-64F8657D6C45}"/>
    <cellStyle name="40% - Accent1 7 2 3" xfId="2138" xr:uid="{EC829C56-5E5F-414D-AF1A-56C73D782164}"/>
    <cellStyle name="40% - Accent1 7 2 4" xfId="3014" xr:uid="{50ED72ED-F50E-461F-96D4-8DA352CC4044}"/>
    <cellStyle name="40% - Accent1 7 2 5" xfId="3919" xr:uid="{EEB6C276-A92D-4AC7-8180-145E4962371E}"/>
    <cellStyle name="40% - Accent1 7 2 6" xfId="4778" xr:uid="{D304199A-59EE-4CB6-97A9-650880959E09}"/>
    <cellStyle name="40% - Accent1 7 3" xfId="1272" xr:uid="{F8FB9288-AE23-435B-BD19-D10B04A96B87}"/>
    <cellStyle name="40% - Accent1 7 4" xfId="2137" xr:uid="{ABCCD275-DBD3-4FDB-89E2-0D85D5716170}"/>
    <cellStyle name="40% - Accent1 7 5" xfId="3013" xr:uid="{467C456E-608F-4BF5-BC7E-420D2307CF04}"/>
    <cellStyle name="40% - Accent1 7 6" xfId="3918" xr:uid="{C9820263-F2BE-4EED-A92B-B60D4F231755}"/>
    <cellStyle name="40% - Accent1 7 7" xfId="4777" xr:uid="{EA6CA391-08D6-4CBE-9509-4F540B157492}"/>
    <cellStyle name="40% - Accent2 2" xfId="295" xr:uid="{33CB9107-F7BD-4E8C-871D-D4A1CC6B269C}"/>
    <cellStyle name="40% - Accent2 2 10" xfId="3015" xr:uid="{4A59DE0E-9C25-47A6-90E3-287F9A28BC88}"/>
    <cellStyle name="40% - Accent2 2 11" xfId="3920" xr:uid="{7232DB85-8A7C-4844-88CC-3A73CE874B44}"/>
    <cellStyle name="40% - Accent2 2 12" xfId="4779" xr:uid="{B04E22A4-CA28-440D-B516-1AB88E848D0D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2 2 2" xfId="1278" xr:uid="{0E609838-3CFA-48AB-9190-A4A716F67FDF}"/>
    <cellStyle name="40% - Accent2 2 2 2 2 2 3" xfId="2143" xr:uid="{BFD53B46-8035-4C4E-8E42-7BAA2B82F9FF}"/>
    <cellStyle name="40% - Accent2 2 2 2 2 2 4" xfId="3019" xr:uid="{5635E243-E85F-4A2F-95D5-0BC0160C8352}"/>
    <cellStyle name="40% - Accent2 2 2 2 2 2 5" xfId="3924" xr:uid="{6E62D4EE-4F89-4666-B7FC-518D3105A251}"/>
    <cellStyle name="40% - Accent2 2 2 2 2 2 6" xfId="4783" xr:uid="{D26BC35C-91E7-4BAE-B872-A92FB69D5AB1}"/>
    <cellStyle name="40% - Accent2 2 2 2 2 3" xfId="1277" xr:uid="{E04B4150-64AA-46BE-8ACA-6EE0107A6450}"/>
    <cellStyle name="40% - Accent2 2 2 2 2 4" xfId="2142" xr:uid="{D4E147DB-4C19-4448-A6C6-C6BD701F00CE}"/>
    <cellStyle name="40% - Accent2 2 2 2 2 5" xfId="3018" xr:uid="{F1CA7C1B-3A45-458D-AB63-314AF9AAC15F}"/>
    <cellStyle name="40% - Accent2 2 2 2 2 6" xfId="3923" xr:uid="{CD249CAB-83D0-4986-ACF0-4F2359CE9374}"/>
    <cellStyle name="40% - Accent2 2 2 2 2 7" xfId="4782" xr:uid="{9A71B18E-0711-456B-9337-08E8D7D2EF65}"/>
    <cellStyle name="40% - Accent2 2 2 2 3" xfId="300" xr:uid="{349E3DB0-7F53-4359-92D5-C9DA07145ACE}"/>
    <cellStyle name="40% - Accent2 2 2 2 3 2" xfId="1279" xr:uid="{935EFCBD-D031-4506-9D55-74EC0C9D6F45}"/>
    <cellStyle name="40% - Accent2 2 2 2 3 3" xfId="2144" xr:uid="{C674EE39-5BC1-40BC-9657-71D6E0FD92E7}"/>
    <cellStyle name="40% - Accent2 2 2 2 3 4" xfId="3020" xr:uid="{FBFB1944-17F1-4349-8537-72370A950AB6}"/>
    <cellStyle name="40% - Accent2 2 2 2 3 5" xfId="3925" xr:uid="{17911A79-D930-4433-9BFA-C7354DC870EB}"/>
    <cellStyle name="40% - Accent2 2 2 2 3 6" xfId="4784" xr:uid="{3EC5E900-580A-4AC3-BB56-E07524DC73E8}"/>
    <cellStyle name="40% - Accent2 2 2 2 4" xfId="1276" xr:uid="{75A14FEC-4EFA-4094-B7F5-2714D1269242}"/>
    <cellStyle name="40% - Accent2 2 2 2 5" xfId="2141" xr:uid="{16AA7884-FE3D-454D-B90D-31FFB44E2BBE}"/>
    <cellStyle name="40% - Accent2 2 2 2 6" xfId="3017" xr:uid="{431F3407-70A3-4480-89B9-31BE3CEB2ACE}"/>
    <cellStyle name="40% - Accent2 2 2 2 7" xfId="3922" xr:uid="{35F35124-5195-44DF-A303-3815F02D6B2D}"/>
    <cellStyle name="40% - Accent2 2 2 2 8" xfId="4781" xr:uid="{6F516631-0887-4D48-B1C4-AA277CDFF862}"/>
    <cellStyle name="40% - Accent2 2 2 3" xfId="301" xr:uid="{27975DF4-C665-417C-BAFA-7201F660F466}"/>
    <cellStyle name="40% - Accent2 2 2 3 2" xfId="302" xr:uid="{33112A0E-8DDF-46DF-AFE3-66CA5D4FC84C}"/>
    <cellStyle name="40% - Accent2 2 2 3 2 2" xfId="1281" xr:uid="{FD066816-7DC0-483B-87F9-7755F7F3D351}"/>
    <cellStyle name="40% - Accent2 2 2 3 2 3" xfId="2146" xr:uid="{854B8DF6-C7EC-4C2C-9CA0-F00C4FE45D36}"/>
    <cellStyle name="40% - Accent2 2 2 3 2 4" xfId="3022" xr:uid="{D083B108-6DDC-49F9-BBB9-DA8E049393F0}"/>
    <cellStyle name="40% - Accent2 2 2 3 2 5" xfId="3927" xr:uid="{91B695BB-69EA-405B-8AB4-955FAAF72470}"/>
    <cellStyle name="40% - Accent2 2 2 3 2 6" xfId="4786" xr:uid="{6D4C93D8-4BCA-4B6D-B23E-1FAA192DC813}"/>
    <cellStyle name="40% - Accent2 2 2 3 3" xfId="1280" xr:uid="{F1CEFF68-6328-4AC5-BC75-AD18F14A2D92}"/>
    <cellStyle name="40% - Accent2 2 2 3 4" xfId="2145" xr:uid="{FF5A7143-4B36-47D5-8B49-112B0C3FCEAA}"/>
    <cellStyle name="40% - Accent2 2 2 3 5" xfId="3021" xr:uid="{186D293B-4EF8-4CC4-8B26-BFF262705353}"/>
    <cellStyle name="40% - Accent2 2 2 3 6" xfId="3926" xr:uid="{4B03C31A-E5A6-4311-AF3B-350E6CA5A464}"/>
    <cellStyle name="40% - Accent2 2 2 3 7" xfId="4785" xr:uid="{7B68C014-B65C-47DC-A0BF-B6802FF79253}"/>
    <cellStyle name="40% - Accent2 2 2 4" xfId="303" xr:uid="{0DD1F9C4-2EDD-4A60-9F76-8C96A3294C91}"/>
    <cellStyle name="40% - Accent2 2 2 4 2" xfId="1282" xr:uid="{D6FE263A-42BE-4091-BD46-FF21608C185D}"/>
    <cellStyle name="40% - Accent2 2 2 4 3" xfId="2147" xr:uid="{3BDD39C9-3F13-4F77-BF39-E50D1EDD6AB9}"/>
    <cellStyle name="40% - Accent2 2 2 4 4" xfId="3023" xr:uid="{CE787606-B448-4447-A91C-E27788391771}"/>
    <cellStyle name="40% - Accent2 2 2 4 5" xfId="3928" xr:uid="{B6F8AC5C-C1F7-4484-8870-BBE6482A4615}"/>
    <cellStyle name="40% - Accent2 2 2 4 6" xfId="4787" xr:uid="{016E9BE9-D94D-419F-9E3C-095CF439FD22}"/>
    <cellStyle name="40% - Accent2 2 2 5" xfId="1275" xr:uid="{F2B53556-BFD7-4801-9180-F9F2752F9706}"/>
    <cellStyle name="40% - Accent2 2 2 6" xfId="2140" xr:uid="{B6EB0ACE-7AC2-4513-9850-7BDF8118E3DF}"/>
    <cellStyle name="40% - Accent2 2 2 7" xfId="3016" xr:uid="{399C49F6-F8C3-47E3-A294-5A8394AEDC84}"/>
    <cellStyle name="40% - Accent2 2 2 8" xfId="3921" xr:uid="{7C14492B-32CC-4E99-9416-57F4146F5FDE}"/>
    <cellStyle name="40% - Accent2 2 2 9" xfId="4780" xr:uid="{8EFBCF58-08F7-4883-A033-DC87EA81B208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2 2 2" xfId="1285" xr:uid="{E9E9377A-C230-4976-9800-3E8DD75B6226}"/>
    <cellStyle name="40% - Accent2 2 3 2 2 3" xfId="2150" xr:uid="{28815F51-BB9A-46B5-94C9-359AE4E30994}"/>
    <cellStyle name="40% - Accent2 2 3 2 2 4" xfId="3026" xr:uid="{6283A273-3921-4C73-B81A-186E517114C5}"/>
    <cellStyle name="40% - Accent2 2 3 2 2 5" xfId="3931" xr:uid="{5126430E-F1E2-40C9-8EDB-5BC64066D9CA}"/>
    <cellStyle name="40% - Accent2 2 3 2 2 6" xfId="4790" xr:uid="{E82DD6D2-4CAB-4399-AF3F-215FA3FC3897}"/>
    <cellStyle name="40% - Accent2 2 3 2 3" xfId="1284" xr:uid="{01BA8AE6-B74D-4A67-858F-1DCC5268F640}"/>
    <cellStyle name="40% - Accent2 2 3 2 4" xfId="2149" xr:uid="{22F1C8E8-B989-4E16-B865-CD14CF0AECE1}"/>
    <cellStyle name="40% - Accent2 2 3 2 5" xfId="3025" xr:uid="{8E592225-678A-4FC3-B4AA-D7A189998D03}"/>
    <cellStyle name="40% - Accent2 2 3 2 6" xfId="3930" xr:uid="{3FEB6424-5701-4F4E-840A-F999912369B2}"/>
    <cellStyle name="40% - Accent2 2 3 2 7" xfId="4789" xr:uid="{67F87467-0C88-4634-AEC6-9557AFC2231C}"/>
    <cellStyle name="40% - Accent2 2 3 3" xfId="307" xr:uid="{000C3385-C0FD-47E0-80BD-EAE0C31FDF4E}"/>
    <cellStyle name="40% - Accent2 2 3 3 2" xfId="1286" xr:uid="{632B70FF-432A-4352-83D7-3669E612B692}"/>
    <cellStyle name="40% - Accent2 2 3 3 3" xfId="2151" xr:uid="{377E1834-F968-4F57-9893-39E9BF61A9E7}"/>
    <cellStyle name="40% - Accent2 2 3 3 4" xfId="3027" xr:uid="{F41336E0-8003-410A-A94A-C181F3872B25}"/>
    <cellStyle name="40% - Accent2 2 3 3 5" xfId="3932" xr:uid="{4DF59101-8ABC-42E0-8544-557A50B7EE29}"/>
    <cellStyle name="40% - Accent2 2 3 3 6" xfId="4791" xr:uid="{3979F183-16ED-4EC8-AAD1-4B1C098BBA01}"/>
    <cellStyle name="40% - Accent2 2 3 4" xfId="1283" xr:uid="{61E63743-2573-4223-8BBF-35D01E80A1ED}"/>
    <cellStyle name="40% - Accent2 2 3 5" xfId="2148" xr:uid="{A48BE81F-F42B-498B-9F6E-91E0E9C73E6C}"/>
    <cellStyle name="40% - Accent2 2 3 6" xfId="3024" xr:uid="{EB279059-4727-4257-A4E6-18113D982271}"/>
    <cellStyle name="40% - Accent2 2 3 7" xfId="3929" xr:uid="{05DBB881-447B-4BCD-9F2F-1D773835ED79}"/>
    <cellStyle name="40% - Accent2 2 3 8" xfId="4788" xr:uid="{1F0FE039-A8F3-432E-A6F8-ED6FA17A7F35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2 2 2" xfId="1289" xr:uid="{886341FF-97C1-4084-BE71-5BC919DFC219}"/>
    <cellStyle name="40% - Accent2 2 4 2 2 3" xfId="2154" xr:uid="{DA055E86-E0DC-4755-87B1-F421F23B2444}"/>
    <cellStyle name="40% - Accent2 2 4 2 2 4" xfId="3030" xr:uid="{3F089E04-6794-456C-8A27-5EC245196D8F}"/>
    <cellStyle name="40% - Accent2 2 4 2 2 5" xfId="3935" xr:uid="{64D24761-A890-435D-ADAB-BE88448B398B}"/>
    <cellStyle name="40% - Accent2 2 4 2 2 6" xfId="4794" xr:uid="{C37348CE-CB91-4992-AA01-210FAF5F972D}"/>
    <cellStyle name="40% - Accent2 2 4 2 3" xfId="1288" xr:uid="{A6D29E16-E1BF-41E2-9974-4342B049932A}"/>
    <cellStyle name="40% - Accent2 2 4 2 4" xfId="2153" xr:uid="{81F85A45-8C92-4BDF-8903-31CE6CF334F9}"/>
    <cellStyle name="40% - Accent2 2 4 2 5" xfId="3029" xr:uid="{D7EE2B32-F74A-479D-9E5A-8DA634505EAF}"/>
    <cellStyle name="40% - Accent2 2 4 2 6" xfId="3934" xr:uid="{12AEC1D3-2987-47A3-BB5B-1F5D3F5663BE}"/>
    <cellStyle name="40% - Accent2 2 4 2 7" xfId="4793" xr:uid="{BCA60C82-FB6C-4B54-8413-DF2CE631440C}"/>
    <cellStyle name="40% - Accent2 2 4 3" xfId="311" xr:uid="{3E627D31-52B3-4E8F-A321-F5613BF5E907}"/>
    <cellStyle name="40% - Accent2 2 4 3 2" xfId="1290" xr:uid="{56FEF56E-03F8-40F3-882B-3AE42425FB5B}"/>
    <cellStyle name="40% - Accent2 2 4 3 3" xfId="2155" xr:uid="{5082C77E-2CB5-49F0-B1B0-C84A9907ED54}"/>
    <cellStyle name="40% - Accent2 2 4 3 4" xfId="3031" xr:uid="{107338A0-C241-46D8-A739-776932E40259}"/>
    <cellStyle name="40% - Accent2 2 4 3 5" xfId="3936" xr:uid="{1BF58B99-DF4C-4657-BE3A-13AE4C66234F}"/>
    <cellStyle name="40% - Accent2 2 4 3 6" xfId="4795" xr:uid="{01109435-9B71-4A46-A4BA-129AC86192B8}"/>
    <cellStyle name="40% - Accent2 2 4 4" xfId="1287" xr:uid="{276135DB-A562-41C5-A5EA-1D0636267979}"/>
    <cellStyle name="40% - Accent2 2 4 5" xfId="2152" xr:uid="{53B11E72-9022-417D-9A55-3B9C212CDFB2}"/>
    <cellStyle name="40% - Accent2 2 4 6" xfId="3028" xr:uid="{071C0CCF-5558-43FC-9381-9BB5B68A4750}"/>
    <cellStyle name="40% - Accent2 2 4 7" xfId="3933" xr:uid="{A48A5CD0-CAFF-4A49-BC0D-5B5F2CF25019}"/>
    <cellStyle name="40% - Accent2 2 4 8" xfId="4792" xr:uid="{AA55F76E-9171-4FF6-B9D6-CFEAB462D5CD}"/>
    <cellStyle name="40% - Accent2 2 5" xfId="312" xr:uid="{417388A5-0EE7-4414-8DC5-0888EFBA8FFB}"/>
    <cellStyle name="40% - Accent2 2 5 2" xfId="313" xr:uid="{D2A3239C-A07B-4229-92FD-9BD722354D6C}"/>
    <cellStyle name="40% - Accent2 2 5 2 2" xfId="1292" xr:uid="{9928AA69-6DB8-4369-80C7-DFB609B11BF1}"/>
    <cellStyle name="40% - Accent2 2 5 2 3" xfId="2157" xr:uid="{5B960B1C-9661-48BC-A339-B83E33892168}"/>
    <cellStyle name="40% - Accent2 2 5 2 4" xfId="3033" xr:uid="{AED79458-C04B-41BF-83DB-4296E5B83F1B}"/>
    <cellStyle name="40% - Accent2 2 5 2 5" xfId="3938" xr:uid="{5ADFF06F-76E1-4A17-BBDF-41C654BC06BF}"/>
    <cellStyle name="40% - Accent2 2 5 2 6" xfId="4797" xr:uid="{CC226A9F-C7FE-462A-8822-4AF81098854C}"/>
    <cellStyle name="40% - Accent2 2 5 3" xfId="1291" xr:uid="{287A6B6C-204B-42F0-81B7-94911C97F58E}"/>
    <cellStyle name="40% - Accent2 2 5 4" xfId="2156" xr:uid="{9C619587-EE89-4F4A-9DAE-419DA55BC075}"/>
    <cellStyle name="40% - Accent2 2 5 5" xfId="3032" xr:uid="{35550D2D-9F6E-4979-9500-3FF9605C0C7C}"/>
    <cellStyle name="40% - Accent2 2 5 6" xfId="3937" xr:uid="{E76C3267-9756-43DD-85B8-D537D4327CE8}"/>
    <cellStyle name="40% - Accent2 2 5 7" xfId="4796" xr:uid="{953F1D52-8616-4002-96B9-4EF2F628FB21}"/>
    <cellStyle name="40% - Accent2 2 6" xfId="314" xr:uid="{16DB5B07-17B5-44AB-947C-5ACD91CAC009}"/>
    <cellStyle name="40% - Accent2 2 6 2" xfId="315" xr:uid="{4DD06764-5A9D-4ED8-BBA7-FCB92885D669}"/>
    <cellStyle name="40% - Accent2 2 6 2 2" xfId="1294" xr:uid="{F0DAF470-4012-4F28-8CB6-DFBDC515AE5D}"/>
    <cellStyle name="40% - Accent2 2 6 2 3" xfId="2159" xr:uid="{7E40397C-A6FC-40BD-9D13-9425FDC7F4F6}"/>
    <cellStyle name="40% - Accent2 2 6 2 4" xfId="3035" xr:uid="{B2FA0701-F6FC-4565-B9B1-1967BB4DEEA7}"/>
    <cellStyle name="40% - Accent2 2 6 2 5" xfId="3940" xr:uid="{C9F1BD72-07DE-4F87-9A65-AAFE5D911A28}"/>
    <cellStyle name="40% - Accent2 2 6 2 6" xfId="4799" xr:uid="{72564999-3B2C-4228-AB16-57CCC8E4559B}"/>
    <cellStyle name="40% - Accent2 2 6 3" xfId="1293" xr:uid="{59303D72-89C9-4D4F-9BE0-98E1766BC90E}"/>
    <cellStyle name="40% - Accent2 2 6 4" xfId="2158" xr:uid="{50229916-9CCB-4CA6-A612-EA2ACAB994F3}"/>
    <cellStyle name="40% - Accent2 2 6 5" xfId="3034" xr:uid="{7F2A1153-2FA9-45E0-83CF-58EC8B3F7CC3}"/>
    <cellStyle name="40% - Accent2 2 6 6" xfId="3939" xr:uid="{8C3C56E7-3B52-416F-8EAB-64F716BF0931}"/>
    <cellStyle name="40% - Accent2 2 6 7" xfId="4798" xr:uid="{F5EF8641-5B72-4258-88F5-AF653427C2F0}"/>
    <cellStyle name="40% - Accent2 2 7" xfId="316" xr:uid="{23A1FD96-08EF-42BF-802B-8E7F928B69A9}"/>
    <cellStyle name="40% - Accent2 2 7 2" xfId="1295" xr:uid="{0106807B-22E1-43D2-B135-345768202914}"/>
    <cellStyle name="40% - Accent2 2 7 3" xfId="2160" xr:uid="{486161FF-4119-4EA8-9D9D-80EC114FC48A}"/>
    <cellStyle name="40% - Accent2 2 7 4" xfId="3036" xr:uid="{F17B7347-9371-4741-A526-A8A8FCB91281}"/>
    <cellStyle name="40% - Accent2 2 7 5" xfId="3941" xr:uid="{43F29C33-81CF-4DF0-9065-FA6B32E42BD7}"/>
    <cellStyle name="40% - Accent2 2 7 6" xfId="4800" xr:uid="{0A592676-6102-4764-AA6E-E681A779A662}"/>
    <cellStyle name="40% - Accent2 2 8" xfId="1274" xr:uid="{D4FADB03-EAF2-4449-B5AE-BF44D8A1C556}"/>
    <cellStyle name="40% - Accent2 2 9" xfId="2139" xr:uid="{644995F1-DEE0-42B8-A60A-24122EE84F93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1299" xr:uid="{78C5B84F-D5D2-43FB-AB5E-7D7298795E1E}"/>
    <cellStyle name="40% - Accent2 3 2 2 2 3" xfId="2164" xr:uid="{5F0833B5-4AF7-457E-B2FF-369B1F4E084E}"/>
    <cellStyle name="40% - Accent2 3 2 2 2 4" xfId="3040" xr:uid="{B1DE8EEE-5B13-477F-BFC1-337DEC948E3B}"/>
    <cellStyle name="40% - Accent2 3 2 2 2 5" xfId="3945" xr:uid="{F852B68D-3D2F-48C9-B4D7-5B345F70A252}"/>
    <cellStyle name="40% - Accent2 3 2 2 2 6" xfId="4804" xr:uid="{FC2599DC-78CF-4D64-BCA6-3938C7B4E7B3}"/>
    <cellStyle name="40% - Accent2 3 2 2 3" xfId="1298" xr:uid="{88C8FF3C-60E7-4E99-ABF0-9D5E29EBA0BD}"/>
    <cellStyle name="40% - Accent2 3 2 2 4" xfId="2163" xr:uid="{CEB72788-A13F-4BAF-9036-1E0900228C4C}"/>
    <cellStyle name="40% - Accent2 3 2 2 5" xfId="3039" xr:uid="{0BB21CB7-A645-46DA-B403-F07651E074A2}"/>
    <cellStyle name="40% - Accent2 3 2 2 6" xfId="3944" xr:uid="{BDAB6C19-C1A0-4C59-BACF-57B4F5E0F098}"/>
    <cellStyle name="40% - Accent2 3 2 2 7" xfId="4803" xr:uid="{179AD3EB-63EC-422B-8477-AB772D4B7E2F}"/>
    <cellStyle name="40% - Accent2 3 2 3" xfId="321" xr:uid="{9233C834-BA41-4213-8D5D-C64A0E9D2190}"/>
    <cellStyle name="40% - Accent2 3 2 3 2" xfId="1300" xr:uid="{66BE6418-BEFE-48F0-88B6-0D0F0505524D}"/>
    <cellStyle name="40% - Accent2 3 2 3 3" xfId="2165" xr:uid="{A5B33200-7718-46AD-B7E3-6159562D52C7}"/>
    <cellStyle name="40% - Accent2 3 2 3 4" xfId="3041" xr:uid="{6B492C8B-826D-4438-B10B-664F8BDEC69E}"/>
    <cellStyle name="40% - Accent2 3 2 3 5" xfId="3946" xr:uid="{ACC74868-31EA-4C65-A003-29F35DD38E8E}"/>
    <cellStyle name="40% - Accent2 3 2 3 6" xfId="4805" xr:uid="{3CE95307-3E08-4475-8E57-81C1F4A96906}"/>
    <cellStyle name="40% - Accent2 3 2 4" xfId="1297" xr:uid="{C9A624C7-81D8-4ECF-A31B-7463279E8EAF}"/>
    <cellStyle name="40% - Accent2 3 2 5" xfId="2162" xr:uid="{62C32824-AF62-493C-8999-C8DA3E5CA034}"/>
    <cellStyle name="40% - Accent2 3 2 6" xfId="3038" xr:uid="{A61E3333-17D6-4A5E-9C21-18903FA92335}"/>
    <cellStyle name="40% - Accent2 3 2 7" xfId="3943" xr:uid="{8E035A3C-09A3-4844-96C0-2C3FA58EB6B0}"/>
    <cellStyle name="40% - Accent2 3 2 8" xfId="4802" xr:uid="{E0BE73A4-32BE-462C-81C0-BB9B094FD3B1}"/>
    <cellStyle name="40% - Accent2 3 3" xfId="322" xr:uid="{2B3E817C-8C3D-4583-A5A4-830CA0B8C16D}"/>
    <cellStyle name="40% - Accent2 3 3 2" xfId="323" xr:uid="{4FEF4FA1-AEE0-49E6-8FC1-E699651B14D3}"/>
    <cellStyle name="40% - Accent2 3 3 2 2" xfId="1302" xr:uid="{F3B3B72D-658A-4DDD-B010-25B3A28E155C}"/>
    <cellStyle name="40% - Accent2 3 3 2 3" xfId="2167" xr:uid="{EFB75983-EF0B-494B-8F3F-EAF6043DC1A7}"/>
    <cellStyle name="40% - Accent2 3 3 2 4" xfId="3043" xr:uid="{E1A70BC8-1387-41B9-8A5A-AEA14657874F}"/>
    <cellStyle name="40% - Accent2 3 3 2 5" xfId="3948" xr:uid="{0F15AD3B-58C6-4C20-9E55-B364D8828C9A}"/>
    <cellStyle name="40% - Accent2 3 3 2 6" xfId="4807" xr:uid="{B98D91F4-8037-4757-A976-E0EC1F8B9B8B}"/>
    <cellStyle name="40% - Accent2 3 3 3" xfId="1301" xr:uid="{971C0AAC-BFD6-4C16-B2D1-36D92EE606CF}"/>
    <cellStyle name="40% - Accent2 3 3 4" xfId="2166" xr:uid="{BDA0C5E8-E80B-4570-8573-711C335218FB}"/>
    <cellStyle name="40% - Accent2 3 3 5" xfId="3042" xr:uid="{8CCAF6C0-8FC2-452B-BBB1-ADD7BEEC955D}"/>
    <cellStyle name="40% - Accent2 3 3 6" xfId="3947" xr:uid="{2B057606-9BF0-4C0F-9BCB-A3BF9F340B64}"/>
    <cellStyle name="40% - Accent2 3 3 7" xfId="4806" xr:uid="{2B3E6C28-0B33-462D-A08E-293E01364054}"/>
    <cellStyle name="40% - Accent2 3 4" xfId="324" xr:uid="{A4F91980-E4E7-4B8C-AF80-09D61E8D879D}"/>
    <cellStyle name="40% - Accent2 3 4 2" xfId="1303" xr:uid="{D2CADEB9-5D23-4AF3-9499-E09C5DEDA828}"/>
    <cellStyle name="40% - Accent2 3 4 3" xfId="2168" xr:uid="{000BD5B6-B440-4C2A-9F51-9A27AF7E29B6}"/>
    <cellStyle name="40% - Accent2 3 4 4" xfId="3044" xr:uid="{42559256-E528-4DFF-A7AD-C1CE99419227}"/>
    <cellStyle name="40% - Accent2 3 4 5" xfId="3949" xr:uid="{C81E5F8E-5BBD-4E81-897E-D2BFD6DB149E}"/>
    <cellStyle name="40% - Accent2 3 4 6" xfId="4808" xr:uid="{554BCF59-94B0-4B49-A90C-4B188E5BF611}"/>
    <cellStyle name="40% - Accent2 3 5" xfId="1296" xr:uid="{FED6C3A3-47C0-4F19-ADDF-F5D2CEA62554}"/>
    <cellStyle name="40% - Accent2 3 6" xfId="2161" xr:uid="{24D690E3-384C-4429-8982-D586F92FDAAF}"/>
    <cellStyle name="40% - Accent2 3 7" xfId="3037" xr:uid="{DBAD3C51-4BC5-45C8-9630-AAB486DBA5A7}"/>
    <cellStyle name="40% - Accent2 3 8" xfId="3942" xr:uid="{B3B655F4-EAC0-480F-A159-F106CE9C1806}"/>
    <cellStyle name="40% - Accent2 3 9" xfId="4801" xr:uid="{9F54D13B-28B6-4AD8-9DD2-53E6A85721C1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1306" xr:uid="{C02D8018-83F3-4207-95E5-174C93F5C088}"/>
    <cellStyle name="40% - Accent2 4 2 2 3" xfId="2171" xr:uid="{81A820F4-8672-4DC7-A456-29BC5E61E6BD}"/>
    <cellStyle name="40% - Accent2 4 2 2 4" xfId="3047" xr:uid="{AD2034B8-456B-4580-943A-B55D23B3139B}"/>
    <cellStyle name="40% - Accent2 4 2 2 5" xfId="3952" xr:uid="{F66AFF5E-6C22-40FE-8469-64270319BE13}"/>
    <cellStyle name="40% - Accent2 4 2 2 6" xfId="4811" xr:uid="{2E744DF2-1036-4A8C-84CE-4225A1A49566}"/>
    <cellStyle name="40% - Accent2 4 2 3" xfId="1305" xr:uid="{B1EACFA7-68E4-4445-981F-681C5EFBC9D4}"/>
    <cellStyle name="40% - Accent2 4 2 4" xfId="2170" xr:uid="{F3F95F3F-2A63-4C31-AE85-89FCAC4E2EF6}"/>
    <cellStyle name="40% - Accent2 4 2 5" xfId="3046" xr:uid="{2981D595-7673-49EC-8363-E8A727B39584}"/>
    <cellStyle name="40% - Accent2 4 2 6" xfId="3951" xr:uid="{ACC38E1E-2B9A-4AD1-A1D5-F5BBDD6EACA1}"/>
    <cellStyle name="40% - Accent2 4 2 7" xfId="4810" xr:uid="{1A10B534-CC71-405B-96A8-30D515DD6754}"/>
    <cellStyle name="40% - Accent2 4 3" xfId="328" xr:uid="{9147CC8F-00C9-474E-937A-FC0A744156E1}"/>
    <cellStyle name="40% - Accent2 4 3 2" xfId="1307" xr:uid="{399C6CDA-EDC1-4A05-9910-9C7B24FD3449}"/>
    <cellStyle name="40% - Accent2 4 3 3" xfId="2172" xr:uid="{C946DDB8-9B01-43F6-A191-644580397C89}"/>
    <cellStyle name="40% - Accent2 4 3 4" xfId="3048" xr:uid="{AB3FAD7F-DCF1-4151-831B-BD7A973B8D29}"/>
    <cellStyle name="40% - Accent2 4 3 5" xfId="3953" xr:uid="{1B7CBD1A-E748-4ADE-9C55-FC91B458ADDF}"/>
    <cellStyle name="40% - Accent2 4 3 6" xfId="4812" xr:uid="{886E6448-E6B8-4FF4-8EC0-E2993078CBD9}"/>
    <cellStyle name="40% - Accent2 4 4" xfId="1304" xr:uid="{B1AEE240-0650-4DE2-A95A-F1D45FE213B3}"/>
    <cellStyle name="40% - Accent2 4 5" xfId="2169" xr:uid="{F525A859-4CDA-43D7-A613-E0D94E325E04}"/>
    <cellStyle name="40% - Accent2 4 6" xfId="3045" xr:uid="{2C62F975-7571-4395-B60D-91F3E3B06C13}"/>
    <cellStyle name="40% - Accent2 4 7" xfId="3950" xr:uid="{EEF3773B-B87E-4456-95E1-4926FF8A76D4}"/>
    <cellStyle name="40% - Accent2 4 8" xfId="4809" xr:uid="{39748793-4E0A-49ED-8617-08703D065695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1310" xr:uid="{4354D204-2B95-48C5-B8F8-66FB23DEB863}"/>
    <cellStyle name="40% - Accent2 5 2 2 3" xfId="2175" xr:uid="{D51DF30A-79F6-4CAB-B82E-1427E695D0A0}"/>
    <cellStyle name="40% - Accent2 5 2 2 4" xfId="3051" xr:uid="{DBBD6165-5AB3-4DB6-B49F-7B2803F797A9}"/>
    <cellStyle name="40% - Accent2 5 2 2 5" xfId="3956" xr:uid="{2BBB0A86-6CD0-4B7D-B210-C5562790F316}"/>
    <cellStyle name="40% - Accent2 5 2 2 6" xfId="4815" xr:uid="{BB6F07A8-882F-489F-8259-1746F34596F1}"/>
    <cellStyle name="40% - Accent2 5 2 3" xfId="1309" xr:uid="{1D39EAE6-C1AA-46E9-BBC8-C2FE29D221A6}"/>
    <cellStyle name="40% - Accent2 5 2 4" xfId="2174" xr:uid="{38FC9FB4-F4E8-4844-90AA-0B96CB41707F}"/>
    <cellStyle name="40% - Accent2 5 2 5" xfId="3050" xr:uid="{76EE271F-326E-4EDC-BEAC-335AAE258296}"/>
    <cellStyle name="40% - Accent2 5 2 6" xfId="3955" xr:uid="{3999B545-36DD-4C67-AC93-D5D5FA0295B2}"/>
    <cellStyle name="40% - Accent2 5 2 7" xfId="4814" xr:uid="{2DE8A84F-1D8F-4ECE-A94D-D9237D716CF0}"/>
    <cellStyle name="40% - Accent2 5 3" xfId="332" xr:uid="{59F9F5CE-3158-4FD9-9A88-A734DB48C25D}"/>
    <cellStyle name="40% - Accent2 5 3 2" xfId="1311" xr:uid="{9457A49B-C652-45BE-B14E-1BC2A2F7F145}"/>
    <cellStyle name="40% - Accent2 5 3 3" xfId="2176" xr:uid="{E7EEADC0-BADD-4B66-8FD4-4A6819BCA801}"/>
    <cellStyle name="40% - Accent2 5 3 4" xfId="3052" xr:uid="{846CCCE5-5C84-42D5-8DC2-D640A7873B76}"/>
    <cellStyle name="40% - Accent2 5 3 5" xfId="3957" xr:uid="{2D8F62A0-A61A-493A-8FC7-3D90765C63E0}"/>
    <cellStyle name="40% - Accent2 5 3 6" xfId="4816" xr:uid="{75227CF7-9D36-423E-B173-D57DCB214F08}"/>
    <cellStyle name="40% - Accent2 5 4" xfId="1308" xr:uid="{34886BC9-B4DE-466D-8776-40FAECF57EA3}"/>
    <cellStyle name="40% - Accent2 5 5" xfId="2173" xr:uid="{C645F9EB-E054-415B-ACBE-F36E11DA3B78}"/>
    <cellStyle name="40% - Accent2 5 6" xfId="3049" xr:uid="{881181BA-A477-4770-9629-9D4BEF6457E1}"/>
    <cellStyle name="40% - Accent2 5 7" xfId="3954" xr:uid="{E0A6330B-880D-46B2-AEC7-76AA80A06077}"/>
    <cellStyle name="40% - Accent2 5 8" xfId="4813" xr:uid="{BC707F4A-CE02-4EC9-9442-93E19A819A6E}"/>
    <cellStyle name="40% - Accent2 6" xfId="333" xr:uid="{A55A3AE5-557F-4C18-B6C6-47418F44B52E}"/>
    <cellStyle name="40% - Accent2 6 2" xfId="334" xr:uid="{3131B50C-E393-4843-8FED-0F7934B1A224}"/>
    <cellStyle name="40% - Accent2 6 2 2" xfId="1313" xr:uid="{D0EC7900-C22E-4BC5-9192-59DD92E61573}"/>
    <cellStyle name="40% - Accent2 6 2 3" xfId="2178" xr:uid="{548B16EC-7B72-442A-826C-9A218CF65DB4}"/>
    <cellStyle name="40% - Accent2 6 2 4" xfId="3054" xr:uid="{830CAB3B-567C-4C14-B11A-6F51FB43CB6A}"/>
    <cellStyle name="40% - Accent2 6 2 5" xfId="3959" xr:uid="{8F14FD5D-B42D-45B1-A7A8-CEB7716588FB}"/>
    <cellStyle name="40% - Accent2 6 2 6" xfId="4818" xr:uid="{0D4E2508-2CCB-4D6C-8346-DE03A33BB8C0}"/>
    <cellStyle name="40% - Accent2 6 3" xfId="1312" xr:uid="{75E4843F-B80B-4728-AC83-2C99638F2417}"/>
    <cellStyle name="40% - Accent2 6 4" xfId="2177" xr:uid="{80CAA769-60B3-4AF7-893F-C755EC58021C}"/>
    <cellStyle name="40% - Accent2 6 5" xfId="3053" xr:uid="{1DF80700-EA74-4B86-9175-1013C1C8C28E}"/>
    <cellStyle name="40% - Accent2 6 6" xfId="3958" xr:uid="{6DD7F87B-59FF-491D-B75A-589985066677}"/>
    <cellStyle name="40% - Accent2 6 7" xfId="4817" xr:uid="{D40527C8-B3FA-4B07-A851-50070B7424C9}"/>
    <cellStyle name="40% - Accent2 7" xfId="335" xr:uid="{6E4D8FD3-0FF5-47FC-A963-A28D789BC390}"/>
    <cellStyle name="40% - Accent2 7 2" xfId="336" xr:uid="{6CBE59F8-1847-41CB-8D01-D218AE7DA5A1}"/>
    <cellStyle name="40% - Accent2 7 2 2" xfId="1315" xr:uid="{1D7C1E78-87BE-473A-9F1D-87F00B81689C}"/>
    <cellStyle name="40% - Accent2 7 2 3" xfId="2180" xr:uid="{CDF86D5F-96B7-4A91-89DC-086DFE4D29DD}"/>
    <cellStyle name="40% - Accent2 7 2 4" xfId="3056" xr:uid="{7BC08B0B-3921-4BCB-B796-F260D193695C}"/>
    <cellStyle name="40% - Accent2 7 2 5" xfId="3961" xr:uid="{38665B3D-CFF4-4695-851B-30013579C8A9}"/>
    <cellStyle name="40% - Accent2 7 2 6" xfId="4820" xr:uid="{5D7435F6-AD22-4EF0-B1A4-37379F5A3FCB}"/>
    <cellStyle name="40% - Accent2 7 3" xfId="1314" xr:uid="{6065A243-0796-4685-86C6-39A768E54373}"/>
    <cellStyle name="40% - Accent2 7 4" xfId="2179" xr:uid="{636D0E6A-40DD-4F2D-9630-F05D10199B8F}"/>
    <cellStyle name="40% - Accent2 7 5" xfId="3055" xr:uid="{DB39AF57-A5A7-4238-AAE8-6C59573828A7}"/>
    <cellStyle name="40% - Accent2 7 6" xfId="3960" xr:uid="{EA8D5566-1199-4379-95E0-4131687F0861}"/>
    <cellStyle name="40% - Accent2 7 7" xfId="4819" xr:uid="{3474026F-1876-4FBE-85D0-11741EE9967E}"/>
    <cellStyle name="40% - Accent3 2" xfId="337" xr:uid="{3987151B-1D2F-4D8B-B5EC-F838866D2B8A}"/>
    <cellStyle name="40% - Accent3 2 10" xfId="3057" xr:uid="{8DB39E42-9663-4F80-A81D-64A53ACBF139}"/>
    <cellStyle name="40% - Accent3 2 11" xfId="3962" xr:uid="{AFF8AD39-FE90-473A-B871-3D4774DDDFD4}"/>
    <cellStyle name="40% - Accent3 2 12" xfId="4821" xr:uid="{824943E8-2C65-4B06-B641-375700CCC79C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2 2 2" xfId="1320" xr:uid="{35F8B69B-FF06-42AF-B2F0-BE5752C36929}"/>
    <cellStyle name="40% - Accent3 2 2 2 2 2 3" xfId="2185" xr:uid="{8DF66B07-925B-4C23-9C32-84C79325B9BB}"/>
    <cellStyle name="40% - Accent3 2 2 2 2 2 4" xfId="3061" xr:uid="{40519421-2D22-4BB9-B13F-6729B4FFB8CD}"/>
    <cellStyle name="40% - Accent3 2 2 2 2 2 5" xfId="3966" xr:uid="{815A0A57-61F7-4E8F-8051-F2ED5E2DD376}"/>
    <cellStyle name="40% - Accent3 2 2 2 2 2 6" xfId="4825" xr:uid="{5D8619F0-6C7C-4521-81E0-D781A1420006}"/>
    <cellStyle name="40% - Accent3 2 2 2 2 3" xfId="1319" xr:uid="{66E148FE-6A5A-438F-A7D6-EA16E1CAA7DD}"/>
    <cellStyle name="40% - Accent3 2 2 2 2 4" xfId="2184" xr:uid="{6E436B55-0577-445E-8C34-36FC31292F91}"/>
    <cellStyle name="40% - Accent3 2 2 2 2 5" xfId="3060" xr:uid="{5A5EBA37-2FE8-4C3C-8E90-52FAF66EF44B}"/>
    <cellStyle name="40% - Accent3 2 2 2 2 6" xfId="3965" xr:uid="{220A80D0-A476-41DC-8D6E-D5588F2637B1}"/>
    <cellStyle name="40% - Accent3 2 2 2 2 7" xfId="4824" xr:uid="{874EE5AD-1A09-4DDA-89B2-51096B7947DB}"/>
    <cellStyle name="40% - Accent3 2 2 2 3" xfId="342" xr:uid="{286AAE45-6642-491F-895F-91794B5D3332}"/>
    <cellStyle name="40% - Accent3 2 2 2 3 2" xfId="1321" xr:uid="{AEFC9573-238D-4D70-977B-7E033FDB610A}"/>
    <cellStyle name="40% - Accent3 2 2 2 3 3" xfId="2186" xr:uid="{8DBD30AB-E0CF-4294-8017-E3647043F398}"/>
    <cellStyle name="40% - Accent3 2 2 2 3 4" xfId="3062" xr:uid="{54DD874C-32FB-4202-AABE-24D4F8CF1150}"/>
    <cellStyle name="40% - Accent3 2 2 2 3 5" xfId="3967" xr:uid="{1D6259FE-DE88-4EF7-92E5-BAF226E45D64}"/>
    <cellStyle name="40% - Accent3 2 2 2 3 6" xfId="4826" xr:uid="{3B074723-150D-4CC6-B73F-20618E3ECE4F}"/>
    <cellStyle name="40% - Accent3 2 2 2 4" xfId="1318" xr:uid="{97FBBF27-D990-4727-99F3-A7DA9680BCB4}"/>
    <cellStyle name="40% - Accent3 2 2 2 5" xfId="2183" xr:uid="{7EF85CE9-715A-4C38-B5FC-3DE01F61E3E3}"/>
    <cellStyle name="40% - Accent3 2 2 2 6" xfId="3059" xr:uid="{A0E3B883-1F6C-48A5-9E97-241ACFE2BC7F}"/>
    <cellStyle name="40% - Accent3 2 2 2 7" xfId="3964" xr:uid="{C1C83CB2-2D53-401C-8DEC-14A26B27F903}"/>
    <cellStyle name="40% - Accent3 2 2 2 8" xfId="4823" xr:uid="{58A15D11-A11A-442D-82D1-65B4AA931320}"/>
    <cellStyle name="40% - Accent3 2 2 3" xfId="343" xr:uid="{762F9FFB-6577-460B-A39E-A0CCEF9A7B4B}"/>
    <cellStyle name="40% - Accent3 2 2 3 2" xfId="344" xr:uid="{7A5A3A83-29D2-4387-A871-8E71243F2F74}"/>
    <cellStyle name="40% - Accent3 2 2 3 2 2" xfId="1323" xr:uid="{12C53B22-1CD5-48B7-A5DF-A620EB5FF275}"/>
    <cellStyle name="40% - Accent3 2 2 3 2 3" xfId="2188" xr:uid="{98E165BD-3C3E-4CCB-86F6-D411D235822C}"/>
    <cellStyle name="40% - Accent3 2 2 3 2 4" xfId="3064" xr:uid="{19F4FD5A-1383-46F1-B09C-6F3475590F51}"/>
    <cellStyle name="40% - Accent3 2 2 3 2 5" xfId="3969" xr:uid="{04A8F973-85DF-464E-8BBD-6D756B752689}"/>
    <cellStyle name="40% - Accent3 2 2 3 2 6" xfId="4828" xr:uid="{6B112E33-F061-4106-89A2-DE52AF95D64F}"/>
    <cellStyle name="40% - Accent3 2 2 3 3" xfId="1322" xr:uid="{849770CD-10FD-44BB-A50B-A81BE5B0D02B}"/>
    <cellStyle name="40% - Accent3 2 2 3 4" xfId="2187" xr:uid="{61016106-6EA5-4AEB-BA1E-8719D659D690}"/>
    <cellStyle name="40% - Accent3 2 2 3 5" xfId="3063" xr:uid="{B28A2F82-D8A3-4FD9-B42A-0A041C0E3E40}"/>
    <cellStyle name="40% - Accent3 2 2 3 6" xfId="3968" xr:uid="{165F5E88-84EB-4B8A-A9B6-AB159199BCB7}"/>
    <cellStyle name="40% - Accent3 2 2 3 7" xfId="4827" xr:uid="{0978935C-6695-45E2-BA58-23870B91B115}"/>
    <cellStyle name="40% - Accent3 2 2 4" xfId="345" xr:uid="{31CC545E-3AF0-4F95-9FBA-CD0F2070A886}"/>
    <cellStyle name="40% - Accent3 2 2 4 2" xfId="1324" xr:uid="{49139346-C7B5-401E-A733-342DC7F2146D}"/>
    <cellStyle name="40% - Accent3 2 2 4 3" xfId="2189" xr:uid="{DDB17677-FF0E-493D-93C7-55502597FA15}"/>
    <cellStyle name="40% - Accent3 2 2 4 4" xfId="3065" xr:uid="{AB2CA735-1C18-4082-B666-99BCE258A3F7}"/>
    <cellStyle name="40% - Accent3 2 2 4 5" xfId="3970" xr:uid="{43BA4E54-42DB-48B7-80B5-127302AF6246}"/>
    <cellStyle name="40% - Accent3 2 2 4 6" xfId="4829" xr:uid="{3A9D96A2-9B80-4CCF-A22A-B071D1D82B74}"/>
    <cellStyle name="40% - Accent3 2 2 5" xfId="1317" xr:uid="{B508F3DC-7267-484F-895C-BE75EEBFA1D8}"/>
    <cellStyle name="40% - Accent3 2 2 6" xfId="2182" xr:uid="{7CD1E8F0-C89C-476A-94EE-1C47F91B8B93}"/>
    <cellStyle name="40% - Accent3 2 2 7" xfId="3058" xr:uid="{888964BC-C0B0-4BE9-883A-A97AE4EC3F4F}"/>
    <cellStyle name="40% - Accent3 2 2 8" xfId="3963" xr:uid="{DBFE3EB3-10D9-4B95-A648-418A2E531EC1}"/>
    <cellStyle name="40% - Accent3 2 2 9" xfId="4822" xr:uid="{B9AC1E65-AF60-4EAE-B4DB-90DD7B85C5C9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2 2 2" xfId="1327" xr:uid="{F2B34D47-9CDD-4B6F-976F-94D176C78FB7}"/>
    <cellStyle name="40% - Accent3 2 3 2 2 3" xfId="2192" xr:uid="{8DD053A8-F505-496F-A538-1359CF0A3131}"/>
    <cellStyle name="40% - Accent3 2 3 2 2 4" xfId="3068" xr:uid="{1E273831-1A67-4E0D-B58F-00A490F865F1}"/>
    <cellStyle name="40% - Accent3 2 3 2 2 5" xfId="3973" xr:uid="{7ACBB10F-B3AF-4646-9629-B2EECE53799A}"/>
    <cellStyle name="40% - Accent3 2 3 2 2 6" xfId="4832" xr:uid="{8FDDC5D4-41FD-4C2E-9914-FB090515B8D7}"/>
    <cellStyle name="40% - Accent3 2 3 2 3" xfId="1326" xr:uid="{531A918E-B3A3-4DAE-A53A-9495E25A254C}"/>
    <cellStyle name="40% - Accent3 2 3 2 4" xfId="2191" xr:uid="{EB6488D6-E89B-4C8D-8049-840C65479A4B}"/>
    <cellStyle name="40% - Accent3 2 3 2 5" xfId="3067" xr:uid="{9ECB6926-F370-4464-81D4-BD45E11DF89E}"/>
    <cellStyle name="40% - Accent3 2 3 2 6" xfId="3972" xr:uid="{839161AE-47F9-44CC-899F-A7C17AEDB3A6}"/>
    <cellStyle name="40% - Accent3 2 3 2 7" xfId="4831" xr:uid="{D16911E0-720F-449D-A843-B2B32E7CA80D}"/>
    <cellStyle name="40% - Accent3 2 3 3" xfId="349" xr:uid="{445B8B71-DCB5-4F55-B9C3-F59EAC6F0F11}"/>
    <cellStyle name="40% - Accent3 2 3 3 2" xfId="1328" xr:uid="{D6C0E85D-B98F-47C7-9E8E-94341EB8D39B}"/>
    <cellStyle name="40% - Accent3 2 3 3 3" xfId="2193" xr:uid="{13D0DEE1-6A51-4E57-ACA5-0E1A6E673132}"/>
    <cellStyle name="40% - Accent3 2 3 3 4" xfId="3069" xr:uid="{B1FF26B6-1371-4710-93CB-8A08C2D32CF6}"/>
    <cellStyle name="40% - Accent3 2 3 3 5" xfId="3974" xr:uid="{7707498A-CFBE-4235-83D9-3F11D0C35B3B}"/>
    <cellStyle name="40% - Accent3 2 3 3 6" xfId="4833" xr:uid="{CFA41D84-0E00-450A-94A0-0D14EA08307F}"/>
    <cellStyle name="40% - Accent3 2 3 4" xfId="1325" xr:uid="{9C6880A2-BBE5-4A3B-823F-6D5974E31E0C}"/>
    <cellStyle name="40% - Accent3 2 3 5" xfId="2190" xr:uid="{D03EB955-A14C-4513-91E6-81824113E2A4}"/>
    <cellStyle name="40% - Accent3 2 3 6" xfId="3066" xr:uid="{5FF32AF1-D32C-4906-8A9C-AFD9D3B7EB24}"/>
    <cellStyle name="40% - Accent3 2 3 7" xfId="3971" xr:uid="{B35A7515-BFBB-4331-A9C2-2292C150691F}"/>
    <cellStyle name="40% - Accent3 2 3 8" xfId="4830" xr:uid="{2B28AC79-8993-42FD-9CF1-85CBFBB8ACA3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2 2 2" xfId="1331" xr:uid="{37AD4991-5759-4F68-9473-2ECBC12EE29E}"/>
    <cellStyle name="40% - Accent3 2 4 2 2 3" xfId="2196" xr:uid="{682812C7-FFAF-4DC6-B76D-A3E5E6719DA9}"/>
    <cellStyle name="40% - Accent3 2 4 2 2 4" xfId="3072" xr:uid="{4B34275D-AB55-4DDB-AA7B-38524BD81BE7}"/>
    <cellStyle name="40% - Accent3 2 4 2 2 5" xfId="3977" xr:uid="{324418E5-E74D-4D65-AB9C-73E91B8CABA4}"/>
    <cellStyle name="40% - Accent3 2 4 2 2 6" xfId="4836" xr:uid="{0478AD15-F9CF-4FE9-B6F2-F8EB63242B55}"/>
    <cellStyle name="40% - Accent3 2 4 2 3" xfId="1330" xr:uid="{37DEF727-87CD-4D72-B513-1503C0105943}"/>
    <cellStyle name="40% - Accent3 2 4 2 4" xfId="2195" xr:uid="{3157B35A-2929-48AF-B4F0-041C04D7A035}"/>
    <cellStyle name="40% - Accent3 2 4 2 5" xfId="3071" xr:uid="{04ADD694-B872-4344-8FAD-CA7B923DFBB8}"/>
    <cellStyle name="40% - Accent3 2 4 2 6" xfId="3976" xr:uid="{752C3DAC-2CCF-42E3-A5DB-E461E007C8A1}"/>
    <cellStyle name="40% - Accent3 2 4 2 7" xfId="4835" xr:uid="{DC08FD7B-0271-4643-B1E5-51E8C879C606}"/>
    <cellStyle name="40% - Accent3 2 4 3" xfId="353" xr:uid="{CE4C7860-5062-4C6C-AF3E-E09123CF039C}"/>
    <cellStyle name="40% - Accent3 2 4 3 2" xfId="1332" xr:uid="{771E55F6-9FD8-4196-992C-F9B58503A0AC}"/>
    <cellStyle name="40% - Accent3 2 4 3 3" xfId="2197" xr:uid="{51BA6368-5366-4BB8-8715-325919EA9567}"/>
    <cellStyle name="40% - Accent3 2 4 3 4" xfId="3073" xr:uid="{7E933852-93C8-4A3B-9AAA-EF2986D438B5}"/>
    <cellStyle name="40% - Accent3 2 4 3 5" xfId="3978" xr:uid="{8B1579CD-1054-404E-95E2-D0FA079AB8D9}"/>
    <cellStyle name="40% - Accent3 2 4 3 6" xfId="4837" xr:uid="{9CE1467C-2FE9-4C0D-A08F-6A0E264683F4}"/>
    <cellStyle name="40% - Accent3 2 4 4" xfId="1329" xr:uid="{101C564C-3C20-4193-BAB4-B17F1DE88A03}"/>
    <cellStyle name="40% - Accent3 2 4 5" xfId="2194" xr:uid="{86D57403-6689-45CA-A7B9-8CA203328E3E}"/>
    <cellStyle name="40% - Accent3 2 4 6" xfId="3070" xr:uid="{212CDACF-37BA-4F50-804E-AE99D10E95EC}"/>
    <cellStyle name="40% - Accent3 2 4 7" xfId="3975" xr:uid="{2618FC32-DC81-4F23-89C6-FDF55DE909F3}"/>
    <cellStyle name="40% - Accent3 2 4 8" xfId="4834" xr:uid="{577B9895-1BC3-4FCC-ACB1-ED85BD69F631}"/>
    <cellStyle name="40% - Accent3 2 5" xfId="354" xr:uid="{44FE2787-1945-4A44-93A6-3578D0E0413B}"/>
    <cellStyle name="40% - Accent3 2 5 2" xfId="355" xr:uid="{C92F01CF-F696-458B-AE7A-EB7163058976}"/>
    <cellStyle name="40% - Accent3 2 5 2 2" xfId="1334" xr:uid="{0F822913-9C71-436A-9DD7-693B82706A27}"/>
    <cellStyle name="40% - Accent3 2 5 2 3" xfId="2199" xr:uid="{C2EF679D-BA03-4D57-94BF-1908513943C6}"/>
    <cellStyle name="40% - Accent3 2 5 2 4" xfId="3075" xr:uid="{0D7E8C8B-6F53-4EE2-8339-17B4822E244F}"/>
    <cellStyle name="40% - Accent3 2 5 2 5" xfId="3980" xr:uid="{F10487B7-D56F-4EFF-A8E6-C09CBD032AB2}"/>
    <cellStyle name="40% - Accent3 2 5 2 6" xfId="4839" xr:uid="{FF85AFE0-D551-402A-B57F-B5138D6DFBA9}"/>
    <cellStyle name="40% - Accent3 2 5 3" xfId="1333" xr:uid="{488901CD-6645-4533-B81D-1345126EDE1B}"/>
    <cellStyle name="40% - Accent3 2 5 4" xfId="2198" xr:uid="{0975D2C1-452C-4CE7-8EB1-89BCE318EF98}"/>
    <cellStyle name="40% - Accent3 2 5 5" xfId="3074" xr:uid="{7563CF56-F10A-43D8-8C14-66C59F3ECB7B}"/>
    <cellStyle name="40% - Accent3 2 5 6" xfId="3979" xr:uid="{28A9AC90-EABE-4760-A182-3EDBAFB48955}"/>
    <cellStyle name="40% - Accent3 2 5 7" xfId="4838" xr:uid="{B886A8D5-E819-404F-A57F-D5D2E9BC02F7}"/>
    <cellStyle name="40% - Accent3 2 6" xfId="356" xr:uid="{71FF4680-1710-4633-97E4-3269104ABCA0}"/>
    <cellStyle name="40% - Accent3 2 6 2" xfId="357" xr:uid="{193F2F2C-AA8B-4C1F-A99E-2D58C5BB92BE}"/>
    <cellStyle name="40% - Accent3 2 6 2 2" xfId="1336" xr:uid="{882CA250-FDD7-45AA-BC7B-F9231DA9C646}"/>
    <cellStyle name="40% - Accent3 2 6 2 3" xfId="2201" xr:uid="{7C0BCBD0-A32D-4EE4-8139-6D89F0D707B6}"/>
    <cellStyle name="40% - Accent3 2 6 2 4" xfId="3077" xr:uid="{9C5C9650-8CE6-4E3F-B490-16C5043085A6}"/>
    <cellStyle name="40% - Accent3 2 6 2 5" xfId="3982" xr:uid="{0A41EBC0-E320-4730-9937-19E10B876810}"/>
    <cellStyle name="40% - Accent3 2 6 2 6" xfId="4841" xr:uid="{EBAF96C7-D725-4DD7-8F13-1A2006A02016}"/>
    <cellStyle name="40% - Accent3 2 6 3" xfId="1335" xr:uid="{690230A0-9576-4952-B02C-8CA261CBBF9B}"/>
    <cellStyle name="40% - Accent3 2 6 4" xfId="2200" xr:uid="{37A68FF8-C0EC-4C44-9388-36DE24DC897D}"/>
    <cellStyle name="40% - Accent3 2 6 5" xfId="3076" xr:uid="{5ED3DDD9-3972-449C-AFFD-221A36B2A50E}"/>
    <cellStyle name="40% - Accent3 2 6 6" xfId="3981" xr:uid="{2BD72EB0-FFF6-4BC7-B995-715B5DB85525}"/>
    <cellStyle name="40% - Accent3 2 6 7" xfId="4840" xr:uid="{F89E2F43-38FB-4B02-82A3-D7B31D608541}"/>
    <cellStyle name="40% - Accent3 2 7" xfId="358" xr:uid="{09D364B2-92F9-4FE1-82E7-059075FDCD92}"/>
    <cellStyle name="40% - Accent3 2 7 2" xfId="1337" xr:uid="{468661AE-C5C0-4678-9955-029911F266F1}"/>
    <cellStyle name="40% - Accent3 2 7 3" xfId="2202" xr:uid="{88F8DD35-FB4D-4FAF-9F1F-E6DEA0FB3463}"/>
    <cellStyle name="40% - Accent3 2 7 4" xfId="3078" xr:uid="{7BBBD8C1-1832-47F0-A6BB-B0979803BCC1}"/>
    <cellStyle name="40% - Accent3 2 7 5" xfId="3983" xr:uid="{DCFD6FFE-5352-43E3-AEE0-5BCBE571E0F6}"/>
    <cellStyle name="40% - Accent3 2 7 6" xfId="4842" xr:uid="{5D1F6858-E546-4CCC-B3C2-B681ABD2DCD9}"/>
    <cellStyle name="40% - Accent3 2 8" xfId="1316" xr:uid="{4248513F-E62F-4380-8957-28CD9E3AC352}"/>
    <cellStyle name="40% - Accent3 2 9" xfId="2181" xr:uid="{9C32947F-13FE-4D1C-9E8A-27112BA19653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1341" xr:uid="{AEBCB61C-05C2-45E3-B01C-B532B117B842}"/>
    <cellStyle name="40% - Accent3 3 2 2 2 3" xfId="2206" xr:uid="{93C1DE51-D11E-4B09-A40C-CACA9BEF4FA4}"/>
    <cellStyle name="40% - Accent3 3 2 2 2 4" xfId="3082" xr:uid="{90135035-C9E6-4386-AF10-B6608F31924C}"/>
    <cellStyle name="40% - Accent3 3 2 2 2 5" xfId="3987" xr:uid="{29199511-14CD-456F-B0AE-AC10D7170BD3}"/>
    <cellStyle name="40% - Accent3 3 2 2 2 6" xfId="4846" xr:uid="{C7D53C79-EAEC-4744-B0F9-3E4EF3F0C48C}"/>
    <cellStyle name="40% - Accent3 3 2 2 3" xfId="1340" xr:uid="{651AEC8B-3F08-4F5F-AF1F-6DF245E47915}"/>
    <cellStyle name="40% - Accent3 3 2 2 4" xfId="2205" xr:uid="{8CE17745-0F99-47DB-A415-54C193C2C484}"/>
    <cellStyle name="40% - Accent3 3 2 2 5" xfId="3081" xr:uid="{B3AE784A-9551-4E34-AF32-39BC1E20543D}"/>
    <cellStyle name="40% - Accent3 3 2 2 6" xfId="3986" xr:uid="{71F1127E-0BB3-4A33-B81D-0E4711233DE5}"/>
    <cellStyle name="40% - Accent3 3 2 2 7" xfId="4845" xr:uid="{F9DF08D6-80B3-4333-8568-7E8231B4479E}"/>
    <cellStyle name="40% - Accent3 3 2 3" xfId="363" xr:uid="{8819C5C2-FAE1-4D7D-9FB2-2ED3436BD2B4}"/>
    <cellStyle name="40% - Accent3 3 2 3 2" xfId="1342" xr:uid="{FB5CD422-329B-485C-9E2D-F7C2DC141702}"/>
    <cellStyle name="40% - Accent3 3 2 3 3" xfId="2207" xr:uid="{F6415C43-4099-4D31-8A49-EEEEE7AD5310}"/>
    <cellStyle name="40% - Accent3 3 2 3 4" xfId="3083" xr:uid="{24BBC4A3-429B-4A09-A87A-BA7F2C132320}"/>
    <cellStyle name="40% - Accent3 3 2 3 5" xfId="3988" xr:uid="{36244D2C-8C3A-4766-965C-C405AC91D4DB}"/>
    <cellStyle name="40% - Accent3 3 2 3 6" xfId="4847" xr:uid="{3146B2D5-D63E-42D2-8C1C-7E66D066BA8B}"/>
    <cellStyle name="40% - Accent3 3 2 4" xfId="1339" xr:uid="{74EE4C31-4071-40C5-AFAC-CB4565525766}"/>
    <cellStyle name="40% - Accent3 3 2 5" xfId="2204" xr:uid="{DE718350-A99A-4C21-9582-F6979A81EDFE}"/>
    <cellStyle name="40% - Accent3 3 2 6" xfId="3080" xr:uid="{FB17F40F-0F71-4F9D-938E-E1F69495E55D}"/>
    <cellStyle name="40% - Accent3 3 2 7" xfId="3985" xr:uid="{F3012418-88DF-43BD-A039-617311DA1D12}"/>
    <cellStyle name="40% - Accent3 3 2 8" xfId="4844" xr:uid="{0D9D0FD2-6BC3-4D90-A1DF-EFBC17ECBE8E}"/>
    <cellStyle name="40% - Accent3 3 3" xfId="364" xr:uid="{7F89123A-2386-4A13-8622-9D9D626A14B5}"/>
    <cellStyle name="40% - Accent3 3 3 2" xfId="365" xr:uid="{1D6EBC21-57C9-4138-8282-CF032D7AD4D5}"/>
    <cellStyle name="40% - Accent3 3 3 2 2" xfId="1344" xr:uid="{1BDFB90D-46EA-4492-8B9F-9FF03100A13B}"/>
    <cellStyle name="40% - Accent3 3 3 2 3" xfId="2209" xr:uid="{71332CCD-40E1-410B-8E87-B0272360A35E}"/>
    <cellStyle name="40% - Accent3 3 3 2 4" xfId="3085" xr:uid="{DE032F00-5C66-401F-A142-17987C8411CF}"/>
    <cellStyle name="40% - Accent3 3 3 2 5" xfId="3990" xr:uid="{71732F90-0F2E-4F69-83EE-5531EEC060CD}"/>
    <cellStyle name="40% - Accent3 3 3 2 6" xfId="4849" xr:uid="{92FD0175-37A1-4A11-B447-F09FAF981277}"/>
    <cellStyle name="40% - Accent3 3 3 3" xfId="1343" xr:uid="{7FB1CFFE-EE03-4514-A8B8-A1BB8B640C6F}"/>
    <cellStyle name="40% - Accent3 3 3 4" xfId="2208" xr:uid="{72860760-3DFA-4D93-AD3E-E71E4B2D009A}"/>
    <cellStyle name="40% - Accent3 3 3 5" xfId="3084" xr:uid="{3166FA82-D28A-44BE-B2DD-1517F866D332}"/>
    <cellStyle name="40% - Accent3 3 3 6" xfId="3989" xr:uid="{0120A861-75ED-4538-BA53-FBACEBB477EE}"/>
    <cellStyle name="40% - Accent3 3 3 7" xfId="4848" xr:uid="{1E8D00A3-D569-4096-BBA0-49E7EBA2CD3B}"/>
    <cellStyle name="40% - Accent3 3 4" xfId="366" xr:uid="{9FB1FCAD-BC4A-4329-BBC2-1E4E35367F0B}"/>
    <cellStyle name="40% - Accent3 3 4 2" xfId="1345" xr:uid="{5DEC1399-E814-42E9-97C1-0A346FFFD452}"/>
    <cellStyle name="40% - Accent3 3 4 3" xfId="2210" xr:uid="{DD607044-90C8-4B75-A922-D7092E13B388}"/>
    <cellStyle name="40% - Accent3 3 4 4" xfId="3086" xr:uid="{68CBDCC7-41E7-47B2-8ADD-5D4A76C908AC}"/>
    <cellStyle name="40% - Accent3 3 4 5" xfId="3991" xr:uid="{94DF39C6-4588-45A0-A101-BAB94351B480}"/>
    <cellStyle name="40% - Accent3 3 4 6" xfId="4850" xr:uid="{68B5BA52-1659-4735-A9BE-DF69CE92BAB5}"/>
    <cellStyle name="40% - Accent3 3 5" xfId="1338" xr:uid="{BA6D285E-5A8C-4896-AACF-E7645ED08C75}"/>
    <cellStyle name="40% - Accent3 3 6" xfId="2203" xr:uid="{E8805B3B-369A-4654-8C95-2B556501F880}"/>
    <cellStyle name="40% - Accent3 3 7" xfId="3079" xr:uid="{3B9A5ACA-25DA-4121-BE95-B7A907B5B370}"/>
    <cellStyle name="40% - Accent3 3 8" xfId="3984" xr:uid="{28C8E452-2E02-4C3A-A933-DBBEF967383F}"/>
    <cellStyle name="40% - Accent3 3 9" xfId="4843" xr:uid="{39773E0D-3B02-4A34-9B2F-63032FE65035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1348" xr:uid="{343CA39E-CF14-4580-928B-3633A7875E05}"/>
    <cellStyle name="40% - Accent3 4 2 2 3" xfId="2213" xr:uid="{982F9F95-E558-47DA-A185-03315D2B584C}"/>
    <cellStyle name="40% - Accent3 4 2 2 4" xfId="3089" xr:uid="{728D14AA-A824-4FEA-8320-36865F34408D}"/>
    <cellStyle name="40% - Accent3 4 2 2 5" xfId="3994" xr:uid="{CF06D0F5-24A6-4F65-BBAB-A80F1E69AB91}"/>
    <cellStyle name="40% - Accent3 4 2 2 6" xfId="4853" xr:uid="{65825377-93BD-48E2-8F2F-7CAA1EDA37D7}"/>
    <cellStyle name="40% - Accent3 4 2 3" xfId="1347" xr:uid="{71E2475C-219C-484D-9928-15A1AFBE95CB}"/>
    <cellStyle name="40% - Accent3 4 2 4" xfId="2212" xr:uid="{6A999821-13AE-43DA-8676-E74FBE701484}"/>
    <cellStyle name="40% - Accent3 4 2 5" xfId="3088" xr:uid="{B5B3AEBD-BDF7-4184-ABC7-1AF390CCDD79}"/>
    <cellStyle name="40% - Accent3 4 2 6" xfId="3993" xr:uid="{5EA5ACCD-A8A8-4C05-A940-9BD4D6F8B677}"/>
    <cellStyle name="40% - Accent3 4 2 7" xfId="4852" xr:uid="{48B87F2F-7581-4B75-8816-F552C86C0B1D}"/>
    <cellStyle name="40% - Accent3 4 3" xfId="370" xr:uid="{8D377D81-6101-497D-A879-EBF36C2783C2}"/>
    <cellStyle name="40% - Accent3 4 3 2" xfId="1349" xr:uid="{E2F4F772-882E-4BF4-A314-590F3B824D1D}"/>
    <cellStyle name="40% - Accent3 4 3 3" xfId="2214" xr:uid="{ECBA6D73-3C1A-45D0-8568-F4F9CB279964}"/>
    <cellStyle name="40% - Accent3 4 3 4" xfId="3090" xr:uid="{4C334F3E-6A12-4D91-AA32-D6965EC870EC}"/>
    <cellStyle name="40% - Accent3 4 3 5" xfId="3995" xr:uid="{44A8F93D-89AA-4648-8EB6-AA2B5B49FCA2}"/>
    <cellStyle name="40% - Accent3 4 3 6" xfId="4854" xr:uid="{6F3F1E25-86D9-484A-AC48-86446B757D18}"/>
    <cellStyle name="40% - Accent3 4 4" xfId="1346" xr:uid="{C6D4483E-FD1A-4939-B215-B17E5F5CF34B}"/>
    <cellStyle name="40% - Accent3 4 5" xfId="2211" xr:uid="{17F16360-024B-4F23-B975-37E804C32F49}"/>
    <cellStyle name="40% - Accent3 4 6" xfId="3087" xr:uid="{E12A348E-AC65-46F3-8C0E-B8ECABC3CC18}"/>
    <cellStyle name="40% - Accent3 4 7" xfId="3992" xr:uid="{3BCF4B94-AE0D-47D2-B80C-F8FC9A0D4313}"/>
    <cellStyle name="40% - Accent3 4 8" xfId="4851" xr:uid="{03FB53BB-E6D3-425F-BD84-0700FB2F904C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1352" xr:uid="{ECDA64AC-EB05-4459-85F1-AABF2E1FE702}"/>
    <cellStyle name="40% - Accent3 5 2 2 3" xfId="2217" xr:uid="{B20D32B8-CE4F-4ADB-BAAF-F129CDE6DDF2}"/>
    <cellStyle name="40% - Accent3 5 2 2 4" xfId="3093" xr:uid="{139674F3-61CB-43DE-A929-FEBD7A2C2E33}"/>
    <cellStyle name="40% - Accent3 5 2 2 5" xfId="3998" xr:uid="{CFD38130-EB6B-48B5-8151-F4E2769B3A0D}"/>
    <cellStyle name="40% - Accent3 5 2 2 6" xfId="4857" xr:uid="{40AE0C80-5E77-403B-AB1A-5E6071D0ABAA}"/>
    <cellStyle name="40% - Accent3 5 2 3" xfId="1351" xr:uid="{12DB6A06-2932-4AD6-8A34-B9A95315CAAB}"/>
    <cellStyle name="40% - Accent3 5 2 4" xfId="2216" xr:uid="{9EC8D602-CF72-4FCF-9098-D0FDDDEC209B}"/>
    <cellStyle name="40% - Accent3 5 2 5" xfId="3092" xr:uid="{A30E746F-3F78-4106-AE70-0A95F8344B64}"/>
    <cellStyle name="40% - Accent3 5 2 6" xfId="3997" xr:uid="{9D98E393-CD1C-4B84-9D1E-133ED3AB0C34}"/>
    <cellStyle name="40% - Accent3 5 2 7" xfId="4856" xr:uid="{B683C793-3189-4F9C-B93D-EFCD1447F274}"/>
    <cellStyle name="40% - Accent3 5 3" xfId="374" xr:uid="{B962106D-AB30-4311-9DB6-629E3042EE31}"/>
    <cellStyle name="40% - Accent3 5 3 2" xfId="1353" xr:uid="{E3BC2008-F10F-4482-BE96-3E2D9CB408A8}"/>
    <cellStyle name="40% - Accent3 5 3 3" xfId="2218" xr:uid="{5CED805E-1518-4F4C-913D-050190FE5532}"/>
    <cellStyle name="40% - Accent3 5 3 4" xfId="3094" xr:uid="{85DA39A3-59F9-41EC-91B0-84CD7D94A001}"/>
    <cellStyle name="40% - Accent3 5 3 5" xfId="3999" xr:uid="{A6C756E0-AD66-48D1-B3D6-68B2F1E17B1F}"/>
    <cellStyle name="40% - Accent3 5 3 6" xfId="4858" xr:uid="{7B85A5E2-5844-4F7B-B59B-FA46751DFAC4}"/>
    <cellStyle name="40% - Accent3 5 4" xfId="1350" xr:uid="{F1294D52-D5F9-49B3-9E79-4690219553E1}"/>
    <cellStyle name="40% - Accent3 5 5" xfId="2215" xr:uid="{D7E68621-D539-4FB8-894E-27081A10A260}"/>
    <cellStyle name="40% - Accent3 5 6" xfId="3091" xr:uid="{338552C5-E7F3-497C-8B70-143BCDAC594F}"/>
    <cellStyle name="40% - Accent3 5 7" xfId="3996" xr:uid="{D4D0F8C8-4107-42AF-B3BD-842D02F513DF}"/>
    <cellStyle name="40% - Accent3 5 8" xfId="4855" xr:uid="{7B5D6519-D2D3-4223-9073-2C98945162EC}"/>
    <cellStyle name="40% - Accent3 6" xfId="375" xr:uid="{FA54B4A6-317B-4B28-9B5E-EF39D060E943}"/>
    <cellStyle name="40% - Accent3 6 2" xfId="376" xr:uid="{C4E0D6C8-7468-4142-90BB-6BDF7530DACC}"/>
    <cellStyle name="40% - Accent3 6 2 2" xfId="1355" xr:uid="{6C358078-E117-4104-B58C-C9358C02A46A}"/>
    <cellStyle name="40% - Accent3 6 2 3" xfId="2220" xr:uid="{DB50005A-34F2-45E5-AC65-E5DE1C1E2931}"/>
    <cellStyle name="40% - Accent3 6 2 4" xfId="3096" xr:uid="{2727C105-DC91-48E5-8176-13E208BA5A94}"/>
    <cellStyle name="40% - Accent3 6 2 5" xfId="4001" xr:uid="{A1DC8A69-43EB-4379-B283-CA41FCCD06BE}"/>
    <cellStyle name="40% - Accent3 6 2 6" xfId="4860" xr:uid="{F060CD10-6D5C-4756-9CEF-6BA3C8008465}"/>
    <cellStyle name="40% - Accent3 6 3" xfId="1354" xr:uid="{9EEF5175-6223-4471-A33C-5D9F25E01524}"/>
    <cellStyle name="40% - Accent3 6 4" xfId="2219" xr:uid="{E6485255-9897-4C5C-AF52-7930A8C64684}"/>
    <cellStyle name="40% - Accent3 6 5" xfId="3095" xr:uid="{5C51DDCF-62A1-4BDF-8A00-F591CCE61AE4}"/>
    <cellStyle name="40% - Accent3 6 6" xfId="4000" xr:uid="{4984A670-9980-4627-801F-FA4C78D5C6EF}"/>
    <cellStyle name="40% - Accent3 6 7" xfId="4859" xr:uid="{6BCEFF48-8237-4567-A34A-7BE4A94B7CDE}"/>
    <cellStyle name="40% - Accent3 7" xfId="377" xr:uid="{A27D9880-A7CD-4561-BB7E-463DFB5EE476}"/>
    <cellStyle name="40% - Accent3 7 2" xfId="378" xr:uid="{751A72F5-0BCF-476D-ADFF-DDA848FEA1E4}"/>
    <cellStyle name="40% - Accent3 7 2 2" xfId="1357" xr:uid="{E7E30AF9-FE27-440D-B757-4660D4AFDC2D}"/>
    <cellStyle name="40% - Accent3 7 2 3" xfId="2222" xr:uid="{97823CF0-851F-4E19-AF6F-E418DC4D2DD5}"/>
    <cellStyle name="40% - Accent3 7 2 4" xfId="3098" xr:uid="{7A1F758D-E0D9-446C-86BB-38E5BEFA2424}"/>
    <cellStyle name="40% - Accent3 7 2 5" xfId="4003" xr:uid="{1CCC06F8-91C5-42D9-AE6B-6FB4CA93E028}"/>
    <cellStyle name="40% - Accent3 7 2 6" xfId="4862" xr:uid="{A9333697-0C0A-4001-ABB6-C71A3AFAC359}"/>
    <cellStyle name="40% - Accent3 7 3" xfId="1356" xr:uid="{6E747EA1-08CB-405D-BE73-B4B7AFB6DB13}"/>
    <cellStyle name="40% - Accent3 7 4" xfId="2221" xr:uid="{A4E48CB5-EF80-4BC8-B448-12918455A40B}"/>
    <cellStyle name="40% - Accent3 7 5" xfId="3097" xr:uid="{8162A867-1CD7-4E3E-B7C0-8254240DED41}"/>
    <cellStyle name="40% - Accent3 7 6" xfId="4002" xr:uid="{93B8129D-924A-4DCE-AF40-65DE60C304E1}"/>
    <cellStyle name="40% - Accent3 7 7" xfId="4861" xr:uid="{8AB25E5E-59CF-4EF3-A2DE-10842C330325}"/>
    <cellStyle name="40% - Accent4 2" xfId="379" xr:uid="{0B7A73BE-66A9-47CA-84CF-D5DEF4C0483F}"/>
    <cellStyle name="40% - Accent4 2 10" xfId="3099" xr:uid="{2B7D7B7C-E2E5-412D-A4A8-3BE615CC6731}"/>
    <cellStyle name="40% - Accent4 2 11" xfId="4004" xr:uid="{13937F92-3A20-45EA-AB27-38ECBB0CA358}"/>
    <cellStyle name="40% - Accent4 2 12" xfId="4863" xr:uid="{F898B3D8-C1C3-41CC-AD95-D0BA68B02619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2 2 2" xfId="1362" xr:uid="{7D546665-A478-4F87-A07A-D8F24E00BF20}"/>
    <cellStyle name="40% - Accent4 2 2 2 2 2 3" xfId="2227" xr:uid="{2B3E22AF-0C79-4B15-B58E-34D9E01EA32D}"/>
    <cellStyle name="40% - Accent4 2 2 2 2 2 4" xfId="3103" xr:uid="{3B42018C-E7BA-4B07-9010-AF4F3AC4F2FC}"/>
    <cellStyle name="40% - Accent4 2 2 2 2 2 5" xfId="4008" xr:uid="{E1AD188B-38A5-4F42-AF9D-F08C25F254F1}"/>
    <cellStyle name="40% - Accent4 2 2 2 2 2 6" xfId="4867" xr:uid="{8EFE4FB5-7D36-4DEC-A3EF-2CBF95839DBB}"/>
    <cellStyle name="40% - Accent4 2 2 2 2 3" xfId="1361" xr:uid="{7C97CDB0-E6B3-47D3-9615-3F38FC9565B6}"/>
    <cellStyle name="40% - Accent4 2 2 2 2 4" xfId="2226" xr:uid="{C4029DF6-D96A-4BAB-B0EF-5CAA66336070}"/>
    <cellStyle name="40% - Accent4 2 2 2 2 5" xfId="3102" xr:uid="{6B3CD585-40BF-4C42-AFC1-82162C152AC2}"/>
    <cellStyle name="40% - Accent4 2 2 2 2 6" xfId="4007" xr:uid="{98F5848F-576B-4BBC-BC65-CFFD5B362441}"/>
    <cellStyle name="40% - Accent4 2 2 2 2 7" xfId="4866" xr:uid="{ED5B1F36-E712-490E-B056-8A639F5365EE}"/>
    <cellStyle name="40% - Accent4 2 2 2 3" xfId="384" xr:uid="{34E5BA05-FE6A-4581-AB54-2838D9450EDB}"/>
    <cellStyle name="40% - Accent4 2 2 2 3 2" xfId="1363" xr:uid="{6C481E9F-25EF-49C8-809A-F0CD8AE270EF}"/>
    <cellStyle name="40% - Accent4 2 2 2 3 3" xfId="2228" xr:uid="{DFECD37E-F689-4AD6-8A88-610C5BFBB654}"/>
    <cellStyle name="40% - Accent4 2 2 2 3 4" xfId="3104" xr:uid="{2EC9E339-F77B-48CE-930D-84213735927C}"/>
    <cellStyle name="40% - Accent4 2 2 2 3 5" xfId="4009" xr:uid="{4805C085-6B06-4DAD-8EA6-C59DE6DEAEAD}"/>
    <cellStyle name="40% - Accent4 2 2 2 3 6" xfId="4868" xr:uid="{3BB39B97-E816-42CF-B4FC-7E43645EEA64}"/>
    <cellStyle name="40% - Accent4 2 2 2 4" xfId="1360" xr:uid="{068D04D8-342B-4075-A987-AE6562777C83}"/>
    <cellStyle name="40% - Accent4 2 2 2 5" xfId="2225" xr:uid="{0F8C6305-BE47-45BD-BB8E-7C1C4032DAFF}"/>
    <cellStyle name="40% - Accent4 2 2 2 6" xfId="3101" xr:uid="{0272F2AC-E1B3-41CF-A0C9-1F29F270E809}"/>
    <cellStyle name="40% - Accent4 2 2 2 7" xfId="4006" xr:uid="{D604ED79-B1D1-47E9-891B-90784FA09BA4}"/>
    <cellStyle name="40% - Accent4 2 2 2 8" xfId="4865" xr:uid="{63742685-5466-4946-B6C5-717D1607EEE8}"/>
    <cellStyle name="40% - Accent4 2 2 3" xfId="385" xr:uid="{B365A40B-3FA5-48FF-A1D2-C47E1A081A6F}"/>
    <cellStyle name="40% - Accent4 2 2 3 2" xfId="386" xr:uid="{6FF4D0DE-EB9B-4FF6-9416-3237F313381C}"/>
    <cellStyle name="40% - Accent4 2 2 3 2 2" xfId="1365" xr:uid="{1A34F51B-3EDA-450F-9206-3C445CBE604A}"/>
    <cellStyle name="40% - Accent4 2 2 3 2 3" xfId="2230" xr:uid="{0CC23E66-E246-4C4B-85A6-03BC652D2832}"/>
    <cellStyle name="40% - Accent4 2 2 3 2 4" xfId="3106" xr:uid="{AD7B0617-A5B2-4C64-90CF-EE14A842440B}"/>
    <cellStyle name="40% - Accent4 2 2 3 2 5" xfId="4011" xr:uid="{331669A7-D633-43BB-9565-B911CF582EBB}"/>
    <cellStyle name="40% - Accent4 2 2 3 2 6" xfId="4870" xr:uid="{0FFE2B85-8A9B-4101-B1E6-36C945D1CD39}"/>
    <cellStyle name="40% - Accent4 2 2 3 3" xfId="1364" xr:uid="{6FB4B3FD-F1E6-42F1-A819-706A1D0D85B4}"/>
    <cellStyle name="40% - Accent4 2 2 3 4" xfId="2229" xr:uid="{6BE383E0-07EF-41E5-BD2F-259218C13FF3}"/>
    <cellStyle name="40% - Accent4 2 2 3 5" xfId="3105" xr:uid="{8EE79ADE-217A-4DD9-8151-223901D16374}"/>
    <cellStyle name="40% - Accent4 2 2 3 6" xfId="4010" xr:uid="{F0A863BB-8312-40DB-95A9-2D9714B9E73B}"/>
    <cellStyle name="40% - Accent4 2 2 3 7" xfId="4869" xr:uid="{C8F535BE-89A8-442D-98A5-F2417D9A17AA}"/>
    <cellStyle name="40% - Accent4 2 2 4" xfId="387" xr:uid="{8A4BB3DF-A4D8-43FC-B5D9-6888D5769EB1}"/>
    <cellStyle name="40% - Accent4 2 2 4 2" xfId="1366" xr:uid="{0FDB792D-E0F5-436C-900C-D2E414D5B205}"/>
    <cellStyle name="40% - Accent4 2 2 4 3" xfId="2231" xr:uid="{88982BBD-1702-4B10-A11C-379A0530A465}"/>
    <cellStyle name="40% - Accent4 2 2 4 4" xfId="3107" xr:uid="{2D36EB52-FE1D-497C-96F0-A5E3453D20E5}"/>
    <cellStyle name="40% - Accent4 2 2 4 5" xfId="4012" xr:uid="{425794E5-145D-4B8D-9070-22C1C56BEAC8}"/>
    <cellStyle name="40% - Accent4 2 2 4 6" xfId="4871" xr:uid="{AA7CBEEE-9944-403F-9867-07F93A833AAF}"/>
    <cellStyle name="40% - Accent4 2 2 5" xfId="1359" xr:uid="{0EB20CB1-6238-4CEC-B78B-B7207F88A1EC}"/>
    <cellStyle name="40% - Accent4 2 2 6" xfId="2224" xr:uid="{4C5737A9-A377-4840-978E-ACB35E53F636}"/>
    <cellStyle name="40% - Accent4 2 2 7" xfId="3100" xr:uid="{C9082C4E-FC23-4F6E-9E7C-03ACE7240663}"/>
    <cellStyle name="40% - Accent4 2 2 8" xfId="4005" xr:uid="{72C34EA7-5756-4040-818A-4CC5C2E2ADC3}"/>
    <cellStyle name="40% - Accent4 2 2 9" xfId="4864" xr:uid="{29CDEF84-A603-4B8A-BDAE-8019F8D1FF7E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2 2 2" xfId="1369" xr:uid="{2C879E55-442A-4EEC-8118-37FE16ACDD63}"/>
    <cellStyle name="40% - Accent4 2 3 2 2 3" xfId="2234" xr:uid="{8BBC095F-ED7C-433C-8096-4671A17ACB58}"/>
    <cellStyle name="40% - Accent4 2 3 2 2 4" xfId="3110" xr:uid="{1CC4BACA-1B10-4801-8BFC-B6AD5653298B}"/>
    <cellStyle name="40% - Accent4 2 3 2 2 5" xfId="4015" xr:uid="{425382FE-A189-49DA-BE0D-B3A48AC0B486}"/>
    <cellStyle name="40% - Accent4 2 3 2 2 6" xfId="4874" xr:uid="{0321750C-E7CD-44CA-93F5-A77354F58DD3}"/>
    <cellStyle name="40% - Accent4 2 3 2 3" xfId="1368" xr:uid="{FD75A261-E020-4969-B1E1-766592B0F6B9}"/>
    <cellStyle name="40% - Accent4 2 3 2 4" xfId="2233" xr:uid="{C5C1DC96-F83E-4BA7-BF22-42F53D3AD518}"/>
    <cellStyle name="40% - Accent4 2 3 2 5" xfId="3109" xr:uid="{15AD444C-5E32-4C48-98B4-BD8271A1C094}"/>
    <cellStyle name="40% - Accent4 2 3 2 6" xfId="4014" xr:uid="{2B0A0A89-6B53-4A49-8689-9A97F50689FC}"/>
    <cellStyle name="40% - Accent4 2 3 2 7" xfId="4873" xr:uid="{942A7B7F-BF67-4DCD-AC91-7CC99691B14E}"/>
    <cellStyle name="40% - Accent4 2 3 3" xfId="391" xr:uid="{4B100289-6D20-4A98-97AF-73BDDFA93FD5}"/>
    <cellStyle name="40% - Accent4 2 3 3 2" xfId="1370" xr:uid="{D80BD303-FC03-4D0A-B1F1-0E0BF8A470CF}"/>
    <cellStyle name="40% - Accent4 2 3 3 3" xfId="2235" xr:uid="{B10BD4C3-3357-4724-8EDB-282278D2D409}"/>
    <cellStyle name="40% - Accent4 2 3 3 4" xfId="3111" xr:uid="{E9D398AC-BDF3-43B6-81FF-DAF537E02469}"/>
    <cellStyle name="40% - Accent4 2 3 3 5" xfId="4016" xr:uid="{DE901F1D-E2C5-4ED7-86C0-633AE0C8923B}"/>
    <cellStyle name="40% - Accent4 2 3 3 6" xfId="4875" xr:uid="{68DE9B87-6ACF-48B0-AB97-164A6303492E}"/>
    <cellStyle name="40% - Accent4 2 3 4" xfId="1367" xr:uid="{75312791-7048-4E41-9838-67C6CF784892}"/>
    <cellStyle name="40% - Accent4 2 3 5" xfId="2232" xr:uid="{84C663CC-C571-4C51-8F35-CD3532377C11}"/>
    <cellStyle name="40% - Accent4 2 3 6" xfId="3108" xr:uid="{3BEFF91C-7165-4CCC-9700-A22369EF4818}"/>
    <cellStyle name="40% - Accent4 2 3 7" xfId="4013" xr:uid="{E357E4E7-BCEE-4207-8BF7-1649326226D3}"/>
    <cellStyle name="40% - Accent4 2 3 8" xfId="4872" xr:uid="{8C0A7751-7F47-485C-B2BD-FB598FCAFF84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2 2 2" xfId="1373" xr:uid="{0C425090-C682-4C15-B5F4-FC41240C92D6}"/>
    <cellStyle name="40% - Accent4 2 4 2 2 3" xfId="2238" xr:uid="{F3657A53-1D6E-4F39-BFD6-D8F8A7AAB64C}"/>
    <cellStyle name="40% - Accent4 2 4 2 2 4" xfId="3114" xr:uid="{934D439D-624A-4099-A47E-0A2CB082F840}"/>
    <cellStyle name="40% - Accent4 2 4 2 2 5" xfId="4019" xr:uid="{C9D05B6E-FE87-44BE-800A-A3268FD89A73}"/>
    <cellStyle name="40% - Accent4 2 4 2 2 6" xfId="4878" xr:uid="{3292B401-92D7-4590-BD54-E7240A6FB2BE}"/>
    <cellStyle name="40% - Accent4 2 4 2 3" xfId="1372" xr:uid="{49A7D07F-34C5-4483-B111-BCCD13EDFF9E}"/>
    <cellStyle name="40% - Accent4 2 4 2 4" xfId="2237" xr:uid="{09835C0C-3F5F-4827-B700-C7D008476605}"/>
    <cellStyle name="40% - Accent4 2 4 2 5" xfId="3113" xr:uid="{9773F699-6ECB-4863-8818-B39CB206DD97}"/>
    <cellStyle name="40% - Accent4 2 4 2 6" xfId="4018" xr:uid="{44E16B68-2C2D-4E47-8BBF-D0DA81DADBE4}"/>
    <cellStyle name="40% - Accent4 2 4 2 7" xfId="4877" xr:uid="{488B7752-510C-482C-B1DB-8C4FBD9B5D0B}"/>
    <cellStyle name="40% - Accent4 2 4 3" xfId="395" xr:uid="{20F2B0F4-1604-47B3-9BC6-D8D2AD7E0A19}"/>
    <cellStyle name="40% - Accent4 2 4 3 2" xfId="1374" xr:uid="{6F45559F-2548-4444-BB9A-FFD674941DFA}"/>
    <cellStyle name="40% - Accent4 2 4 3 3" xfId="2239" xr:uid="{7B73302C-51CF-4BCA-8F82-A43EE1FCEADA}"/>
    <cellStyle name="40% - Accent4 2 4 3 4" xfId="3115" xr:uid="{C9049818-FA8E-4C9A-93D6-E4A7AE4D7D0D}"/>
    <cellStyle name="40% - Accent4 2 4 3 5" xfId="4020" xr:uid="{C541F93A-2F43-4993-9DE0-1D2D7F7AEA63}"/>
    <cellStyle name="40% - Accent4 2 4 3 6" xfId="4879" xr:uid="{6BD1544C-D9B0-4EFA-92BF-9AEFC85DBB18}"/>
    <cellStyle name="40% - Accent4 2 4 4" xfId="1371" xr:uid="{F403F6D7-ECF5-46C4-8D7D-AB84BABE7507}"/>
    <cellStyle name="40% - Accent4 2 4 5" xfId="2236" xr:uid="{F484E450-ECD2-4098-9C41-49427A971DEA}"/>
    <cellStyle name="40% - Accent4 2 4 6" xfId="3112" xr:uid="{65C3D791-63A7-4312-B104-055D99152CE0}"/>
    <cellStyle name="40% - Accent4 2 4 7" xfId="4017" xr:uid="{05DFF713-9404-4BC8-B315-FA0D245072EC}"/>
    <cellStyle name="40% - Accent4 2 4 8" xfId="4876" xr:uid="{D5AFFBC6-3E21-41C6-865A-D50547308B67}"/>
    <cellStyle name="40% - Accent4 2 5" xfId="396" xr:uid="{CCA72493-E2F1-4F32-AA9D-983E88102B1A}"/>
    <cellStyle name="40% - Accent4 2 5 2" xfId="397" xr:uid="{2D65DEA4-2E07-43C3-9993-D8B6A253DF32}"/>
    <cellStyle name="40% - Accent4 2 5 2 2" xfId="1376" xr:uid="{63F3A721-5ED8-4C54-9E79-7D9F8337088E}"/>
    <cellStyle name="40% - Accent4 2 5 2 3" xfId="2241" xr:uid="{CB4EDCA3-97D9-43CA-9C26-5F0455FC2615}"/>
    <cellStyle name="40% - Accent4 2 5 2 4" xfId="3117" xr:uid="{C0E46041-8D7E-4571-A5AB-A9D0257064F8}"/>
    <cellStyle name="40% - Accent4 2 5 2 5" xfId="4022" xr:uid="{7DF5CEE2-C2E6-4A3A-BDA2-EFBE80667575}"/>
    <cellStyle name="40% - Accent4 2 5 2 6" xfId="4881" xr:uid="{564B6605-6C6F-48CA-8668-03530847CF52}"/>
    <cellStyle name="40% - Accent4 2 5 3" xfId="1375" xr:uid="{E5B6593D-B22B-4FD9-89D3-4E05C6E0E153}"/>
    <cellStyle name="40% - Accent4 2 5 4" xfId="2240" xr:uid="{1515AB7E-C46F-44F2-A5AC-1FBF1F37EBC9}"/>
    <cellStyle name="40% - Accent4 2 5 5" xfId="3116" xr:uid="{941B015B-22FB-47A6-A1B5-D17FE7E3D4D8}"/>
    <cellStyle name="40% - Accent4 2 5 6" xfId="4021" xr:uid="{BD4F745D-6C7B-444B-BA98-D52D6345778C}"/>
    <cellStyle name="40% - Accent4 2 5 7" xfId="4880" xr:uid="{5BC8F421-3770-4999-962A-32D7A38294EB}"/>
    <cellStyle name="40% - Accent4 2 6" xfId="398" xr:uid="{14FEA210-3BF3-4017-9630-1993DF0C960F}"/>
    <cellStyle name="40% - Accent4 2 6 2" xfId="399" xr:uid="{7EF2EF11-B649-4154-8D22-892BC5F514D7}"/>
    <cellStyle name="40% - Accent4 2 6 2 2" xfId="1378" xr:uid="{D281A30B-BC92-4515-8D1E-52ACC641EFD7}"/>
    <cellStyle name="40% - Accent4 2 6 2 3" xfId="2243" xr:uid="{255334B5-E6D5-45FE-97A5-43C738B6A85A}"/>
    <cellStyle name="40% - Accent4 2 6 2 4" xfId="3119" xr:uid="{68F98B57-3835-4965-994D-19057222A2C4}"/>
    <cellStyle name="40% - Accent4 2 6 2 5" xfId="4024" xr:uid="{7DCE68F4-D5BC-4858-8912-B4F9E284DF43}"/>
    <cellStyle name="40% - Accent4 2 6 2 6" xfId="4883" xr:uid="{56B2EBC1-E8D8-4665-B232-5489433FC7C0}"/>
    <cellStyle name="40% - Accent4 2 6 3" xfId="1377" xr:uid="{EC96D21F-6FB5-478F-9B84-914D5E105065}"/>
    <cellStyle name="40% - Accent4 2 6 4" xfId="2242" xr:uid="{F90A0AD1-4678-4D1E-B6CD-438E75397D7B}"/>
    <cellStyle name="40% - Accent4 2 6 5" xfId="3118" xr:uid="{2637660F-7058-46FB-ACBA-7BA44542A3DA}"/>
    <cellStyle name="40% - Accent4 2 6 6" xfId="4023" xr:uid="{93BE9F47-7097-481D-BC81-5F42195EFF3F}"/>
    <cellStyle name="40% - Accent4 2 6 7" xfId="4882" xr:uid="{CED2FB78-EDF4-4DC3-B2AC-41A57C6C2F9A}"/>
    <cellStyle name="40% - Accent4 2 7" xfId="400" xr:uid="{93028B9F-B9E4-47CF-9E32-F4CF6D1F39B2}"/>
    <cellStyle name="40% - Accent4 2 7 2" xfId="1379" xr:uid="{31E79F15-D968-48C2-A59C-2AEBA4579207}"/>
    <cellStyle name="40% - Accent4 2 7 3" xfId="2244" xr:uid="{2E656E43-6DFE-4721-A147-4714766567DC}"/>
    <cellStyle name="40% - Accent4 2 7 4" xfId="3120" xr:uid="{82D41863-95D6-4904-A2F0-9DF3D9BE61B0}"/>
    <cellStyle name="40% - Accent4 2 7 5" xfId="4025" xr:uid="{D03DE3AA-7701-4F02-A4A6-81ED6335BBA7}"/>
    <cellStyle name="40% - Accent4 2 7 6" xfId="4884" xr:uid="{4B3D3C9D-7D6D-4C8E-9B29-EB50A0D58A5D}"/>
    <cellStyle name="40% - Accent4 2 8" xfId="1358" xr:uid="{763955FE-1E80-4B26-8373-BC4031C9DBA8}"/>
    <cellStyle name="40% - Accent4 2 9" xfId="2223" xr:uid="{CB609638-AC14-4E50-89A5-2EE7B735E3B0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1383" xr:uid="{3A6C175B-2954-4B36-9E69-279DBFE56F3B}"/>
    <cellStyle name="40% - Accent4 3 2 2 2 3" xfId="2248" xr:uid="{023F4BF4-BD1B-4EE6-8693-5C641D556D40}"/>
    <cellStyle name="40% - Accent4 3 2 2 2 4" xfId="3124" xr:uid="{5F5E0F35-313D-4318-91EF-739F61D620C5}"/>
    <cellStyle name="40% - Accent4 3 2 2 2 5" xfId="4029" xr:uid="{EA996496-5ED9-4097-94E1-3C1BC454CF65}"/>
    <cellStyle name="40% - Accent4 3 2 2 2 6" xfId="4888" xr:uid="{FB24094A-D577-449E-9B6C-1F21F5998DA4}"/>
    <cellStyle name="40% - Accent4 3 2 2 3" xfId="1382" xr:uid="{D5D5415C-722C-4978-A495-23CBA93B87ED}"/>
    <cellStyle name="40% - Accent4 3 2 2 4" xfId="2247" xr:uid="{CDC713CF-9F10-4815-9FFD-5950A83E2DEA}"/>
    <cellStyle name="40% - Accent4 3 2 2 5" xfId="3123" xr:uid="{E63F74B3-65EA-40DB-A508-14CB15DB2A87}"/>
    <cellStyle name="40% - Accent4 3 2 2 6" xfId="4028" xr:uid="{A3FB599D-4A25-476E-B6DB-C672CDE32E93}"/>
    <cellStyle name="40% - Accent4 3 2 2 7" xfId="4887" xr:uid="{A7A36B94-7972-4727-9CBA-E576C1D6D9BB}"/>
    <cellStyle name="40% - Accent4 3 2 3" xfId="405" xr:uid="{2683FC22-5DD4-4891-803C-D7EA0411E78E}"/>
    <cellStyle name="40% - Accent4 3 2 3 2" xfId="1384" xr:uid="{FB7EFF87-6EDD-4AA8-B89E-79C4EE84BC9D}"/>
    <cellStyle name="40% - Accent4 3 2 3 3" xfId="2249" xr:uid="{F1EC6C22-D395-40B3-8441-63FF4FC6C05A}"/>
    <cellStyle name="40% - Accent4 3 2 3 4" xfId="3125" xr:uid="{9CD2CA8D-3264-4F1A-9897-263175860EB6}"/>
    <cellStyle name="40% - Accent4 3 2 3 5" xfId="4030" xr:uid="{A6506B15-8819-437A-8503-40232896AB01}"/>
    <cellStyle name="40% - Accent4 3 2 3 6" xfId="4889" xr:uid="{FCEC7E4B-4491-4BCD-BB90-C919DE6EC653}"/>
    <cellStyle name="40% - Accent4 3 2 4" xfId="1381" xr:uid="{59C4DC89-29EC-487D-9DB6-E3EF6BDEA315}"/>
    <cellStyle name="40% - Accent4 3 2 5" xfId="2246" xr:uid="{4530CF5F-9710-46EF-8134-929FB725D2C8}"/>
    <cellStyle name="40% - Accent4 3 2 6" xfId="3122" xr:uid="{B2475185-311D-4B58-98DA-3788AA0C5911}"/>
    <cellStyle name="40% - Accent4 3 2 7" xfId="4027" xr:uid="{DE1D0FFA-08AE-4062-A413-ACEBF5581196}"/>
    <cellStyle name="40% - Accent4 3 2 8" xfId="4886" xr:uid="{24D61F56-9BA3-4BEB-983C-276C42D5D932}"/>
    <cellStyle name="40% - Accent4 3 3" xfId="406" xr:uid="{47E83481-906A-4966-962D-13751C211C69}"/>
    <cellStyle name="40% - Accent4 3 3 2" xfId="407" xr:uid="{D94440C4-6319-463E-BCA2-4BA1D22B47AF}"/>
    <cellStyle name="40% - Accent4 3 3 2 2" xfId="1386" xr:uid="{C12EB3DF-8D2A-4282-9016-5EB60D197416}"/>
    <cellStyle name="40% - Accent4 3 3 2 3" xfId="2251" xr:uid="{498F5F32-B67C-4BD4-9554-5A90015BFF23}"/>
    <cellStyle name="40% - Accent4 3 3 2 4" xfId="3127" xr:uid="{6D9077D7-BD88-4E87-ABC6-2637F0F5B457}"/>
    <cellStyle name="40% - Accent4 3 3 2 5" xfId="4032" xr:uid="{6EE42C09-B867-4B3B-B6C4-B68B9243783E}"/>
    <cellStyle name="40% - Accent4 3 3 2 6" xfId="4891" xr:uid="{CBADEA26-2B14-43C6-9D4C-9D3143AC3C6B}"/>
    <cellStyle name="40% - Accent4 3 3 3" xfId="1385" xr:uid="{3FE10E8D-5D3C-45B1-96E0-2A84C0BF9766}"/>
    <cellStyle name="40% - Accent4 3 3 4" xfId="2250" xr:uid="{03D7E834-06EB-465B-BF47-A67B37A5D5A3}"/>
    <cellStyle name="40% - Accent4 3 3 5" xfId="3126" xr:uid="{6330B6D8-B634-4985-8A7B-497AC3714094}"/>
    <cellStyle name="40% - Accent4 3 3 6" xfId="4031" xr:uid="{273D62A3-8A68-4EB9-B350-873683D42C6D}"/>
    <cellStyle name="40% - Accent4 3 3 7" xfId="4890" xr:uid="{5615153F-9172-4F52-93E8-C4FBBCBF0FB6}"/>
    <cellStyle name="40% - Accent4 3 4" xfId="408" xr:uid="{141BC7C2-9B22-4522-889A-961142DEB2EF}"/>
    <cellStyle name="40% - Accent4 3 4 2" xfId="1387" xr:uid="{EE20893F-46CB-4C74-A2BD-A17B64756544}"/>
    <cellStyle name="40% - Accent4 3 4 3" xfId="2252" xr:uid="{E0BD0BB0-C4B7-4D08-A984-FC398F521A29}"/>
    <cellStyle name="40% - Accent4 3 4 4" xfId="3128" xr:uid="{4E481263-D75B-4359-A172-8C79301F6780}"/>
    <cellStyle name="40% - Accent4 3 4 5" xfId="4033" xr:uid="{2ED23908-6243-4571-A371-96C50D5A7490}"/>
    <cellStyle name="40% - Accent4 3 4 6" xfId="4892" xr:uid="{F7D8DB2C-B291-427D-B47D-705F93CB3547}"/>
    <cellStyle name="40% - Accent4 3 5" xfId="1380" xr:uid="{16C7B327-682A-49C8-9573-E9A2B74B6969}"/>
    <cellStyle name="40% - Accent4 3 6" xfId="2245" xr:uid="{DB4F3CCE-106E-4215-940D-54013B8CD8C5}"/>
    <cellStyle name="40% - Accent4 3 7" xfId="3121" xr:uid="{F6A6DB7F-8339-444F-846D-9AF1AFC28955}"/>
    <cellStyle name="40% - Accent4 3 8" xfId="4026" xr:uid="{08377278-B7C3-4CE8-8AFC-E06120CAE9B3}"/>
    <cellStyle name="40% - Accent4 3 9" xfId="4885" xr:uid="{01D27DA3-AC3B-4536-AC4D-3291C970D3AA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1390" xr:uid="{B39B91BE-8E39-401A-9F2F-FDC0A80C2C14}"/>
    <cellStyle name="40% - Accent4 4 2 2 3" xfId="2255" xr:uid="{86064DF9-E652-46EE-B315-76EDAB19F8D4}"/>
    <cellStyle name="40% - Accent4 4 2 2 4" xfId="3131" xr:uid="{A5A46AC7-94BA-435B-B784-F31C4E6C3BD7}"/>
    <cellStyle name="40% - Accent4 4 2 2 5" xfId="4036" xr:uid="{230EB1E6-8DE9-4FA9-B061-2F7BF0172295}"/>
    <cellStyle name="40% - Accent4 4 2 2 6" xfId="4895" xr:uid="{0CF98CD2-4938-41E8-B690-A7BB0B755E60}"/>
    <cellStyle name="40% - Accent4 4 2 3" xfId="1389" xr:uid="{84CD507C-6644-4151-83B9-316E21BADA4A}"/>
    <cellStyle name="40% - Accent4 4 2 4" xfId="2254" xr:uid="{6E5798C3-3C8B-4E22-9B65-0FDE566A598A}"/>
    <cellStyle name="40% - Accent4 4 2 5" xfId="3130" xr:uid="{1414EC95-3C27-463F-8A4E-FB13567289BD}"/>
    <cellStyle name="40% - Accent4 4 2 6" xfId="4035" xr:uid="{F0ADCD5C-9C32-46A9-976F-3A4A50FF8CA9}"/>
    <cellStyle name="40% - Accent4 4 2 7" xfId="4894" xr:uid="{6EF70EDC-2109-4F7D-BC95-613789944F48}"/>
    <cellStyle name="40% - Accent4 4 3" xfId="412" xr:uid="{5B0DE5E1-AE37-456B-939D-516CF0F67594}"/>
    <cellStyle name="40% - Accent4 4 3 2" xfId="1391" xr:uid="{6CF875C4-C4E0-4B70-9684-EEBDF8B8A927}"/>
    <cellStyle name="40% - Accent4 4 3 3" xfId="2256" xr:uid="{1DE74085-4AF4-440F-B905-E3316BA0DD43}"/>
    <cellStyle name="40% - Accent4 4 3 4" xfId="3132" xr:uid="{235CE126-FAA1-4904-A248-D7C6D62BD463}"/>
    <cellStyle name="40% - Accent4 4 3 5" xfId="4037" xr:uid="{42609CDB-D82A-41A5-86A9-F531CC38AE19}"/>
    <cellStyle name="40% - Accent4 4 3 6" xfId="4896" xr:uid="{6E9B20BD-D3F2-4E06-8564-A48FD1669446}"/>
    <cellStyle name="40% - Accent4 4 4" xfId="1388" xr:uid="{EBDB21B5-3D28-4070-9E45-3FE2674C3B6A}"/>
    <cellStyle name="40% - Accent4 4 5" xfId="2253" xr:uid="{B5EC6FFF-3994-460C-8343-F22449B20B5F}"/>
    <cellStyle name="40% - Accent4 4 6" xfId="3129" xr:uid="{1E99C7E8-5C57-4452-AF2B-520A3D2573AC}"/>
    <cellStyle name="40% - Accent4 4 7" xfId="4034" xr:uid="{13CF3067-26E1-4917-9CAA-32121589A461}"/>
    <cellStyle name="40% - Accent4 4 8" xfId="4893" xr:uid="{A0704577-9A3C-423A-8230-F12B963FBB63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1394" xr:uid="{CC707292-CD0B-487A-B731-DBD90DB30C71}"/>
    <cellStyle name="40% - Accent4 5 2 2 3" xfId="2259" xr:uid="{7BB109CC-3CE6-46F9-91F1-EA03D68AE64D}"/>
    <cellStyle name="40% - Accent4 5 2 2 4" xfId="3135" xr:uid="{FE467C93-78A5-4C26-AE4F-E3B3BC3E4C6E}"/>
    <cellStyle name="40% - Accent4 5 2 2 5" xfId="4040" xr:uid="{28A9AD85-1015-4EDB-BF51-EBB109D5B8B4}"/>
    <cellStyle name="40% - Accent4 5 2 2 6" xfId="4899" xr:uid="{B34AADE8-A609-4D63-B06B-8CD60C9DC2F2}"/>
    <cellStyle name="40% - Accent4 5 2 3" xfId="1393" xr:uid="{2A135738-24A5-4C85-889B-4D66B94A9BBB}"/>
    <cellStyle name="40% - Accent4 5 2 4" xfId="2258" xr:uid="{F46CAF74-0E9B-4083-BF2E-42B75903A6AC}"/>
    <cellStyle name="40% - Accent4 5 2 5" xfId="3134" xr:uid="{9E144EE3-6ABE-4EB3-8AB8-B39F54E807A2}"/>
    <cellStyle name="40% - Accent4 5 2 6" xfId="4039" xr:uid="{34F3D097-7B81-427D-835F-A3B92B9A4D50}"/>
    <cellStyle name="40% - Accent4 5 2 7" xfId="4898" xr:uid="{D10D46E7-DDF9-4DDC-8DE0-D48DF6C860F2}"/>
    <cellStyle name="40% - Accent4 5 3" xfId="416" xr:uid="{8E4B61C1-271F-4582-AFD0-9474082E0EA5}"/>
    <cellStyle name="40% - Accent4 5 3 2" xfId="1395" xr:uid="{3AE69638-1956-44F6-8D4A-230DBF2F65EA}"/>
    <cellStyle name="40% - Accent4 5 3 3" xfId="2260" xr:uid="{312C7D84-48F9-4517-B5F3-51519ECAEA90}"/>
    <cellStyle name="40% - Accent4 5 3 4" xfId="3136" xr:uid="{1B23F2CE-9DF7-44FE-A655-90BE7D45B61C}"/>
    <cellStyle name="40% - Accent4 5 3 5" xfId="4041" xr:uid="{3C5CC529-7A03-4EEE-83CB-6401CD6C6E5A}"/>
    <cellStyle name="40% - Accent4 5 3 6" xfId="4900" xr:uid="{D6A1903C-74AD-4CCA-A1E0-1A556F9987C0}"/>
    <cellStyle name="40% - Accent4 5 4" xfId="1392" xr:uid="{52980325-D22C-4B40-B8C9-9EC593571234}"/>
    <cellStyle name="40% - Accent4 5 5" xfId="2257" xr:uid="{4DCE1854-FED8-46E9-9B5A-5E16B55960CA}"/>
    <cellStyle name="40% - Accent4 5 6" xfId="3133" xr:uid="{545B938D-9C37-427F-999D-4790322EA77D}"/>
    <cellStyle name="40% - Accent4 5 7" xfId="4038" xr:uid="{B32900E8-A38D-45B1-9536-3859774D218E}"/>
    <cellStyle name="40% - Accent4 5 8" xfId="4897" xr:uid="{EA44DEF6-B5B4-460C-8287-D3989EC6AD3E}"/>
    <cellStyle name="40% - Accent4 6" xfId="417" xr:uid="{0F79F545-B159-42F2-A57B-206896E79B24}"/>
    <cellStyle name="40% - Accent4 6 2" xfId="418" xr:uid="{64747DE7-62CB-4427-B630-0612DFFEE8BA}"/>
    <cellStyle name="40% - Accent4 6 2 2" xfId="1397" xr:uid="{A2773108-5195-4FAB-BEC8-0FF81ABBA679}"/>
    <cellStyle name="40% - Accent4 6 2 3" xfId="2262" xr:uid="{67A9DC22-0D88-4F81-8A15-975B2D25DA47}"/>
    <cellStyle name="40% - Accent4 6 2 4" xfId="3138" xr:uid="{928CFDC1-8F1B-49B1-93C2-B6F20B386119}"/>
    <cellStyle name="40% - Accent4 6 2 5" xfId="4043" xr:uid="{A54F2F20-DFCF-4A10-80E1-47CA39D184AA}"/>
    <cellStyle name="40% - Accent4 6 2 6" xfId="4902" xr:uid="{828AC3C3-AA5C-4FBA-A7F0-9CBA80BCDE7C}"/>
    <cellStyle name="40% - Accent4 6 3" xfId="1396" xr:uid="{90EF3ACA-1C0B-4309-A579-E76058D98A10}"/>
    <cellStyle name="40% - Accent4 6 4" xfId="2261" xr:uid="{AB9CDBED-0554-47FD-A87F-E12B5F41D79A}"/>
    <cellStyle name="40% - Accent4 6 5" xfId="3137" xr:uid="{F351208B-E2C0-43BE-AC4F-763872F014BE}"/>
    <cellStyle name="40% - Accent4 6 6" xfId="4042" xr:uid="{E61BC21D-0F25-4E0C-BB69-9545D3E1E14A}"/>
    <cellStyle name="40% - Accent4 6 7" xfId="4901" xr:uid="{F861EDCC-A44F-42A7-82C3-50F629BDEB15}"/>
    <cellStyle name="40% - Accent4 7" xfId="419" xr:uid="{6AB9616A-DB4A-44CB-8DD4-B1AF6263A96F}"/>
    <cellStyle name="40% - Accent4 7 2" xfId="420" xr:uid="{170081EA-DEDB-4744-99E5-51C0528B71DB}"/>
    <cellStyle name="40% - Accent4 7 2 2" xfId="1399" xr:uid="{B10727B5-8A76-4763-AC28-ED8E10A090AD}"/>
    <cellStyle name="40% - Accent4 7 2 3" xfId="2264" xr:uid="{0808AF41-E2E2-48C5-B728-511B1E41D589}"/>
    <cellStyle name="40% - Accent4 7 2 4" xfId="3140" xr:uid="{5DCA3811-ADD1-4748-9F52-B19F6E915B4C}"/>
    <cellStyle name="40% - Accent4 7 2 5" xfId="4045" xr:uid="{21243FBA-4BCC-4D85-BF8F-E622630B18F2}"/>
    <cellStyle name="40% - Accent4 7 2 6" xfId="4904" xr:uid="{21924DF0-3FF5-4B93-BB96-FE0A501829A3}"/>
    <cellStyle name="40% - Accent4 7 3" xfId="1398" xr:uid="{2DF099FE-279C-4C0F-8E4D-D691A2EC5739}"/>
    <cellStyle name="40% - Accent4 7 4" xfId="2263" xr:uid="{485039A7-2466-4308-8E39-35BF8097F117}"/>
    <cellStyle name="40% - Accent4 7 5" xfId="3139" xr:uid="{F17EDB93-7907-4AB4-92AB-5836FAB05042}"/>
    <cellStyle name="40% - Accent4 7 6" xfId="4044" xr:uid="{AD39474B-0575-4085-A2B8-4B0809628C2B}"/>
    <cellStyle name="40% - Accent4 7 7" xfId="4903" xr:uid="{8B9CE85A-9DD8-46CF-8679-857E10B40EB3}"/>
    <cellStyle name="40% - Accent5 2" xfId="421" xr:uid="{D12F7621-96F5-4B4B-A397-04CB653F001F}"/>
    <cellStyle name="40% - Accent5 2 10" xfId="3141" xr:uid="{8287B530-5E5A-4035-BBB4-6BEC5FBA288D}"/>
    <cellStyle name="40% - Accent5 2 11" xfId="4046" xr:uid="{6987DBFA-EE57-48D2-A1D5-0BDE559EE2A1}"/>
    <cellStyle name="40% - Accent5 2 12" xfId="4905" xr:uid="{29EFCE02-F403-488F-836C-DCE4535A63F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2 2 2" xfId="1404" xr:uid="{329EF735-9773-48C6-B711-9E1469382D70}"/>
    <cellStyle name="40% - Accent5 2 2 2 2 2 3" xfId="2269" xr:uid="{0BBF46C3-C8A3-4B07-BB1D-65E93DDC4575}"/>
    <cellStyle name="40% - Accent5 2 2 2 2 2 4" xfId="3145" xr:uid="{C944EB20-37A8-4837-B555-26EFAE7DD411}"/>
    <cellStyle name="40% - Accent5 2 2 2 2 2 5" xfId="4050" xr:uid="{8BF503EB-DD2F-47C1-A85B-8B9286F14EDC}"/>
    <cellStyle name="40% - Accent5 2 2 2 2 2 6" xfId="4909" xr:uid="{A45A7E3A-AF26-484C-92F3-FF154F8AF382}"/>
    <cellStyle name="40% - Accent5 2 2 2 2 3" xfId="1403" xr:uid="{E078431F-70A7-4CBD-8EC2-D5BF4CB62F5F}"/>
    <cellStyle name="40% - Accent5 2 2 2 2 4" xfId="2268" xr:uid="{CBD9DC2E-B24A-46B5-B6A3-1695A9851E96}"/>
    <cellStyle name="40% - Accent5 2 2 2 2 5" xfId="3144" xr:uid="{5EBA734A-8CB6-4EDC-8B81-3F74F6830122}"/>
    <cellStyle name="40% - Accent5 2 2 2 2 6" xfId="4049" xr:uid="{FD668FF9-CCFB-4A58-86AE-FA73FD2A7D9D}"/>
    <cellStyle name="40% - Accent5 2 2 2 2 7" xfId="4908" xr:uid="{25D7242C-2D95-4559-8AD8-593BC9383270}"/>
    <cellStyle name="40% - Accent5 2 2 2 3" xfId="426" xr:uid="{AC24316C-6C1F-42C4-9BDE-8770034D48AD}"/>
    <cellStyle name="40% - Accent5 2 2 2 3 2" xfId="1405" xr:uid="{57CAEADD-140D-416D-A654-3863588ABCD8}"/>
    <cellStyle name="40% - Accent5 2 2 2 3 3" xfId="2270" xr:uid="{7C53E62F-7818-495B-A047-238DF7CDB7F2}"/>
    <cellStyle name="40% - Accent5 2 2 2 3 4" xfId="3146" xr:uid="{E1E9A64F-B222-480E-9C70-708D17D148D9}"/>
    <cellStyle name="40% - Accent5 2 2 2 3 5" xfId="4051" xr:uid="{A8A17E9E-EF90-4D4C-A40E-7E8245234965}"/>
    <cellStyle name="40% - Accent5 2 2 2 3 6" xfId="4910" xr:uid="{81A99E36-99EC-4B4C-829E-96FA00503450}"/>
    <cellStyle name="40% - Accent5 2 2 2 4" xfId="1402" xr:uid="{8D6453EE-1F4C-4069-872A-19B4C5DF2EF2}"/>
    <cellStyle name="40% - Accent5 2 2 2 5" xfId="2267" xr:uid="{36B2BFD1-D1FB-488F-A817-17C934502193}"/>
    <cellStyle name="40% - Accent5 2 2 2 6" xfId="3143" xr:uid="{B2EE8606-839D-4A63-9826-D80E50E95B52}"/>
    <cellStyle name="40% - Accent5 2 2 2 7" xfId="4048" xr:uid="{D7A8F1F5-2073-49B2-BFB7-37BF56D29C8D}"/>
    <cellStyle name="40% - Accent5 2 2 2 8" xfId="4907" xr:uid="{AA37FDD5-7623-455C-B7BB-5FD0E5FA6BEF}"/>
    <cellStyle name="40% - Accent5 2 2 3" xfId="427" xr:uid="{15BE5621-DCD2-49CB-90E9-3BB537BDE6ED}"/>
    <cellStyle name="40% - Accent5 2 2 3 2" xfId="428" xr:uid="{EF6B16BB-385D-4778-BFD9-6DA60D277D5C}"/>
    <cellStyle name="40% - Accent5 2 2 3 2 2" xfId="1407" xr:uid="{85B31B97-B8BA-4CEB-B274-BD7BA1C06B49}"/>
    <cellStyle name="40% - Accent5 2 2 3 2 3" xfId="2272" xr:uid="{BC5E626C-759C-44BA-8BE7-78F54FA747C1}"/>
    <cellStyle name="40% - Accent5 2 2 3 2 4" xfId="3148" xr:uid="{2D2680FE-D713-445A-AD38-8E76C6A98EBE}"/>
    <cellStyle name="40% - Accent5 2 2 3 2 5" xfId="4053" xr:uid="{F78FC55F-BF29-4C85-BC31-FE572BE91837}"/>
    <cellStyle name="40% - Accent5 2 2 3 2 6" xfId="4912" xr:uid="{BCCACEC5-8196-498C-9ED5-6DE377CF1151}"/>
    <cellStyle name="40% - Accent5 2 2 3 3" xfId="1406" xr:uid="{BF2E02C4-8C21-4E4B-9F13-79BCE6E400C9}"/>
    <cellStyle name="40% - Accent5 2 2 3 4" xfId="2271" xr:uid="{8F415446-0C30-4876-ADE5-4BEBEA3F7EF9}"/>
    <cellStyle name="40% - Accent5 2 2 3 5" xfId="3147" xr:uid="{9E577205-63B3-4F61-8F0D-8C741641983D}"/>
    <cellStyle name="40% - Accent5 2 2 3 6" xfId="4052" xr:uid="{11B5952A-30D2-443F-8061-480AA00615E5}"/>
    <cellStyle name="40% - Accent5 2 2 3 7" xfId="4911" xr:uid="{B48DCA2D-B270-43CF-BDD8-D36BF578F2EE}"/>
    <cellStyle name="40% - Accent5 2 2 4" xfId="429" xr:uid="{D40D5ADD-6BFE-4896-8010-CEFECF2895D9}"/>
    <cellStyle name="40% - Accent5 2 2 4 2" xfId="1408" xr:uid="{C07C7601-87E1-4207-A4D9-19A40157DC9F}"/>
    <cellStyle name="40% - Accent5 2 2 4 3" xfId="2273" xr:uid="{F25BD44C-44DA-44C5-AC06-CF3310E6B1EE}"/>
    <cellStyle name="40% - Accent5 2 2 4 4" xfId="3149" xr:uid="{9550589C-1399-498D-BD0B-203716DB1367}"/>
    <cellStyle name="40% - Accent5 2 2 4 5" xfId="4054" xr:uid="{F7B1AE09-2C3F-4274-8FB9-7CDBE2DF9C86}"/>
    <cellStyle name="40% - Accent5 2 2 4 6" xfId="4913" xr:uid="{584DBACA-6285-4F07-B8B4-0FAAEC887A21}"/>
    <cellStyle name="40% - Accent5 2 2 5" xfId="1401" xr:uid="{7DFDB1EB-02C0-4F1D-8669-C0B6830800B5}"/>
    <cellStyle name="40% - Accent5 2 2 6" xfId="2266" xr:uid="{82969F8D-DD41-44CC-A25B-D3671E6A9458}"/>
    <cellStyle name="40% - Accent5 2 2 7" xfId="3142" xr:uid="{3F13978B-9827-489D-9C1F-A8FD9041F86B}"/>
    <cellStyle name="40% - Accent5 2 2 8" xfId="4047" xr:uid="{54D994BD-3986-4ED8-A855-CAF19BAFCA57}"/>
    <cellStyle name="40% - Accent5 2 2 9" xfId="4906" xr:uid="{3EF01D58-8529-46E9-BEAB-5A2665D5F89A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2 2 2" xfId="1411" xr:uid="{CAAA9739-1747-4451-A891-B4B009466D6B}"/>
    <cellStyle name="40% - Accent5 2 3 2 2 3" xfId="2276" xr:uid="{050CFCE3-C351-4611-986A-63B5826BAC28}"/>
    <cellStyle name="40% - Accent5 2 3 2 2 4" xfId="3152" xr:uid="{29AAC218-72E0-4E82-8AB5-B844A99F8623}"/>
    <cellStyle name="40% - Accent5 2 3 2 2 5" xfId="4057" xr:uid="{FAD0AA2E-FFC3-4B3B-9AF0-5E49AFDC5A13}"/>
    <cellStyle name="40% - Accent5 2 3 2 2 6" xfId="4916" xr:uid="{2D3E422D-FD16-4806-89B6-81A8D026A060}"/>
    <cellStyle name="40% - Accent5 2 3 2 3" xfId="1410" xr:uid="{BD57B7E1-5C62-4F04-90AF-B9F86E67BCA7}"/>
    <cellStyle name="40% - Accent5 2 3 2 4" xfId="2275" xr:uid="{B5E97531-F7D5-4359-9799-1ADB0E67A0D3}"/>
    <cellStyle name="40% - Accent5 2 3 2 5" xfId="3151" xr:uid="{3141BA34-FEAD-4498-A8EA-F7F06C93992D}"/>
    <cellStyle name="40% - Accent5 2 3 2 6" xfId="4056" xr:uid="{A73C469A-C942-4743-BAE7-F9435F31BFB1}"/>
    <cellStyle name="40% - Accent5 2 3 2 7" xfId="4915" xr:uid="{0ADC5FC9-0731-415B-837B-6BC0BAEF1B61}"/>
    <cellStyle name="40% - Accent5 2 3 3" xfId="433" xr:uid="{292B2A2E-97CD-43AA-A9F3-81EF7E05724F}"/>
    <cellStyle name="40% - Accent5 2 3 3 2" xfId="1412" xr:uid="{3CCA8F61-FC64-4EBE-B960-47A8237FF946}"/>
    <cellStyle name="40% - Accent5 2 3 3 3" xfId="2277" xr:uid="{4BAD4B63-AD33-4BDA-89B2-514EFF2A5706}"/>
    <cellStyle name="40% - Accent5 2 3 3 4" xfId="3153" xr:uid="{B912D482-237A-4670-BCFB-309BA1A6DF7D}"/>
    <cellStyle name="40% - Accent5 2 3 3 5" xfId="4058" xr:uid="{33891A94-C42B-4C54-B284-4A831CCF8A89}"/>
    <cellStyle name="40% - Accent5 2 3 3 6" xfId="4917" xr:uid="{E9BEA205-8B0A-4B67-A577-AE3826B0EA8C}"/>
    <cellStyle name="40% - Accent5 2 3 4" xfId="1409" xr:uid="{19AAEBA6-2822-4E87-8A9A-B76C1F33A89D}"/>
    <cellStyle name="40% - Accent5 2 3 5" xfId="2274" xr:uid="{443930E2-40D5-46A7-8B15-774D2A92978F}"/>
    <cellStyle name="40% - Accent5 2 3 6" xfId="3150" xr:uid="{407B5397-3A38-48A9-BDFA-2ED157D29A7F}"/>
    <cellStyle name="40% - Accent5 2 3 7" xfId="4055" xr:uid="{54585A1B-9978-4DFF-AEC5-7B9FC695AE44}"/>
    <cellStyle name="40% - Accent5 2 3 8" xfId="4914" xr:uid="{97DD9243-B4A8-4ACF-93FB-1A63EE862A48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2 2 2" xfId="1415" xr:uid="{BE75C0B9-0269-42BE-B43E-987FE70FE1F9}"/>
    <cellStyle name="40% - Accent5 2 4 2 2 3" xfId="2280" xr:uid="{2F0CB771-7328-48E2-908F-A108F85E288E}"/>
    <cellStyle name="40% - Accent5 2 4 2 2 4" xfId="3156" xr:uid="{031C814D-2F77-43AD-B4D8-31466601ACE9}"/>
    <cellStyle name="40% - Accent5 2 4 2 2 5" xfId="4061" xr:uid="{4B25D7CC-5224-4930-B6F6-C3BBCA4559F7}"/>
    <cellStyle name="40% - Accent5 2 4 2 2 6" xfId="4920" xr:uid="{81F3B608-E8C7-4127-AA7B-A66A90EE9EF2}"/>
    <cellStyle name="40% - Accent5 2 4 2 3" xfId="1414" xr:uid="{FC7961C9-7E67-446D-BC8D-7D8851E7F45F}"/>
    <cellStyle name="40% - Accent5 2 4 2 4" xfId="2279" xr:uid="{F15DD56A-5332-46D7-9636-73CFA25FF6B4}"/>
    <cellStyle name="40% - Accent5 2 4 2 5" xfId="3155" xr:uid="{229E9FA6-0F41-4A97-BE82-45CE8564F9CA}"/>
    <cellStyle name="40% - Accent5 2 4 2 6" xfId="4060" xr:uid="{B30851C1-FF0C-4BCF-A5A1-3E71E47DD4CA}"/>
    <cellStyle name="40% - Accent5 2 4 2 7" xfId="4919" xr:uid="{4E9620A4-FF6C-4CDC-836F-924A4B17FD5E}"/>
    <cellStyle name="40% - Accent5 2 4 3" xfId="437" xr:uid="{CC6D7CC7-637F-492A-ADE6-A487A17D6F26}"/>
    <cellStyle name="40% - Accent5 2 4 3 2" xfId="1416" xr:uid="{A9684179-60FF-47E2-82F8-FE9ED201BADC}"/>
    <cellStyle name="40% - Accent5 2 4 3 3" xfId="2281" xr:uid="{849DA48E-9E2A-45E0-BFEE-BC889A0669F9}"/>
    <cellStyle name="40% - Accent5 2 4 3 4" xfId="3157" xr:uid="{5EB419B3-D6F4-4A43-84C8-7911F2FC80EE}"/>
    <cellStyle name="40% - Accent5 2 4 3 5" xfId="4062" xr:uid="{A09C5F75-4798-4778-90CD-F3A59684BDD4}"/>
    <cellStyle name="40% - Accent5 2 4 3 6" xfId="4921" xr:uid="{2926154C-624E-44A9-8144-7394CC6CA66C}"/>
    <cellStyle name="40% - Accent5 2 4 4" xfId="1413" xr:uid="{BDDFA95B-184F-4E75-9E2F-B1F3202FBD1D}"/>
    <cellStyle name="40% - Accent5 2 4 5" xfId="2278" xr:uid="{D3A13CDA-6FD4-4B6E-8F76-E7DA6BBF5D6E}"/>
    <cellStyle name="40% - Accent5 2 4 6" xfId="3154" xr:uid="{20188D4E-8EC0-4CD1-87A8-27CE713BEE2F}"/>
    <cellStyle name="40% - Accent5 2 4 7" xfId="4059" xr:uid="{79804880-2E27-4843-B4BB-93DB317EBB34}"/>
    <cellStyle name="40% - Accent5 2 4 8" xfId="4918" xr:uid="{2F803B07-2F8A-4460-BDF2-7211F304251C}"/>
    <cellStyle name="40% - Accent5 2 5" xfId="438" xr:uid="{D7E54B2D-6EEE-45BB-844A-E2A7A3AE9BD4}"/>
    <cellStyle name="40% - Accent5 2 5 2" xfId="439" xr:uid="{E26ADD1C-AFF4-4B13-8270-A31A2E7C5C87}"/>
    <cellStyle name="40% - Accent5 2 5 2 2" xfId="1418" xr:uid="{1F5C3B28-9388-41C1-A901-5919F1642F6B}"/>
    <cellStyle name="40% - Accent5 2 5 2 3" xfId="2283" xr:uid="{DC460A29-2B9B-4838-8207-7D88355A730A}"/>
    <cellStyle name="40% - Accent5 2 5 2 4" xfId="3159" xr:uid="{54DAE403-1F2C-4583-B7F5-60F979339A01}"/>
    <cellStyle name="40% - Accent5 2 5 2 5" xfId="4064" xr:uid="{C463C7CE-740F-4970-B4F3-3C6DFD6232EF}"/>
    <cellStyle name="40% - Accent5 2 5 2 6" xfId="4923" xr:uid="{FB5BF757-E1B4-41FB-AC6D-B10EF4F8E544}"/>
    <cellStyle name="40% - Accent5 2 5 3" xfId="1417" xr:uid="{04F55628-04BF-4023-8811-AF5486A7D346}"/>
    <cellStyle name="40% - Accent5 2 5 4" xfId="2282" xr:uid="{1E56E073-9F03-4FAC-9289-BACB6A848C1A}"/>
    <cellStyle name="40% - Accent5 2 5 5" xfId="3158" xr:uid="{C9CF103A-9D0D-4E65-AA1F-9A2900DB1C30}"/>
    <cellStyle name="40% - Accent5 2 5 6" xfId="4063" xr:uid="{EDF9A818-8467-4495-B215-920CEB4475CB}"/>
    <cellStyle name="40% - Accent5 2 5 7" xfId="4922" xr:uid="{B75C0A3C-68B7-488D-9748-402417FD58FE}"/>
    <cellStyle name="40% - Accent5 2 6" xfId="440" xr:uid="{FC89CCA4-90E4-493D-808A-9C6ABE8766DC}"/>
    <cellStyle name="40% - Accent5 2 6 2" xfId="441" xr:uid="{8AE1A73E-3C74-4435-9199-9F1E05F7057A}"/>
    <cellStyle name="40% - Accent5 2 6 2 2" xfId="1420" xr:uid="{6E634AA2-F11E-4E47-8227-362F8B18B570}"/>
    <cellStyle name="40% - Accent5 2 6 2 3" xfId="2285" xr:uid="{B29C8FED-6496-437A-9088-7C3F7B985196}"/>
    <cellStyle name="40% - Accent5 2 6 2 4" xfId="3161" xr:uid="{63D41338-E411-4AA2-8E91-621F95C5A7C0}"/>
    <cellStyle name="40% - Accent5 2 6 2 5" xfId="4066" xr:uid="{B6CBA1BC-F844-4F72-9014-EE6A3F79A2FE}"/>
    <cellStyle name="40% - Accent5 2 6 2 6" xfId="4925" xr:uid="{68453B47-86EE-4BAE-8D42-7176C6E86680}"/>
    <cellStyle name="40% - Accent5 2 6 3" xfId="1419" xr:uid="{AB79D5E5-FED9-4ED8-8A80-32A417C8BA73}"/>
    <cellStyle name="40% - Accent5 2 6 4" xfId="2284" xr:uid="{170C66A4-D646-4470-8509-403365C2968B}"/>
    <cellStyle name="40% - Accent5 2 6 5" xfId="3160" xr:uid="{279FC0CD-A837-4DCE-92DE-3BEA704C21D6}"/>
    <cellStyle name="40% - Accent5 2 6 6" xfId="4065" xr:uid="{06CB9104-25FB-4E06-82EF-FBC5A6E842BE}"/>
    <cellStyle name="40% - Accent5 2 6 7" xfId="4924" xr:uid="{9343AF69-9FD0-47EE-B536-995F74F3AB38}"/>
    <cellStyle name="40% - Accent5 2 7" xfId="442" xr:uid="{F92FD0DA-B3F8-4D81-9AD2-5C85D5A3789A}"/>
    <cellStyle name="40% - Accent5 2 7 2" xfId="1421" xr:uid="{18A09206-C327-4191-8458-3B07CE94546E}"/>
    <cellStyle name="40% - Accent5 2 7 3" xfId="2286" xr:uid="{C2BB6C3A-53F8-42F2-8BE9-F7435C162F22}"/>
    <cellStyle name="40% - Accent5 2 7 4" xfId="3162" xr:uid="{DBEC6BF0-D5DB-4614-A0C7-F5ABEA84D900}"/>
    <cellStyle name="40% - Accent5 2 7 5" xfId="4067" xr:uid="{5D4428A8-A919-4064-9DA6-D359600EC748}"/>
    <cellStyle name="40% - Accent5 2 7 6" xfId="4926" xr:uid="{A51B82C2-3057-4937-8154-E39CEE27D6FD}"/>
    <cellStyle name="40% - Accent5 2 8" xfId="1400" xr:uid="{2F85B879-0CD3-4FF2-AF96-6AD638574530}"/>
    <cellStyle name="40% - Accent5 2 9" xfId="2265" xr:uid="{94092C74-C209-49B0-A8B9-5718D5FC363E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1425" xr:uid="{31D4CE2B-6A47-4AD5-AC57-11E9B23DFCCA}"/>
    <cellStyle name="40% - Accent5 3 2 2 2 3" xfId="2290" xr:uid="{4656ED26-7E3C-4F73-8357-7512F3FB3302}"/>
    <cellStyle name="40% - Accent5 3 2 2 2 4" xfId="3166" xr:uid="{608C54B9-AE30-423F-91DE-36F1D526CAA5}"/>
    <cellStyle name="40% - Accent5 3 2 2 2 5" xfId="4071" xr:uid="{3F16E3EE-6814-47FB-82C5-8304F653E5E6}"/>
    <cellStyle name="40% - Accent5 3 2 2 2 6" xfId="4930" xr:uid="{59F5C048-B3E8-415E-BC38-1741429D39D9}"/>
    <cellStyle name="40% - Accent5 3 2 2 3" xfId="1424" xr:uid="{B71ED7FD-8F45-4298-B898-789EEE7F5D4E}"/>
    <cellStyle name="40% - Accent5 3 2 2 4" xfId="2289" xr:uid="{F73B8816-95F2-49A0-AC74-A81081B8639F}"/>
    <cellStyle name="40% - Accent5 3 2 2 5" xfId="3165" xr:uid="{C24CE4F0-0A28-4650-8355-2AADBF24FBD3}"/>
    <cellStyle name="40% - Accent5 3 2 2 6" xfId="4070" xr:uid="{1AC40138-BE60-40CD-8843-2DADD8BFF19E}"/>
    <cellStyle name="40% - Accent5 3 2 2 7" xfId="4929" xr:uid="{CC6A13AA-1DFD-4612-8C9C-8391464753A0}"/>
    <cellStyle name="40% - Accent5 3 2 3" xfId="447" xr:uid="{25520F9F-AB70-4490-A175-8188EB8CE8C1}"/>
    <cellStyle name="40% - Accent5 3 2 3 2" xfId="1426" xr:uid="{4E536D41-0D09-4B01-9A17-B8B1F246973C}"/>
    <cellStyle name="40% - Accent5 3 2 3 3" xfId="2291" xr:uid="{DE938813-95F8-48E6-99A3-D4A0F3242F02}"/>
    <cellStyle name="40% - Accent5 3 2 3 4" xfId="3167" xr:uid="{92A53AF7-6C0E-4CE0-BC2A-523C0AA40E8A}"/>
    <cellStyle name="40% - Accent5 3 2 3 5" xfId="4072" xr:uid="{CB3D2FC3-FBE4-41E8-BF62-B3EB1AE04654}"/>
    <cellStyle name="40% - Accent5 3 2 3 6" xfId="4931" xr:uid="{6F9A5D9B-82E1-4AFC-A661-D0DC364FB8EC}"/>
    <cellStyle name="40% - Accent5 3 2 4" xfId="1423" xr:uid="{EA93D6C7-FAA1-4FB2-AB2F-4202BDC49F93}"/>
    <cellStyle name="40% - Accent5 3 2 5" xfId="2288" xr:uid="{80BFF578-E478-4D88-8CC4-19F6A23F2168}"/>
    <cellStyle name="40% - Accent5 3 2 6" xfId="3164" xr:uid="{FD711FA4-0A7A-40F4-BA66-B20988FFE025}"/>
    <cellStyle name="40% - Accent5 3 2 7" xfId="4069" xr:uid="{8BA31158-3682-4773-8CE7-89CFB230DDEA}"/>
    <cellStyle name="40% - Accent5 3 2 8" xfId="4928" xr:uid="{9DD8B720-C5BF-4D68-9D08-812F5D279538}"/>
    <cellStyle name="40% - Accent5 3 3" xfId="448" xr:uid="{56FCCE78-4102-414A-89B6-3E55CB219E38}"/>
    <cellStyle name="40% - Accent5 3 3 2" xfId="449" xr:uid="{89026B74-D657-4162-A648-995D498A42F4}"/>
    <cellStyle name="40% - Accent5 3 3 2 2" xfId="1428" xr:uid="{AA5CBABE-C55D-4E7C-A6B5-FAA43E6D0D20}"/>
    <cellStyle name="40% - Accent5 3 3 2 3" xfId="2293" xr:uid="{5FA9D534-6C46-48A8-A239-9249E9786767}"/>
    <cellStyle name="40% - Accent5 3 3 2 4" xfId="3169" xr:uid="{C7C1CC97-CCEA-4E0D-A376-9363BE88A9BF}"/>
    <cellStyle name="40% - Accent5 3 3 2 5" xfId="4074" xr:uid="{30DFFFAA-F035-4AF5-9710-AAC9ECBF60D6}"/>
    <cellStyle name="40% - Accent5 3 3 2 6" xfId="4933" xr:uid="{7A6F3F80-290F-4F19-BC42-0E79D6E07CF1}"/>
    <cellStyle name="40% - Accent5 3 3 3" xfId="1427" xr:uid="{D29FD20B-AA2D-4BF5-A435-13809D7855DE}"/>
    <cellStyle name="40% - Accent5 3 3 4" xfId="2292" xr:uid="{030F3499-0E6F-4F91-BEC2-F383F47CDC28}"/>
    <cellStyle name="40% - Accent5 3 3 5" xfId="3168" xr:uid="{8D0CBFC9-D60A-4155-8570-47C19395D9D9}"/>
    <cellStyle name="40% - Accent5 3 3 6" xfId="4073" xr:uid="{85FF89D7-B087-473B-9B49-17B0BCC9E771}"/>
    <cellStyle name="40% - Accent5 3 3 7" xfId="4932" xr:uid="{B8E919A0-024C-4332-B5DF-CE9C3930F55E}"/>
    <cellStyle name="40% - Accent5 3 4" xfId="450" xr:uid="{F33C06BF-D3C5-4263-8375-3602DC647D5B}"/>
    <cellStyle name="40% - Accent5 3 4 2" xfId="1429" xr:uid="{035F993F-2741-480A-8752-ADE31FCA1A79}"/>
    <cellStyle name="40% - Accent5 3 4 3" xfId="2294" xr:uid="{941C0A45-28FE-4C5F-9BE6-E753BDD6A4E3}"/>
    <cellStyle name="40% - Accent5 3 4 4" xfId="3170" xr:uid="{5F7B987A-B605-470A-BDEC-A2B5FDDDD29F}"/>
    <cellStyle name="40% - Accent5 3 4 5" xfId="4075" xr:uid="{78AD88BD-D23D-4703-96ED-E242F7CDCD02}"/>
    <cellStyle name="40% - Accent5 3 4 6" xfId="4934" xr:uid="{007D9D58-C4FA-4D26-BAE9-59D60BDD4DE2}"/>
    <cellStyle name="40% - Accent5 3 5" xfId="1422" xr:uid="{583AEB3B-49C0-439A-B1E6-3C6156473063}"/>
    <cellStyle name="40% - Accent5 3 6" xfId="2287" xr:uid="{FF037FD6-EE31-46E7-AB05-A206DC161517}"/>
    <cellStyle name="40% - Accent5 3 7" xfId="3163" xr:uid="{E3DFE6ED-A45F-4170-BB96-E5078B8B59DD}"/>
    <cellStyle name="40% - Accent5 3 8" xfId="4068" xr:uid="{EAB2E8B5-9711-4F23-B00E-A789D04F21E7}"/>
    <cellStyle name="40% - Accent5 3 9" xfId="4927" xr:uid="{69C6BDC7-E20A-453A-A3DD-435D7DE18539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1432" xr:uid="{1C23A9B0-205B-47A9-BC15-E761D80D9521}"/>
    <cellStyle name="40% - Accent5 4 2 2 3" xfId="2297" xr:uid="{E3101F05-5AC0-4C70-AE53-C7B06A1351FA}"/>
    <cellStyle name="40% - Accent5 4 2 2 4" xfId="3173" xr:uid="{8028B9DB-4BBA-4257-951C-8E149A664996}"/>
    <cellStyle name="40% - Accent5 4 2 2 5" xfId="4078" xr:uid="{FC3136F0-F981-4DDB-B89D-A1582CA8B4E0}"/>
    <cellStyle name="40% - Accent5 4 2 2 6" xfId="4937" xr:uid="{69A95024-47F8-49C0-B722-47D5B11758E2}"/>
    <cellStyle name="40% - Accent5 4 2 3" xfId="1431" xr:uid="{50A3C0E4-E64B-4307-99C2-DB9F021F9130}"/>
    <cellStyle name="40% - Accent5 4 2 4" xfId="2296" xr:uid="{6AF63F49-37E8-4FB5-AB65-C0DDC7C6F1DF}"/>
    <cellStyle name="40% - Accent5 4 2 5" xfId="3172" xr:uid="{C859E7C1-5618-4346-B125-72BB525FBC1E}"/>
    <cellStyle name="40% - Accent5 4 2 6" xfId="4077" xr:uid="{A930BF09-7EE1-4E12-91D7-08D69F2EF192}"/>
    <cellStyle name="40% - Accent5 4 2 7" xfId="4936" xr:uid="{DA612ECA-5BA5-419D-BF3E-31D9214E91FA}"/>
    <cellStyle name="40% - Accent5 4 3" xfId="454" xr:uid="{7E12F578-C145-454E-9528-48E0F52B4722}"/>
    <cellStyle name="40% - Accent5 4 3 2" xfId="1433" xr:uid="{AD5239B1-A5E2-405E-8606-38D739F6D4E7}"/>
    <cellStyle name="40% - Accent5 4 3 3" xfId="2298" xr:uid="{09A7C1BF-2CDF-4A36-A084-5D19B59647DC}"/>
    <cellStyle name="40% - Accent5 4 3 4" xfId="3174" xr:uid="{6558B65A-B8A0-4FB9-A31B-FF4612B3AE4A}"/>
    <cellStyle name="40% - Accent5 4 3 5" xfId="4079" xr:uid="{6767DAFD-ED13-494E-981A-9D3F9E094678}"/>
    <cellStyle name="40% - Accent5 4 3 6" xfId="4938" xr:uid="{42ECFA7E-A182-4B5E-AA8B-86821C3D8CF3}"/>
    <cellStyle name="40% - Accent5 4 4" xfId="1430" xr:uid="{1C9F8F1E-5199-4B83-AAFF-5C53043878F2}"/>
    <cellStyle name="40% - Accent5 4 5" xfId="2295" xr:uid="{22BF8898-B271-40B0-B093-AAC7814FAE35}"/>
    <cellStyle name="40% - Accent5 4 6" xfId="3171" xr:uid="{0D386421-E1DF-41F9-892B-34878C79ADA2}"/>
    <cellStyle name="40% - Accent5 4 7" xfId="4076" xr:uid="{B66E390D-BDBE-4C3E-9B06-E046F47FAC4F}"/>
    <cellStyle name="40% - Accent5 4 8" xfId="4935" xr:uid="{815704EF-E302-400A-A7DE-50F7ED934E3B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1436" xr:uid="{FFDA08CF-A651-476C-8D9E-B5058D93354A}"/>
    <cellStyle name="40% - Accent5 5 2 2 3" xfId="2301" xr:uid="{526B4FBF-EDF3-4FE0-85E6-13404FBEA08A}"/>
    <cellStyle name="40% - Accent5 5 2 2 4" xfId="3177" xr:uid="{02F04F79-CD5A-4B31-94AD-64304599B987}"/>
    <cellStyle name="40% - Accent5 5 2 2 5" xfId="4082" xr:uid="{3D4B4F6C-606C-4F9B-87D9-1C6AB0391654}"/>
    <cellStyle name="40% - Accent5 5 2 2 6" xfId="4941" xr:uid="{B8AE8DBC-C5C9-4DF8-8FFF-92719F483607}"/>
    <cellStyle name="40% - Accent5 5 2 3" xfId="1435" xr:uid="{9DB2820F-A164-438B-B595-B3871703F7DB}"/>
    <cellStyle name="40% - Accent5 5 2 4" xfId="2300" xr:uid="{1882ABDB-7F00-44F3-9963-0FAA8FC90DA9}"/>
    <cellStyle name="40% - Accent5 5 2 5" xfId="3176" xr:uid="{86AE8DE1-AFAD-4505-92EB-B36D5C6F3942}"/>
    <cellStyle name="40% - Accent5 5 2 6" xfId="4081" xr:uid="{E16096C9-D5E9-4713-A9E5-B234E83C1006}"/>
    <cellStyle name="40% - Accent5 5 2 7" xfId="4940" xr:uid="{FF583FF0-38F5-455B-8CBF-E2F0A53CA5D1}"/>
    <cellStyle name="40% - Accent5 5 3" xfId="458" xr:uid="{155698AE-2F2D-4CCF-A33D-7DAF61BFD07D}"/>
    <cellStyle name="40% - Accent5 5 3 2" xfId="1437" xr:uid="{CC2500DE-16C8-47E6-B7E0-9D55B22507B1}"/>
    <cellStyle name="40% - Accent5 5 3 3" xfId="2302" xr:uid="{D8964949-64C9-492B-A0F0-ABF3FD2DC7F3}"/>
    <cellStyle name="40% - Accent5 5 3 4" xfId="3178" xr:uid="{7646CEAD-E6DA-4D87-A9FE-3FD02A4105C3}"/>
    <cellStyle name="40% - Accent5 5 3 5" xfId="4083" xr:uid="{394473E0-C870-40F7-B10E-484BF016DAFF}"/>
    <cellStyle name="40% - Accent5 5 3 6" xfId="4942" xr:uid="{FF0661D3-D1A9-4F35-9EEB-C30496F267EF}"/>
    <cellStyle name="40% - Accent5 5 4" xfId="1434" xr:uid="{27B3451A-AC01-43D2-850B-9914FC7C80EA}"/>
    <cellStyle name="40% - Accent5 5 5" xfId="2299" xr:uid="{1FF5A55D-E0E1-405A-927F-CAABB97D36B1}"/>
    <cellStyle name="40% - Accent5 5 6" xfId="3175" xr:uid="{DC0FBB51-CE64-4B34-8286-AC3C04CEAAB2}"/>
    <cellStyle name="40% - Accent5 5 7" xfId="4080" xr:uid="{468A1A6E-576F-4198-A6E3-E638E98E7FD6}"/>
    <cellStyle name="40% - Accent5 5 8" xfId="4939" xr:uid="{B08663C8-DA41-41CD-851B-0E024D72945C}"/>
    <cellStyle name="40% - Accent5 6" xfId="459" xr:uid="{B88290F0-6DE2-45B7-A0BD-89A591C4DBDC}"/>
    <cellStyle name="40% - Accent5 6 2" xfId="460" xr:uid="{2D0C5C52-97D9-4DE4-A351-6FA5E47A9E4B}"/>
    <cellStyle name="40% - Accent5 6 2 2" xfId="1439" xr:uid="{60884825-BDB5-4804-96B1-71790EE08BA3}"/>
    <cellStyle name="40% - Accent5 6 2 3" xfId="2304" xr:uid="{D9DCDFFD-7885-45F7-B828-1C5D9A0F069A}"/>
    <cellStyle name="40% - Accent5 6 2 4" xfId="3180" xr:uid="{CBFA4E78-3944-48EA-ABAE-63F3C5090901}"/>
    <cellStyle name="40% - Accent5 6 2 5" xfId="4085" xr:uid="{5A0B88D0-57BE-45A9-916C-82206E4F5FE2}"/>
    <cellStyle name="40% - Accent5 6 2 6" xfId="4944" xr:uid="{71A08F70-EEFD-47A0-AA76-EDE8F4A3931C}"/>
    <cellStyle name="40% - Accent5 6 3" xfId="1438" xr:uid="{F9B517C6-6B4E-4749-BE64-0E3F1D081ADD}"/>
    <cellStyle name="40% - Accent5 6 4" xfId="2303" xr:uid="{ECB616B0-BDE5-4223-8ACE-9714BD643916}"/>
    <cellStyle name="40% - Accent5 6 5" xfId="3179" xr:uid="{02D2008D-ECA6-4EAC-A4AD-9642DD3D9B5F}"/>
    <cellStyle name="40% - Accent5 6 6" xfId="4084" xr:uid="{1D8CCE6B-2BE6-4783-A6B0-99D31013E16E}"/>
    <cellStyle name="40% - Accent5 6 7" xfId="4943" xr:uid="{4ACA5169-FDD5-4244-B62F-92DE55A8E819}"/>
    <cellStyle name="40% - Accent5 7" xfId="461" xr:uid="{E589AC6A-4858-4BB5-90AB-5E2BCEEB7FCE}"/>
    <cellStyle name="40% - Accent5 7 2" xfId="462" xr:uid="{A8181C09-0DD5-4BE0-8F97-E2598B9CE11D}"/>
    <cellStyle name="40% - Accent5 7 2 2" xfId="1441" xr:uid="{372C036D-66FD-4B2E-9F16-8FA3DE25B995}"/>
    <cellStyle name="40% - Accent5 7 2 3" xfId="2306" xr:uid="{60E3108F-FDF6-45A1-B416-2B32F364AF19}"/>
    <cellStyle name="40% - Accent5 7 2 4" xfId="3182" xr:uid="{0BCED590-5358-4270-A2B8-02C7A3DFFF88}"/>
    <cellStyle name="40% - Accent5 7 2 5" xfId="4087" xr:uid="{3223DB10-E706-4325-8144-53B9D27DEBAB}"/>
    <cellStyle name="40% - Accent5 7 2 6" xfId="4946" xr:uid="{DFEAE7CD-E8F9-48C4-9610-B2156E9391DB}"/>
    <cellStyle name="40% - Accent5 7 3" xfId="1440" xr:uid="{4FA50E3F-06EA-4638-8A88-A02C0CCDC35E}"/>
    <cellStyle name="40% - Accent5 7 4" xfId="2305" xr:uid="{CE10AD68-14B1-4D47-B048-3BF4165CBB41}"/>
    <cellStyle name="40% - Accent5 7 5" xfId="3181" xr:uid="{997992E0-4FF0-4E0F-97CB-3C9615A12BB0}"/>
    <cellStyle name="40% - Accent5 7 6" xfId="4086" xr:uid="{71DDF8F5-CFE0-4754-8F04-6F8BC6AF0170}"/>
    <cellStyle name="40% - Accent5 7 7" xfId="4945" xr:uid="{098854E1-25C5-4F3B-9F81-5E91E57990E6}"/>
    <cellStyle name="40% - Accent6 2" xfId="463" xr:uid="{BDDB586B-D0F4-4F39-9BB1-54AEB3490F7B}"/>
    <cellStyle name="40% - Accent6 2 10" xfId="3183" xr:uid="{5ED17B83-049B-47F7-8029-21546F802D23}"/>
    <cellStyle name="40% - Accent6 2 11" xfId="4088" xr:uid="{49919956-9570-44F8-B2D9-E8F65E2853CF}"/>
    <cellStyle name="40% - Accent6 2 12" xfId="4947" xr:uid="{3510F76A-ABD2-43A0-9F71-2B501E5F56F9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2 2 2" xfId="1446" xr:uid="{221A4F5D-915E-4D83-A71D-7F52B3226F43}"/>
    <cellStyle name="40% - Accent6 2 2 2 2 2 3" xfId="2311" xr:uid="{93A8F2E5-E004-462A-86A1-06493DB5B67D}"/>
    <cellStyle name="40% - Accent6 2 2 2 2 2 4" xfId="3187" xr:uid="{3F1C639C-A9BD-4369-B113-72480022D5C2}"/>
    <cellStyle name="40% - Accent6 2 2 2 2 2 5" xfId="4092" xr:uid="{E4D13B2F-DDD9-4937-AD81-E0EE9538F725}"/>
    <cellStyle name="40% - Accent6 2 2 2 2 2 6" xfId="4951" xr:uid="{B39403F6-6581-47AB-9715-8E9CDF240D3D}"/>
    <cellStyle name="40% - Accent6 2 2 2 2 3" xfId="1445" xr:uid="{5B250089-18EF-4A93-AABC-E905E9027770}"/>
    <cellStyle name="40% - Accent6 2 2 2 2 4" xfId="2310" xr:uid="{865D6A4C-F105-4E8A-974D-0F79BEA819B5}"/>
    <cellStyle name="40% - Accent6 2 2 2 2 5" xfId="3186" xr:uid="{7EFDF11F-3A70-43D8-B562-712856FBC649}"/>
    <cellStyle name="40% - Accent6 2 2 2 2 6" xfId="4091" xr:uid="{47ED2D57-9D1F-42BB-B9EF-EBEDB19F0DDF}"/>
    <cellStyle name="40% - Accent6 2 2 2 2 7" xfId="4950" xr:uid="{DE32097A-9362-4413-9BED-A84F5451A07A}"/>
    <cellStyle name="40% - Accent6 2 2 2 3" xfId="468" xr:uid="{42B2959D-2CBF-4341-B206-568FDC471673}"/>
    <cellStyle name="40% - Accent6 2 2 2 3 2" xfId="1447" xr:uid="{5473BA21-AA7B-4E2A-A7B5-176649B7AA74}"/>
    <cellStyle name="40% - Accent6 2 2 2 3 3" xfId="2312" xr:uid="{BA1ADA50-27DC-4C5F-A318-676D3016660E}"/>
    <cellStyle name="40% - Accent6 2 2 2 3 4" xfId="3188" xr:uid="{B5C2DE34-2896-4176-B39C-916914A80636}"/>
    <cellStyle name="40% - Accent6 2 2 2 3 5" xfId="4093" xr:uid="{3FEFF6B2-DFED-4E15-B15A-4415B8C4FA3E}"/>
    <cellStyle name="40% - Accent6 2 2 2 3 6" xfId="4952" xr:uid="{081A2A89-F361-43BD-AFA2-38CED4E51D4E}"/>
    <cellStyle name="40% - Accent6 2 2 2 4" xfId="1444" xr:uid="{CFDFA788-00DF-4906-AC2D-ED364BEFAA87}"/>
    <cellStyle name="40% - Accent6 2 2 2 5" xfId="2309" xr:uid="{FE90D9C5-CEE1-4995-BE67-E7F616293785}"/>
    <cellStyle name="40% - Accent6 2 2 2 6" xfId="3185" xr:uid="{00A3CADC-8572-4202-B78A-037EBE9B1677}"/>
    <cellStyle name="40% - Accent6 2 2 2 7" xfId="4090" xr:uid="{BD5CE5F4-4357-4F85-89BF-BE9C310F095E}"/>
    <cellStyle name="40% - Accent6 2 2 2 8" xfId="4949" xr:uid="{8D3CE49C-9B67-4BD9-ACDC-6BB01303EA40}"/>
    <cellStyle name="40% - Accent6 2 2 3" xfId="469" xr:uid="{E42D6270-4B32-48C9-9466-C312BE2C06AE}"/>
    <cellStyle name="40% - Accent6 2 2 3 2" xfId="470" xr:uid="{78CB20BC-069E-43F7-BEAE-42D90F13AD40}"/>
    <cellStyle name="40% - Accent6 2 2 3 2 2" xfId="1449" xr:uid="{FAA1BFC0-A33D-45B0-B53D-46DAFA29760C}"/>
    <cellStyle name="40% - Accent6 2 2 3 2 3" xfId="2314" xr:uid="{7111BCFC-0844-4660-A88E-0EAA9CE49288}"/>
    <cellStyle name="40% - Accent6 2 2 3 2 4" xfId="3190" xr:uid="{CFB6F9B8-991B-40F5-9632-C259FFAB8D5A}"/>
    <cellStyle name="40% - Accent6 2 2 3 2 5" xfId="4095" xr:uid="{6017D694-200F-4932-BE47-A8944C70F26F}"/>
    <cellStyle name="40% - Accent6 2 2 3 2 6" xfId="4954" xr:uid="{EF34BC8C-B6D5-4FFD-86EB-7C52F881933F}"/>
    <cellStyle name="40% - Accent6 2 2 3 3" xfId="1448" xr:uid="{6688E590-2F5D-4A99-9C6C-C9D04D57B817}"/>
    <cellStyle name="40% - Accent6 2 2 3 4" xfId="2313" xr:uid="{D6AB8516-9969-4377-A00F-F84FEAFA3F64}"/>
    <cellStyle name="40% - Accent6 2 2 3 5" xfId="3189" xr:uid="{3A311232-F160-420D-B263-E25C57614AA9}"/>
    <cellStyle name="40% - Accent6 2 2 3 6" xfId="4094" xr:uid="{75D0BCC9-755C-4542-826F-78B91468E50E}"/>
    <cellStyle name="40% - Accent6 2 2 3 7" xfId="4953" xr:uid="{392832E7-A4A7-4F04-9E12-51CA0D91819E}"/>
    <cellStyle name="40% - Accent6 2 2 4" xfId="471" xr:uid="{744165B7-93CC-41FA-8DF2-D60537C3529C}"/>
    <cellStyle name="40% - Accent6 2 2 4 2" xfId="1450" xr:uid="{6813EF21-9A99-45FC-80E4-7ACD0FE35BCC}"/>
    <cellStyle name="40% - Accent6 2 2 4 3" xfId="2315" xr:uid="{2969A85F-4DFB-4406-B798-5288FB9138EF}"/>
    <cellStyle name="40% - Accent6 2 2 4 4" xfId="3191" xr:uid="{3F83CE5C-C4FE-4C15-A7B3-06E38A0CAF09}"/>
    <cellStyle name="40% - Accent6 2 2 4 5" xfId="4096" xr:uid="{218472F2-0D18-4921-A56D-EEF4E15EBB16}"/>
    <cellStyle name="40% - Accent6 2 2 4 6" xfId="4955" xr:uid="{F7DF7695-123C-4A10-92BF-2C51CCECB5A2}"/>
    <cellStyle name="40% - Accent6 2 2 5" xfId="1443" xr:uid="{197BDCB6-D83A-4B0B-9418-38F6D1C07BB1}"/>
    <cellStyle name="40% - Accent6 2 2 6" xfId="2308" xr:uid="{9AE80D97-8E3C-4183-A7F3-A9C98A4D4280}"/>
    <cellStyle name="40% - Accent6 2 2 7" xfId="3184" xr:uid="{39749B9F-A3E9-4649-8FA8-B62981EB4527}"/>
    <cellStyle name="40% - Accent6 2 2 8" xfId="4089" xr:uid="{B8067ABB-8385-4D57-89DC-A31FB8072838}"/>
    <cellStyle name="40% - Accent6 2 2 9" xfId="4948" xr:uid="{15ADC4C1-58DD-4CB2-9039-D7D0F93B5EAD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2 2 2" xfId="1453" xr:uid="{9B1A31FC-05A7-4F10-9D70-0F36FAC7BD5C}"/>
    <cellStyle name="40% - Accent6 2 3 2 2 3" xfId="2318" xr:uid="{5A3A6578-924F-4974-B0F7-F45675BC23FF}"/>
    <cellStyle name="40% - Accent6 2 3 2 2 4" xfId="3194" xr:uid="{50929F91-7E66-430D-BD77-D68EE66AE8A8}"/>
    <cellStyle name="40% - Accent6 2 3 2 2 5" xfId="4099" xr:uid="{E4B656D1-C450-4A07-912A-9351E4913DCF}"/>
    <cellStyle name="40% - Accent6 2 3 2 2 6" xfId="4958" xr:uid="{0BDC5A68-95C0-4411-9B94-A935AEA96615}"/>
    <cellStyle name="40% - Accent6 2 3 2 3" xfId="1452" xr:uid="{65966B38-4389-4CE1-957B-D84FF0AD598B}"/>
    <cellStyle name="40% - Accent6 2 3 2 4" xfId="2317" xr:uid="{0E1EE5F7-0764-4E66-A051-9C40D60A6FD3}"/>
    <cellStyle name="40% - Accent6 2 3 2 5" xfId="3193" xr:uid="{293304EE-7A83-42FD-8C34-326CFD8E74C8}"/>
    <cellStyle name="40% - Accent6 2 3 2 6" xfId="4098" xr:uid="{1D141593-4B8E-43B5-82A1-59B75FB6B5C4}"/>
    <cellStyle name="40% - Accent6 2 3 2 7" xfId="4957" xr:uid="{DE043462-419A-4BA3-AF8D-3A16ABD34E41}"/>
    <cellStyle name="40% - Accent6 2 3 3" xfId="475" xr:uid="{A7D655FF-C881-4AC4-960C-C4AC6A1C50F0}"/>
    <cellStyle name="40% - Accent6 2 3 3 2" xfId="1454" xr:uid="{BA8B0644-C752-4854-BF76-409A8D9F5675}"/>
    <cellStyle name="40% - Accent6 2 3 3 3" xfId="2319" xr:uid="{37D14747-CAA7-4AF1-86AF-EA9724128850}"/>
    <cellStyle name="40% - Accent6 2 3 3 4" xfId="3195" xr:uid="{8235748D-BCB8-4B18-8946-3E119A96207E}"/>
    <cellStyle name="40% - Accent6 2 3 3 5" xfId="4100" xr:uid="{ACEC3D47-A46F-4014-8AED-96342F565AA0}"/>
    <cellStyle name="40% - Accent6 2 3 3 6" xfId="4959" xr:uid="{4F9C915F-F478-491F-9FD9-7422B17C6BCF}"/>
    <cellStyle name="40% - Accent6 2 3 4" xfId="1451" xr:uid="{A407E3D2-DB81-4055-B4E9-8431216E241C}"/>
    <cellStyle name="40% - Accent6 2 3 5" xfId="2316" xr:uid="{D3367677-E630-4B23-A5F2-5C541B3CE262}"/>
    <cellStyle name="40% - Accent6 2 3 6" xfId="3192" xr:uid="{9EC09AF6-237E-47E6-A45D-3EC8FDE29C11}"/>
    <cellStyle name="40% - Accent6 2 3 7" xfId="4097" xr:uid="{195FF5F5-11BA-49E8-8827-CC5327AF6385}"/>
    <cellStyle name="40% - Accent6 2 3 8" xfId="4956" xr:uid="{B25F76FC-BA23-4AF1-9432-CDB7D9CEBE29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2 2 2" xfId="1457" xr:uid="{90A94449-0DAB-4627-A81B-60057AD9C0C2}"/>
    <cellStyle name="40% - Accent6 2 4 2 2 3" xfId="2322" xr:uid="{23EA9CB2-9F49-437F-BE90-CCFBD65B902D}"/>
    <cellStyle name="40% - Accent6 2 4 2 2 4" xfId="3198" xr:uid="{9E741A52-2FEB-43AC-99EB-DFDECBBE41B5}"/>
    <cellStyle name="40% - Accent6 2 4 2 2 5" xfId="4103" xr:uid="{900A0201-6D24-4052-9211-AACBE6296A51}"/>
    <cellStyle name="40% - Accent6 2 4 2 2 6" xfId="4962" xr:uid="{AC3CB841-256E-4BFF-AB9D-1C25AC220D18}"/>
    <cellStyle name="40% - Accent6 2 4 2 3" xfId="1456" xr:uid="{D4C385C2-E515-4A8D-91B8-64AA9815090C}"/>
    <cellStyle name="40% - Accent6 2 4 2 4" xfId="2321" xr:uid="{622C1DF8-2AC4-427D-9B00-CCB4905B1199}"/>
    <cellStyle name="40% - Accent6 2 4 2 5" xfId="3197" xr:uid="{A8A4D459-C190-4B74-A1F5-83750069B896}"/>
    <cellStyle name="40% - Accent6 2 4 2 6" xfId="4102" xr:uid="{AE7BAA3F-98C0-4654-AAD4-4D045A12DA6E}"/>
    <cellStyle name="40% - Accent6 2 4 2 7" xfId="4961" xr:uid="{7740207E-5C72-43A4-8FC0-B6FA50BC2E95}"/>
    <cellStyle name="40% - Accent6 2 4 3" xfId="479" xr:uid="{E168F463-3097-44CB-8F94-6608E5663773}"/>
    <cellStyle name="40% - Accent6 2 4 3 2" xfId="1458" xr:uid="{10B01A17-61E4-4BF7-B359-91DAEA5CB31A}"/>
    <cellStyle name="40% - Accent6 2 4 3 3" xfId="2323" xr:uid="{1A1D4ED3-5D49-42D6-9BBA-0037A4ECFFF3}"/>
    <cellStyle name="40% - Accent6 2 4 3 4" xfId="3199" xr:uid="{36132666-5A9B-41DB-A6F7-00FC59FA66BF}"/>
    <cellStyle name="40% - Accent6 2 4 3 5" xfId="4104" xr:uid="{866D6100-A124-43BB-9DF5-A290C4CB78A8}"/>
    <cellStyle name="40% - Accent6 2 4 3 6" xfId="4963" xr:uid="{781D86F0-C93F-4A8B-AB74-ED9B938ADF32}"/>
    <cellStyle name="40% - Accent6 2 4 4" xfId="1455" xr:uid="{FDDFF26B-9D4C-4AAF-906B-1EF746B07884}"/>
    <cellStyle name="40% - Accent6 2 4 5" xfId="2320" xr:uid="{32E869B9-8CD0-4FC3-B340-757809A3E0A5}"/>
    <cellStyle name="40% - Accent6 2 4 6" xfId="3196" xr:uid="{263ADDB3-BF84-4679-A18D-66D78E395A0F}"/>
    <cellStyle name="40% - Accent6 2 4 7" xfId="4101" xr:uid="{C3A63CC3-8EB9-486B-A9C5-6BFD40346D64}"/>
    <cellStyle name="40% - Accent6 2 4 8" xfId="4960" xr:uid="{28DCA96C-226F-45D8-B32D-BB8764160B35}"/>
    <cellStyle name="40% - Accent6 2 5" xfId="480" xr:uid="{3915BDA4-F3B5-460A-831F-6D98A7E94543}"/>
    <cellStyle name="40% - Accent6 2 5 2" xfId="481" xr:uid="{FD2EAC76-C3C7-47C3-A047-6D9C0632D397}"/>
    <cellStyle name="40% - Accent6 2 5 2 2" xfId="1460" xr:uid="{34CC1089-A3C9-498D-8632-36B1AE489226}"/>
    <cellStyle name="40% - Accent6 2 5 2 3" xfId="2325" xr:uid="{1E1347FF-79C7-42A2-9D94-8BACEA824581}"/>
    <cellStyle name="40% - Accent6 2 5 2 4" xfId="3201" xr:uid="{651F5910-5453-4801-8B45-2F9DFB932968}"/>
    <cellStyle name="40% - Accent6 2 5 2 5" xfId="4106" xr:uid="{CB859623-041A-469A-86AF-9CA4A3187683}"/>
    <cellStyle name="40% - Accent6 2 5 2 6" xfId="4965" xr:uid="{49E19066-612F-4978-B36A-754ED2935FFF}"/>
    <cellStyle name="40% - Accent6 2 5 3" xfId="1459" xr:uid="{016D30AC-8DA0-4A43-9DFB-896787DEA8BA}"/>
    <cellStyle name="40% - Accent6 2 5 4" xfId="2324" xr:uid="{AF863BA2-4A7D-4556-9E4B-BB446E40CA7D}"/>
    <cellStyle name="40% - Accent6 2 5 5" xfId="3200" xr:uid="{BF81CBD9-6846-4F6F-9882-5184DDE219FD}"/>
    <cellStyle name="40% - Accent6 2 5 6" xfId="4105" xr:uid="{4D418C04-8656-4AB2-8531-2ED68F1B3AEC}"/>
    <cellStyle name="40% - Accent6 2 5 7" xfId="4964" xr:uid="{B45BAF52-488E-4181-B684-DA11E21B0959}"/>
    <cellStyle name="40% - Accent6 2 6" xfId="482" xr:uid="{85A04089-C0DC-4F89-929D-BFD5527C6DEC}"/>
    <cellStyle name="40% - Accent6 2 6 2" xfId="483" xr:uid="{8E197106-BC11-4844-99E7-A6C6AF8653AE}"/>
    <cellStyle name="40% - Accent6 2 6 2 2" xfId="1462" xr:uid="{43F10A6F-9B93-4240-B7ED-8DBC3269AD30}"/>
    <cellStyle name="40% - Accent6 2 6 2 3" xfId="2327" xr:uid="{4777C26B-ACB3-448E-A891-371D2133F128}"/>
    <cellStyle name="40% - Accent6 2 6 2 4" xfId="3203" xr:uid="{68972A62-75DA-4C7E-B786-5928983AB912}"/>
    <cellStyle name="40% - Accent6 2 6 2 5" xfId="4108" xr:uid="{DAC63FA8-D5E6-4F8E-A26C-915C83327CAD}"/>
    <cellStyle name="40% - Accent6 2 6 2 6" xfId="4967" xr:uid="{E4F08FA8-DF3A-4093-8563-31E4D7B6C083}"/>
    <cellStyle name="40% - Accent6 2 6 3" xfId="1461" xr:uid="{519DF26C-BB78-4889-9E9D-47FA98F5B8C3}"/>
    <cellStyle name="40% - Accent6 2 6 4" xfId="2326" xr:uid="{075F1534-052B-43BA-B962-1FE73ECF2C64}"/>
    <cellStyle name="40% - Accent6 2 6 5" xfId="3202" xr:uid="{F91E07DE-2F31-46CD-AF0A-4BD3C4E39033}"/>
    <cellStyle name="40% - Accent6 2 6 6" xfId="4107" xr:uid="{0E7828AD-BC16-4874-8751-3E0601526464}"/>
    <cellStyle name="40% - Accent6 2 6 7" xfId="4966" xr:uid="{A25E1E1D-1B45-4964-A6D2-C1E9FFD67356}"/>
    <cellStyle name="40% - Accent6 2 7" xfId="484" xr:uid="{4C071D00-8E6E-4A1A-AD7B-5A0C79027D12}"/>
    <cellStyle name="40% - Accent6 2 7 2" xfId="1463" xr:uid="{B7132DB2-C79E-4CB3-858B-1FD682949B81}"/>
    <cellStyle name="40% - Accent6 2 7 3" xfId="2328" xr:uid="{A49AC487-02CE-4E89-A72A-D60CCEF34BCF}"/>
    <cellStyle name="40% - Accent6 2 7 4" xfId="3204" xr:uid="{5BD7E758-090A-4573-9F39-B0182C86CAA3}"/>
    <cellStyle name="40% - Accent6 2 7 5" xfId="4109" xr:uid="{8B3AFE84-53E6-4083-BF30-163EA8EE92E1}"/>
    <cellStyle name="40% - Accent6 2 7 6" xfId="4968" xr:uid="{C4E2BC51-9C21-4EAE-83C5-C3E9E8CC89E7}"/>
    <cellStyle name="40% - Accent6 2 8" xfId="1442" xr:uid="{CD167456-415C-4EFA-863E-0C8C4505521D}"/>
    <cellStyle name="40% - Accent6 2 9" xfId="2307" xr:uid="{E454329A-EBBE-4C0B-9E6D-91480171CA6E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1467" xr:uid="{279D86C3-3826-493C-9DA7-5625313C34A7}"/>
    <cellStyle name="40% - Accent6 3 2 2 2 3" xfId="2332" xr:uid="{33D3FDA2-810D-405F-BD03-C0A2FD18194F}"/>
    <cellStyle name="40% - Accent6 3 2 2 2 4" xfId="3208" xr:uid="{A267263E-00C7-4153-9D2B-BF2B6AB38988}"/>
    <cellStyle name="40% - Accent6 3 2 2 2 5" xfId="4113" xr:uid="{F9EACBA5-6AA6-48F8-9D53-479BEB61B2D0}"/>
    <cellStyle name="40% - Accent6 3 2 2 2 6" xfId="4972" xr:uid="{4F8ABCCA-95C9-46D0-9575-23AFC90E87DE}"/>
    <cellStyle name="40% - Accent6 3 2 2 3" xfId="1466" xr:uid="{7783F5FD-9873-4D34-802F-DF2DBE3D3E26}"/>
    <cellStyle name="40% - Accent6 3 2 2 4" xfId="2331" xr:uid="{DEB6FFD6-42A4-4304-816B-F33394B57132}"/>
    <cellStyle name="40% - Accent6 3 2 2 5" xfId="3207" xr:uid="{95188C1D-013F-4D3E-92E7-6E9349C925C6}"/>
    <cellStyle name="40% - Accent6 3 2 2 6" xfId="4112" xr:uid="{87CE227D-C4FC-47BF-8384-EA27CD3C9B07}"/>
    <cellStyle name="40% - Accent6 3 2 2 7" xfId="4971" xr:uid="{6EC04E40-6367-4478-95AC-84A1F9D96C7D}"/>
    <cellStyle name="40% - Accent6 3 2 3" xfId="489" xr:uid="{F8FF69A4-9AD3-4E9F-B365-CA742F37F1C3}"/>
    <cellStyle name="40% - Accent6 3 2 3 2" xfId="1468" xr:uid="{88E3F881-8927-4EAF-BFB8-C524801CB59A}"/>
    <cellStyle name="40% - Accent6 3 2 3 3" xfId="2333" xr:uid="{21003ADC-69E6-48FA-AD7C-D6033BE3352B}"/>
    <cellStyle name="40% - Accent6 3 2 3 4" xfId="3209" xr:uid="{7BF116DC-59E8-41C3-8DDC-2B5BBE699324}"/>
    <cellStyle name="40% - Accent6 3 2 3 5" xfId="4114" xr:uid="{FE89B518-7AFF-4028-962C-5AF4489C7D9B}"/>
    <cellStyle name="40% - Accent6 3 2 3 6" xfId="4973" xr:uid="{CC2D1781-316A-4BBB-A117-5470BD159200}"/>
    <cellStyle name="40% - Accent6 3 2 4" xfId="1465" xr:uid="{AF5EFE8E-F807-4222-A69C-D602A004719A}"/>
    <cellStyle name="40% - Accent6 3 2 5" xfId="2330" xr:uid="{47A9F569-077B-41A6-9298-8B9F88525041}"/>
    <cellStyle name="40% - Accent6 3 2 6" xfId="3206" xr:uid="{3588D933-41D8-428D-B00C-4EE0AA536B49}"/>
    <cellStyle name="40% - Accent6 3 2 7" xfId="4111" xr:uid="{78B56823-7E2D-4A76-B413-1C1680CB4077}"/>
    <cellStyle name="40% - Accent6 3 2 8" xfId="4970" xr:uid="{150B8384-7E4C-48EE-BD84-399E77DFE290}"/>
    <cellStyle name="40% - Accent6 3 3" xfId="490" xr:uid="{BD5EEFA9-417B-4383-8B7D-39FF211C8634}"/>
    <cellStyle name="40% - Accent6 3 3 2" xfId="491" xr:uid="{AAA6DC21-1676-434C-9B53-62D9C509B8AA}"/>
    <cellStyle name="40% - Accent6 3 3 2 2" xfId="1470" xr:uid="{8F52C3D8-29AF-44C6-B9CA-908C114EDF95}"/>
    <cellStyle name="40% - Accent6 3 3 2 3" xfId="2335" xr:uid="{55EE2F34-A358-4987-9A0E-81153719AC77}"/>
    <cellStyle name="40% - Accent6 3 3 2 4" xfId="3211" xr:uid="{AFB7445A-ACEC-4C60-A23F-FF0F1BC547CA}"/>
    <cellStyle name="40% - Accent6 3 3 2 5" xfId="4116" xr:uid="{25E71123-63C1-496B-9FE1-6F9588C45319}"/>
    <cellStyle name="40% - Accent6 3 3 2 6" xfId="4975" xr:uid="{B4CC2EA0-FCFC-4A63-B2CF-BD9D83A46FAA}"/>
    <cellStyle name="40% - Accent6 3 3 3" xfId="1469" xr:uid="{22295A9A-C0D2-48C5-B833-5A2BEE1D69B2}"/>
    <cellStyle name="40% - Accent6 3 3 4" xfId="2334" xr:uid="{DFEA92D3-70E4-45DD-AB09-41A30440E66A}"/>
    <cellStyle name="40% - Accent6 3 3 5" xfId="3210" xr:uid="{C8ADED1E-8921-4837-BC40-8569D11645F9}"/>
    <cellStyle name="40% - Accent6 3 3 6" xfId="4115" xr:uid="{0008E8BB-7D8E-4A5E-8984-E5EE3A520E74}"/>
    <cellStyle name="40% - Accent6 3 3 7" xfId="4974" xr:uid="{46084A07-16B3-4DFD-A167-D71181E7D74E}"/>
    <cellStyle name="40% - Accent6 3 4" xfId="492" xr:uid="{A36A28A4-02C1-4017-A0AA-767571F6ADF0}"/>
    <cellStyle name="40% - Accent6 3 4 2" xfId="1471" xr:uid="{356C2B93-E50E-46FC-826F-5CF391E1D63C}"/>
    <cellStyle name="40% - Accent6 3 4 3" xfId="2336" xr:uid="{D00C19DE-015B-4A65-8EA2-904C19DF0718}"/>
    <cellStyle name="40% - Accent6 3 4 4" xfId="3212" xr:uid="{7EB3A37B-CFA4-44E9-9155-C05AF85BE9E8}"/>
    <cellStyle name="40% - Accent6 3 4 5" xfId="4117" xr:uid="{668FDCD6-6F62-4C2F-AA2F-16A22D02C9CE}"/>
    <cellStyle name="40% - Accent6 3 4 6" xfId="4976" xr:uid="{B510A66C-A4F3-4C6F-9B22-8B173FCAD179}"/>
    <cellStyle name="40% - Accent6 3 5" xfId="1464" xr:uid="{83443E3E-5A49-4A4A-918C-92E988098D92}"/>
    <cellStyle name="40% - Accent6 3 6" xfId="2329" xr:uid="{44278B6F-ECD6-4F6E-A2A4-F46F24FF69C9}"/>
    <cellStyle name="40% - Accent6 3 7" xfId="3205" xr:uid="{1602FC92-E6F7-4155-B76C-8218D45DADFA}"/>
    <cellStyle name="40% - Accent6 3 8" xfId="4110" xr:uid="{15AF9718-28E8-4918-8E36-34999981672F}"/>
    <cellStyle name="40% - Accent6 3 9" xfId="4969" xr:uid="{335AC75D-4C8F-4A1F-B8B8-47378C588F55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1474" xr:uid="{F63ED922-239F-482E-AED2-01768CE47005}"/>
    <cellStyle name="40% - Accent6 4 2 2 3" xfId="2339" xr:uid="{F57BE4E4-697F-4A10-9171-9256A921B665}"/>
    <cellStyle name="40% - Accent6 4 2 2 4" xfId="3215" xr:uid="{9E8CFD3A-7E62-47FF-8E66-8F4B6F82F730}"/>
    <cellStyle name="40% - Accent6 4 2 2 5" xfId="4120" xr:uid="{8D86E961-CFCA-4717-9C88-9EDEA71AF3D2}"/>
    <cellStyle name="40% - Accent6 4 2 2 6" xfId="4979" xr:uid="{882B7C0B-FAAA-4F82-82C2-1F3142A5D3FE}"/>
    <cellStyle name="40% - Accent6 4 2 3" xfId="1473" xr:uid="{4B1DCA8C-F2FB-4207-BB5D-9C03F3F609BA}"/>
    <cellStyle name="40% - Accent6 4 2 4" xfId="2338" xr:uid="{DAD79390-543E-4725-95D1-4CFCB21EA5BD}"/>
    <cellStyle name="40% - Accent6 4 2 5" xfId="3214" xr:uid="{C89472FF-6934-490E-A37C-8C9C0E7D3E3A}"/>
    <cellStyle name="40% - Accent6 4 2 6" xfId="4119" xr:uid="{BF98F46E-F56D-4C6E-84CC-5D5E16E8963A}"/>
    <cellStyle name="40% - Accent6 4 2 7" xfId="4978" xr:uid="{32F07DCA-1F9C-4F2C-8649-7D9B7922B7F6}"/>
    <cellStyle name="40% - Accent6 4 3" xfId="496" xr:uid="{2F085BD0-F79D-46D2-B909-DA1E0EC01691}"/>
    <cellStyle name="40% - Accent6 4 3 2" xfId="1475" xr:uid="{668CBEF7-F843-4443-95F0-A04D5C0DF333}"/>
    <cellStyle name="40% - Accent6 4 3 3" xfId="2340" xr:uid="{B77CD3B1-0AB6-41D2-9D78-4A9FDCE9D634}"/>
    <cellStyle name="40% - Accent6 4 3 4" xfId="3216" xr:uid="{F23CDE76-6D93-4E2B-BC81-87BED76ACFB5}"/>
    <cellStyle name="40% - Accent6 4 3 5" xfId="4121" xr:uid="{D9265E03-05AD-4409-B91B-3A209E5F93EE}"/>
    <cellStyle name="40% - Accent6 4 3 6" xfId="4980" xr:uid="{9DA0D399-9C42-481D-B83B-A8DC57BEC7ED}"/>
    <cellStyle name="40% - Accent6 4 4" xfId="1472" xr:uid="{C147A2FB-F7FE-48D0-BCAF-936768D85C42}"/>
    <cellStyle name="40% - Accent6 4 5" xfId="2337" xr:uid="{7972B0DD-C658-49E9-ACD5-1D63B998DE0B}"/>
    <cellStyle name="40% - Accent6 4 6" xfId="3213" xr:uid="{7A287B39-D95C-4E4E-8067-E370AD5BE22F}"/>
    <cellStyle name="40% - Accent6 4 7" xfId="4118" xr:uid="{AE827529-76FC-4685-8C43-5B560643EAF2}"/>
    <cellStyle name="40% - Accent6 4 8" xfId="4977" xr:uid="{0FEAA804-6C47-463F-890B-7D5CDAA42794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1478" xr:uid="{714F2B4D-4615-46D9-975F-C1003FB1183C}"/>
    <cellStyle name="40% - Accent6 5 2 2 3" xfId="2343" xr:uid="{AC1AC86E-5BFD-4812-A6F6-453D3F808C4D}"/>
    <cellStyle name="40% - Accent6 5 2 2 4" xfId="3219" xr:uid="{30A4599F-6D3C-4947-B0A0-A5BA4DB58F64}"/>
    <cellStyle name="40% - Accent6 5 2 2 5" xfId="4124" xr:uid="{9914F13D-EE29-4EFF-AACB-D887E919E73A}"/>
    <cellStyle name="40% - Accent6 5 2 2 6" xfId="4983" xr:uid="{1F1ADDFE-3761-47BE-99D6-7582E43BCD53}"/>
    <cellStyle name="40% - Accent6 5 2 3" xfId="1477" xr:uid="{7D728B14-80E4-4B58-ACDF-F6683479D52D}"/>
    <cellStyle name="40% - Accent6 5 2 4" xfId="2342" xr:uid="{D6B26552-7257-4A44-96E8-BE42E879413B}"/>
    <cellStyle name="40% - Accent6 5 2 5" xfId="3218" xr:uid="{701A4DAA-1DD3-4F9D-BC60-642BC017A136}"/>
    <cellStyle name="40% - Accent6 5 2 6" xfId="4123" xr:uid="{0697B463-A82D-479A-80B6-F96B7344D850}"/>
    <cellStyle name="40% - Accent6 5 2 7" xfId="4982" xr:uid="{20221068-9856-4AF7-9AB5-2D8F7FCF5388}"/>
    <cellStyle name="40% - Accent6 5 3" xfId="500" xr:uid="{AE46395A-37F8-4AFD-8FC6-09AC0F6222C9}"/>
    <cellStyle name="40% - Accent6 5 3 2" xfId="1479" xr:uid="{CD5AFBA5-59F5-4FB9-B348-F1EE02442585}"/>
    <cellStyle name="40% - Accent6 5 3 3" xfId="2344" xr:uid="{9B0CD2FA-B985-44C9-BE03-1828EF41F2C7}"/>
    <cellStyle name="40% - Accent6 5 3 4" xfId="3220" xr:uid="{0A7D6DE1-C227-4C8E-82A6-706138B2E2ED}"/>
    <cellStyle name="40% - Accent6 5 3 5" xfId="4125" xr:uid="{55BD320B-DEAD-4F36-A2C3-6337598C252A}"/>
    <cellStyle name="40% - Accent6 5 3 6" xfId="4984" xr:uid="{AEF6B8C2-D278-4C28-BB1F-DF5F159382D5}"/>
    <cellStyle name="40% - Accent6 5 4" xfId="1476" xr:uid="{AE96CA1A-4A35-4F66-8C92-2571F49ABCBB}"/>
    <cellStyle name="40% - Accent6 5 5" xfId="2341" xr:uid="{2962BAAB-FB51-44B0-B66D-0A26D32F9E35}"/>
    <cellStyle name="40% - Accent6 5 6" xfId="3217" xr:uid="{1AFDCA20-5234-44E6-8982-8BBB2D38E85C}"/>
    <cellStyle name="40% - Accent6 5 7" xfId="4122" xr:uid="{23BA79A1-68EE-4F66-9178-E8017C958748}"/>
    <cellStyle name="40% - Accent6 5 8" xfId="4981" xr:uid="{46F0C32D-0BC4-4088-AE38-CE632C1979E2}"/>
    <cellStyle name="40% - Accent6 6" xfId="501" xr:uid="{C90CCF8B-5FD9-4F20-B633-8587608F8A5E}"/>
    <cellStyle name="40% - Accent6 6 2" xfId="502" xr:uid="{DDA721E9-4EC1-470D-89DB-E06F08E110D4}"/>
    <cellStyle name="40% - Accent6 6 2 2" xfId="1481" xr:uid="{F720602E-804D-4947-950C-45C90F9F0EAF}"/>
    <cellStyle name="40% - Accent6 6 2 3" xfId="2346" xr:uid="{A5051FD2-6FF3-4A84-811B-9F2B4E80424D}"/>
    <cellStyle name="40% - Accent6 6 2 4" xfId="3222" xr:uid="{1D450299-1A18-4BB4-960A-80B1B2D967AB}"/>
    <cellStyle name="40% - Accent6 6 2 5" xfId="4127" xr:uid="{230FA0E3-AD53-41B1-B2D3-79DC63FD9776}"/>
    <cellStyle name="40% - Accent6 6 2 6" xfId="4986" xr:uid="{21279356-C603-464A-AC58-0983B94186D2}"/>
    <cellStyle name="40% - Accent6 6 3" xfId="1480" xr:uid="{F4F7F4A8-6E41-45C6-BF5F-F29EC38DBB65}"/>
    <cellStyle name="40% - Accent6 6 4" xfId="2345" xr:uid="{280F8FAD-2D65-42CF-A0A7-68F75A15A6C8}"/>
    <cellStyle name="40% - Accent6 6 5" xfId="3221" xr:uid="{BC4E00F9-9A05-4A0E-BD2C-DCD7A21933FF}"/>
    <cellStyle name="40% - Accent6 6 6" xfId="4126" xr:uid="{0BDA23CC-6B2B-4840-8ACC-CAA0850B712C}"/>
    <cellStyle name="40% - Accent6 6 7" xfId="4985" xr:uid="{40EC1B22-57BE-489A-AA54-0E58B93C87C3}"/>
    <cellStyle name="40% - Accent6 7" xfId="503" xr:uid="{B133C1CB-491F-49B9-BBF3-19A641EAD6FD}"/>
    <cellStyle name="40% - Accent6 7 2" xfId="504" xr:uid="{EA8D3A5B-9961-46E7-A983-ED09A429FB48}"/>
    <cellStyle name="40% - Accent6 7 2 2" xfId="1483" xr:uid="{64B12141-E58D-43CC-B833-F3D86CAB16D9}"/>
    <cellStyle name="40% - Accent6 7 2 3" xfId="2348" xr:uid="{D9ED74FF-6C14-4260-9EEE-5CE4F0739B58}"/>
    <cellStyle name="40% - Accent6 7 2 4" xfId="3224" xr:uid="{55E36EF5-6E0B-4B82-9BDE-4E03417E0E5C}"/>
    <cellStyle name="40% - Accent6 7 2 5" xfId="4129" xr:uid="{DDE885E4-3B22-46EE-8F6E-0A84D5CDEF7A}"/>
    <cellStyle name="40% - Accent6 7 2 6" xfId="4988" xr:uid="{CCFF9BE7-1181-43D4-8418-0EB0C669263C}"/>
    <cellStyle name="40% - Accent6 7 3" xfId="1482" xr:uid="{F01807E0-F52D-4D90-8DBF-C00D37BEB206}"/>
    <cellStyle name="40% - Accent6 7 4" xfId="2347" xr:uid="{BCAC1945-1947-4EF7-9D90-417482BFE65F}"/>
    <cellStyle name="40% - Accent6 7 5" xfId="3223" xr:uid="{EC553DE2-6036-48B0-AD4B-07A38749578A}"/>
    <cellStyle name="40% - Accent6 7 6" xfId="4128" xr:uid="{148EFA7C-C426-4CF4-8EBC-2B90909F1E88}"/>
    <cellStyle name="40% - Accent6 7 7" xfId="4987" xr:uid="{FB6B7FD8-AEFE-45D8-AAD6-C276F09061C9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2 2 2" xfId="1486" xr:uid="{029218E7-8301-449F-AFF9-3701765CCBBF}"/>
    <cellStyle name="60% - Accent1 2 2 2 3" xfId="2351" xr:uid="{A079C193-9D24-40DB-B99D-A3FC0DE3E0B6}"/>
    <cellStyle name="60% - Accent1 2 2 2 4" xfId="3227" xr:uid="{B943C435-7BEE-4F50-9FE7-58C604846F88}"/>
    <cellStyle name="60% - Accent1 2 2 2 5" xfId="4132" xr:uid="{22A3CE44-4AC1-4FEA-83EA-104CBC319200}"/>
    <cellStyle name="60% - Accent1 2 2 2 6" xfId="4991" xr:uid="{B856DD01-8179-4D3B-BFC4-7086AF7B2AC4}"/>
    <cellStyle name="60% - Accent1 2 2 3" xfId="1485" xr:uid="{06A60540-1104-4025-8CBD-9EADBFB8EFC4}"/>
    <cellStyle name="60% - Accent1 2 2 4" xfId="2350" xr:uid="{D7E18A5C-AC64-4F3D-8285-32D9590364A4}"/>
    <cellStyle name="60% - Accent1 2 2 5" xfId="3226" xr:uid="{66FDA9D4-FF34-4ADC-AD2F-C6FD0A01B510}"/>
    <cellStyle name="60% - Accent1 2 2 6" xfId="4131" xr:uid="{744D4D8A-307B-4B8F-A586-7D8D47460392}"/>
    <cellStyle name="60% - Accent1 2 2 7" xfId="4990" xr:uid="{7249B995-5BAC-482E-B5AD-D44C3F62B17E}"/>
    <cellStyle name="60% - Accent1 2 3" xfId="508" xr:uid="{0465A5DF-7375-4D0B-B614-36A191C63898}"/>
    <cellStyle name="60% - Accent1 2 3 2" xfId="1487" xr:uid="{571E110E-4F56-453F-810D-A61C2F0CFF67}"/>
    <cellStyle name="60% - Accent1 2 3 3" xfId="2352" xr:uid="{726EE128-D4C8-4D0B-A90B-B49B37721D5D}"/>
    <cellStyle name="60% - Accent1 2 3 4" xfId="3228" xr:uid="{8F5AEB57-94DD-4F17-B20B-815ECD52F0E7}"/>
    <cellStyle name="60% - Accent1 2 3 5" xfId="4133" xr:uid="{622B4630-64C3-40CB-AB2E-906889CCDA0C}"/>
    <cellStyle name="60% - Accent1 2 3 6" xfId="4992" xr:uid="{DFE2E8DF-7E56-4699-98A0-D7ECA2477D8B}"/>
    <cellStyle name="60% - Accent1 2 4" xfId="1484" xr:uid="{5FEED1DE-B640-4A9B-B0E9-29325387DC5D}"/>
    <cellStyle name="60% - Accent1 2 5" xfId="2349" xr:uid="{478B0F5A-1085-4B12-AF55-48848CBE3EC2}"/>
    <cellStyle name="60% - Accent1 2 6" xfId="3225" xr:uid="{8469418A-E4CA-442B-84EF-EFB8220F3662}"/>
    <cellStyle name="60% - Accent1 2 7" xfId="4130" xr:uid="{270663BD-0B51-47ED-8C10-F203C3742DC9}"/>
    <cellStyle name="60% - Accent1 2 8" xfId="4989" xr:uid="{6397D363-2D2F-4FD0-B322-8C71628D43A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1 4 2 2" xfId="1489" xr:uid="{C516451F-2A49-4876-A586-81DE2186D292}"/>
    <cellStyle name="60% - Accent1 4 2 3" xfId="2354" xr:uid="{7442575F-A75B-420B-BC30-EAB897F0D44F}"/>
    <cellStyle name="60% - Accent1 4 2 4" xfId="3231" xr:uid="{6FC86AC8-CF4F-45FB-9BD4-31E61AF77C1E}"/>
    <cellStyle name="60% - Accent1 4 2 5" xfId="4135" xr:uid="{B3AC0AFF-BF0F-4FEE-920E-A827AF92E249}"/>
    <cellStyle name="60% - Accent1 4 2 6" xfId="4994" xr:uid="{F6970181-FF1D-4097-A6E9-C813D6D8CD23}"/>
    <cellStyle name="60% - Accent1 4 3" xfId="1488" xr:uid="{8692FB10-A224-4A45-9FE8-FDD4D1B08E5C}"/>
    <cellStyle name="60% - Accent1 4 4" xfId="2353" xr:uid="{0301E61E-11C0-4D5A-822E-CF7C6BFEF230}"/>
    <cellStyle name="60% - Accent1 4 5" xfId="3230" xr:uid="{5401EBF1-0AF4-4C4A-98C6-0313133B756F}"/>
    <cellStyle name="60% - Accent1 4 6" xfId="4134" xr:uid="{D0070872-2738-4809-9052-3C153C0204B0}"/>
    <cellStyle name="60% - Accent1 4 7" xfId="4993" xr:uid="{A85027C4-DB30-40B3-A0A5-ECB8DC9566C7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2 2 2" xfId="1492" xr:uid="{9515B9D5-4D59-42B6-9A0F-2990C6D3F774}"/>
    <cellStyle name="60% - Accent2 2 2 2 3" xfId="2357" xr:uid="{24CAD1CA-0117-4A95-B3A6-D1F5B4391442}"/>
    <cellStyle name="60% - Accent2 2 2 2 4" xfId="3234" xr:uid="{556E5180-6265-4320-8292-EC69B7299EA8}"/>
    <cellStyle name="60% - Accent2 2 2 2 5" xfId="4138" xr:uid="{4B297D01-69BA-450D-84D4-AF91F262F10F}"/>
    <cellStyle name="60% - Accent2 2 2 2 6" xfId="4997" xr:uid="{9D626D40-9032-465B-998A-BC58E66FF661}"/>
    <cellStyle name="60% - Accent2 2 2 3" xfId="1491" xr:uid="{3E44EC98-3F6C-4209-9274-90A67613A705}"/>
    <cellStyle name="60% - Accent2 2 2 4" xfId="2356" xr:uid="{CD9BCAC4-3333-4D59-A17E-821231A4820F}"/>
    <cellStyle name="60% - Accent2 2 2 5" xfId="3233" xr:uid="{57BC9795-9D3A-47B4-B892-44D2B6214F09}"/>
    <cellStyle name="60% - Accent2 2 2 6" xfId="4137" xr:uid="{7BC4A011-647E-4231-B2E0-4911607FB09D}"/>
    <cellStyle name="60% - Accent2 2 2 7" xfId="4996" xr:uid="{637F0778-45B2-4BB0-98C8-5D5A097EA9AE}"/>
    <cellStyle name="60% - Accent2 2 3" xfId="515" xr:uid="{78DD4310-28F5-4ED9-A37E-5AD624F51618}"/>
    <cellStyle name="60% - Accent2 2 3 2" xfId="1493" xr:uid="{816E79A6-18CC-41BB-A657-E620F052DD2B}"/>
    <cellStyle name="60% - Accent2 2 3 3" xfId="2358" xr:uid="{79F31F4A-3CC4-4C41-BBED-D0B285EB3B38}"/>
    <cellStyle name="60% - Accent2 2 3 4" xfId="3235" xr:uid="{E1AA5915-FB39-4CD1-A6A3-7240092EE93A}"/>
    <cellStyle name="60% - Accent2 2 3 5" xfId="4139" xr:uid="{E7B60B4E-46E2-463F-A642-81146AB1AEA1}"/>
    <cellStyle name="60% - Accent2 2 3 6" xfId="4998" xr:uid="{795C8741-5F44-4596-B6CE-6B52BF60FD93}"/>
    <cellStyle name="60% - Accent2 2 4" xfId="1490" xr:uid="{AF9E6CFB-C384-45E3-B2DA-84D32E098B98}"/>
    <cellStyle name="60% - Accent2 2 5" xfId="2355" xr:uid="{56058C98-E1D0-401D-AE3C-ED6A93F83DA0}"/>
    <cellStyle name="60% - Accent2 2 6" xfId="3232" xr:uid="{3A3A0CBC-325F-487E-892E-E6F965AB54E3}"/>
    <cellStyle name="60% - Accent2 2 7" xfId="4136" xr:uid="{FE78F942-E39A-47CE-B5E4-E5C891298C36}"/>
    <cellStyle name="60% - Accent2 2 8" xfId="4995" xr:uid="{AA279E58-0596-4C4C-96F7-683DD095A3D0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2 4 2 2" xfId="1495" xr:uid="{D3987E19-3151-4F52-BC88-3AE1B5B7C9BC}"/>
    <cellStyle name="60% - Accent2 4 2 3" xfId="2360" xr:uid="{1D3CFF5B-933D-4733-A6AB-613676D146CB}"/>
    <cellStyle name="60% - Accent2 4 2 4" xfId="3237" xr:uid="{53A7BE66-4F6F-4ACC-ABA7-0D7CD86219C1}"/>
    <cellStyle name="60% - Accent2 4 2 5" xfId="4141" xr:uid="{A3B1FDCA-9A1E-4446-A3FB-AF328944DF95}"/>
    <cellStyle name="60% - Accent2 4 2 6" xfId="5000" xr:uid="{09BBB967-1588-4230-A438-29BF16FAE72D}"/>
    <cellStyle name="60% - Accent2 4 3" xfId="1494" xr:uid="{6725BDC5-1FD8-4766-AD08-B33C9469F840}"/>
    <cellStyle name="60% - Accent2 4 4" xfId="2359" xr:uid="{F1CED521-0F4D-4433-BB53-8C61F1B8BE58}"/>
    <cellStyle name="60% - Accent2 4 5" xfId="3236" xr:uid="{5A9026F9-C055-419F-BFA6-DCF8A14B7CCB}"/>
    <cellStyle name="60% - Accent2 4 6" xfId="4140" xr:uid="{BA54E77D-0233-41A1-9F3D-727A7C8FE5F9}"/>
    <cellStyle name="60% - Accent2 4 7" xfId="4999" xr:uid="{90163DD3-C505-4113-A1EB-A6B3180EF3AE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2 2 2" xfId="1498" xr:uid="{E94EA9D3-2F25-4B7D-BFFE-DB4FED99E65F}"/>
    <cellStyle name="60% - Accent3 2 2 2 3" xfId="2363" xr:uid="{A4E10B9B-72BA-4DEA-9EA5-38073278131C}"/>
    <cellStyle name="60% - Accent3 2 2 2 4" xfId="3240" xr:uid="{FE385EFE-BA54-46A3-B6AB-52BC775F169E}"/>
    <cellStyle name="60% - Accent3 2 2 2 5" xfId="4144" xr:uid="{EDCF9584-3AF0-42AF-96AC-198ECCD1BDE0}"/>
    <cellStyle name="60% - Accent3 2 2 2 6" xfId="5003" xr:uid="{0191DF7B-9015-488B-83BE-6E7B38C3C712}"/>
    <cellStyle name="60% - Accent3 2 2 3" xfId="1497" xr:uid="{B21737D0-2FD7-4927-BB83-C185D0679E58}"/>
    <cellStyle name="60% - Accent3 2 2 4" xfId="2362" xr:uid="{0E7AA5CB-B3E4-4A56-9E53-BC5663F66D87}"/>
    <cellStyle name="60% - Accent3 2 2 5" xfId="3239" xr:uid="{E0A8592E-BBD6-4A5C-96A4-B1BD1AD7EE8F}"/>
    <cellStyle name="60% - Accent3 2 2 6" xfId="4143" xr:uid="{8215A54B-AAF5-48FB-B2F1-A7EAA1F2C0B6}"/>
    <cellStyle name="60% - Accent3 2 2 7" xfId="5002" xr:uid="{9A3782FA-102F-46C6-BA2E-A00E9AC754AE}"/>
    <cellStyle name="60% - Accent3 2 3" xfId="522" xr:uid="{49714B12-BE6A-4F03-A4A7-BA6E54774F60}"/>
    <cellStyle name="60% - Accent3 2 3 2" xfId="1499" xr:uid="{B0844BF7-63A8-49BF-90D6-899482D9CA28}"/>
    <cellStyle name="60% - Accent3 2 3 3" xfId="2364" xr:uid="{A05EEED0-F326-42FD-A3CE-A48DCCAE4B6E}"/>
    <cellStyle name="60% - Accent3 2 3 4" xfId="3241" xr:uid="{A103A155-6D15-40BA-8FF6-C9005CA55207}"/>
    <cellStyle name="60% - Accent3 2 3 5" xfId="4145" xr:uid="{1E5885D2-4BF8-409F-8955-23D70F1E7A02}"/>
    <cellStyle name="60% - Accent3 2 3 6" xfId="5004" xr:uid="{C33CF1E9-7474-437D-A9D2-5B18047C2289}"/>
    <cellStyle name="60% - Accent3 2 4" xfId="1496" xr:uid="{D48BDD96-0B67-4222-9945-E0A27DFFCAE9}"/>
    <cellStyle name="60% - Accent3 2 5" xfId="2361" xr:uid="{0FDA50C3-114A-4903-990D-75EADF2F3422}"/>
    <cellStyle name="60% - Accent3 2 6" xfId="3238" xr:uid="{B9F31A3F-0E3A-4803-9D15-1F586D5E15FC}"/>
    <cellStyle name="60% - Accent3 2 7" xfId="4142" xr:uid="{F51D860E-0628-478F-BCD3-B7F4B1768BDC}"/>
    <cellStyle name="60% - Accent3 2 8" xfId="5001" xr:uid="{8DC5A83C-3123-4506-9693-85D395A274EC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3 4 2 2" xfId="1501" xr:uid="{3CA51242-E0BE-400C-9AC4-92BBAA2F8E28}"/>
    <cellStyle name="60% - Accent3 4 2 3" xfId="2366" xr:uid="{8C0D3BDC-F2B9-4586-85DF-C56A823535FE}"/>
    <cellStyle name="60% - Accent3 4 2 4" xfId="3243" xr:uid="{4C21F1C2-DB87-4017-BFA3-821283420C75}"/>
    <cellStyle name="60% - Accent3 4 2 5" xfId="4147" xr:uid="{80B3B7A8-DEBE-47FC-85BF-ED0BDB044A12}"/>
    <cellStyle name="60% - Accent3 4 2 6" xfId="5006" xr:uid="{61A71623-CE89-4072-A16B-23FC5F176668}"/>
    <cellStyle name="60% - Accent3 4 3" xfId="1500" xr:uid="{A390AC23-0E27-4E89-8450-774992009CA1}"/>
    <cellStyle name="60% - Accent3 4 4" xfId="2365" xr:uid="{B2F752E5-DC15-4415-83A5-1E5BFF64B821}"/>
    <cellStyle name="60% - Accent3 4 5" xfId="3242" xr:uid="{B0ECA5D7-391C-4020-8FF2-C955B87F4E7C}"/>
    <cellStyle name="60% - Accent3 4 6" xfId="4146" xr:uid="{27A6931C-D690-430A-97F7-9C4FADBEE31A}"/>
    <cellStyle name="60% - Accent3 4 7" xfId="5005" xr:uid="{2442B10A-DB8E-4C72-970D-1FEAF7F2D4B7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2 2 2" xfId="1504" xr:uid="{B47844FE-38B3-4122-AFA1-2B3EE080CDDE}"/>
    <cellStyle name="60% - Accent4 2 2 2 3" xfId="2369" xr:uid="{EB42F74B-083B-4911-9528-D834B6FF4336}"/>
    <cellStyle name="60% - Accent4 2 2 2 4" xfId="3246" xr:uid="{00E290BD-20B1-47B3-8295-0C0B09037BB5}"/>
    <cellStyle name="60% - Accent4 2 2 2 5" xfId="4150" xr:uid="{10435C30-9F63-4111-8CC7-D7468FD87789}"/>
    <cellStyle name="60% - Accent4 2 2 2 6" xfId="5009" xr:uid="{2AAB1221-61E9-490A-958E-17B9F642201C}"/>
    <cellStyle name="60% - Accent4 2 2 3" xfId="1503" xr:uid="{0510FBEC-9E39-4323-B66A-96AF2711C260}"/>
    <cellStyle name="60% - Accent4 2 2 4" xfId="2368" xr:uid="{3236B4C0-89BD-4B55-A345-41495D2A0800}"/>
    <cellStyle name="60% - Accent4 2 2 5" xfId="3245" xr:uid="{4D3BFCED-7D7E-4238-9CB7-E8EB52CCF548}"/>
    <cellStyle name="60% - Accent4 2 2 6" xfId="4149" xr:uid="{82D0E61D-36AB-4D8A-B41F-68E7B938EC7A}"/>
    <cellStyle name="60% - Accent4 2 2 7" xfId="5008" xr:uid="{E4620193-33C9-408E-98B9-D20CCB993132}"/>
    <cellStyle name="60% - Accent4 2 3" xfId="529" xr:uid="{64FEE3F4-6332-4014-ABD0-2EA707DEF35A}"/>
    <cellStyle name="60% - Accent4 2 3 2" xfId="1505" xr:uid="{BB09F381-E59F-4F04-ADB3-17B5A936F71D}"/>
    <cellStyle name="60% - Accent4 2 3 3" xfId="2370" xr:uid="{48D5C227-CF06-4719-A452-55B6AD427F76}"/>
    <cellStyle name="60% - Accent4 2 3 4" xfId="3247" xr:uid="{3FEF7855-7DF4-4FD3-A033-E02E0FCC1A25}"/>
    <cellStyle name="60% - Accent4 2 3 5" xfId="4151" xr:uid="{D9AFD129-38CA-4E8E-B5D1-9F11FE5674AA}"/>
    <cellStyle name="60% - Accent4 2 3 6" xfId="5010" xr:uid="{EBA426AE-E13D-4AEA-ABD6-0871C80B3305}"/>
    <cellStyle name="60% - Accent4 2 4" xfId="1502" xr:uid="{D868B84C-128F-4DD0-9D93-EA47FA79E00E}"/>
    <cellStyle name="60% - Accent4 2 5" xfId="2367" xr:uid="{B63E21F0-B699-4FAC-BB69-D0F5BA131C7B}"/>
    <cellStyle name="60% - Accent4 2 6" xfId="3244" xr:uid="{6E58889A-4594-46CC-B130-A0215EA409FA}"/>
    <cellStyle name="60% - Accent4 2 7" xfId="4148" xr:uid="{0BCCA5F3-C407-4CFA-922B-14D0E56AC35E}"/>
    <cellStyle name="60% - Accent4 2 8" xfId="5007" xr:uid="{4F73A719-CEC8-470D-B50D-C0DD5BC03125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4 4 2 2" xfId="1507" xr:uid="{C52EC7F6-B33E-49B1-931D-C88CCE806E38}"/>
    <cellStyle name="60% - Accent4 4 2 3" xfId="2372" xr:uid="{0C12E299-3062-47D9-821D-5F1787842D94}"/>
    <cellStyle name="60% - Accent4 4 2 4" xfId="3249" xr:uid="{98DB9136-ED8E-4904-8708-B9CE1447070D}"/>
    <cellStyle name="60% - Accent4 4 2 5" xfId="4153" xr:uid="{496ABCDA-C869-456A-911B-43D6858126BF}"/>
    <cellStyle name="60% - Accent4 4 2 6" xfId="5012" xr:uid="{C3CBDE2A-CE78-4600-BCE8-D6CA931EA96A}"/>
    <cellStyle name="60% - Accent4 4 3" xfId="1506" xr:uid="{7A9186AD-8B17-4391-8599-4D7769BE60E5}"/>
    <cellStyle name="60% - Accent4 4 4" xfId="2371" xr:uid="{52770F7E-335C-49FE-B77A-5D844DC25EC3}"/>
    <cellStyle name="60% - Accent4 4 5" xfId="3248" xr:uid="{14331E6B-BF09-42C1-9D8D-FCB8649C108F}"/>
    <cellStyle name="60% - Accent4 4 6" xfId="4152" xr:uid="{AB23416F-3816-42E6-A53E-C52A5018948F}"/>
    <cellStyle name="60% - Accent4 4 7" xfId="5011" xr:uid="{D9CD1A25-C354-45A0-9B9B-4AA4F9ED266D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2 2 2" xfId="1510" xr:uid="{09A0A1CB-79E4-4F17-9D95-C55FA06876AA}"/>
    <cellStyle name="60% - Accent5 2 2 2 3" xfId="2375" xr:uid="{4C5CED74-0F6B-4910-A690-5494BCF8443A}"/>
    <cellStyle name="60% - Accent5 2 2 2 4" xfId="3252" xr:uid="{58268567-9431-4D79-8717-A43924950908}"/>
    <cellStyle name="60% - Accent5 2 2 2 5" xfId="4156" xr:uid="{98E4ADEA-D6EB-4A27-8289-370FE67931B6}"/>
    <cellStyle name="60% - Accent5 2 2 2 6" xfId="5015" xr:uid="{97BB5045-BB72-44E6-967A-02368D0B96FB}"/>
    <cellStyle name="60% - Accent5 2 2 3" xfId="1509" xr:uid="{058722BC-6328-47AD-A9E9-21E5FBD6BAD4}"/>
    <cellStyle name="60% - Accent5 2 2 4" xfId="2374" xr:uid="{5DF4FF94-FE4C-4D78-A3B5-E08AFABBB32D}"/>
    <cellStyle name="60% - Accent5 2 2 5" xfId="3251" xr:uid="{5E479093-A3F1-4A9D-A824-CD6FC524C550}"/>
    <cellStyle name="60% - Accent5 2 2 6" xfId="4155" xr:uid="{F9B6B5D6-E2A7-4FD2-A171-D33DC31C9F14}"/>
    <cellStyle name="60% - Accent5 2 2 7" xfId="5014" xr:uid="{D52B2609-C471-46FF-B75D-36191052AB56}"/>
    <cellStyle name="60% - Accent5 2 3" xfId="536" xr:uid="{ABCF7A70-8AD9-4CEE-9DC1-35340C374930}"/>
    <cellStyle name="60% - Accent5 2 3 2" xfId="1511" xr:uid="{62A3638D-8DDF-4842-B7F1-57612DDDE91F}"/>
    <cellStyle name="60% - Accent5 2 3 3" xfId="2376" xr:uid="{29C8D20E-B0E8-403E-874B-ED9DF8307514}"/>
    <cellStyle name="60% - Accent5 2 3 4" xfId="3253" xr:uid="{B39693B1-605D-4E12-AC7E-7E3D1E7CB09D}"/>
    <cellStyle name="60% - Accent5 2 3 5" xfId="4157" xr:uid="{EEF37D70-B68B-4E3D-A9E3-63A5087FCF6E}"/>
    <cellStyle name="60% - Accent5 2 3 6" xfId="5016" xr:uid="{AD700CD4-1157-43FD-B2C3-16C92A51F79E}"/>
    <cellStyle name="60% - Accent5 2 4" xfId="1508" xr:uid="{8E2B6365-5883-46CD-ABCC-C5B5C7B412EC}"/>
    <cellStyle name="60% - Accent5 2 5" xfId="2373" xr:uid="{C5D6C239-1E14-458C-8558-61C950F4F33A}"/>
    <cellStyle name="60% - Accent5 2 6" xfId="3250" xr:uid="{680E04DE-9A41-4CB6-8ED3-6A46253EBD1E}"/>
    <cellStyle name="60% - Accent5 2 7" xfId="4154" xr:uid="{219B6970-9B0D-421D-AA7D-26FC50A2114D}"/>
    <cellStyle name="60% - Accent5 2 8" xfId="5013" xr:uid="{BE223778-9F51-42E4-924B-1DF3AC76CEE8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5 4 2 2" xfId="1513" xr:uid="{4B173645-E872-4495-AF68-060D64102A80}"/>
    <cellStyle name="60% - Accent5 4 2 3" xfId="2378" xr:uid="{2FD46010-C29D-458D-9177-831D586A02AB}"/>
    <cellStyle name="60% - Accent5 4 2 4" xfId="3255" xr:uid="{8E5E40AB-5967-47EA-9C55-1891600C6A11}"/>
    <cellStyle name="60% - Accent5 4 2 5" xfId="4159" xr:uid="{15700541-6074-42F3-9903-2A18C419812A}"/>
    <cellStyle name="60% - Accent5 4 2 6" xfId="5018" xr:uid="{B335FC80-072C-4087-A971-D9F44F0C0259}"/>
    <cellStyle name="60% - Accent5 4 3" xfId="1512" xr:uid="{292803B7-2EED-4E6B-BFF1-0C2850BD9A1C}"/>
    <cellStyle name="60% - Accent5 4 4" xfId="2377" xr:uid="{F99F9440-1049-4E1A-9011-7B5B9A1AE228}"/>
    <cellStyle name="60% - Accent5 4 5" xfId="3254" xr:uid="{AE18342F-7ACF-4753-9DC8-E715E32A5D00}"/>
    <cellStyle name="60% - Accent5 4 6" xfId="4158" xr:uid="{BDED9FB5-601B-4665-8852-96F2805A9650}"/>
    <cellStyle name="60% - Accent5 4 7" xfId="5017" xr:uid="{1792B1B2-F282-49A4-85F4-07A6DF8C5F9C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2 2 2" xfId="1516" xr:uid="{21F3E1EE-27FE-4B82-BB1B-3BEDCDF7C618}"/>
    <cellStyle name="60% - Accent6 2 2 2 3" xfId="2381" xr:uid="{7346BF7B-55A5-475B-B1F5-1C26DA3F5DEB}"/>
    <cellStyle name="60% - Accent6 2 2 2 4" xfId="3258" xr:uid="{29B0C12C-7C45-452A-A453-632BB69456F6}"/>
    <cellStyle name="60% - Accent6 2 2 2 5" xfId="4162" xr:uid="{BD6E9E11-3F2A-4AA7-90EA-641EAC76D2E8}"/>
    <cellStyle name="60% - Accent6 2 2 2 6" xfId="5021" xr:uid="{20FE2783-2276-4973-A809-C6DA954EA0BB}"/>
    <cellStyle name="60% - Accent6 2 2 3" xfId="1515" xr:uid="{5D4EF39B-1ED3-41BE-B605-4334EE1A7F52}"/>
    <cellStyle name="60% - Accent6 2 2 4" xfId="2380" xr:uid="{7BF853F6-F5A1-479E-A679-C9C8905FD9B5}"/>
    <cellStyle name="60% - Accent6 2 2 5" xfId="3257" xr:uid="{BA14EC2F-5CBE-4E64-A64C-DB00A756EB1F}"/>
    <cellStyle name="60% - Accent6 2 2 6" xfId="4161" xr:uid="{BC4DFEF3-D43A-4379-99AF-19D0D8C922A2}"/>
    <cellStyle name="60% - Accent6 2 2 7" xfId="5020" xr:uid="{23CB4D97-733C-4DFB-A8FA-2F2104223C55}"/>
    <cellStyle name="60% - Accent6 2 3" xfId="543" xr:uid="{49C268AA-B8AC-4D42-94E1-EDEDBDBD3940}"/>
    <cellStyle name="60% - Accent6 2 3 2" xfId="1517" xr:uid="{21980C51-6DB8-445A-848E-735BAB2C6B63}"/>
    <cellStyle name="60% - Accent6 2 3 3" xfId="2382" xr:uid="{56067986-1D3D-4EC4-8274-ED89E9CA3A7C}"/>
    <cellStyle name="60% - Accent6 2 3 4" xfId="3259" xr:uid="{97E595D8-FC9B-49D1-9A04-30ECD24C0BEE}"/>
    <cellStyle name="60% - Accent6 2 3 5" xfId="4163" xr:uid="{E49C2A59-9096-46F7-AC08-CEA50EE6F263}"/>
    <cellStyle name="60% - Accent6 2 3 6" xfId="5022" xr:uid="{AA0A00D7-7D6A-4BCF-A6F3-3ED8B1A7EBA2}"/>
    <cellStyle name="60% - Accent6 2 4" xfId="1514" xr:uid="{5A79061C-61CB-47E0-BA6E-D5C8D76F28D5}"/>
    <cellStyle name="60% - Accent6 2 5" xfId="2379" xr:uid="{FE1A5565-CA66-4BEF-BBA4-E26C312AA8A0}"/>
    <cellStyle name="60% - Accent6 2 6" xfId="3256" xr:uid="{D295B9F1-01F5-4CE1-B840-053CC57B4639}"/>
    <cellStyle name="60% - Accent6 2 7" xfId="4160" xr:uid="{83958457-141B-4167-8D11-6A6DE90B216A}"/>
    <cellStyle name="60% - Accent6 2 8" xfId="5019" xr:uid="{BF2DC601-5F27-4C96-8880-C9C250AEF6CB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60% - Accent6 4 2 2" xfId="1519" xr:uid="{ED1E09C7-F24D-49CE-84CD-83FF1B28D26B}"/>
    <cellStyle name="60% - Accent6 4 2 3" xfId="2384" xr:uid="{D3F11920-E1B0-4906-A7B5-18C3C841162B}"/>
    <cellStyle name="60% - Accent6 4 2 4" xfId="3261" xr:uid="{06FD9551-DC54-489F-8054-63B37AFD539D}"/>
    <cellStyle name="60% - Accent6 4 2 5" xfId="4165" xr:uid="{76DDE428-6D95-4364-9BEF-8E95E79A1C65}"/>
    <cellStyle name="60% - Accent6 4 2 6" xfId="5024" xr:uid="{3EB99D8E-C79D-41B8-87DD-791946E693A2}"/>
    <cellStyle name="60% - Accent6 4 3" xfId="1518" xr:uid="{1B5F2737-42FD-43F4-B72E-C3C4326E888D}"/>
    <cellStyle name="60% - Accent6 4 4" xfId="2383" xr:uid="{B587E99A-68CD-4D35-AD38-05376779E648}"/>
    <cellStyle name="60% - Accent6 4 5" xfId="3260" xr:uid="{81BE28C7-DAB2-42C3-A6C8-6D2C0DB2ABA9}"/>
    <cellStyle name="60% - Accent6 4 6" xfId="4164" xr:uid="{6A82F890-AA21-4D27-850A-21BC4F433C17}"/>
    <cellStyle name="60% - Accent6 4 7" xfId="5023" xr:uid="{6EE911D0-3C71-47C2-A845-D9AE007CF88F}"/>
    <cellStyle name="Comma" xfId="547" builtinId="3"/>
    <cellStyle name="Comma [0] 2" xfId="548" xr:uid="{32FA1C11-9067-44F1-9633-99F12BACD6C5}"/>
    <cellStyle name="Comma [0] 3" xfId="549" xr:uid="{6011A93F-E0CF-4824-B0C5-A7A128BE1E7D}"/>
    <cellStyle name="Comma [0] 4" xfId="3592" xr:uid="{DF46DE9A-B961-42A5-96A6-07A587A0DFAD}"/>
    <cellStyle name="Comma 10" xfId="550" xr:uid="{C07BDC7F-C61F-4D9C-92E9-4A8BB73A6073}"/>
    <cellStyle name="Comma 10 2" xfId="551" xr:uid="{2BDCDC0D-1483-448C-AAB1-FC0FDCBACD6B}"/>
    <cellStyle name="Comma 10 2 2" xfId="1521" xr:uid="{8DF0F12B-BB15-4F46-BF7E-3BE8D36D2FE3}"/>
    <cellStyle name="Comma 10 2 3" xfId="2385" xr:uid="{9DBD2686-AFF8-4D74-8178-FB1AA4950BBF}"/>
    <cellStyle name="Comma 10 2 4" xfId="3262" xr:uid="{C2C3DE27-4845-462C-9C9A-6C624F6F6159}"/>
    <cellStyle name="Comma 10 2 5" xfId="4166" xr:uid="{794C7756-191C-43E5-A83A-690019B446A1}"/>
    <cellStyle name="Comma 10 2 6" xfId="5025" xr:uid="{BB432F62-3BBF-45E7-B41C-6ADBF739C072}"/>
    <cellStyle name="Comma 10 3" xfId="552" xr:uid="{387331F8-3DAB-4D2C-9958-81E64462BC2C}"/>
    <cellStyle name="Comma 10 3 2" xfId="1522" xr:uid="{209CEA75-AD09-4956-B4ED-1CE416466C57}"/>
    <cellStyle name="Comma 10 3 3" xfId="2386" xr:uid="{14AA2205-0A0F-4F82-8EC6-A88754089EAF}"/>
    <cellStyle name="Comma 10 3 4" xfId="3263" xr:uid="{4F6801E8-61A4-4186-A228-068EB0EAA761}"/>
    <cellStyle name="Comma 10 3 5" xfId="4167" xr:uid="{0F936CA1-7446-443B-819D-2135952725A7}"/>
    <cellStyle name="Comma 10 3 6" xfId="5026" xr:uid="{BDA24DDF-180C-49F1-94F5-EB945CB18CA9}"/>
    <cellStyle name="Comma 100" xfId="5345" xr:uid="{79C82359-4E5B-4641-AF7A-B32A0E894B6B}"/>
    <cellStyle name="Comma 101" xfId="5155" xr:uid="{0A935B7E-F598-4BBB-B318-6DEC6387AA6E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4 2" xfId="1523" xr:uid="{84CDDEB0-A42D-4A31-AA5E-7214A55267A2}"/>
    <cellStyle name="Comma 15" xfId="557" xr:uid="{790A96FB-7A90-4BDB-B2D2-2927174ED7E0}"/>
    <cellStyle name="Comma 16" xfId="1520" xr:uid="{FFE02991-4F1E-41FF-A922-67C4B83DB475}"/>
    <cellStyle name="Comma 17" xfId="1840" xr:uid="{4C99C143-2A15-4CE8-89CA-3E7553E81D89}"/>
    <cellStyle name="Comma 18" xfId="1839" xr:uid="{F0C8AC8B-0B41-468D-BA9C-3B5BD4F45213}"/>
    <cellStyle name="Comma 19" xfId="1842" xr:uid="{5FA5D5F2-CDEB-4E84-8E2F-FA029AEEAC4D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10" xfId="5027" xr:uid="{ADCF7EDF-7358-41B0-95A9-5D2B4E193090}"/>
    <cellStyle name="Comma 2 2 2 2" xfId="561" xr:uid="{A13DBD8D-39D1-43C8-9265-AEBEDC7491FA}"/>
    <cellStyle name="Comma 2 2 2 2 2" xfId="562" xr:uid="{E63EC9D2-E53B-44FB-98DD-88BD64C7F6C2}"/>
    <cellStyle name="Comma 2 2 2 2 2 2" xfId="1526" xr:uid="{8A9514D5-2650-4437-B3DF-E87088DE0CC2}"/>
    <cellStyle name="Comma 2 2 2 2 2 3" xfId="2389" xr:uid="{DCF700B2-FD71-4F27-BBB8-A429B1A8904E}"/>
    <cellStyle name="Comma 2 2 2 2 2 4" xfId="3267" xr:uid="{FB159C5F-B437-4882-8C2E-D289E2655A9B}"/>
    <cellStyle name="Comma 2 2 2 2 2 5" xfId="4170" xr:uid="{B87289CF-CBA9-4D7D-AF4A-89FC2EDBD75F}"/>
    <cellStyle name="Comma 2 2 2 2 2 6" xfId="5029" xr:uid="{93A1B806-2A3A-44F1-9913-C831B3301AA4}"/>
    <cellStyle name="Comma 2 2 2 2 3" xfId="1525" xr:uid="{D0BA40A1-C5D7-4E4F-934C-3DB65B8350D4}"/>
    <cellStyle name="Comma 2 2 2 2 4" xfId="2388" xr:uid="{288689E8-36D4-440C-8E9F-82C14CBD612E}"/>
    <cellStyle name="Comma 2 2 2 2 5" xfId="3266" xr:uid="{DF9B377F-AB18-4967-945C-BF229418FEB1}"/>
    <cellStyle name="Comma 2 2 2 2 6" xfId="4169" xr:uid="{A0517DDF-9D08-43AB-A0F7-7AA70DD193A4}"/>
    <cellStyle name="Comma 2 2 2 2 7" xfId="5028" xr:uid="{88F83771-DEB4-4142-B4FB-B4E5982F7BD2}"/>
    <cellStyle name="Comma 2 2 2 3" xfId="563" xr:uid="{00DCB2DA-16FB-4D95-A47C-721E714337B3}"/>
    <cellStyle name="Comma 2 2 2 3 2" xfId="564" xr:uid="{5F98B3C2-4D94-4AB1-BC05-659A639BE5BE}"/>
    <cellStyle name="Comma 2 2 2 3 2 2" xfId="1528" xr:uid="{FC630C33-8090-4370-8890-73234FEA1ABF}"/>
    <cellStyle name="Comma 2 2 2 3 2 3" xfId="2391" xr:uid="{93D7F0D2-93B2-4C04-A54F-56F97685D1BA}"/>
    <cellStyle name="Comma 2 2 2 3 2 4" xfId="3269" xr:uid="{3EA965F2-6AB0-4572-B1BA-7A835FB3125A}"/>
    <cellStyle name="Comma 2 2 2 3 2 5" xfId="4172" xr:uid="{17E5F58B-5C46-4C62-B7DF-137125BAB6D4}"/>
    <cellStyle name="Comma 2 2 2 3 2 6" xfId="5031" xr:uid="{79208324-C758-4621-8636-91B3ACF11088}"/>
    <cellStyle name="Comma 2 2 2 3 3" xfId="1527" xr:uid="{D8D7D1D1-F110-468E-9B11-527549C567F0}"/>
    <cellStyle name="Comma 2 2 2 3 4" xfId="2390" xr:uid="{27CCEABC-E7D3-4EF1-97B0-8D2003AFAE9B}"/>
    <cellStyle name="Comma 2 2 2 3 5" xfId="3268" xr:uid="{E08C3595-85E2-4539-A59E-0F94C6219205}"/>
    <cellStyle name="Comma 2 2 2 3 6" xfId="4171" xr:uid="{A11034DD-30AA-4393-AB99-6B65F770737F}"/>
    <cellStyle name="Comma 2 2 2 3 7" xfId="5030" xr:uid="{0F6FE7A1-BF97-41F7-9994-A019A64706C3}"/>
    <cellStyle name="Comma 2 2 2 4" xfId="565" xr:uid="{49C8415D-CDA4-4B77-9ED0-3D1A1113B7CE}"/>
    <cellStyle name="Comma 2 2 2 5" xfId="566" xr:uid="{015C5C5D-6BF7-4701-B56A-39AA5D64A98F}"/>
    <cellStyle name="Comma 2 2 2 5 2" xfId="1529" xr:uid="{39A96CC7-E6C3-42EF-83E6-8CBCFBDE0FBD}"/>
    <cellStyle name="Comma 2 2 2 5 3" xfId="2392" xr:uid="{41D8B931-F0CB-4B3F-A541-D709838255EB}"/>
    <cellStyle name="Comma 2 2 2 5 4" xfId="3271" xr:uid="{D980EE1C-4F32-4DDB-84F8-45D3AE8A107E}"/>
    <cellStyle name="Comma 2 2 2 5 5" xfId="4173" xr:uid="{6E304DB2-1035-4526-BBAC-655F7EFADBA3}"/>
    <cellStyle name="Comma 2 2 2 5 6" xfId="5032" xr:uid="{8E0445CC-F1C4-44A3-B476-7C2FB6FB73EA}"/>
    <cellStyle name="Comma 2 2 2 6" xfId="1524" xr:uid="{58B82504-85EE-4F44-BB1D-E4D09220A21E}"/>
    <cellStyle name="Comma 2 2 2 7" xfId="2387" xr:uid="{B2DF7EA0-7B00-4EDB-8B6E-02E347F21FE0}"/>
    <cellStyle name="Comma 2 2 2 8" xfId="3265" xr:uid="{FF26AF2E-A077-49A7-AEE2-323C3F815A34}"/>
    <cellStyle name="Comma 2 2 2 9" xfId="4168" xr:uid="{32E85614-7FEE-4D87-ACC3-7D4D85803D5E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10" xfId="4174" xr:uid="{43562D96-424C-4E0B-82DC-C3D18A5C3C72}"/>
    <cellStyle name="Comma 2 4 11" xfId="5033" xr:uid="{F415361E-076C-437F-B427-53CBD5020406}"/>
    <cellStyle name="Comma 2 4 2" xfId="573" xr:uid="{C905CED8-5DB1-47F9-B4CF-A746F8D65BDA}"/>
    <cellStyle name="Comma 2 4 2 2" xfId="574" xr:uid="{CE022F2C-A5CD-438E-9F33-6C9AFC0CF95A}"/>
    <cellStyle name="Comma 2 4 2 2 2" xfId="1532" xr:uid="{5CC7047C-39C5-43AB-840F-40F97AFC0265}"/>
    <cellStyle name="Comma 2 4 2 2 3" xfId="2395" xr:uid="{C13F4E8F-1639-44FC-BBDF-7BAE5A3BDE86}"/>
    <cellStyle name="Comma 2 4 2 2 4" xfId="3274" xr:uid="{C31B31F1-7258-4A93-9D64-6BFCF92AD8DA}"/>
    <cellStyle name="Comma 2 4 2 2 5" xfId="4176" xr:uid="{AD22CFCE-CB95-4E10-90D3-F204BC613B33}"/>
    <cellStyle name="Comma 2 4 2 2 6" xfId="5035" xr:uid="{3E507946-6660-4A67-92E8-81146DBF597C}"/>
    <cellStyle name="Comma 2 4 2 3" xfId="1531" xr:uid="{5014C869-AC17-4862-AC94-7A0E67554C55}"/>
    <cellStyle name="Comma 2 4 2 4" xfId="2394" xr:uid="{EF40B04C-94C9-427C-97A2-66652576FDD8}"/>
    <cellStyle name="Comma 2 4 2 5" xfId="3273" xr:uid="{6E69E04B-0B45-4E3A-89FC-DB3ACB5F4468}"/>
    <cellStyle name="Comma 2 4 2 6" xfId="4175" xr:uid="{B16D49C1-DB62-45E2-A447-956F30F6FE9F}"/>
    <cellStyle name="Comma 2 4 2 7" xfId="5034" xr:uid="{18E99546-71A3-4197-B682-01420FBF011C}"/>
    <cellStyle name="Comma 2 4 3" xfId="575" xr:uid="{D98F50E7-2F34-4F17-B1EA-B721F8EA0B72}"/>
    <cellStyle name="Comma 2 4 3 2" xfId="576" xr:uid="{3796252C-1054-4AE4-8E58-9290DAF8842A}"/>
    <cellStyle name="Comma 2 4 3 2 2" xfId="1534" xr:uid="{1A6FF5DA-BB5D-4CFC-ADDD-3DC0C0B51D5E}"/>
    <cellStyle name="Comma 2 4 3 2 3" xfId="2397" xr:uid="{F5C4A3D9-3488-43D4-AB42-8B134A036884}"/>
    <cellStyle name="Comma 2 4 3 2 4" xfId="3276" xr:uid="{E1133347-1859-42C1-8223-90C5F7FA3FB7}"/>
    <cellStyle name="Comma 2 4 3 2 5" xfId="4178" xr:uid="{C880A3A9-C5AC-46F2-A878-A2AC338B68DA}"/>
    <cellStyle name="Comma 2 4 3 2 6" xfId="5037" xr:uid="{5D1BC50C-226B-4D20-9610-FF8A5FD72DA6}"/>
    <cellStyle name="Comma 2 4 3 3" xfId="1533" xr:uid="{25277FF3-2F0A-4BA7-99EC-1B483C46146F}"/>
    <cellStyle name="Comma 2 4 3 4" xfId="2396" xr:uid="{97E7C38E-B823-40DF-B019-688239330576}"/>
    <cellStyle name="Comma 2 4 3 5" xfId="3275" xr:uid="{595B2B1E-D51B-4623-A107-F090EE1726D2}"/>
    <cellStyle name="Comma 2 4 3 6" xfId="4177" xr:uid="{FA4B4862-F5E4-49C6-B1EE-35610D1EB391}"/>
    <cellStyle name="Comma 2 4 3 7" xfId="5036" xr:uid="{37428BF1-A4C1-4A85-81B5-6663B0EC55EE}"/>
    <cellStyle name="Comma 2 4 4" xfId="577" xr:uid="{1CCF9010-917F-4467-AF40-31EC859BC004}"/>
    <cellStyle name="Comma 2 4 4 2" xfId="578" xr:uid="{1D6999D9-284E-48A1-8C07-46950C9EB86D}"/>
    <cellStyle name="Comma 2 4 4 2 2" xfId="1536" xr:uid="{19DDCD5F-FD98-40D9-AE3F-386E3F5F8D96}"/>
    <cellStyle name="Comma 2 4 4 2 3" xfId="2399" xr:uid="{2B5B398C-C09E-4C5E-9579-809C2ACBABEB}"/>
    <cellStyle name="Comma 2 4 4 2 4" xfId="3278" xr:uid="{49A7E77A-F776-4BE8-99CD-DE8ABB143873}"/>
    <cellStyle name="Comma 2 4 4 2 5" xfId="4180" xr:uid="{51E0E963-6544-468A-B74C-16DB97D91F88}"/>
    <cellStyle name="Comma 2 4 4 2 6" xfId="5039" xr:uid="{C820D359-29C0-4362-946D-AE20F459B2B2}"/>
    <cellStyle name="Comma 2 4 4 3" xfId="1535" xr:uid="{8B7A4D82-92C7-4363-A7B8-102FD23B5971}"/>
    <cellStyle name="Comma 2 4 4 4" xfId="2398" xr:uid="{35DB5D58-A213-4381-A0BB-8AE0CE559A7B}"/>
    <cellStyle name="Comma 2 4 4 5" xfId="3277" xr:uid="{77CD2874-8AAA-4189-9927-A31503FDC416}"/>
    <cellStyle name="Comma 2 4 4 6" xfId="4179" xr:uid="{5BB84CD8-6D7E-44B3-BA49-90DA92D20E75}"/>
    <cellStyle name="Comma 2 4 4 7" xfId="5038" xr:uid="{AC23EFFC-82D6-4F7A-8B0D-A8BB29F98855}"/>
    <cellStyle name="Comma 2 4 5" xfId="579" xr:uid="{6C5F79FF-6622-4F1B-A976-B322D88252D9}"/>
    <cellStyle name="Comma 2 4 6" xfId="580" xr:uid="{878C6536-34C9-4999-9166-7341F3FAECA4}"/>
    <cellStyle name="Comma 2 4 6 2" xfId="1537" xr:uid="{E198379F-7781-4DA7-B69C-E30E6920B683}"/>
    <cellStyle name="Comma 2 4 6 3" xfId="2400" xr:uid="{4E029E62-7CCA-431E-9881-9732064F821A}"/>
    <cellStyle name="Comma 2 4 6 4" xfId="3279" xr:uid="{FEA6CA98-A9A9-40E5-A94A-BBE4548DC186}"/>
    <cellStyle name="Comma 2 4 6 5" xfId="4181" xr:uid="{A4F0C78D-2B0A-4595-9805-B85652668F57}"/>
    <cellStyle name="Comma 2 4 6 6" xfId="5040" xr:uid="{833A495E-C88F-45AB-A067-839DCE5AA4B1}"/>
    <cellStyle name="Comma 2 4 7" xfId="1530" xr:uid="{1F765EE1-3967-4480-AFD8-DC4A115C2440}"/>
    <cellStyle name="Comma 2 4 8" xfId="2393" xr:uid="{3B250031-9469-413F-8DE1-4DFAE6E0AC14}"/>
    <cellStyle name="Comma 2 4 9" xfId="3272" xr:uid="{15BA2D2D-BCFD-473C-991D-8916BEF519E3}"/>
    <cellStyle name="Comma 2 5" xfId="581" xr:uid="{CA6F51B9-C39B-4ECF-913E-3135D9255650}"/>
    <cellStyle name="Comma 20" xfId="1841" xr:uid="{84CDB44A-D10A-4CEC-8875-3932901AAA98}"/>
    <cellStyle name="Comma 21" xfId="978" xr:uid="{15847C77-9886-4051-81FD-2CB6EECE3DFC}"/>
    <cellStyle name="Comma 21 2" xfId="3591" xr:uid="{5C899FE4-D2A7-4247-9275-1B8A7EE2C03A}"/>
    <cellStyle name="Comma 22" xfId="1838" xr:uid="{5FE169F9-0B61-4D3C-AD9C-420F3F4B9A9B}"/>
    <cellStyle name="Comma 23" xfId="1844" xr:uid="{19150328-AE61-48BF-97C8-FF3AF164B4B1}"/>
    <cellStyle name="Comma 24" xfId="2708" xr:uid="{D519C9A4-D183-412C-9CF8-F84A90DADC58}"/>
    <cellStyle name="Comma 25" xfId="2718" xr:uid="{A7CD297B-74F4-4FDF-BFC2-3EF4E3D8CAE9}"/>
    <cellStyle name="Comma 26" xfId="2695" xr:uid="{746EFAD3-9B0E-428C-9CB7-B3430C0DBE8D}"/>
    <cellStyle name="Comma 27" xfId="2717" xr:uid="{5180A239-D682-46A3-9DCA-B6BE812D5DDA}"/>
    <cellStyle name="Comma 28" xfId="2686" xr:uid="{737AE83B-6BD5-4C08-B976-4D8903C8B0D0}"/>
    <cellStyle name="Comma 29" xfId="2716" xr:uid="{9965FF8E-E086-4382-9780-2884F1A7C631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2 3 2" xfId="1539" xr:uid="{A5F56C07-664F-4303-8718-E02EDDFD4E29}"/>
    <cellStyle name="Comma 3 2 3 3" xfId="2402" xr:uid="{19FE42DE-42ED-4E21-92DB-F95B35516D3F}"/>
    <cellStyle name="Comma 3 2 3 4" xfId="3282" xr:uid="{4EA9A20D-DC4E-4085-AF73-243C1CDAF1E2}"/>
    <cellStyle name="Comma 3 2 3 5" xfId="4183" xr:uid="{0D21C865-2040-445D-9E40-B4B7778E1588}"/>
    <cellStyle name="Comma 3 2 3 6" xfId="5042" xr:uid="{A29A9CDA-1FAA-4592-9EC5-13754BFD3E7B}"/>
    <cellStyle name="Comma 3 2 4" xfId="1538" xr:uid="{2F2C5195-6E65-4BC2-9812-E83571C4876A}"/>
    <cellStyle name="Comma 3 2 5" xfId="2401" xr:uid="{0BA56AAB-4A04-4EB0-BA09-D3BD2485AEEB}"/>
    <cellStyle name="Comma 3 2 6" xfId="3280" xr:uid="{A905D664-A8A4-42FF-B30F-92436ECF911E}"/>
    <cellStyle name="Comma 3 2 7" xfId="4182" xr:uid="{F0264A55-8E41-4D33-BBF0-542C32678442}"/>
    <cellStyle name="Comma 3 2 8" xfId="5041" xr:uid="{2281DDDA-435A-4273-B5D1-EC0C71F2BCCD}"/>
    <cellStyle name="Comma 3 3" xfId="586" xr:uid="{0CE4A1E9-F3F3-438E-A772-B196508CF7AF}"/>
    <cellStyle name="Comma 3 4" xfId="587" xr:uid="{17A4AC75-242A-49AE-937B-5870927A98FA}"/>
    <cellStyle name="Comma 3 4 2" xfId="1540" xr:uid="{A237D25E-A0D3-411C-8DC3-B229D2E83391}"/>
    <cellStyle name="Comma 3 4 3" xfId="2403" xr:uid="{2D3B82A9-6B68-4198-8611-08D506851F26}"/>
    <cellStyle name="Comma 3 4 4" xfId="3283" xr:uid="{F16BD111-03CE-45CF-9BC2-75F4B09BA468}"/>
    <cellStyle name="Comma 3 4 5" xfId="4184" xr:uid="{73D68D68-D80C-4593-8C93-A43B232269CC}"/>
    <cellStyle name="Comma 3 4 6" xfId="5043" xr:uid="{F00D3FD8-C9EB-47C6-BE82-DA6124A4EEE5}"/>
    <cellStyle name="Comma 3 5" xfId="588" xr:uid="{0E0092A1-4A68-4310-9CC0-DADFFA4AB7BB}"/>
    <cellStyle name="Comma 3 5 2" xfId="1541" xr:uid="{F44280CD-49AE-4EA0-AA5D-039CF94504FD}"/>
    <cellStyle name="Comma 3 5 3" xfId="2404" xr:uid="{29A6E4FA-0F7B-4E66-A741-411EFA12F4C1}"/>
    <cellStyle name="Comma 3 5 4" xfId="3284" xr:uid="{1C34B3D5-4511-41ED-BE5B-C4F843F674CB}"/>
    <cellStyle name="Comma 3 5 5" xfId="4185" xr:uid="{EDBF8B90-B89A-4D4F-9639-7730225F0B4F}"/>
    <cellStyle name="Comma 3 5 6" xfId="5044" xr:uid="{E1FBAFEB-8EC5-4E08-99A6-394C5554AD7D}"/>
    <cellStyle name="Comma 30" xfId="2615" xr:uid="{85E6B40E-14BD-4C04-BC17-967362AA1137}"/>
    <cellStyle name="Comma 31" xfId="2715" xr:uid="{00F4196E-78F4-4193-9DC4-8A1DBE7A26CA}"/>
    <cellStyle name="Comma 32" xfId="2566" xr:uid="{63A0EC8C-2494-4A40-BC88-FE2C424CF86B}"/>
    <cellStyle name="Comma 33" xfId="2714" xr:uid="{B566C5D1-D1EB-4E06-AD34-DC8472624DDA}"/>
    <cellStyle name="Comma 34" xfId="2565" xr:uid="{6D7387BC-CBF0-4CA4-81B2-66D5D8D64236}"/>
    <cellStyle name="Comma 35" xfId="2713" xr:uid="{B5722C60-924A-4C47-87F3-B585F7032B8F}"/>
    <cellStyle name="Comma 36" xfId="2503" xr:uid="{C0060576-7968-4153-89C3-D48CEA5734A2}"/>
    <cellStyle name="Comma 37" xfId="2712" xr:uid="{88FE3462-FC25-408C-8230-75527EBDE1FB}"/>
    <cellStyle name="Comma 38" xfId="2455" xr:uid="{A521AE16-D4E5-4104-9CAF-7E2302892F07}"/>
    <cellStyle name="Comma 39" xfId="2711" xr:uid="{4EFBBC59-D45C-4605-8028-9CEA86011C4F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4 2 3 2" xfId="1543" xr:uid="{DD323B59-732D-4D3D-9EB9-12A2934B1308}"/>
    <cellStyle name="Comma 4 2 3 3" xfId="2406" xr:uid="{F2F7156B-E788-46A0-AE73-2C878FBFDA5F}"/>
    <cellStyle name="Comma 4 2 3 4" xfId="3286" xr:uid="{B98C63DE-B2F6-44F6-B9C4-68B48E7E3ED5}"/>
    <cellStyle name="Comma 4 2 3 5" xfId="4187" xr:uid="{EC1D1DB7-1509-403B-AE71-F0EFBE5E2D4B}"/>
    <cellStyle name="Comma 4 2 3 6" xfId="5046" xr:uid="{D8219EEE-5C95-4486-B426-407214BAD479}"/>
    <cellStyle name="Comma 4 2 4" xfId="1542" xr:uid="{B3AF3AAD-9B11-4415-BBF8-886CE47D745D}"/>
    <cellStyle name="Comma 4 2 5" xfId="2405" xr:uid="{F0A6EB10-C265-4836-A0E4-D53BCDD05A89}"/>
    <cellStyle name="Comma 4 2 6" xfId="3285" xr:uid="{EB23DAF5-86F6-41A0-9ABA-1212A1C231F9}"/>
    <cellStyle name="Comma 4 2 7" xfId="4186" xr:uid="{7CC90A4C-A529-4C04-A7FC-ABE19DF78DF1}"/>
    <cellStyle name="Comma 4 2 8" xfId="5045" xr:uid="{3050D941-60AB-49A5-8ECE-A902333379A6}"/>
    <cellStyle name="Comma 40" xfId="2453" xr:uid="{15587BDA-84A4-407E-A5D8-2368B7076133}"/>
    <cellStyle name="Comma 41" xfId="2710" xr:uid="{065C001C-DA64-4EB9-9CE2-A7D2934F0ABC}"/>
    <cellStyle name="Comma 42" xfId="2452" xr:uid="{5744542B-048C-4F32-B720-95569BD48BAE}"/>
    <cellStyle name="Comma 43" xfId="2709" xr:uid="{0156E0C7-6872-4AF7-B34E-DA0E87A8602D}"/>
    <cellStyle name="Comma 44" xfId="2720" xr:uid="{0005DC24-EE16-4833-BF64-F5857F2FF622}"/>
    <cellStyle name="Comma 45" xfId="3587" xr:uid="{8525FA00-1C98-43D5-BC6D-9EE888500184}"/>
    <cellStyle name="Comma 46" xfId="3623" xr:uid="{03F5F531-4D71-4C86-9262-41C593A0D05C}"/>
    <cellStyle name="Comma 47" xfId="3566" xr:uid="{A0786E33-3159-4E96-945F-021DD3309BED}"/>
    <cellStyle name="Comma 48" xfId="3622" xr:uid="{A83B2FFC-EE31-4C86-AA45-FC471C51AFB0}"/>
    <cellStyle name="Comma 49" xfId="3447" xr:uid="{7635E463-EA6D-4ABB-8BA7-9DC2B4BCD9C3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5 4 2 2" xfId="1545" xr:uid="{91D5E0AC-8079-4A9D-BA7B-17FD926023DC}"/>
    <cellStyle name="Comma 5 4 2 3" xfId="2408" xr:uid="{AE7EF2D1-6A5A-46DB-B4FD-561D1F0CA7FC}"/>
    <cellStyle name="Comma 5 4 2 4" xfId="3288" xr:uid="{20FF537A-19FC-4D8A-A562-71A142134849}"/>
    <cellStyle name="Comma 5 4 2 5" xfId="4189" xr:uid="{EE54E5F0-40F8-4945-949B-27AF30704BAF}"/>
    <cellStyle name="Comma 5 4 2 6" xfId="5048" xr:uid="{A0A01051-0928-496B-BBF3-FA9387581028}"/>
    <cellStyle name="Comma 5 4 3" xfId="1544" xr:uid="{D0B96FF0-C755-4E14-BA81-F5A62D2A9A90}"/>
    <cellStyle name="Comma 5 4 4" xfId="2407" xr:uid="{D6BDE3DE-6878-4567-8786-11C912D0E03B}"/>
    <cellStyle name="Comma 5 4 5" xfId="3287" xr:uid="{B1A9E3E1-BE31-4159-B4D9-6A1FF731A81D}"/>
    <cellStyle name="Comma 5 4 6" xfId="4188" xr:uid="{A0979D7B-610D-42BD-8AE3-0A6B3DBDACC4}"/>
    <cellStyle name="Comma 5 4 7" xfId="5047" xr:uid="{5FE22526-0036-43BB-B9B0-884706D823B7}"/>
    <cellStyle name="Comma 50" xfId="3621" xr:uid="{69166D86-6427-49CA-A69A-1BC52B1E3D1B}"/>
    <cellStyle name="Comma 51" xfId="3400" xr:uid="{247D08D6-0B95-4250-B8E3-1190648A3A0F}"/>
    <cellStyle name="Comma 52" xfId="3620" xr:uid="{207E5789-B3A9-4A31-986D-D97251134BE4}"/>
    <cellStyle name="Comma 53" xfId="3336" xr:uid="{76698823-56B8-48D6-B9EF-014C1DCE79A9}"/>
    <cellStyle name="Comma 54" xfId="3619" xr:uid="{5CEC0729-2D8F-4F2D-A4F7-4677C26090FC}"/>
    <cellStyle name="Comma 55" xfId="3335" xr:uid="{71A24783-BAEA-4A9E-8EFA-B2051028AEBD}"/>
    <cellStyle name="Comma 56" xfId="3618" xr:uid="{E0958740-4DD8-46DE-89A0-62263507BC3E}"/>
    <cellStyle name="Comma 57" xfId="3305" xr:uid="{D11BF5FF-3561-4BD7-8E1D-AC8AEED779FE}"/>
    <cellStyle name="Comma 58" xfId="3617" xr:uid="{6B38BBEB-3473-4873-A13C-5C096393101D}"/>
    <cellStyle name="Comma 59" xfId="3304" xr:uid="{3C00EDE5-BBAA-42D0-97CB-5F1CEB9F33B1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6 3 2 2" xfId="1547" xr:uid="{C69A96CA-3C30-4E27-952E-ED521069147E}"/>
    <cellStyle name="Comma 6 3 2 3" xfId="2410" xr:uid="{1B2E5166-D340-4C18-ACBA-98F2EAE329FB}"/>
    <cellStyle name="Comma 6 3 2 4" xfId="3290" xr:uid="{25F06882-318E-4281-9309-8FB8F292A245}"/>
    <cellStyle name="Comma 6 3 2 5" xfId="4191" xr:uid="{C9B73B55-ADBC-4572-88C0-C621736AC675}"/>
    <cellStyle name="Comma 6 3 2 6" xfId="5050" xr:uid="{8D3BE74B-B525-40D1-A5FE-8224D7ADE941}"/>
    <cellStyle name="Comma 6 3 3" xfId="1546" xr:uid="{D6DF2EDD-2AF2-4836-AB15-F3F12308F241}"/>
    <cellStyle name="Comma 6 3 4" xfId="2409" xr:uid="{FDDC89AB-74B7-4AEC-A30D-40C36FB404E0}"/>
    <cellStyle name="Comma 6 3 5" xfId="3289" xr:uid="{A8A00E6C-8E2E-42E7-AEE0-5AB86E918301}"/>
    <cellStyle name="Comma 6 3 6" xfId="4190" xr:uid="{49399F98-52EC-4A9C-96AD-30C5DA3B5E16}"/>
    <cellStyle name="Comma 6 3 7" xfId="5049" xr:uid="{DD513D13-71DD-4BBB-8E64-77DAB19D4D6B}"/>
    <cellStyle name="Comma 60" xfId="3616" xr:uid="{7F035183-0744-4608-A423-EEB2C7736FA1}"/>
    <cellStyle name="Comma 61" xfId="3295" xr:uid="{F5545C99-CC78-4AD8-87B5-BF1F001B47BE}"/>
    <cellStyle name="Comma 62" xfId="3615" xr:uid="{451022AE-4B42-4014-B1DF-CA37EA110D29}"/>
    <cellStyle name="Comma 63" xfId="3281" xr:uid="{7D08F2FF-7D8E-44A7-AE47-86FCFB053258}"/>
    <cellStyle name="Comma 64" xfId="3614" xr:uid="{69DEBD86-DB04-4CFC-A391-CA921457D6FB}"/>
    <cellStyle name="Comma 65" xfId="3270" xr:uid="{05C40A6A-09B3-4CA6-9262-A4FAEBA52FF7}"/>
    <cellStyle name="Comma 66" xfId="3613" xr:uid="{03E52B9D-C2C7-448B-A136-45215F103449}"/>
    <cellStyle name="Comma 67" xfId="3264" xr:uid="{9C9F49CA-4D2F-493B-9953-53ECF7DD97AD}"/>
    <cellStyle name="Comma 68" xfId="3612" xr:uid="{56D8CC06-01AB-4CE7-AB88-C84A21AEF24B}"/>
    <cellStyle name="Comma 69" xfId="3229" xr:uid="{2B90C652-B908-48B7-B77D-ED60185DD18A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2 2 2" xfId="1549" xr:uid="{5F6AA689-F78F-4E96-B6AD-FA3A068D0C64}"/>
    <cellStyle name="Comma 7 2 2 3" xfId="2412" xr:uid="{2FE8025C-268E-4B84-B492-423D9CCB35FC}"/>
    <cellStyle name="Comma 7 2 2 4" xfId="3292" xr:uid="{4E7D85AE-0F3A-4509-92B2-55967A6F8B81}"/>
    <cellStyle name="Comma 7 2 2 5" xfId="4193" xr:uid="{A514A1BD-FDAA-4E81-B504-F2D00458DE5E}"/>
    <cellStyle name="Comma 7 2 2 6" xfId="5052" xr:uid="{325E9398-74F9-4487-A5E1-90461986B6E9}"/>
    <cellStyle name="Comma 7 2 3" xfId="1548" xr:uid="{2E8AA068-8C8E-48BE-B355-65039A974550}"/>
    <cellStyle name="Comma 7 2 4" xfId="2411" xr:uid="{74C99AD7-2127-4CC5-9CA6-A5372DF92D0C}"/>
    <cellStyle name="Comma 7 2 5" xfId="3291" xr:uid="{7AF4561F-850B-4025-B75F-97963BCDC5B2}"/>
    <cellStyle name="Comma 7 2 6" xfId="4192" xr:uid="{3E36AC25-AD13-4ACB-94B8-D9C615DF2E9C}"/>
    <cellStyle name="Comma 7 2 7" xfId="5051" xr:uid="{988AAEA9-1F32-4363-BDDD-1C15C42B269A}"/>
    <cellStyle name="Comma 7 3" xfId="605" xr:uid="{B06BAE1B-D059-4E4B-96AB-344A63DF24C8}"/>
    <cellStyle name="Comma 7 3 2" xfId="1550" xr:uid="{92950B7B-6917-48D7-A013-75998ED878AD}"/>
    <cellStyle name="Comma 7 3 3" xfId="2413" xr:uid="{0FF284C5-417D-4F4E-B77D-BEF62F0CBD9F}"/>
    <cellStyle name="Comma 7 3 4" xfId="3293" xr:uid="{627BCA31-8A9F-4B41-8C4B-642CD97D672F}"/>
    <cellStyle name="Comma 7 3 5" xfId="4194" xr:uid="{D67C666C-1BA4-4BC2-B140-8A3234B2B4A9}"/>
    <cellStyle name="Comma 7 3 6" xfId="5053" xr:uid="{17628FFF-E587-4375-B89C-EA2911A82B77}"/>
    <cellStyle name="Comma 7 4" xfId="606" xr:uid="{E43A030B-9DE4-4F08-BF90-4A953744DAFD}"/>
    <cellStyle name="Comma 7 4 2" xfId="1551" xr:uid="{2B0D0306-FAA2-4A0F-8434-DA08BAEB6E40}"/>
    <cellStyle name="Comma 7 4 3" xfId="2414" xr:uid="{344A9767-1F18-4F97-B928-380C3AB08AA4}"/>
    <cellStyle name="Comma 7 4 4" xfId="3294" xr:uid="{C72AB0B7-E341-4330-BC6E-65A9D1CD0E96}"/>
    <cellStyle name="Comma 7 4 5" xfId="4195" xr:uid="{46ECDCB4-30CC-4EF7-BD95-B4F807BB815D}"/>
    <cellStyle name="Comma 7 4 6" xfId="5054" xr:uid="{DFC56833-6500-494F-B6FE-F0577986EA5B}"/>
    <cellStyle name="Comma 70" xfId="3611" xr:uid="{2D3E5048-9F59-4ABB-B845-F1AE97C45E38}"/>
    <cellStyle name="Comma 71" xfId="3593" xr:uid="{D555BEAB-D3AE-41A8-A4DD-41AEB49BF07F}"/>
    <cellStyle name="Comma 72" xfId="3610" xr:uid="{F5F79677-87CC-4B96-B11D-35EC01780101}"/>
    <cellStyle name="Comma 73" xfId="3594" xr:uid="{1F778679-A902-4D79-8127-8441088BAD9A}"/>
    <cellStyle name="Comma 74" xfId="3609" xr:uid="{78BCA537-79E5-4A8B-B37D-9BA200FFFB8A}"/>
    <cellStyle name="Comma 75" xfId="3595" xr:uid="{F442ABCD-F44B-488B-A8A5-3B3D4A300569}"/>
    <cellStyle name="Comma 76" xfId="3608" xr:uid="{FB9E7280-C1CF-46EE-9BC6-03D6046C26B5}"/>
    <cellStyle name="Comma 77" xfId="3596" xr:uid="{D426D426-5CF0-47AC-A34F-97EB120B4136}"/>
    <cellStyle name="Comma 78" xfId="3607" xr:uid="{EED888B7-A9C5-43BE-9642-66309893E322}"/>
    <cellStyle name="Comma 79" xfId="3597" xr:uid="{CBA34BC8-76AB-4A16-A3B7-7CD093F7D737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80" xfId="3606" xr:uid="{7F595502-33BA-4D7A-98FD-5A15CE52B43B}"/>
    <cellStyle name="Comma 81" xfId="3598" xr:uid="{4909C670-DABC-44BC-B4C7-5899CE1DEC5A}"/>
    <cellStyle name="Comma 82" xfId="3605" xr:uid="{D4C473D5-E6C3-4B53-AD53-251930F6FB3A}"/>
    <cellStyle name="Comma 83" xfId="3599" xr:uid="{0323B466-DE03-49DC-8386-6363AF5E3D59}"/>
    <cellStyle name="Comma 84" xfId="3604" xr:uid="{A5D4198B-4F0F-4779-B1C8-532070C4B212}"/>
    <cellStyle name="Comma 85" xfId="3600" xr:uid="{05F9D434-92D3-4CE0-B286-62D3F8BDAFE7}"/>
    <cellStyle name="Comma 86" xfId="3603" xr:uid="{A02AE352-316F-40DB-AF06-2B90BBC50F01}"/>
    <cellStyle name="Comma 87" xfId="3601" xr:uid="{EA97E5A6-7DB5-4510-A328-C87A32652FE6}"/>
    <cellStyle name="Comma 88" xfId="3602" xr:uid="{036759E7-E3B5-455B-94C1-681970A9BCC7}"/>
    <cellStyle name="Comma 89" xfId="3625" xr:uid="{16D977A4-CDBB-4190-B71A-B26B0E456592}"/>
    <cellStyle name="Comma 9" xfId="612" xr:uid="{B11EE26D-631D-492A-917E-22F1BDACBBB9}"/>
    <cellStyle name="Comma 9 2" xfId="613" xr:uid="{A98FCD49-F679-4ABF-9D1D-426B69F03405}"/>
    <cellStyle name="Comma 9 2 2" xfId="1552" xr:uid="{6CCFBE27-5D91-4CC4-AF72-86C43E167A0F}"/>
    <cellStyle name="Comma 9 2 3" xfId="2415" xr:uid="{3B0A039F-B6B1-4B49-9DD3-287ECB447CE2}"/>
    <cellStyle name="Comma 9 2 4" xfId="3296" xr:uid="{672FBB7F-135B-438D-8CD3-B795F3B65BF4}"/>
    <cellStyle name="Comma 9 2 5" xfId="4196" xr:uid="{B7D59860-A588-4A49-B857-57E38D3D4CD7}"/>
    <cellStyle name="Comma 9 2 6" xfId="5055" xr:uid="{823E3C1C-7452-41B6-B15E-EE4DEE7FEB18}"/>
    <cellStyle name="Comma 9 3" xfId="614" xr:uid="{E9ADA992-6A6F-4731-8312-36F678236A6B}"/>
    <cellStyle name="Comma 9 3 2" xfId="1553" xr:uid="{6F2D2D0B-CEB8-467A-8AE9-65584A4C57CD}"/>
    <cellStyle name="Comma 9 3 3" xfId="2416" xr:uid="{8F344C3A-3DE9-402B-B720-6D1BB5264DA6}"/>
    <cellStyle name="Comma 9 3 4" xfId="3297" xr:uid="{9E33FD0D-A534-49AF-BC64-908C3E5F9747}"/>
    <cellStyle name="Comma 9 3 5" xfId="4197" xr:uid="{632E1DC5-E1CA-4988-A99D-68E064119B22}"/>
    <cellStyle name="Comma 9 3 6" xfId="5056" xr:uid="{0837E479-8A75-465D-A5A5-28C4D9072464}"/>
    <cellStyle name="Comma 90" xfId="4480" xr:uid="{1F1A1BB2-E999-4A60-8151-250383591472}"/>
    <cellStyle name="Comma 91" xfId="4482" xr:uid="{8EADF31C-785C-4DCB-BF19-6667AAA313B9}"/>
    <cellStyle name="Comma 92" xfId="4484" xr:uid="{222EC20D-ACC2-4702-889C-4A7EDEC8B296}"/>
    <cellStyle name="Comma 93" xfId="5343" xr:uid="{1D8D3B4D-F051-4E40-8124-D69DEE150262}"/>
    <cellStyle name="Comma 94" xfId="5348" xr:uid="{D32E98FA-95B1-443A-9AA8-EB924270A9FF}"/>
    <cellStyle name="Comma 95" xfId="5322" xr:uid="{7A317324-DDA7-4054-A929-7230290EEF94}"/>
    <cellStyle name="Comma 96" xfId="5347" xr:uid="{E5FD6280-FAF5-459E-91FC-7E8040DEE930}"/>
    <cellStyle name="Comma 97" xfId="5204" xr:uid="{E321AD07-E72E-46E7-A0CB-4F55ADBCB255}"/>
    <cellStyle name="Comma 98" xfId="5346" xr:uid="{851DEAE3-867C-4336-B53A-6219EC46E744}"/>
    <cellStyle name="Comma 99" xfId="5202" xr:uid="{2C63323F-5FA5-4A53-9B38-45ACE48AB426}"/>
    <cellStyle name="Currency [0] 2" xfId="615" xr:uid="{93A60FB3-5377-4630-9FE6-C2A75ACC1550}"/>
    <cellStyle name="Currency [0] 3" xfId="616" xr:uid="{5989D65A-D4F8-43D5-AADC-F598729F73D9}"/>
    <cellStyle name="Currency [0] 4" xfId="3590" xr:uid="{7CE2D306-94F3-4E86-8600-74A987EA107C}"/>
    <cellStyle name="Currency 10" xfId="4481" xr:uid="{C0349275-DFB3-4A88-AD81-8CF638E32867}"/>
    <cellStyle name="Currency 11" xfId="5344" xr:uid="{EF4B7CC2-50F9-4659-BDF5-203CAA6265DF}"/>
    <cellStyle name="Currency 12" xfId="5349" xr:uid="{7DEC3225-6D83-4FE5-8BA2-509548729367}"/>
    <cellStyle name="Currency 13" xfId="5350" xr:uid="{BA861CC4-678A-47E3-9215-823A25E4EDCB}"/>
    <cellStyle name="Currency 14" xfId="5351" xr:uid="{A2EDD9BE-7107-4BD2-A88E-C02082815C67}"/>
    <cellStyle name="Currency 15" xfId="5352" xr:uid="{90C75221-CB40-4BB3-9ACF-A46C89A45217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2 2 2" xfId="1555" xr:uid="{DD2AF862-1161-4AB4-9209-E29A7BF09F02}"/>
    <cellStyle name="Currency 2 2 2 2 3" xfId="2418" xr:uid="{682F97A4-7346-471D-BB1A-8EEF42F4D747}"/>
    <cellStyle name="Currency 2 2 2 2 4" xfId="3299" xr:uid="{DFC7FE74-1644-4E58-B1FA-F7EAAD9EC6F6}"/>
    <cellStyle name="Currency 2 2 2 2 5" xfId="4199" xr:uid="{B252B258-8F87-46FE-8962-86B56196DD3A}"/>
    <cellStyle name="Currency 2 2 2 2 6" xfId="5058" xr:uid="{2ACCFEBB-015D-4F86-AC85-534C6B42ECEB}"/>
    <cellStyle name="Currency 2 2 2 3" xfId="1554" xr:uid="{DAD78F23-C434-4F59-8F23-9227618A3ED5}"/>
    <cellStyle name="Currency 2 2 2 4" xfId="2417" xr:uid="{1D88EA9F-E22D-4CAD-8E19-190FC57F9B1F}"/>
    <cellStyle name="Currency 2 2 2 5" xfId="3298" xr:uid="{739FC6E4-0B4F-4C08-9762-F48173C50A8E}"/>
    <cellStyle name="Currency 2 2 2 6" xfId="4198" xr:uid="{59D3FBD3-98C3-4F3C-AF15-057CE8E953A3}"/>
    <cellStyle name="Currency 2 2 2 7" xfId="5057" xr:uid="{B494C32D-390E-4992-89C4-681EB5FCCE90}"/>
    <cellStyle name="Currency 2 3" xfId="621" xr:uid="{976B9A1B-17E3-4754-B13E-F5D3C585CFAE}"/>
    <cellStyle name="Currency 2 3 2" xfId="622" xr:uid="{6E06CFD6-2470-424F-8CE0-771AE22E1419}"/>
    <cellStyle name="Currency 2 3 2 2" xfId="1557" xr:uid="{C1C39C25-693B-4FEC-9C9A-BC869A26E60E}"/>
    <cellStyle name="Currency 2 3 2 3" xfId="2420" xr:uid="{F93C433B-9816-419D-B0DB-F1B481CB78C7}"/>
    <cellStyle name="Currency 2 3 2 4" xfId="3301" xr:uid="{43DC3A94-AF42-447F-BDE8-54C6CAC6A098}"/>
    <cellStyle name="Currency 2 3 2 5" xfId="4201" xr:uid="{08DB0C0F-E956-42D9-BCAE-292E8E9A302C}"/>
    <cellStyle name="Currency 2 3 2 6" xfId="5060" xr:uid="{C2407E41-5CE4-44BA-BC81-07BED956C5A2}"/>
    <cellStyle name="Currency 2 3 3" xfId="1556" xr:uid="{EDA6A261-24D1-4C58-8A1B-FC91004987E9}"/>
    <cellStyle name="Currency 2 3 4" xfId="2419" xr:uid="{9706253F-C00B-41D2-9713-B52EFF4D65B4}"/>
    <cellStyle name="Currency 2 3 5" xfId="3300" xr:uid="{5EEB9EC9-F3D8-4889-93A9-746EF8997545}"/>
    <cellStyle name="Currency 2 3 6" xfId="4200" xr:uid="{6F74074F-B5F7-412A-ACF9-967743E1D155}"/>
    <cellStyle name="Currency 2 3 7" xfId="5059" xr:uid="{CA5B592C-A3BD-46AF-ADD7-2309528A10B4}"/>
    <cellStyle name="Currency 2 4" xfId="623" xr:uid="{D3F320E5-DBA9-44AD-A944-C3B3A60EDD29}"/>
    <cellStyle name="Currency 2 4 2" xfId="1558" xr:uid="{F76487F7-43F4-4ACD-A8A2-A9025C21F907}"/>
    <cellStyle name="Currency 2 4 3" xfId="2421" xr:uid="{1039DF46-3649-4EA1-95D6-2A7C0F43F61E}"/>
    <cellStyle name="Currency 2 4 4" xfId="3302" xr:uid="{D30C5B6D-DACA-4249-8CC4-1420FB0365DA}"/>
    <cellStyle name="Currency 2 4 5" xfId="4202" xr:uid="{E9A050D9-48FA-44F1-A99B-B6B20E3F975C}"/>
    <cellStyle name="Currency 2 4 6" xfId="5061" xr:uid="{6B2F9205-0622-4BBF-9171-54C1A061B6DC}"/>
    <cellStyle name="Currency 2 5" xfId="624" xr:uid="{F2C74B1E-7E29-4687-8D89-F494831056D1}"/>
    <cellStyle name="Currency 2 5 2" xfId="1559" xr:uid="{2E4E7C3B-951B-4A75-96E5-E717AA121C20}"/>
    <cellStyle name="Currency 2 5 3" xfId="2422" xr:uid="{A729765B-92F6-4A45-A52C-3D3CE864F4D6}"/>
    <cellStyle name="Currency 2 5 4" xfId="3303" xr:uid="{919B8466-BA2C-4FB0-BA0A-91F5742E73DE}"/>
    <cellStyle name="Currency 2 5 5" xfId="4203" xr:uid="{2F3D0F1D-FA3B-4D20-9F82-80E3CF3D0969}"/>
    <cellStyle name="Currency 2 5 6" xfId="5062" xr:uid="{42D3D39B-5D62-4379-AA6D-0419CD0FBE38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Currency 9" xfId="3589" xr:uid="{06E958D7-CEC4-4EC8-A305-569CF9FC1369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10" xfId="4204" xr:uid="{1BD0731C-C0B0-48F9-8E8C-E65AC648D15D}"/>
    <cellStyle name="Normal 10 11" xfId="5063" xr:uid="{D2A6C8D6-1596-4683-B6A4-71C7A3BE134C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2 2 2" xfId="1564" xr:uid="{E5BE4A03-CF08-4E1D-8D7C-A44BB1DB7706}"/>
    <cellStyle name="Normal 10 2 2 2 2 3" xfId="2427" xr:uid="{0E74CEB9-13FF-4E30-A117-74D7DD193B10}"/>
    <cellStyle name="Normal 10 2 2 2 2 4" xfId="3310" xr:uid="{EF8A1D81-4FCA-442F-8029-F89F967016B9}"/>
    <cellStyle name="Normal 10 2 2 2 2 5" xfId="4208" xr:uid="{805B9BA5-85E3-432F-A315-6FA2EF80C0D7}"/>
    <cellStyle name="Normal 10 2 2 2 2 6" xfId="5067" xr:uid="{7E63D1D2-3B60-46F9-8E1D-836F5731D808}"/>
    <cellStyle name="Normal 10 2 2 2 3" xfId="1563" xr:uid="{7BC63885-27FD-4D10-ACF1-BC77E814B065}"/>
    <cellStyle name="Normal 10 2 2 2 4" xfId="2426" xr:uid="{04597E09-26A0-44F3-88D5-7689D1E430A3}"/>
    <cellStyle name="Normal 10 2 2 2 5" xfId="3309" xr:uid="{10E814E2-4A23-44B1-B6C4-267B3D0B7092}"/>
    <cellStyle name="Normal 10 2 2 2 6" xfId="4207" xr:uid="{847D2BF9-3E47-4D22-9D4A-25F2CFF8668B}"/>
    <cellStyle name="Normal 10 2 2 2 7" xfId="5066" xr:uid="{FB33A348-ABA1-40C2-813E-4DA5AF905215}"/>
    <cellStyle name="Normal 10 2 2 3" xfId="643" xr:uid="{A484FED7-637B-4A0F-9A5B-26DDDF44F7BF}"/>
    <cellStyle name="Normal 10 2 2 3 2" xfId="1565" xr:uid="{6CD1234D-1F69-4F22-B3A2-7F7F405A07A3}"/>
    <cellStyle name="Normal 10 2 2 3 3" xfId="2428" xr:uid="{76A20F6D-850E-4343-8BF1-5131D3B58E80}"/>
    <cellStyle name="Normal 10 2 2 3 4" xfId="3311" xr:uid="{2E3D89C0-ABB1-4AE4-8672-290FD72B7C9A}"/>
    <cellStyle name="Normal 10 2 2 3 5" xfId="4209" xr:uid="{53EE54F8-7937-4F72-A2FC-141EBE384E0B}"/>
    <cellStyle name="Normal 10 2 2 3 6" xfId="5068" xr:uid="{86B47946-DBD0-4682-BE17-35A8D2591167}"/>
    <cellStyle name="Normal 10 2 2 4" xfId="1562" xr:uid="{52AA61BE-B2CA-463C-A295-BDD1FC823CCB}"/>
    <cellStyle name="Normal 10 2 2 5" xfId="2425" xr:uid="{0B83D859-A71F-4161-A58F-8F9C7CFB22EB}"/>
    <cellStyle name="Normal 10 2 2 6" xfId="3308" xr:uid="{6717074B-8935-4569-BB0D-6DCFF15F30CF}"/>
    <cellStyle name="Normal 10 2 2 7" xfId="4206" xr:uid="{74266C74-2C24-4F58-81D5-081717EB5250}"/>
    <cellStyle name="Normal 10 2 2 8" xfId="5065" xr:uid="{FF2933C2-0CF3-41DA-B7C0-5360B1E94672}"/>
    <cellStyle name="Normal 10 2 3" xfId="644" xr:uid="{ACBF9B93-4116-429A-97F7-B795CACE7D99}"/>
    <cellStyle name="Normal 10 2 3 2" xfId="645" xr:uid="{C20DD564-555A-48FF-9AAE-EEDE546498B6}"/>
    <cellStyle name="Normal 10 2 3 2 2" xfId="1567" xr:uid="{8C48A3D6-B575-48E8-853D-5040EC903E1B}"/>
    <cellStyle name="Normal 10 2 3 2 3" xfId="2430" xr:uid="{1429F452-5901-41A7-AB84-E131D5317A09}"/>
    <cellStyle name="Normal 10 2 3 2 4" xfId="3313" xr:uid="{F66F6BA1-B2C0-4380-BFC6-CCE99B255A03}"/>
    <cellStyle name="Normal 10 2 3 2 5" xfId="4211" xr:uid="{4B0338F2-E11B-4D6A-A168-9E75FBD2DD5F}"/>
    <cellStyle name="Normal 10 2 3 2 6" xfId="5070" xr:uid="{CAF76F94-AD20-4786-B4EA-7F175BAA5024}"/>
    <cellStyle name="Normal 10 2 3 3" xfId="1566" xr:uid="{0A1EC6EA-B19D-4E4F-B5AC-75EC320372E2}"/>
    <cellStyle name="Normal 10 2 3 4" xfId="2429" xr:uid="{4712CAC9-47E8-4D53-933B-A8F6554D6110}"/>
    <cellStyle name="Normal 10 2 3 5" xfId="3312" xr:uid="{B6E0D93A-C206-49B6-B51C-6797973D6EAC}"/>
    <cellStyle name="Normal 10 2 3 6" xfId="4210" xr:uid="{6366BEB2-9612-45D8-9BFC-A10024967D63}"/>
    <cellStyle name="Normal 10 2 3 7" xfId="5069" xr:uid="{4C191035-71DD-4638-B43D-640779FD4302}"/>
    <cellStyle name="Normal 10 2 4" xfId="646" xr:uid="{DC3DD205-F7BB-4FE2-9685-8F1C1B1F4F57}"/>
    <cellStyle name="Normal 10 2 4 2" xfId="1568" xr:uid="{FD366E0C-6B8C-4420-B843-54EE3CA18D0F}"/>
    <cellStyle name="Normal 10 2 4 3" xfId="2431" xr:uid="{E34C0308-89C5-4E69-BC5F-2D2C067EF3C6}"/>
    <cellStyle name="Normal 10 2 4 4" xfId="3314" xr:uid="{F26E8902-468A-43BC-B606-F073267116CC}"/>
    <cellStyle name="Normal 10 2 4 5" xfId="4212" xr:uid="{FE7A472B-A9FE-4A97-A661-5DB9B2892618}"/>
    <cellStyle name="Normal 10 2 4 6" xfId="5071" xr:uid="{14D89D2B-01BE-47FB-B94F-531F35782647}"/>
    <cellStyle name="Normal 10 2 5" xfId="1561" xr:uid="{E820F12C-76CD-4C17-9616-79FFC5F8A30F}"/>
    <cellStyle name="Normal 10 2 6" xfId="2424" xr:uid="{51C75B25-D8FF-41A1-A17D-CCBE3C4D37F1}"/>
    <cellStyle name="Normal 10 2 7" xfId="3307" xr:uid="{383544B8-6E46-4B1C-ABE9-12E1B0F23610}"/>
    <cellStyle name="Normal 10 2 8" xfId="4205" xr:uid="{2B363EBB-15CB-444B-B246-24F89189A20B}"/>
    <cellStyle name="Normal 10 2 9" xfId="5064" xr:uid="{3B380516-758B-4513-93C5-31256BE9A7BF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2 2 2" xfId="1571" xr:uid="{6EFD8114-F255-4172-B4D5-BFD0C6E42701}"/>
    <cellStyle name="Normal 10 3 2 2 3" xfId="2434" xr:uid="{5387B091-CC79-471F-B44B-9A10A9FBE42B}"/>
    <cellStyle name="Normal 10 3 2 2 4" xfId="3317" xr:uid="{7CDF9C4E-7452-41F8-86F4-96934DBF4964}"/>
    <cellStyle name="Normal 10 3 2 2 5" xfId="4215" xr:uid="{0BA7455B-5FC4-40E0-8519-54F9563389C3}"/>
    <cellStyle name="Normal 10 3 2 2 6" xfId="5074" xr:uid="{444A8A32-A66C-4EAF-B527-1C6BBECCBA12}"/>
    <cellStyle name="Normal 10 3 2 3" xfId="1570" xr:uid="{8F646EE3-4708-4265-B045-B27A7215917B}"/>
    <cellStyle name="Normal 10 3 2 4" xfId="2433" xr:uid="{FA837395-4864-432A-A704-D6F5AD8E645E}"/>
    <cellStyle name="Normal 10 3 2 5" xfId="3316" xr:uid="{8DD34919-9E10-47E0-B98A-04D3093A6ED3}"/>
    <cellStyle name="Normal 10 3 2 6" xfId="4214" xr:uid="{BE42917C-F92E-4E33-89C2-B2790CF9FCE2}"/>
    <cellStyle name="Normal 10 3 2 7" xfId="5073" xr:uid="{C117F6F8-0728-4348-A517-DC006A1E874E}"/>
    <cellStyle name="Normal 10 3 3" xfId="650" xr:uid="{F739C181-A55B-4208-BA30-28843C3C3905}"/>
    <cellStyle name="Normal 10 3 3 2" xfId="1572" xr:uid="{FD0E9239-614D-4913-9D28-524315A3846E}"/>
    <cellStyle name="Normal 10 3 3 3" xfId="2435" xr:uid="{302A8A10-B607-42D8-9D8F-2E7EC5D1F4D0}"/>
    <cellStyle name="Normal 10 3 3 4" xfId="3318" xr:uid="{B8FA8B35-9987-41C1-8718-E5BB1E1E37FD}"/>
    <cellStyle name="Normal 10 3 3 5" xfId="4216" xr:uid="{E68F4E65-FDAB-4AF7-9C51-0EE0243E9940}"/>
    <cellStyle name="Normal 10 3 3 6" xfId="5075" xr:uid="{65FD4526-9F24-47B0-8244-2B448C42F873}"/>
    <cellStyle name="Normal 10 3 4" xfId="1569" xr:uid="{71BD8439-0596-4E55-B6ED-5BC0C2FF8C00}"/>
    <cellStyle name="Normal 10 3 5" xfId="2432" xr:uid="{BA8554F4-1568-438A-BD91-FD485D657DD2}"/>
    <cellStyle name="Normal 10 3 6" xfId="3315" xr:uid="{7C8CC325-5A8C-4448-ABFA-644B6710BF66}"/>
    <cellStyle name="Normal 10 3 7" xfId="4213" xr:uid="{B015C721-C61D-40EC-82D7-6E06AC8A4B45}"/>
    <cellStyle name="Normal 10 3 8" xfId="5072" xr:uid="{0E5BF7CC-FF40-405B-8ADC-4E67313F3D23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2 2 2" xfId="1575" xr:uid="{A1F9BCB7-7F68-4D82-B7AA-F5A718065999}"/>
    <cellStyle name="Normal 10 4 2 2 3" xfId="2438" xr:uid="{B85D00A0-C20D-4E89-BBB1-A268DCCE3B76}"/>
    <cellStyle name="Normal 10 4 2 2 4" xfId="3321" xr:uid="{E79F8292-6610-41F7-8F0A-E3AB1AFF72B3}"/>
    <cellStyle name="Normal 10 4 2 2 5" xfId="4219" xr:uid="{0CE0332E-D717-40B1-BA89-C5C9FF550D04}"/>
    <cellStyle name="Normal 10 4 2 2 6" xfId="5078" xr:uid="{944595DD-47CB-4824-8AAF-BF334E62CFD4}"/>
    <cellStyle name="Normal 10 4 2 3" xfId="1574" xr:uid="{976362EF-DA91-4A92-8C41-3355D1B9C8F9}"/>
    <cellStyle name="Normal 10 4 2 4" xfId="2437" xr:uid="{464FEE5C-BA85-403B-9184-41B585B7ABEE}"/>
    <cellStyle name="Normal 10 4 2 5" xfId="3320" xr:uid="{584B21CC-D112-4F2E-8338-677DC2B8007D}"/>
    <cellStyle name="Normal 10 4 2 6" xfId="4218" xr:uid="{3B045D38-2172-4248-AF7D-6FCA44B22384}"/>
    <cellStyle name="Normal 10 4 2 7" xfId="5077" xr:uid="{D9E6C053-AAB9-43F8-96B6-8E7B1C8379ED}"/>
    <cellStyle name="Normal 10 4 3" xfId="654" xr:uid="{2E0076E5-588F-4600-ADAB-65BF50C4BF6B}"/>
    <cellStyle name="Normal 10 4 3 2" xfId="1576" xr:uid="{7217B4E1-D34D-4212-9AC0-2F355707616D}"/>
    <cellStyle name="Normal 10 4 3 3" xfId="2439" xr:uid="{FC06F9AE-240B-468C-8E52-25AB500B1E24}"/>
    <cellStyle name="Normal 10 4 3 4" xfId="3322" xr:uid="{36209E52-5A06-4171-B5C5-1B7F9AD5BB4D}"/>
    <cellStyle name="Normal 10 4 3 5" xfId="4220" xr:uid="{78CD3F8C-1955-4982-9EB6-3FD1BCF326FA}"/>
    <cellStyle name="Normal 10 4 3 6" xfId="5079" xr:uid="{0B5FBB69-B559-476B-B73E-2514F86F2780}"/>
    <cellStyle name="Normal 10 4 4" xfId="1573" xr:uid="{2EA00A3C-D20A-4815-AC95-C598AC7A0AD7}"/>
    <cellStyle name="Normal 10 4 5" xfId="2436" xr:uid="{36B509A5-3ADE-4194-A554-0A40DF29A890}"/>
    <cellStyle name="Normal 10 4 6" xfId="3319" xr:uid="{E0C6FBD2-E2B0-4E30-B3B1-1C42AA31DD1A}"/>
    <cellStyle name="Normal 10 4 7" xfId="4217" xr:uid="{C4DE06E6-BA0E-47BD-A112-62A7185A189A}"/>
    <cellStyle name="Normal 10 4 8" xfId="5076" xr:uid="{AC229AF3-019D-4AE9-B31A-3B118E8EC829}"/>
    <cellStyle name="Normal 10 5" xfId="655" xr:uid="{9819C990-34C3-4BED-84E5-59C38EFDA677}"/>
    <cellStyle name="Normal 10 5 2" xfId="656" xr:uid="{27D0A213-C87F-460C-8B8A-79126D5D14FC}"/>
    <cellStyle name="Normal 10 5 2 2" xfId="1578" xr:uid="{16FF92C9-7C7F-4091-A336-56F133BF4928}"/>
    <cellStyle name="Normal 10 5 2 3" xfId="2441" xr:uid="{E0557DEA-A372-4CEF-BD9C-A5090069BD92}"/>
    <cellStyle name="Normal 10 5 2 4" xfId="3324" xr:uid="{FED06904-EFFB-4168-AD6E-2D1E67FC80EE}"/>
    <cellStyle name="Normal 10 5 2 5" xfId="4222" xr:uid="{D7E70569-F89F-4CBC-A05B-681A7EAFEE47}"/>
    <cellStyle name="Normal 10 5 2 6" xfId="5081" xr:uid="{23446096-AB4B-4BE3-B5EC-6C25C6F5EE21}"/>
    <cellStyle name="Normal 10 5 3" xfId="1577" xr:uid="{D20C158A-5844-4174-9B31-788B5C56DEB5}"/>
    <cellStyle name="Normal 10 5 4" xfId="2440" xr:uid="{08DE7176-2422-4576-BAFB-C22CA0048A3B}"/>
    <cellStyle name="Normal 10 5 5" xfId="3323" xr:uid="{23418414-F6EA-45FD-A2B5-FFC1ACFB0C9F}"/>
    <cellStyle name="Normal 10 5 6" xfId="4221" xr:uid="{AB459192-4CC3-4B0F-8400-4038D557DBA0}"/>
    <cellStyle name="Normal 10 5 7" xfId="5080" xr:uid="{111D4DA7-A812-4053-B4A2-0D246BA90C68}"/>
    <cellStyle name="Normal 10 6" xfId="657" xr:uid="{AFA34B20-5EFE-4B2F-9DC6-FCC3B9546F27}"/>
    <cellStyle name="Normal 10 6 2" xfId="1579" xr:uid="{53CE3AD4-10D8-4F14-B434-C22D5422FFB8}"/>
    <cellStyle name="Normal 10 6 3" xfId="2442" xr:uid="{52D2EA66-DB3C-4C22-824C-5F8EB8C670F6}"/>
    <cellStyle name="Normal 10 6 4" xfId="3325" xr:uid="{8FB20B9D-09C3-43CC-831E-CE1ED22CBED1}"/>
    <cellStyle name="Normal 10 6 5" xfId="4223" xr:uid="{51F797E1-7593-4D34-8499-1EA317B5DFF0}"/>
    <cellStyle name="Normal 10 6 6" xfId="5082" xr:uid="{72E398A6-CE6B-4C8B-97A5-5F4B07A03A72}"/>
    <cellStyle name="Normal 10 7" xfId="1560" xr:uid="{27BCBDCD-5DDC-4C93-AD52-EAC104892DA9}"/>
    <cellStyle name="Normal 10 8" xfId="2423" xr:uid="{DA6C38C3-297C-4AAB-8F76-11A806E615FF}"/>
    <cellStyle name="Normal 10 9" xfId="3306" xr:uid="{3C4255D7-AB12-4450-9ED5-F55512C72C22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2 2 2" xfId="1582" xr:uid="{BD98C4A5-B74C-4AB6-B01A-149B2DD80320}"/>
    <cellStyle name="Normal 11 2 2 3" xfId="2445" xr:uid="{429E311B-8DCF-4E2B-9065-77B2696A0C0A}"/>
    <cellStyle name="Normal 11 2 2 4" xfId="3328" xr:uid="{DAF86FAB-AB0B-4C39-9376-27F839957FB4}"/>
    <cellStyle name="Normal 11 2 2 5" xfId="4226" xr:uid="{BA278A16-B3FA-49A8-B396-939F6DDADB2D}"/>
    <cellStyle name="Normal 11 2 2 6" xfId="5085" xr:uid="{3BCCB7CE-5E66-412E-A9C0-B7419B37E9D7}"/>
    <cellStyle name="Normal 11 2 3" xfId="1581" xr:uid="{F4D4780C-D8E0-40FD-A96A-0B1929956F63}"/>
    <cellStyle name="Normal 11 2 4" xfId="2444" xr:uid="{93E971F8-C447-4F89-94F6-1C540DD6D3F6}"/>
    <cellStyle name="Normal 11 2 5" xfId="3327" xr:uid="{F56B796D-2ECF-4B6B-A7D6-C8F557F1FCF4}"/>
    <cellStyle name="Normal 11 2 6" xfId="4225" xr:uid="{522E798E-C3F5-4075-A72D-74710C050DEE}"/>
    <cellStyle name="Normal 11 2 7" xfId="5084" xr:uid="{459F15A1-40A0-4172-B9BB-567A244E782A}"/>
    <cellStyle name="Normal 11 3" xfId="661" xr:uid="{8C0773E3-FEAE-4787-83F1-F4767A577642}"/>
    <cellStyle name="Normal 11 3 2" xfId="1583" xr:uid="{DC053D77-BB12-4E25-87C0-50C055BE06B7}"/>
    <cellStyle name="Normal 11 3 3" xfId="2446" xr:uid="{8D2B9624-4A56-4B55-8C31-963C90DD4597}"/>
    <cellStyle name="Normal 11 3 4" xfId="3329" xr:uid="{636027D1-9064-48BB-BAE4-B90A4FCB6BEC}"/>
    <cellStyle name="Normal 11 3 5" xfId="4227" xr:uid="{E0A1308D-B8DC-447A-A9FA-35A2D785DC35}"/>
    <cellStyle name="Normal 11 3 6" xfId="5086" xr:uid="{2FAF0E74-D4BF-4EAF-A0DF-D2F3F888AF3C}"/>
    <cellStyle name="Normal 11 4" xfId="1580" xr:uid="{70384505-6B2B-4614-B93C-984736028094}"/>
    <cellStyle name="Normal 11 5" xfId="2443" xr:uid="{09B876CC-E0E6-48CA-B634-8CD68FD23B53}"/>
    <cellStyle name="Normal 11 6" xfId="3326" xr:uid="{99B573CE-5EA0-4307-9230-3D81366F2565}"/>
    <cellStyle name="Normal 11 7" xfId="4224" xr:uid="{0F2087E2-D31F-4B1D-A213-8774726951C0}"/>
    <cellStyle name="Normal 11 8" xfId="5083" xr:uid="{CCF47BD2-718D-4E51-B04E-31DAE4FD13F8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2 2 2 2" xfId="1585" xr:uid="{4833D1BC-CBE0-4C79-BC6F-C5200020C8C4}"/>
    <cellStyle name="Normal 12 2 2 3" xfId="2448" xr:uid="{04C121F1-94D1-41D1-8A15-8784D4D60C99}"/>
    <cellStyle name="Normal 12 2 2 4" xfId="3331" xr:uid="{F81ACDF4-4D55-4BF1-B323-DAF1A7EC7488}"/>
    <cellStyle name="Normal 12 2 2 5" xfId="4229" xr:uid="{F4B86621-C703-4BFB-BCE3-993A81A225B4}"/>
    <cellStyle name="Normal 12 2 2 6" xfId="5088" xr:uid="{7AE33035-E4EC-484B-832B-CCF1C9005C5D}"/>
    <cellStyle name="Normal 12 2 3" xfId="1584" xr:uid="{E5C8B84D-8339-4D31-BE39-FC1DA713DF3B}"/>
    <cellStyle name="Normal 12 2 4" xfId="2447" xr:uid="{777678AD-B49C-46F0-AE11-B92640373445}"/>
    <cellStyle name="Normal 12 2 5" xfId="3330" xr:uid="{E83958C5-4C70-4316-A534-4401041FE671}"/>
    <cellStyle name="Normal 12 2 6" xfId="4228" xr:uid="{9C58470E-1646-45EF-9FAF-3B8CE9A6E5F8}"/>
    <cellStyle name="Normal 12 2 7" xfId="5087" xr:uid="{68E71F5C-0804-4FB6-9488-33BC6802F25C}"/>
    <cellStyle name="Normal 13" xfId="665" xr:uid="{C0C5C85F-5CA4-4ADC-82A5-5444DF57AF2E}"/>
    <cellStyle name="Normal 13 2" xfId="666" xr:uid="{F4466316-6B99-460C-8517-F2EA99C15592}"/>
    <cellStyle name="Normal 13 2 2" xfId="1587" xr:uid="{6D7A5B15-279E-42A5-B09F-0321C0CED596}"/>
    <cellStyle name="Normal 13 2 3" xfId="2450" xr:uid="{BFD9935B-5DDF-498A-9B1C-1FB5DAD5E921}"/>
    <cellStyle name="Normal 13 2 4" xfId="3333" xr:uid="{E92D591E-BF8D-4882-BA4C-736A6D00AD3C}"/>
    <cellStyle name="Normal 13 2 5" xfId="4231" xr:uid="{6977B36B-EB9D-4D6A-B47A-B5FDAA4B00C6}"/>
    <cellStyle name="Normal 13 2 6" xfId="5090" xr:uid="{01C8A063-C9B3-4573-BFC0-F3C2A23397F8}"/>
    <cellStyle name="Normal 13 3" xfId="1586" xr:uid="{0EB273D2-A34F-4C49-B3A2-71962006763A}"/>
    <cellStyle name="Normal 13 4" xfId="2449" xr:uid="{1B0D5CC2-1B19-493C-B07A-D8CCBF4714E1}"/>
    <cellStyle name="Normal 13 5" xfId="3332" xr:uid="{42AEFB68-0E07-4F46-BF07-647272F9A87C}"/>
    <cellStyle name="Normal 13 6" xfId="4230" xr:uid="{EB154685-16A9-4CDC-A4B2-B9C74D26A54B}"/>
    <cellStyle name="Normal 13 7" xfId="5089" xr:uid="{7C93C1D5-5914-4DF8-B9E0-C0D57DFDD446}"/>
    <cellStyle name="Normal 14" xfId="667" xr:uid="{57B6D162-5BA2-4D24-99D4-37FD4888EBBE}"/>
    <cellStyle name="Normal 15" xfId="668" xr:uid="{0B0AA0B6-4F0A-4164-949C-FFC676BC6229}"/>
    <cellStyle name="Normal 15 2" xfId="1588" xr:uid="{136C7EB9-6997-49C3-8E27-B8E8079E4C61}"/>
    <cellStyle name="Normal 16" xfId="979" xr:uid="{4053F560-AEBF-4E7F-95EC-63242CD77E97}"/>
    <cellStyle name="Normal 17" xfId="977" xr:uid="{3396D643-8217-447A-9E3B-F7591647BDF6}"/>
    <cellStyle name="Normal 18" xfId="1843" xr:uid="{EF3AE990-8C4D-41C4-8B99-9A9531109FC1}"/>
    <cellStyle name="Normal 19" xfId="2719" xr:uid="{0B3367EE-B089-4BE2-A53D-2DD14B26878D}"/>
    <cellStyle name="Normal 2" xfId="669" xr:uid="{B190D761-ADDB-4CFB-8149-54EEFCE0B1C0}"/>
    <cellStyle name="Normal 2 10" xfId="670" xr:uid="{25635D35-6675-4E4D-AAB1-9A83726B5117}"/>
    <cellStyle name="Normal 2 10 2" xfId="1589" xr:uid="{D8ADF3E2-CB3B-4559-AAEC-EE6E770A321B}"/>
    <cellStyle name="Normal 2 10 3" xfId="2451" xr:uid="{275FB34D-1140-434C-8990-E88E9CF5C5CE}"/>
    <cellStyle name="Normal 2 10 4" xfId="3334" xr:uid="{65DFFA42-881E-4853-8FF5-6E1E495E185F}"/>
    <cellStyle name="Normal 2 10 5" xfId="4232" xr:uid="{E747D467-B523-42C6-8DAC-5ADEA8205AF2}"/>
    <cellStyle name="Normal 2 10 6" xfId="5091" xr:uid="{56C117B2-01E9-46A8-A914-D47382CEBD43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2 9 2" xfId="1590" xr:uid="{77B4ABB9-9F16-4564-9041-D298759BF413}"/>
    <cellStyle name="Normal 2 9 3" xfId="2454" xr:uid="{05F26D0B-ACDB-4E17-A2BC-C1CBE5CC93F7}"/>
    <cellStyle name="Normal 2 9 4" xfId="3337" xr:uid="{A01DF5C1-4359-4945-9CCB-1D739EA41588}"/>
    <cellStyle name="Normal 2 9 5" xfId="4233" xr:uid="{B1E325B0-E21C-471D-A641-1ED267677F9E}"/>
    <cellStyle name="Normal 2 9 6" xfId="5092" xr:uid="{4D52B5ED-485A-4069-B6DB-22BC4E65161D}"/>
    <cellStyle name="Normal 20" xfId="3624" xr:uid="{E935B40E-A95A-4371-8445-BEA9FF54D738}"/>
    <cellStyle name="Normal 21" xfId="4483" xr:uid="{97ABA589-F561-44E9-A721-D7AE52B044AD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10" xfId="4234" xr:uid="{569450BE-F411-43D0-9D4D-38F41DEE12E9}"/>
    <cellStyle name="Normal 3 2 2 11" xfId="5093" xr:uid="{234A6CEA-D218-4DC9-BABD-0358E3FDF919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2 2 2" xfId="1595" xr:uid="{7F55D5FC-2A28-476D-AC1B-FD6060C293F0}"/>
    <cellStyle name="Normal 3 2 2 2 2 2 2 3" xfId="2460" xr:uid="{7AD41A1B-BD0E-4FAD-9585-B4B2E4A8EDA4}"/>
    <cellStyle name="Normal 3 2 2 2 2 2 2 4" xfId="3342" xr:uid="{8D26B731-898D-484F-804E-C03AC63B89E4}"/>
    <cellStyle name="Normal 3 2 2 2 2 2 2 5" xfId="4238" xr:uid="{2EA29DCC-8466-4582-BDD1-B7E535BA1C5F}"/>
    <cellStyle name="Normal 3 2 2 2 2 2 2 6" xfId="5097" xr:uid="{D54F7849-B8C1-48CC-ABC7-ED568C10B239}"/>
    <cellStyle name="Normal 3 2 2 2 2 2 3" xfId="1594" xr:uid="{2B15DED0-74A8-415D-9A47-2D35E181AC3E}"/>
    <cellStyle name="Normal 3 2 2 2 2 2 4" xfId="2459" xr:uid="{A98CF796-D6C6-4785-81A3-2ACD617B3CC3}"/>
    <cellStyle name="Normal 3 2 2 2 2 2 5" xfId="3341" xr:uid="{5DAACF03-79DB-4FAD-A5EC-1518A9E57BCB}"/>
    <cellStyle name="Normal 3 2 2 2 2 2 6" xfId="4237" xr:uid="{AEF88A1C-3DAA-4188-95EA-50E9362947A3}"/>
    <cellStyle name="Normal 3 2 2 2 2 2 7" xfId="5096" xr:uid="{FBDC361E-2C83-4871-AC2E-9E7E4CC18E1D}"/>
    <cellStyle name="Normal 3 2 2 2 2 3" xfId="694" xr:uid="{EF49C759-4180-43D3-A67A-292B6F990792}"/>
    <cellStyle name="Normal 3 2 2 2 2 3 2" xfId="1596" xr:uid="{173E00E9-F995-4D0F-AD5D-F16D731A1742}"/>
    <cellStyle name="Normal 3 2 2 2 2 3 3" xfId="2461" xr:uid="{86AEF706-B030-46AB-AB11-268F3792BB23}"/>
    <cellStyle name="Normal 3 2 2 2 2 3 4" xfId="3343" xr:uid="{2F135F4C-BEB2-4CE5-927F-BD3010D8EB3A}"/>
    <cellStyle name="Normal 3 2 2 2 2 3 5" xfId="4239" xr:uid="{856F9F8E-0730-4E1D-BCFD-801AE427EBF9}"/>
    <cellStyle name="Normal 3 2 2 2 2 3 6" xfId="5098" xr:uid="{DDC22125-6136-4BA1-A846-6CE2A8F3C1FF}"/>
    <cellStyle name="Normal 3 2 2 2 2 4" xfId="1593" xr:uid="{684495D7-74D3-4CE1-8B66-A1A9095BB5F8}"/>
    <cellStyle name="Normal 3 2 2 2 2 5" xfId="2458" xr:uid="{6C28EAC8-6BF9-429F-ABE8-AF1FF0FC82A6}"/>
    <cellStyle name="Normal 3 2 2 2 2 6" xfId="3340" xr:uid="{0472156C-7359-4A62-A8FA-42C8BC70C8E2}"/>
    <cellStyle name="Normal 3 2 2 2 2 7" xfId="4236" xr:uid="{ED2F8AB6-FD24-4EB4-B86C-30784724EB8A}"/>
    <cellStyle name="Normal 3 2 2 2 2 8" xfId="5095" xr:uid="{C79FDE40-2E00-4D58-93B4-B24E36EDDBD7}"/>
    <cellStyle name="Normal 3 2 2 2 3" xfId="695" xr:uid="{F0A25478-B998-4266-A275-2CC74B35F8B5}"/>
    <cellStyle name="Normal 3 2 2 2 3 2" xfId="696" xr:uid="{A7230ABC-CBCA-43C0-8C9A-5D6FE9E33408}"/>
    <cellStyle name="Normal 3 2 2 2 3 2 2" xfId="1598" xr:uid="{2AD14920-E81C-40D6-A9D9-EA9EF3396057}"/>
    <cellStyle name="Normal 3 2 2 2 3 2 3" xfId="2463" xr:uid="{994E98FA-7704-4784-A92C-0C4330B8FE0E}"/>
    <cellStyle name="Normal 3 2 2 2 3 2 4" xfId="3345" xr:uid="{CEA2811F-339A-42D4-BCC7-E637FDAB36A6}"/>
    <cellStyle name="Normal 3 2 2 2 3 2 5" xfId="4241" xr:uid="{38917B76-2B53-4CDD-BE5A-6B8A8E641754}"/>
    <cellStyle name="Normal 3 2 2 2 3 2 6" xfId="5100" xr:uid="{FDBB9BA0-7747-40A5-8100-59E5B19DDEE7}"/>
    <cellStyle name="Normal 3 2 2 2 3 3" xfId="1597" xr:uid="{9FB72C54-20BE-46BC-BB92-C73EACC49981}"/>
    <cellStyle name="Normal 3 2 2 2 3 4" xfId="2462" xr:uid="{365B6C3E-156B-4BEA-BA2C-888A6F3DADE1}"/>
    <cellStyle name="Normal 3 2 2 2 3 5" xfId="3344" xr:uid="{84A5C5D1-E89D-4D1E-982C-59F30F9DF00C}"/>
    <cellStyle name="Normal 3 2 2 2 3 6" xfId="4240" xr:uid="{DAB13F13-9235-4840-8714-F4E4FCACA088}"/>
    <cellStyle name="Normal 3 2 2 2 3 7" xfId="5099" xr:uid="{3E82AAEA-8F17-4D1C-A679-5041CC761F6F}"/>
    <cellStyle name="Normal 3 2 2 2 4" xfId="697" xr:uid="{B525BC2D-12DE-44CD-934C-6E90F4F5AC76}"/>
    <cellStyle name="Normal 3 2 2 2 4 2" xfId="1599" xr:uid="{04F54154-ADA7-442D-B105-E069A89FD96F}"/>
    <cellStyle name="Normal 3 2 2 2 4 3" xfId="2464" xr:uid="{3EBA8D1A-2E86-43FC-9F22-8132517D4836}"/>
    <cellStyle name="Normal 3 2 2 2 4 4" xfId="3346" xr:uid="{F4BF3E81-A9B6-4464-97BC-13885C4B2C5B}"/>
    <cellStyle name="Normal 3 2 2 2 4 5" xfId="4242" xr:uid="{04B627E3-9554-4A37-9512-DAA4C7338E78}"/>
    <cellStyle name="Normal 3 2 2 2 4 6" xfId="5101" xr:uid="{54300D35-0A33-4389-B3C1-AFFA6DEACB16}"/>
    <cellStyle name="Normal 3 2 2 2 5" xfId="1592" xr:uid="{5E6FE78B-A590-40A6-BBC0-C0E2F955C9F3}"/>
    <cellStyle name="Normal 3 2 2 2 6" xfId="2457" xr:uid="{C0B434B3-D163-4E4B-98E4-6DE28C5968E6}"/>
    <cellStyle name="Normal 3 2 2 2 7" xfId="3339" xr:uid="{CDEF685F-92D7-4E9B-8942-BBE708CAD62B}"/>
    <cellStyle name="Normal 3 2 2 2 8" xfId="4235" xr:uid="{1E58BA53-143A-4FBE-9607-3E5C4A45BA45}"/>
    <cellStyle name="Normal 3 2 2 2 9" xfId="5094" xr:uid="{E1E1402E-63E0-42EF-BA76-84FD4AA517A9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2 2 2" xfId="1602" xr:uid="{B668C4C3-619B-4E36-B8B2-401D4D9042EB}"/>
    <cellStyle name="Normal 3 2 2 3 2 2 3" xfId="2467" xr:uid="{D36772E5-82EC-4133-89B8-6249AC20DC2F}"/>
    <cellStyle name="Normal 3 2 2 3 2 2 4" xfId="3349" xr:uid="{BC7E4F3E-30D1-4866-902B-F6D1DEC86157}"/>
    <cellStyle name="Normal 3 2 2 3 2 2 5" xfId="4245" xr:uid="{8B6118AD-A076-4302-A9AA-5200FB3F3B49}"/>
    <cellStyle name="Normal 3 2 2 3 2 2 6" xfId="5104" xr:uid="{ABA5752D-8D09-427B-B819-888423B5BFAE}"/>
    <cellStyle name="Normal 3 2 2 3 2 3" xfId="1601" xr:uid="{7CC5CC2A-F0DC-461D-BB52-47B616876997}"/>
    <cellStyle name="Normal 3 2 2 3 2 4" xfId="2466" xr:uid="{A302CAA2-1AC9-40E6-A449-D01F8C0F4152}"/>
    <cellStyle name="Normal 3 2 2 3 2 5" xfId="3348" xr:uid="{485EA543-4F69-4D33-8EA8-C1AD1807EB5E}"/>
    <cellStyle name="Normal 3 2 2 3 2 6" xfId="4244" xr:uid="{A0D312C6-3E48-4A3E-B8C2-3BCA47077EF9}"/>
    <cellStyle name="Normal 3 2 2 3 2 7" xfId="5103" xr:uid="{9BDE1EAC-8F25-4D6D-9BCD-92E345860035}"/>
    <cellStyle name="Normal 3 2 2 3 3" xfId="701" xr:uid="{ECC9F8C5-081B-4588-AA52-3F45F81F1FCC}"/>
    <cellStyle name="Normal 3 2 2 3 3 2" xfId="1603" xr:uid="{CC0CDFBE-B9C9-4102-9671-600AB86B64AA}"/>
    <cellStyle name="Normal 3 2 2 3 3 3" xfId="2468" xr:uid="{E6EF9A13-ACDF-4BAB-9DE7-3D652C04ED20}"/>
    <cellStyle name="Normal 3 2 2 3 3 4" xfId="3350" xr:uid="{A85E7BD4-056D-47B2-B306-9C72C183AEBB}"/>
    <cellStyle name="Normal 3 2 2 3 3 5" xfId="4246" xr:uid="{64939B32-BD80-46E9-83EE-C82FC9AF0C61}"/>
    <cellStyle name="Normal 3 2 2 3 3 6" xfId="5105" xr:uid="{51A4D640-B86D-4035-940C-106AF95B35E5}"/>
    <cellStyle name="Normal 3 2 2 3 4" xfId="1600" xr:uid="{695A6A02-F886-4F1B-A674-31077CCDBB7F}"/>
    <cellStyle name="Normal 3 2 2 3 5" xfId="2465" xr:uid="{9926D92C-F4DE-4248-9410-10DB9A60CF1A}"/>
    <cellStyle name="Normal 3 2 2 3 6" xfId="3347" xr:uid="{9BEDA8A0-A6C4-4386-96F0-041FBC0A8743}"/>
    <cellStyle name="Normal 3 2 2 3 7" xfId="4243" xr:uid="{5B86508B-0246-4D19-8870-6B039D4F3D9C}"/>
    <cellStyle name="Normal 3 2 2 3 8" xfId="5102" xr:uid="{FE7F2BDA-CB74-4994-867C-A0A70511FF3D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2 2 2" xfId="1606" xr:uid="{2F766239-F26E-4D92-80B5-3E0B6BB22F5D}"/>
    <cellStyle name="Normal 3 2 2 4 2 2 3" xfId="2471" xr:uid="{08E491D5-5DEA-4340-BBE6-C45C8F9BE981}"/>
    <cellStyle name="Normal 3 2 2 4 2 2 4" xfId="3353" xr:uid="{3EE14996-A4CE-4507-8F85-D1BBC8CC0261}"/>
    <cellStyle name="Normal 3 2 2 4 2 2 5" xfId="4249" xr:uid="{CA30C099-497C-4DD9-9C38-E64C3FB0B68C}"/>
    <cellStyle name="Normal 3 2 2 4 2 2 6" xfId="5108" xr:uid="{138CA7E3-3398-4292-A542-7904A9E3E6F6}"/>
    <cellStyle name="Normal 3 2 2 4 2 3" xfId="1605" xr:uid="{2F096E9A-85BA-4401-938D-A540CBC2707C}"/>
    <cellStyle name="Normal 3 2 2 4 2 4" xfId="2470" xr:uid="{F6DA08F9-E093-4091-91DA-EB5A1D10791D}"/>
    <cellStyle name="Normal 3 2 2 4 2 5" xfId="3352" xr:uid="{04CAA9D2-DC7F-4D4B-84AA-A5E343303C26}"/>
    <cellStyle name="Normal 3 2 2 4 2 6" xfId="4248" xr:uid="{0F3CD607-87E5-48E5-91A1-C1E3283D695B}"/>
    <cellStyle name="Normal 3 2 2 4 2 7" xfId="5107" xr:uid="{8A6AFB94-A722-46EF-A498-118871529FCC}"/>
    <cellStyle name="Normal 3 2 2 4 3" xfId="705" xr:uid="{7D8BB6D3-E8F1-41A0-A43B-A984197EF5B1}"/>
    <cellStyle name="Normal 3 2 2 4 3 2" xfId="1607" xr:uid="{70D43B57-E680-4126-A349-6A7573C3CCB4}"/>
    <cellStyle name="Normal 3 2 2 4 3 3" xfId="2472" xr:uid="{8B3903E8-D6D1-467F-AA0C-15A9ECE7C111}"/>
    <cellStyle name="Normal 3 2 2 4 3 4" xfId="3354" xr:uid="{1FC0DB8F-FAAF-4C81-A881-1F7BCE166D1F}"/>
    <cellStyle name="Normal 3 2 2 4 3 5" xfId="4250" xr:uid="{8D2B909B-5B57-44B7-A40F-E453F60E89C8}"/>
    <cellStyle name="Normal 3 2 2 4 3 6" xfId="5109" xr:uid="{61FF97B6-AD93-482D-9855-FF9DE89EC33C}"/>
    <cellStyle name="Normal 3 2 2 4 4" xfId="1604" xr:uid="{82903B37-A737-4301-9EA2-38060B9A24AE}"/>
    <cellStyle name="Normal 3 2 2 4 5" xfId="2469" xr:uid="{A209B0F8-B415-4EDE-916E-AF8EF0DC93F1}"/>
    <cellStyle name="Normal 3 2 2 4 6" xfId="3351" xr:uid="{E68AF579-602F-41B5-AC78-E07EC7152991}"/>
    <cellStyle name="Normal 3 2 2 4 7" xfId="4247" xr:uid="{1D30C9BA-3193-42EB-9498-B90EB93AF5CA}"/>
    <cellStyle name="Normal 3 2 2 4 8" xfId="5106" xr:uid="{25EB6178-5CE2-4FFB-BD1D-7BE75A3576BB}"/>
    <cellStyle name="Normal 3 2 2 5" xfId="706" xr:uid="{4498BB89-B864-421F-BB6E-449085AE8AD8}"/>
    <cellStyle name="Normal 3 2 2 5 2" xfId="707" xr:uid="{BEE51D17-757E-4A5D-9F72-C9A1FA2C0514}"/>
    <cellStyle name="Normal 3 2 2 5 2 2" xfId="1609" xr:uid="{F503DBE2-AF65-43C4-8DC0-D0FC95A2CC50}"/>
    <cellStyle name="Normal 3 2 2 5 2 3" xfId="2474" xr:uid="{3B811FF1-B5E3-4EB5-9BD5-BA805474F35B}"/>
    <cellStyle name="Normal 3 2 2 5 2 4" xfId="3356" xr:uid="{D84AF2F8-2C00-45C2-8974-045F0F86BCBE}"/>
    <cellStyle name="Normal 3 2 2 5 2 5" xfId="4252" xr:uid="{2D0B2DE9-75CF-4290-8476-5598C9EEB971}"/>
    <cellStyle name="Normal 3 2 2 5 2 6" xfId="5111" xr:uid="{9648FC3A-58ED-473F-B358-12FA0C82CDFE}"/>
    <cellStyle name="Normal 3 2 2 5 3" xfId="1608" xr:uid="{9141CA69-C90A-4CFB-9ECE-48127BB71DD9}"/>
    <cellStyle name="Normal 3 2 2 5 4" xfId="2473" xr:uid="{E9349E94-1B20-4422-B090-71F6DCCF2BB1}"/>
    <cellStyle name="Normal 3 2 2 5 5" xfId="3355" xr:uid="{AB11C0CD-71F5-4754-94D0-9971F855DCF8}"/>
    <cellStyle name="Normal 3 2 2 5 6" xfId="4251" xr:uid="{44D8FAF2-5626-4F11-AB1A-567FE58820F3}"/>
    <cellStyle name="Normal 3 2 2 5 7" xfId="5110" xr:uid="{322304DA-84D9-42EE-8F02-64B2918389AA}"/>
    <cellStyle name="Normal 3 2 2 6" xfId="708" xr:uid="{B8C92B9F-8386-4A1C-ACE4-3AB3142E1929}"/>
    <cellStyle name="Normal 3 2 2 6 2" xfId="1610" xr:uid="{C6557AEB-2713-4941-B5CF-F3797B434ECA}"/>
    <cellStyle name="Normal 3 2 2 6 3" xfId="2475" xr:uid="{0EF3790A-B785-4960-B9DB-23E04C82E402}"/>
    <cellStyle name="Normal 3 2 2 6 4" xfId="3357" xr:uid="{76F6F4ED-E060-4951-8598-3E72B6DA2337}"/>
    <cellStyle name="Normal 3 2 2 6 5" xfId="4253" xr:uid="{74BF808B-D937-4C2C-952C-D357F756D7A6}"/>
    <cellStyle name="Normal 3 2 2 6 6" xfId="5112" xr:uid="{40EAB1AA-E7EB-44BB-9EDB-4B0D5AE8F9A9}"/>
    <cellStyle name="Normal 3 2 2 7" xfId="1591" xr:uid="{C86578E0-BE5F-40C5-825E-DBCA8D6CABEA}"/>
    <cellStyle name="Normal 3 2 2 8" xfId="2456" xr:uid="{5AAE58AB-FFCA-4F6B-B8DF-541EEC68029F}"/>
    <cellStyle name="Normal 3 2 2 9" xfId="3338" xr:uid="{70DDAE04-88D9-4FDC-B8DD-E5381260FD3E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2 2 2" xfId="1614" xr:uid="{5328226E-4D9C-448D-AC0C-437765AE465C}"/>
    <cellStyle name="Normal 3 2 3 2 2 2 3" xfId="2479" xr:uid="{2E03035E-C7EA-4346-9AAA-5573068F0C66}"/>
    <cellStyle name="Normal 3 2 3 2 2 2 4" xfId="3361" xr:uid="{581C6DD0-04B6-4372-9FD8-C350EA393689}"/>
    <cellStyle name="Normal 3 2 3 2 2 2 5" xfId="4257" xr:uid="{6F7EEEB5-58DA-4402-9F81-830F5EB4C572}"/>
    <cellStyle name="Normal 3 2 3 2 2 2 6" xfId="5116" xr:uid="{EF46F260-1C05-4449-A9C6-62F8A57701A1}"/>
    <cellStyle name="Normal 3 2 3 2 2 3" xfId="1613" xr:uid="{66DAFDA6-AB1C-43BC-B713-13347720EE3E}"/>
    <cellStyle name="Normal 3 2 3 2 2 4" xfId="2478" xr:uid="{89862B64-BE90-4AEA-B733-3CD748852A63}"/>
    <cellStyle name="Normal 3 2 3 2 2 5" xfId="3360" xr:uid="{9F420359-DD58-4614-8BD1-D1DF2F4CF3DC}"/>
    <cellStyle name="Normal 3 2 3 2 2 6" xfId="4256" xr:uid="{44C96A05-2BDD-4336-B86F-4A9AA5C80DA8}"/>
    <cellStyle name="Normal 3 2 3 2 2 7" xfId="5115" xr:uid="{99B37EE1-1F85-4750-9153-3EF0EFC4BA3A}"/>
    <cellStyle name="Normal 3 2 3 2 3" xfId="713" xr:uid="{E7BF92E8-01DC-4D3E-9763-7B6C8A6AC278}"/>
    <cellStyle name="Normal 3 2 3 2 3 2" xfId="1615" xr:uid="{3EB2634E-F782-4D9F-A690-ABFB5DCF7DD0}"/>
    <cellStyle name="Normal 3 2 3 2 3 3" xfId="2480" xr:uid="{812E284D-4489-4037-9837-71F7815E7B78}"/>
    <cellStyle name="Normal 3 2 3 2 3 4" xfId="3362" xr:uid="{6B109AE6-34CE-4E27-A2A5-1B38F0DE943C}"/>
    <cellStyle name="Normal 3 2 3 2 3 5" xfId="4258" xr:uid="{93A2E487-633F-407D-ABC2-7F4FDA146F32}"/>
    <cellStyle name="Normal 3 2 3 2 3 6" xfId="5117" xr:uid="{8829C6AE-538E-40C6-BDFF-7ABE8A04EEC9}"/>
    <cellStyle name="Normal 3 2 3 2 4" xfId="1612" xr:uid="{70AB9C33-43D7-433C-8E7E-35496D0B6925}"/>
    <cellStyle name="Normal 3 2 3 2 5" xfId="2477" xr:uid="{CE763560-A008-45CF-BA68-B2DA3492047A}"/>
    <cellStyle name="Normal 3 2 3 2 6" xfId="3359" xr:uid="{7F935DED-7059-46B8-B3FF-F8BBE13EC85D}"/>
    <cellStyle name="Normal 3 2 3 2 7" xfId="4255" xr:uid="{7FBAA44D-04BC-4188-AF97-8B31519E4A2D}"/>
    <cellStyle name="Normal 3 2 3 2 8" xfId="5114" xr:uid="{65C4BD5A-4EED-4A18-86FD-990CED9B0851}"/>
    <cellStyle name="Normal 3 2 3 3" xfId="714" xr:uid="{7700AAF2-49A7-441A-B865-0911529CEB94}"/>
    <cellStyle name="Normal 3 2 3 3 2" xfId="715" xr:uid="{25DA516C-F5DE-49FD-AC94-CC821CC1F880}"/>
    <cellStyle name="Normal 3 2 3 3 2 2" xfId="1617" xr:uid="{3D76876B-E3C7-406C-B2C0-8E4B8D7852DC}"/>
    <cellStyle name="Normal 3 2 3 3 2 3" xfId="2482" xr:uid="{EF74CD95-CD80-4722-8FDA-0CAC6C0B588A}"/>
    <cellStyle name="Normal 3 2 3 3 2 4" xfId="3364" xr:uid="{F41B4DA4-FE5A-4FB0-9FA5-1F495364F7F3}"/>
    <cellStyle name="Normal 3 2 3 3 2 5" xfId="4260" xr:uid="{9BB0A478-6730-4241-9AF8-EECA42A1AFEF}"/>
    <cellStyle name="Normal 3 2 3 3 2 6" xfId="5119" xr:uid="{2521CC31-8270-4D18-BF4B-8A23E2BEB0F3}"/>
    <cellStyle name="Normal 3 2 3 3 3" xfId="1616" xr:uid="{84555B42-480B-4B01-97C5-8E1B3A454E01}"/>
    <cellStyle name="Normal 3 2 3 3 4" xfId="2481" xr:uid="{E3A6DB08-F5AB-4753-9CE3-89B7D7D0ADEE}"/>
    <cellStyle name="Normal 3 2 3 3 5" xfId="3363" xr:uid="{3D5EFBD0-67D8-41AC-AC5A-B0C3D28E9056}"/>
    <cellStyle name="Normal 3 2 3 3 6" xfId="4259" xr:uid="{0414ADC6-7F50-4EA5-95D0-A44231C78CBB}"/>
    <cellStyle name="Normal 3 2 3 3 7" xfId="5118" xr:uid="{B6491ED9-6AC1-4CCE-A9E7-8DDF307F029F}"/>
    <cellStyle name="Normal 3 2 3 4" xfId="716" xr:uid="{A9DAD83A-794B-43DA-9D86-8B1B4BFD87F9}"/>
    <cellStyle name="Normal 3 2 3 4 2" xfId="1618" xr:uid="{1FE60FD1-9036-43CF-99B5-B627BB477403}"/>
    <cellStyle name="Normal 3 2 3 4 3" xfId="2483" xr:uid="{8937FEAA-3F35-4663-8331-79C9CD4239AE}"/>
    <cellStyle name="Normal 3 2 3 4 4" xfId="3365" xr:uid="{34632E6C-EEF1-49BF-AF16-0806FD5FBCF7}"/>
    <cellStyle name="Normal 3 2 3 4 5" xfId="4261" xr:uid="{3DEDB6CA-9636-411B-85D0-992251AA893F}"/>
    <cellStyle name="Normal 3 2 3 4 6" xfId="5120" xr:uid="{406A18D7-2D53-413C-8007-5EC939B05621}"/>
    <cellStyle name="Normal 3 2 3 5" xfId="1611" xr:uid="{8FD9215A-3330-4243-A242-B916EF7B91B3}"/>
    <cellStyle name="Normal 3 2 3 6" xfId="2476" xr:uid="{40251347-1FE4-4491-A9DA-2B80ED932FCF}"/>
    <cellStyle name="Normal 3 2 3 7" xfId="3358" xr:uid="{79D5386E-3077-453F-97AB-251D0370796D}"/>
    <cellStyle name="Normal 3 2 3 8" xfId="4254" xr:uid="{6C64F565-1B6C-4E7B-8DF4-56779961D5A9}"/>
    <cellStyle name="Normal 3 2 3 9" xfId="5113" xr:uid="{3F8E6991-78C9-44EC-90C7-0138081F5FFF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2 2 2" xfId="1621" xr:uid="{C1552EA9-F85B-4FDF-AA11-E16B8E3B8F3E}"/>
    <cellStyle name="Normal 3 2 4 2 2 3" xfId="2486" xr:uid="{4CAB8909-F417-4DD4-B785-12959BF52B52}"/>
    <cellStyle name="Normal 3 2 4 2 2 4" xfId="3368" xr:uid="{DF70B7E6-FE4D-49D4-A791-724D5137A747}"/>
    <cellStyle name="Normal 3 2 4 2 2 5" xfId="4264" xr:uid="{A9924AAD-BDC3-40C2-80B7-20FAC0481B57}"/>
    <cellStyle name="Normal 3 2 4 2 2 6" xfId="5123" xr:uid="{F0D33574-EDB3-4E49-AE8E-6E2E9E21EF9D}"/>
    <cellStyle name="Normal 3 2 4 2 3" xfId="1620" xr:uid="{24AD46ED-1014-459C-AC8D-3E0B12759754}"/>
    <cellStyle name="Normal 3 2 4 2 4" xfId="2485" xr:uid="{F6B2C579-2DCE-4243-AA5E-C8A63C7E6849}"/>
    <cellStyle name="Normal 3 2 4 2 5" xfId="3367" xr:uid="{F541A266-6E0A-4363-B286-F737B68F8298}"/>
    <cellStyle name="Normal 3 2 4 2 6" xfId="4263" xr:uid="{5DBFF65E-EFBF-4539-A7FF-88EF4850C25F}"/>
    <cellStyle name="Normal 3 2 4 2 7" xfId="5122" xr:uid="{4AF1637D-FE74-4D1A-BA46-D2FBFA5E4F48}"/>
    <cellStyle name="Normal 3 2 4 3" xfId="720" xr:uid="{4538E28C-B035-4376-901F-57D2F660E618}"/>
    <cellStyle name="Normal 3 2 4 3 2" xfId="1622" xr:uid="{8B78EFDF-124E-4875-B4F2-232011A0FBFC}"/>
    <cellStyle name="Normal 3 2 4 3 3" xfId="2487" xr:uid="{713C5B74-AB9A-4A3B-9353-F0EC87187E0F}"/>
    <cellStyle name="Normal 3 2 4 3 4" xfId="3369" xr:uid="{A0C69CDC-0770-4852-A770-2A7BF72728A2}"/>
    <cellStyle name="Normal 3 2 4 3 5" xfId="4265" xr:uid="{4375EB2A-25DF-4140-8807-94D8079ED7CF}"/>
    <cellStyle name="Normal 3 2 4 3 6" xfId="5124" xr:uid="{55B4B8A1-BB1D-4D23-B034-E8A23E533766}"/>
    <cellStyle name="Normal 3 2 4 4" xfId="1619" xr:uid="{38BC256F-296F-4C6D-80F4-BC3BD8110EB2}"/>
    <cellStyle name="Normal 3 2 4 5" xfId="2484" xr:uid="{4AC006C6-68AE-4489-ABD0-7F976541B375}"/>
    <cellStyle name="Normal 3 2 4 6" xfId="3366" xr:uid="{922712F7-7127-4C23-A179-EE6A4ADF69E5}"/>
    <cellStyle name="Normal 3 2 4 7" xfId="4262" xr:uid="{4E3BAA75-2D1F-48ED-8A07-6D88BC1733FB}"/>
    <cellStyle name="Normal 3 2 4 8" xfId="5121" xr:uid="{3A3F2A0E-F69B-4C18-9D37-F39EF6AB6B87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2 2 2" xfId="1625" xr:uid="{DCDC3620-CF58-44ED-A493-495A73AD1617}"/>
    <cellStyle name="Normal 3 2 6 2 2 3" xfId="2490" xr:uid="{9CD817D9-F85D-4588-B13D-AB2EBA34380B}"/>
    <cellStyle name="Normal 3 2 6 2 2 4" xfId="3372" xr:uid="{996967B9-44B3-4333-AC8E-0E754C170343}"/>
    <cellStyle name="Normal 3 2 6 2 2 5" xfId="4268" xr:uid="{40C41F7E-249D-4489-9FB2-86B4F4A0CAAA}"/>
    <cellStyle name="Normal 3 2 6 2 2 6" xfId="5127" xr:uid="{7FB900E2-8E55-499E-9A49-D0FDBB79A468}"/>
    <cellStyle name="Normal 3 2 6 2 3" xfId="1624" xr:uid="{0171FC10-35A9-461B-BC58-07FB1B6C244C}"/>
    <cellStyle name="Normal 3 2 6 2 4" xfId="2489" xr:uid="{5342110D-D71B-41AB-BB69-0FFF7CAB5342}"/>
    <cellStyle name="Normal 3 2 6 2 5" xfId="3371" xr:uid="{D1E6E500-320C-4C07-9DB0-51C7D84517BA}"/>
    <cellStyle name="Normal 3 2 6 2 6" xfId="4267" xr:uid="{4CEC1CDE-7A4E-4E9C-99C6-823971B35676}"/>
    <cellStyle name="Normal 3 2 6 2 7" xfId="5126" xr:uid="{D3DB3799-2369-416D-A45B-6BEFC058741B}"/>
    <cellStyle name="Normal 3 2 6 3" xfId="725" xr:uid="{F40B7711-5978-41B5-9782-FFBEA49568C6}"/>
    <cellStyle name="Normal 3 2 6 3 2" xfId="1626" xr:uid="{E834D985-A5A3-42D6-8408-CBC3966B61F8}"/>
    <cellStyle name="Normal 3 2 6 3 3" xfId="2491" xr:uid="{EC53A7C0-4547-4EFA-9285-17BCD796A3B0}"/>
    <cellStyle name="Normal 3 2 6 3 4" xfId="3373" xr:uid="{82368C12-EB15-4E07-9AA7-856BC152C19C}"/>
    <cellStyle name="Normal 3 2 6 3 5" xfId="4269" xr:uid="{86FFF46A-3414-41FB-8468-23E51974F006}"/>
    <cellStyle name="Normal 3 2 6 3 6" xfId="5128" xr:uid="{740F758E-8CEC-4EF3-91E3-B52E27349486}"/>
    <cellStyle name="Normal 3 2 6 4" xfId="1623" xr:uid="{951F0C3B-83F1-4BF4-99AE-8AF3EC344C6B}"/>
    <cellStyle name="Normal 3 2 6 5" xfId="2488" xr:uid="{FDD6C7B2-769A-4D75-8D87-6040A4E449E9}"/>
    <cellStyle name="Normal 3 2 6 6" xfId="3370" xr:uid="{A9752923-7CA6-4F8C-86A5-F6612CFE712E}"/>
    <cellStyle name="Normal 3 2 6 7" xfId="4266" xr:uid="{61CC0D49-ECBA-44E5-86F2-C9CE2703DC5C}"/>
    <cellStyle name="Normal 3 2 6 8" xfId="5125" xr:uid="{9F314A48-D70C-491B-B3C8-CBC0C6017F24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2 2 2" xfId="1629" xr:uid="{AE5CD438-6DB1-4288-BF3D-02F49B56A31D}"/>
    <cellStyle name="Normal 3 2 7 2 2 3" xfId="2494" xr:uid="{F9EE1501-2453-4563-AAF0-9A1B1075D8C1}"/>
    <cellStyle name="Normal 3 2 7 2 2 4" xfId="3376" xr:uid="{75897573-F7FE-447F-8921-7D8989BE1405}"/>
    <cellStyle name="Normal 3 2 7 2 2 5" xfId="4272" xr:uid="{6C967995-3D2C-41AE-90A7-EACDE423DAB0}"/>
    <cellStyle name="Normal 3 2 7 2 2 6" xfId="5131" xr:uid="{DF24FBFA-27D0-431F-8363-31E4EE2C053B}"/>
    <cellStyle name="Normal 3 2 7 2 3" xfId="1628" xr:uid="{21C050DB-FA02-485A-AB3A-748A0B1F5382}"/>
    <cellStyle name="Normal 3 2 7 2 4" xfId="2493" xr:uid="{7CFA2663-CE59-4737-A1AD-B5CEE2BA925A}"/>
    <cellStyle name="Normal 3 2 7 2 5" xfId="3375" xr:uid="{F4EF8E32-69B4-4A3E-AEED-8E3BB3BCF0C6}"/>
    <cellStyle name="Normal 3 2 7 2 6" xfId="4271" xr:uid="{34359117-8D39-4B87-A765-29E51DE694D3}"/>
    <cellStyle name="Normal 3 2 7 2 7" xfId="5130" xr:uid="{91CD5689-42E3-448D-9CB9-5F838C68A497}"/>
    <cellStyle name="Normal 3 2 7 3" xfId="729" xr:uid="{81D0F847-F1B5-45F7-945B-9B43247768BB}"/>
    <cellStyle name="Normal 3 2 7 3 2" xfId="1630" xr:uid="{32AF99CF-BEAA-4DCE-B9FC-A7E7EAB95398}"/>
    <cellStyle name="Normal 3 2 7 3 3" xfId="2495" xr:uid="{4103E16E-69E2-4F55-8A7C-0A0B0AEFB46D}"/>
    <cellStyle name="Normal 3 2 7 3 4" xfId="3377" xr:uid="{79E5D9FB-7F51-453B-BC98-7B40AC64C987}"/>
    <cellStyle name="Normal 3 2 7 3 5" xfId="4273" xr:uid="{45957B44-655F-4FBA-AF4A-664751D1286B}"/>
    <cellStyle name="Normal 3 2 7 3 6" xfId="5132" xr:uid="{51A66DC8-7FDB-4676-9E6F-09D0A0196ACB}"/>
    <cellStyle name="Normal 3 2 7 4" xfId="1627" xr:uid="{9D17BDC3-A552-4226-9636-D9FDAA93D1B4}"/>
    <cellStyle name="Normal 3 2 7 5" xfId="2492" xr:uid="{F190C230-C66D-4945-B6F9-6710336EC773}"/>
    <cellStyle name="Normal 3 2 7 6" xfId="3374" xr:uid="{910EC32E-9536-4E84-9B15-27DA6436A93A}"/>
    <cellStyle name="Normal 3 2 7 7" xfId="4270" xr:uid="{4AC95273-0AFF-4848-A1A8-E42037107D70}"/>
    <cellStyle name="Normal 3 2 7 8" xfId="5129" xr:uid="{69DF88FD-CB17-4A7B-A93C-FD8CBE190844}"/>
    <cellStyle name="Normal 3 3" xfId="730" xr:uid="{D67CB246-BD62-4D33-B59C-E222F85A20A9}"/>
    <cellStyle name="Normal 3 3 2" xfId="731" xr:uid="{8B796EA0-D31C-4040-9A80-A76BB61007A1}"/>
    <cellStyle name="Normal 3 3 2 10" xfId="5133" xr:uid="{27BE1C9D-9FC2-4CBE-98D9-6A9F7AD6CC0B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1634" xr:uid="{726CA18F-2B34-4984-80AF-7E08F276ED93}"/>
    <cellStyle name="Normal 3 3 2 2 2 2 3" xfId="2499" xr:uid="{CCE76359-D753-4D41-A770-A13244CF58E3}"/>
    <cellStyle name="Normal 3 3 2 2 2 2 4" xfId="3381" xr:uid="{3FC4E86D-3F1D-498F-9AF1-7DC483EB7660}"/>
    <cellStyle name="Normal 3 3 2 2 2 2 5" xfId="4277" xr:uid="{4173E6F1-35AE-4776-AF8F-A8AD8DE9F6E1}"/>
    <cellStyle name="Normal 3 3 2 2 2 2 6" xfId="5136" xr:uid="{673C2088-5056-4BDB-9155-A2524C7DCD19}"/>
    <cellStyle name="Normal 3 3 2 2 2 3" xfId="1633" xr:uid="{DECC0DD3-20FC-4EE7-AEB9-0CAA187F8637}"/>
    <cellStyle name="Normal 3 3 2 2 2 4" xfId="2498" xr:uid="{1CC39906-5599-4553-8E08-860EAA739C72}"/>
    <cellStyle name="Normal 3 3 2 2 2 5" xfId="3380" xr:uid="{B33B5D9A-857B-4DFC-B8EA-303643955A2A}"/>
    <cellStyle name="Normal 3 3 2 2 2 6" xfId="4276" xr:uid="{6C658701-0E2F-4AB7-8057-B3A8307BDCEE}"/>
    <cellStyle name="Normal 3 3 2 2 2 7" xfId="5135" xr:uid="{C5C33B7A-8D36-4146-9182-D92CF9161ECD}"/>
    <cellStyle name="Normal 3 3 2 2 3" xfId="735" xr:uid="{99132380-225D-4978-8A2F-5CDBFB1D5107}"/>
    <cellStyle name="Normal 3 3 2 2 3 2" xfId="1635" xr:uid="{326B9C05-ABD9-4574-B6B7-EF7ECDE707B6}"/>
    <cellStyle name="Normal 3 3 2 2 3 3" xfId="2500" xr:uid="{965FB906-2BBB-4CF3-920E-E5C9F49CAC29}"/>
    <cellStyle name="Normal 3 3 2 2 3 4" xfId="3382" xr:uid="{351C0415-5990-4C12-8AA1-542F037F2B34}"/>
    <cellStyle name="Normal 3 3 2 2 3 5" xfId="4278" xr:uid="{28B6D931-D3C3-46B8-A079-AA9D30D9A5AE}"/>
    <cellStyle name="Normal 3 3 2 2 3 6" xfId="5137" xr:uid="{37D8753D-9D73-46F7-8398-598DB74969F7}"/>
    <cellStyle name="Normal 3 3 2 2 4" xfId="1632" xr:uid="{3E003D9F-FCC5-4ADB-9EA7-094CB0230EF9}"/>
    <cellStyle name="Normal 3 3 2 2 5" xfId="2497" xr:uid="{BA846422-5987-4208-812C-7718463ED25D}"/>
    <cellStyle name="Normal 3 3 2 2 6" xfId="3379" xr:uid="{7372C9A1-0732-4198-8CBA-06CBCA1F0296}"/>
    <cellStyle name="Normal 3 3 2 2 7" xfId="4275" xr:uid="{5D992ED9-2B7F-4DF3-A166-9AB7254A5A11}"/>
    <cellStyle name="Normal 3 3 2 2 8" xfId="5134" xr:uid="{9E622E90-8C78-4BB3-ADC2-574A4E88D175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3 3 2 2" xfId="1637" xr:uid="{EE73BF98-6ABB-474A-A9F3-BE8363457555}"/>
    <cellStyle name="Normal 3 3 2 3 3 2 3" xfId="2502" xr:uid="{5726F0E8-924B-4D2A-B113-0BDC837E4369}"/>
    <cellStyle name="Normal 3 3 2 3 3 2 4" xfId="3384" xr:uid="{566A7E85-0369-4A3A-859E-CDF86274C6E1}"/>
    <cellStyle name="Normal 3 3 2 3 3 2 5" xfId="4280" xr:uid="{F6DD3D9F-138B-4327-B699-4826CC5FF6FA}"/>
    <cellStyle name="Normal 3 3 2 3 3 2 6" xfId="5139" xr:uid="{15D99134-34EA-4DB4-BF40-33C597295E43}"/>
    <cellStyle name="Normal 3 3 2 3 3 3" xfId="1636" xr:uid="{17DD297A-1457-4F5D-B3B1-8E5575F0B4B3}"/>
    <cellStyle name="Normal 3 3 2 3 3 4" xfId="2501" xr:uid="{29E26EEB-8419-4DCA-B9E6-EC34B46370D6}"/>
    <cellStyle name="Normal 3 3 2 3 3 5" xfId="3383" xr:uid="{D740260F-DC4F-480E-8329-1C85007D9CE2}"/>
    <cellStyle name="Normal 3 3 2 3 3 6" xfId="4279" xr:uid="{AF525186-70C0-4E42-BA03-410AF2CF8020}"/>
    <cellStyle name="Normal 3 3 2 3 3 7" xfId="5138" xr:uid="{3EFCD1B0-E179-437F-9B05-578645023346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2 2 2" xfId="1639" xr:uid="{B744AA3B-3AB8-447D-9FA0-AAFA0F3829CE}"/>
    <cellStyle name="Normal 3 3 2 4 2 2 3" xfId="2505" xr:uid="{F9F8F107-409A-4BBF-AF2F-596C6FA55147}"/>
    <cellStyle name="Normal 3 3 2 4 2 2 4" xfId="3386" xr:uid="{B1D61E8F-DB17-43A5-A276-39CA1A1552A9}"/>
    <cellStyle name="Normal 3 3 2 4 2 2 5" xfId="4282" xr:uid="{8F785DCB-4E98-4CC0-ACC1-5AB4CA477068}"/>
    <cellStyle name="Normal 3 3 2 4 2 2 6" xfId="5141" xr:uid="{E629BCD9-8C42-4992-9F93-436B316F17EE}"/>
    <cellStyle name="Normal 3 3 2 4 2 3" xfId="1638" xr:uid="{872C59DF-7E05-4446-AD09-2C65AFB81E1D}"/>
    <cellStyle name="Normal 3 3 2 4 2 4" xfId="2504" xr:uid="{DF88A877-2722-48E1-AE17-9B8EE4400168}"/>
    <cellStyle name="Normal 3 3 2 4 2 5" xfId="3385" xr:uid="{204625D5-D19D-4585-A2FB-BB8D76665968}"/>
    <cellStyle name="Normal 3 3 2 4 2 6" xfId="4281" xr:uid="{73A0CFA8-F755-4AD5-9A0B-EC78D312574A}"/>
    <cellStyle name="Normal 3 3 2 4 2 7" xfId="5140" xr:uid="{5124B55A-EB5C-41E4-A96B-6BD79B9C9FAF}"/>
    <cellStyle name="Normal 3 3 2 5" xfId="744" xr:uid="{BC9AE9C6-F1D1-41AF-934D-90F54514E75F}"/>
    <cellStyle name="Normal 3 3 2 5 2" xfId="1640" xr:uid="{2B46E46E-6F57-4F72-B2D0-30A282B4D3CC}"/>
    <cellStyle name="Normal 3 3 2 5 3" xfId="2506" xr:uid="{CE1C2110-E001-4773-B5FB-0F3E5D42227F}"/>
    <cellStyle name="Normal 3 3 2 5 4" xfId="3387" xr:uid="{78150BE1-F52C-468A-AC57-32FA5C0FE139}"/>
    <cellStyle name="Normal 3 3 2 5 5" xfId="4283" xr:uid="{D092357D-B848-43A1-9009-F0D005FB1087}"/>
    <cellStyle name="Normal 3 3 2 5 6" xfId="5142" xr:uid="{43F3C605-57FE-4540-9867-D338F920D5C0}"/>
    <cellStyle name="Normal 3 3 2 6" xfId="1631" xr:uid="{B3D35853-E398-4D03-9A70-59410BB6EFB7}"/>
    <cellStyle name="Normal 3 3 2 7" xfId="2496" xr:uid="{A1CA774F-4125-479F-B0A3-E17B0F388751}"/>
    <cellStyle name="Normal 3 3 2 8" xfId="3378" xr:uid="{69063AF0-0246-4935-A933-83A3C3053984}"/>
    <cellStyle name="Normal 3 3 2 9" xfId="4274" xr:uid="{FB645E25-9116-49F9-A4FB-2580DF46661B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1643" xr:uid="{768B6120-E896-490E-8F44-B8EC25122C94}"/>
    <cellStyle name="Normal 3 3 3 2 2 3" xfId="2509" xr:uid="{8FA9A81E-5A89-4C2E-B977-8634A983EEA9}"/>
    <cellStyle name="Normal 3 3 3 2 2 4" xfId="3390" xr:uid="{7940FE69-33FF-41BD-947A-54440A23691E}"/>
    <cellStyle name="Normal 3 3 3 2 2 5" xfId="4286" xr:uid="{CAE5F012-BD4A-487D-BA5E-D922F260CD3A}"/>
    <cellStyle name="Normal 3 3 3 2 2 6" xfId="5145" xr:uid="{AA473D46-BB36-482F-83AF-685A30EB27BD}"/>
    <cellStyle name="Normal 3 3 3 2 3" xfId="1642" xr:uid="{88099378-C09C-43A6-8595-6133DFEA2673}"/>
    <cellStyle name="Normal 3 3 3 2 4" xfId="2508" xr:uid="{2CA9CBE4-98D5-4C6A-A751-2111409CEB06}"/>
    <cellStyle name="Normal 3 3 3 2 5" xfId="3389" xr:uid="{86EFC0D3-30FF-403A-8A17-6C7DBC1B0C57}"/>
    <cellStyle name="Normal 3 3 3 2 6" xfId="4285" xr:uid="{1729A8A1-F398-4263-9381-A640AEC5DF60}"/>
    <cellStyle name="Normal 3 3 3 2 7" xfId="5144" xr:uid="{A698FA74-58C2-4114-8BBB-06B7E9C29FE1}"/>
    <cellStyle name="Normal 3 3 3 3" xfId="748" xr:uid="{E0A389F1-B2CE-4A04-8A55-422F8B7CC18C}"/>
    <cellStyle name="Normal 3 3 3 3 2" xfId="1644" xr:uid="{FB9823A1-07DB-46DE-BA78-E8E81DA36082}"/>
    <cellStyle name="Normal 3 3 3 3 3" xfId="2510" xr:uid="{77930118-DF8F-4B9C-934E-2E2C8C68C9D2}"/>
    <cellStyle name="Normal 3 3 3 3 4" xfId="3391" xr:uid="{E95DBF96-E472-4773-AAA2-8F6C23FB7206}"/>
    <cellStyle name="Normal 3 3 3 3 5" xfId="4287" xr:uid="{03A6B020-261E-4E9F-B411-E202C2DF5C0F}"/>
    <cellStyle name="Normal 3 3 3 3 6" xfId="5146" xr:uid="{16328B61-B48C-4955-B33F-6124FB4D996C}"/>
    <cellStyle name="Normal 3 3 3 4" xfId="1641" xr:uid="{2C17CACC-5BCD-4BA3-B1F7-45254853925D}"/>
    <cellStyle name="Normal 3 3 3 5" xfId="2507" xr:uid="{477E6C09-B10E-47EA-B215-F15640FE00B3}"/>
    <cellStyle name="Normal 3 3 3 6" xfId="3388" xr:uid="{0B4A2D9F-9542-4730-A130-0ECB7FE62724}"/>
    <cellStyle name="Normal 3 3 3 7" xfId="4284" xr:uid="{361C5CC7-9D37-4C34-A56C-CCB281B71797}"/>
    <cellStyle name="Normal 3 3 3 8" xfId="5143" xr:uid="{604DF865-2DA6-4812-840C-A8D990C41931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2 2 2" xfId="1647" xr:uid="{E40A90E1-D302-4B51-983D-7647D96AAD95}"/>
    <cellStyle name="Normal 3 3 4 2 2 3" xfId="2513" xr:uid="{900A69D3-451F-4E7C-8F3C-0936265A32A0}"/>
    <cellStyle name="Normal 3 3 4 2 2 4" xfId="3394" xr:uid="{F2A6F7DC-8CF9-4E24-B7FC-BFC7007752FE}"/>
    <cellStyle name="Normal 3 3 4 2 2 5" xfId="4290" xr:uid="{85D9C933-742B-498B-AE12-EA2C95F106B4}"/>
    <cellStyle name="Normal 3 3 4 2 2 6" xfId="5149" xr:uid="{DD516779-4E83-40BF-AF5B-42FD2458215E}"/>
    <cellStyle name="Normal 3 3 4 2 3" xfId="1646" xr:uid="{5BC02A29-5115-4CFE-9B6F-2C4F3EA24233}"/>
    <cellStyle name="Normal 3 3 4 2 4" xfId="2512" xr:uid="{BABA3AC1-15C1-4833-9DE8-5C414EEC7E0B}"/>
    <cellStyle name="Normal 3 3 4 2 5" xfId="3393" xr:uid="{118BD954-C87C-4A84-AAF8-C63137661953}"/>
    <cellStyle name="Normal 3 3 4 2 6" xfId="4289" xr:uid="{BBB864A0-8CEE-4C0E-99B6-3CD24C4D0BD4}"/>
    <cellStyle name="Normal 3 3 4 2 7" xfId="5148" xr:uid="{6EA395C9-1F4D-4995-AA99-517767E9F8CE}"/>
    <cellStyle name="Normal 3 3 4 3" xfId="752" xr:uid="{D5DF03D1-0235-4214-A608-8DCD337182B7}"/>
    <cellStyle name="Normal 3 3 4 3 2" xfId="1648" xr:uid="{B36C457B-6A00-42E6-8429-13E36B1510D8}"/>
    <cellStyle name="Normal 3 3 4 3 3" xfId="2514" xr:uid="{8FAA3E1C-1E41-4DBC-BC8E-57C0D3E0267A}"/>
    <cellStyle name="Normal 3 3 4 3 4" xfId="3395" xr:uid="{C1E28735-5C7A-47E3-B124-16DAA037C51E}"/>
    <cellStyle name="Normal 3 3 4 3 5" xfId="4291" xr:uid="{E8F84E4E-7A98-402A-970B-D819DC3BE6BC}"/>
    <cellStyle name="Normal 3 3 4 3 6" xfId="5150" xr:uid="{7CE4067B-C8C8-4BE6-9B93-0CE9F6D7E316}"/>
    <cellStyle name="Normal 3 3 4 4" xfId="1645" xr:uid="{D5977331-9CBA-445E-AD66-34BD4DD93B60}"/>
    <cellStyle name="Normal 3 3 4 5" xfId="2511" xr:uid="{1B08FD7B-2015-4CB7-B049-A348DDEC6A89}"/>
    <cellStyle name="Normal 3 3 4 6" xfId="3392" xr:uid="{C5E130C4-C133-4091-910D-DCB89E9EAFAD}"/>
    <cellStyle name="Normal 3 3 4 7" xfId="4288" xr:uid="{868FCA93-0499-4C69-A19C-253A8C4EBE82}"/>
    <cellStyle name="Normal 3 3 4 8" xfId="5147" xr:uid="{B4FE2BC2-0424-4D08-B39E-F4A9010F7F82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2 2 2" xfId="1651" xr:uid="{1E7DD61D-D836-4D55-9C99-606C1EF6BAB6}"/>
    <cellStyle name="Normal 3 3 5 2 2 3" xfId="2517" xr:uid="{79ECEBE6-3702-4444-A76B-69E3A1F42195}"/>
    <cellStyle name="Normal 3 3 5 2 2 4" xfId="3398" xr:uid="{28C383E6-9CDC-458E-B372-13C403223867}"/>
    <cellStyle name="Normal 3 3 5 2 2 5" xfId="4294" xr:uid="{7688B4F8-7499-4973-8A39-4FF4216968DC}"/>
    <cellStyle name="Normal 3 3 5 2 2 6" xfId="5153" xr:uid="{620B3F7C-21B0-468F-A981-F03F9B508C7C}"/>
    <cellStyle name="Normal 3 3 5 2 3" xfId="1650" xr:uid="{0E4B97A8-7E18-480F-8352-5631F1507939}"/>
    <cellStyle name="Normal 3 3 5 2 4" xfId="2516" xr:uid="{037D8042-5F82-4A1F-88F3-38976789F503}"/>
    <cellStyle name="Normal 3 3 5 2 5" xfId="3397" xr:uid="{9A605840-38CE-4A9B-B1D8-B9A43B12AA2E}"/>
    <cellStyle name="Normal 3 3 5 2 6" xfId="4293" xr:uid="{67828C84-2B5F-4A90-8C29-11AC1B2FD4B0}"/>
    <cellStyle name="Normal 3 3 5 2 7" xfId="5152" xr:uid="{496629E0-98A6-4DA9-8A72-7B6F42E4F8A5}"/>
    <cellStyle name="Normal 3 3 5 3" xfId="756" xr:uid="{FDAFEE01-4373-4099-A938-6E0E18D57027}"/>
    <cellStyle name="Normal 3 3 5 3 2" xfId="1652" xr:uid="{7779FD22-395A-488B-B7AC-B399703E80A7}"/>
    <cellStyle name="Normal 3 3 5 3 3" xfId="2518" xr:uid="{DB293F88-9D08-403A-8232-79FB6C6DF906}"/>
    <cellStyle name="Normal 3 3 5 3 4" xfId="3399" xr:uid="{5EDE0F1C-1433-452F-8AEA-B07DDBF75A7E}"/>
    <cellStyle name="Normal 3 3 5 3 5" xfId="4295" xr:uid="{9162F4CE-E9C8-4CBD-802A-7FBD6552E477}"/>
    <cellStyle name="Normal 3 3 5 3 6" xfId="5154" xr:uid="{965476BD-448C-4580-9F98-5BC97F34DD26}"/>
    <cellStyle name="Normal 3 3 5 4" xfId="1649" xr:uid="{07C39964-EB87-445C-8C61-3CB49874732A}"/>
    <cellStyle name="Normal 3 3 5 5" xfId="2515" xr:uid="{AFB23E9A-A6BF-432B-BFD1-BCBD5D33C0EA}"/>
    <cellStyle name="Normal 3 3 5 6" xfId="3396" xr:uid="{1ECA8BA0-98BE-43C0-88AB-857FF2B1524D}"/>
    <cellStyle name="Normal 3 3 5 7" xfId="4292" xr:uid="{56DB2F6C-E79A-4F6F-AF55-D4EFD078EFCE}"/>
    <cellStyle name="Normal 3 3 5 8" xfId="5151" xr:uid="{27BDA814-7843-4083-92B3-A1FF405EDB62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2 2 2" xfId="1656" xr:uid="{DB34AE06-6D4B-4A39-90F3-C07644CA6AC5}"/>
    <cellStyle name="Normal 3 4 2 2 2 2 3" xfId="2522" xr:uid="{6487F9D3-9287-4CB3-8BCC-FA26A8091E06}"/>
    <cellStyle name="Normal 3 4 2 2 2 2 4" xfId="3404" xr:uid="{FB2B4947-D334-4165-AE76-600FC2541818}"/>
    <cellStyle name="Normal 3 4 2 2 2 2 5" xfId="4299" xr:uid="{680EE7FB-B867-4361-B64F-4AB2F29872CA}"/>
    <cellStyle name="Normal 3 4 2 2 2 2 6" xfId="5159" xr:uid="{7DEEE952-AFD1-4573-B6FF-CA8CEECC671B}"/>
    <cellStyle name="Normal 3 4 2 2 2 3" xfId="1655" xr:uid="{AAD9D3CD-40A3-4CDB-973B-EDB4D8DA7694}"/>
    <cellStyle name="Normal 3 4 2 2 2 4" xfId="2521" xr:uid="{2994F8F7-FAA8-424D-884E-E4BD134BC9F7}"/>
    <cellStyle name="Normal 3 4 2 2 2 5" xfId="3403" xr:uid="{B8F35A1D-BBEA-4D5A-B91B-2564CEB21C4D}"/>
    <cellStyle name="Normal 3 4 2 2 2 6" xfId="4298" xr:uid="{9F25C215-9821-48F6-A8C5-D69C6BFB7827}"/>
    <cellStyle name="Normal 3 4 2 2 2 7" xfId="5158" xr:uid="{42325588-A369-42E2-BD73-77340F7452E3}"/>
    <cellStyle name="Normal 3 4 2 2 3" xfId="763" xr:uid="{42322AA4-5E52-4611-8FE7-BA12B908C600}"/>
    <cellStyle name="Normal 3 4 2 2 3 2" xfId="1657" xr:uid="{0612EAC7-0C0C-473B-A57F-1493F88FE567}"/>
    <cellStyle name="Normal 3 4 2 2 3 3" xfId="2523" xr:uid="{31BE1931-0291-4ACB-821D-AD430CD47595}"/>
    <cellStyle name="Normal 3 4 2 2 3 4" xfId="3405" xr:uid="{60022EB5-8CF9-4AF0-80EB-734DA281590F}"/>
    <cellStyle name="Normal 3 4 2 2 3 5" xfId="4300" xr:uid="{1A428B43-8D22-4AAA-96D3-18259E8D15AD}"/>
    <cellStyle name="Normal 3 4 2 2 3 6" xfId="5160" xr:uid="{A7BAF2DC-054B-4876-91F7-F73F53A5D78B}"/>
    <cellStyle name="Normal 3 4 2 2 4" xfId="1654" xr:uid="{EFB8CC46-CB27-49C0-853E-2C3B85E2D476}"/>
    <cellStyle name="Normal 3 4 2 2 5" xfId="2520" xr:uid="{C507F622-9C39-44F0-B44F-6E9FBCBC3798}"/>
    <cellStyle name="Normal 3 4 2 2 6" xfId="3402" xr:uid="{A751840C-D7F1-4D06-ADE4-9D1631608421}"/>
    <cellStyle name="Normal 3 4 2 2 7" xfId="4297" xr:uid="{A9E3C602-B5F3-4917-B3ED-6472ED58963F}"/>
    <cellStyle name="Normal 3 4 2 2 8" xfId="5157" xr:uid="{49D18A8C-30A4-4C7E-A150-F7C7B5E3FCFF}"/>
    <cellStyle name="Normal 3 4 2 3" xfId="764" xr:uid="{660FF2EF-D82E-4895-99AE-FF6D2CB3C0AA}"/>
    <cellStyle name="Normal 3 4 2 3 2" xfId="765" xr:uid="{A5AF76C7-711D-40D7-821C-CCA6F6A1C607}"/>
    <cellStyle name="Normal 3 4 2 3 2 2" xfId="1659" xr:uid="{E2E3B476-8F95-4D68-956A-4D197A301C1C}"/>
    <cellStyle name="Normal 3 4 2 3 2 3" xfId="2525" xr:uid="{2F449243-8C3D-47B2-B450-A842BA453714}"/>
    <cellStyle name="Normal 3 4 2 3 2 4" xfId="3407" xr:uid="{4619D5DC-3D91-4D22-81D4-7BD3AF6D99AC}"/>
    <cellStyle name="Normal 3 4 2 3 2 5" xfId="4302" xr:uid="{0D17430F-6A25-4E48-8BE8-73B41935F06E}"/>
    <cellStyle name="Normal 3 4 2 3 2 6" xfId="5162" xr:uid="{C489F7D5-8AA4-462C-B41D-C24636122A14}"/>
    <cellStyle name="Normal 3 4 2 3 3" xfId="1658" xr:uid="{6A8E4A4E-02F1-4773-B920-D5F783784A2A}"/>
    <cellStyle name="Normal 3 4 2 3 4" xfId="2524" xr:uid="{E927FC31-4738-4EDE-9F8F-7F943716FF3F}"/>
    <cellStyle name="Normal 3 4 2 3 5" xfId="3406" xr:uid="{C0E1F684-DC2A-41B6-A6E0-3968A00DCB7C}"/>
    <cellStyle name="Normal 3 4 2 3 6" xfId="4301" xr:uid="{07CC6900-490E-4DB9-AA73-9D10E5D6B91E}"/>
    <cellStyle name="Normal 3 4 2 3 7" xfId="5161" xr:uid="{6D69983C-465D-494B-BD1E-9DF26A1A04D8}"/>
    <cellStyle name="Normal 3 4 2 4" xfId="766" xr:uid="{21734E5E-ACD1-4837-8EE5-4C6599962D16}"/>
    <cellStyle name="Normal 3 4 2 4 2" xfId="1660" xr:uid="{C1F99AA4-CFBE-4800-9C24-1FFF61982921}"/>
    <cellStyle name="Normal 3 4 2 4 3" xfId="2526" xr:uid="{0FAC975A-72BB-4D04-9603-59989122EA3C}"/>
    <cellStyle name="Normal 3 4 2 4 4" xfId="3408" xr:uid="{52A93604-3D5C-4814-B00A-B6676AF1AF5B}"/>
    <cellStyle name="Normal 3 4 2 4 5" xfId="4303" xr:uid="{388F9306-7170-4F65-AE96-5D5F687B8FA0}"/>
    <cellStyle name="Normal 3 4 2 4 6" xfId="5163" xr:uid="{9EF62CCF-D85C-4440-9338-078FA7B20D6F}"/>
    <cellStyle name="Normal 3 4 2 5" xfId="1653" xr:uid="{D4BCDAE7-1D09-4814-A6E7-064ED57E2ED9}"/>
    <cellStyle name="Normal 3 4 2 6" xfId="2519" xr:uid="{634B6CFF-A739-409A-B525-80F78B19E78E}"/>
    <cellStyle name="Normal 3 4 2 7" xfId="3401" xr:uid="{FFC8440C-1B56-4134-9559-9873EF7E1E4C}"/>
    <cellStyle name="Normal 3 4 2 8" xfId="4296" xr:uid="{EE5613BD-2655-4EC8-9D34-F24AE3765ACB}"/>
    <cellStyle name="Normal 3 4 2 9" xfId="5156" xr:uid="{E6299CFE-8FCD-4723-9725-D00798D7707F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2 2 2" xfId="1663" xr:uid="{6052DD6D-B913-4810-A49E-F9D3127B19C0}"/>
    <cellStyle name="Normal 3 4 3 2 2 3" xfId="2529" xr:uid="{B107EAA5-4A36-4667-BBFC-C0B6B7AAF592}"/>
    <cellStyle name="Normal 3 4 3 2 2 4" xfId="3411" xr:uid="{B8904B24-0FD3-4BFB-B72A-B1EFEBC8422A}"/>
    <cellStyle name="Normal 3 4 3 2 2 5" xfId="4306" xr:uid="{32161B53-D949-4C15-B27D-E466548D28FD}"/>
    <cellStyle name="Normal 3 4 3 2 2 6" xfId="5166" xr:uid="{22AAB1D8-B6F9-4B4A-9F3B-084B145A97B8}"/>
    <cellStyle name="Normal 3 4 3 2 3" xfId="1662" xr:uid="{5C87FA2D-52B4-46A3-8E8B-964751D27A35}"/>
    <cellStyle name="Normal 3 4 3 2 4" xfId="2528" xr:uid="{077C806A-E4C9-478C-B8E5-885258923BDC}"/>
    <cellStyle name="Normal 3 4 3 2 5" xfId="3410" xr:uid="{459B5C86-A591-4BE3-AAA6-C7E0C8BEE242}"/>
    <cellStyle name="Normal 3 4 3 2 6" xfId="4305" xr:uid="{AE0AF307-A86B-4209-A1C2-2D56896872F1}"/>
    <cellStyle name="Normal 3 4 3 2 7" xfId="5165" xr:uid="{6626A40F-573E-4D73-B54A-390B3D138D25}"/>
    <cellStyle name="Normal 3 4 3 3" xfId="770" xr:uid="{1D74C723-9142-4C17-AD07-8440935E0D39}"/>
    <cellStyle name="Normal 3 4 3 3 2" xfId="1664" xr:uid="{61688CDE-A87C-4020-9C23-21B75AB16A18}"/>
    <cellStyle name="Normal 3 4 3 3 3" xfId="2530" xr:uid="{F13C0211-8073-4CA5-9BDF-4D74990FCC19}"/>
    <cellStyle name="Normal 3 4 3 3 4" xfId="3412" xr:uid="{CF4B1DAA-BEFE-487F-AD17-0473928417BF}"/>
    <cellStyle name="Normal 3 4 3 3 5" xfId="4307" xr:uid="{3D2EF2A4-0C20-4FCC-9F20-8A6BF8BAD9F7}"/>
    <cellStyle name="Normal 3 4 3 3 6" xfId="5167" xr:uid="{55B87A2A-72F6-41A1-A925-BA5EF5CACE61}"/>
    <cellStyle name="Normal 3 4 3 4" xfId="1661" xr:uid="{F3DF9722-F121-4468-856E-ED2DE026BC4A}"/>
    <cellStyle name="Normal 3 4 3 5" xfId="2527" xr:uid="{42EB9A0B-54EB-43B9-A3C4-AB1517FC168B}"/>
    <cellStyle name="Normal 3 4 3 6" xfId="3409" xr:uid="{818C7F41-3344-40AC-B951-1A2D89B229A8}"/>
    <cellStyle name="Normal 3 4 3 7" xfId="4304" xr:uid="{902854A8-0660-42A1-B0FB-735E5E620F90}"/>
    <cellStyle name="Normal 3 4 3 8" xfId="5164" xr:uid="{9D8ABA5E-9695-4666-8DE5-F057F26428D4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2 2 2" xfId="1667" xr:uid="{A52BED36-18D1-4F18-82D3-D98ED28C422E}"/>
    <cellStyle name="Normal 3 4 4 2 2 3" xfId="2533" xr:uid="{EB782CFA-B175-4094-B7FE-37AE20DC0A9F}"/>
    <cellStyle name="Normal 3 4 4 2 2 4" xfId="3415" xr:uid="{D8DEBD97-8D58-4B2A-82F8-AB245FA0B9AF}"/>
    <cellStyle name="Normal 3 4 4 2 2 5" xfId="4310" xr:uid="{BF51BF54-FDE3-4C09-B2C1-0A78E32AA084}"/>
    <cellStyle name="Normal 3 4 4 2 2 6" xfId="5170" xr:uid="{A8B9EB98-5760-4FAA-84E3-0CEE99090512}"/>
    <cellStyle name="Normal 3 4 4 2 3" xfId="1666" xr:uid="{A58701C8-2BBF-4C35-A500-401B36D27BF0}"/>
    <cellStyle name="Normal 3 4 4 2 4" xfId="2532" xr:uid="{32B627AD-4ED2-43AB-8BE8-4A85EA0F419F}"/>
    <cellStyle name="Normal 3 4 4 2 5" xfId="3414" xr:uid="{039D5486-1099-4B80-8C96-9DD9195B941D}"/>
    <cellStyle name="Normal 3 4 4 2 6" xfId="4309" xr:uid="{F60399D5-4BF3-49C5-94BF-9E9ABE77508D}"/>
    <cellStyle name="Normal 3 4 4 2 7" xfId="5169" xr:uid="{327122A9-D1CF-4B1F-895F-89D73168B6B2}"/>
    <cellStyle name="Normal 3 4 4 3" xfId="774" xr:uid="{4D377FCB-335F-47FC-B783-D92C7AECE9D1}"/>
    <cellStyle name="Normal 3 4 4 3 2" xfId="1668" xr:uid="{57D77A25-6E0B-4CE7-8114-625D4C1AF68E}"/>
    <cellStyle name="Normal 3 4 4 3 3" xfId="2534" xr:uid="{1EE44694-8F5C-492E-9796-EFF0F3F2E91C}"/>
    <cellStyle name="Normal 3 4 4 3 4" xfId="3416" xr:uid="{6A6D0EF7-08CB-4A99-84BA-E456D181EEB7}"/>
    <cellStyle name="Normal 3 4 4 3 5" xfId="4311" xr:uid="{59F2A5D1-6AC3-461C-BF2A-2CDFD0B7EB6C}"/>
    <cellStyle name="Normal 3 4 4 3 6" xfId="5171" xr:uid="{CAF904C9-5DBF-4D77-BF48-377923BEE2F5}"/>
    <cellStyle name="Normal 3 4 4 4" xfId="1665" xr:uid="{422B8A92-B0C4-4F41-9CF9-345D2637AE8F}"/>
    <cellStyle name="Normal 3 4 4 5" xfId="2531" xr:uid="{DF4122DB-B37C-44D4-8327-9766E8E39B75}"/>
    <cellStyle name="Normal 3 4 4 6" xfId="3413" xr:uid="{F64B58B9-A6B4-4855-B858-8C10ACC3BD02}"/>
    <cellStyle name="Normal 3 4 4 7" xfId="4308" xr:uid="{1D103B04-6E14-41F7-A094-022D28688F2C}"/>
    <cellStyle name="Normal 3 4 4 8" xfId="5168" xr:uid="{BDEA8C10-E03A-4F8A-9A43-40F2BAC5DC7E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2 2 2" xfId="1671" xr:uid="{CF9F1F5D-9411-4F8C-AFF4-8AECAB2C5CDB}"/>
    <cellStyle name="Normal 3 4 5 2 2 3" xfId="2537" xr:uid="{1640E666-AC8C-4427-98DB-95632A0AB89C}"/>
    <cellStyle name="Normal 3 4 5 2 2 4" xfId="3419" xr:uid="{41F360CC-82AB-495A-82A3-0670329A5629}"/>
    <cellStyle name="Normal 3 4 5 2 2 5" xfId="4314" xr:uid="{B3E4FBDB-F4D9-42FF-9A34-09B9260F8025}"/>
    <cellStyle name="Normal 3 4 5 2 2 6" xfId="5174" xr:uid="{4864F623-A2BB-4ABF-B15E-25D69571C357}"/>
    <cellStyle name="Normal 3 4 5 2 3" xfId="1670" xr:uid="{07E5821E-DE5C-4B2C-A809-B1B68EC03FB4}"/>
    <cellStyle name="Normal 3 4 5 2 4" xfId="2536" xr:uid="{3E4E1F85-E53F-4245-B47E-2ACFD64C1459}"/>
    <cellStyle name="Normal 3 4 5 2 5" xfId="3418" xr:uid="{E386A1EB-2EC6-4498-8610-5860E6688C94}"/>
    <cellStyle name="Normal 3 4 5 2 6" xfId="4313" xr:uid="{8C2F75AA-CAAA-45A0-A8A8-626BF56E8D8E}"/>
    <cellStyle name="Normal 3 4 5 2 7" xfId="5173" xr:uid="{89F85C44-ECF0-4B53-821D-A4FB1FA5A87A}"/>
    <cellStyle name="Normal 3 4 5 3" xfId="778" xr:uid="{7477BD7B-946F-4FFB-9C3A-BAA6883FFB21}"/>
    <cellStyle name="Normal 3 4 5 3 2" xfId="1672" xr:uid="{40B5CDAD-7F03-4D4A-9CA6-9648A7E49031}"/>
    <cellStyle name="Normal 3 4 5 3 3" xfId="2538" xr:uid="{A82D971A-59F8-43D0-A99E-CAB07536F589}"/>
    <cellStyle name="Normal 3 4 5 3 4" xfId="3420" xr:uid="{33511DB2-38BD-4635-B04F-FC0083FB7C80}"/>
    <cellStyle name="Normal 3 4 5 3 5" xfId="4315" xr:uid="{ECCE1935-ACFC-47F1-9E28-AB785FFE691F}"/>
    <cellStyle name="Normal 3 4 5 3 6" xfId="5175" xr:uid="{24A7A829-B006-4CC0-A462-2DA6289EADC6}"/>
    <cellStyle name="Normal 3 4 5 4" xfId="1669" xr:uid="{95472A0E-B97D-48C8-8A60-F6A8DB06B6C5}"/>
    <cellStyle name="Normal 3 4 5 5" xfId="2535" xr:uid="{5621A905-5B97-4B99-96DB-ED30C1CF943D}"/>
    <cellStyle name="Normal 3 4 5 6" xfId="3417" xr:uid="{73FDF005-8852-48AC-8093-73B283235215}"/>
    <cellStyle name="Normal 3 4 5 7" xfId="4312" xr:uid="{A821C726-56AE-40F5-AB76-A7DEC3E3F56F}"/>
    <cellStyle name="Normal 3 4 5 8" xfId="5172" xr:uid="{441CEC32-48B1-4C53-A484-DD7047A68E63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2 2" xfId="1676" xr:uid="{EADF27F7-D724-4C10-8F35-1B1ED962DCCA}"/>
    <cellStyle name="Normal 3 5 2 2 2 3" xfId="2542" xr:uid="{F6010270-91EF-4EE2-B4D8-6A71379BA96D}"/>
    <cellStyle name="Normal 3 5 2 2 2 4" xfId="3424" xr:uid="{8344BF96-4854-4CC3-A76E-E6A271D450F1}"/>
    <cellStyle name="Normal 3 5 2 2 2 5" xfId="4319" xr:uid="{48F99E33-0BE3-49EA-8C02-962F1CAC97C7}"/>
    <cellStyle name="Normal 3 5 2 2 2 6" xfId="5179" xr:uid="{9803AAD7-2CED-4806-971F-441D7EB01A6D}"/>
    <cellStyle name="Normal 3 5 2 2 3" xfId="1675" xr:uid="{D3EA13BC-5FE5-4B73-A7AB-278178FF2FDD}"/>
    <cellStyle name="Normal 3 5 2 2 4" xfId="2541" xr:uid="{3A6AFF62-779F-45CF-BD53-1379C7321372}"/>
    <cellStyle name="Normal 3 5 2 2 5" xfId="3423" xr:uid="{5CF90434-0B54-4F97-A891-CF7BEF0C0834}"/>
    <cellStyle name="Normal 3 5 2 2 6" xfId="4318" xr:uid="{53679E05-C2EA-4495-A173-E14C1D6826C6}"/>
    <cellStyle name="Normal 3 5 2 2 7" xfId="5178" xr:uid="{17836479-81F2-49E8-9D0E-70B5F71DBA4C}"/>
    <cellStyle name="Normal 3 5 2 3" xfId="783" xr:uid="{9506690E-BFF2-4C62-8F25-63A279217D71}"/>
    <cellStyle name="Normal 3 5 2 3 2" xfId="1677" xr:uid="{1DC3ADF3-1CA2-47AF-8E36-9F62C8FD6B5F}"/>
    <cellStyle name="Normal 3 5 2 3 3" xfId="2543" xr:uid="{1BB469BD-10A3-4F4E-B0A7-39383383F2B8}"/>
    <cellStyle name="Normal 3 5 2 3 4" xfId="3425" xr:uid="{2DA6C21F-076E-4212-B6FD-A7DE52CF98E9}"/>
    <cellStyle name="Normal 3 5 2 3 5" xfId="4320" xr:uid="{B4474D68-DF7F-4BFD-BAAC-CA3E7E121A42}"/>
    <cellStyle name="Normal 3 5 2 3 6" xfId="5180" xr:uid="{1BF43B8C-38F8-4ABF-A13E-0FE560DB3108}"/>
    <cellStyle name="Normal 3 5 2 4" xfId="1674" xr:uid="{9CEE4F26-38D2-48D4-8EED-D8E20B071A3F}"/>
    <cellStyle name="Normal 3 5 2 5" xfId="2540" xr:uid="{C7FD5207-07D6-437A-9003-EB2203C004B6}"/>
    <cellStyle name="Normal 3 5 2 6" xfId="3422" xr:uid="{3DC0C23E-9A7D-4AF9-A54F-E3E776BDC0E3}"/>
    <cellStyle name="Normal 3 5 2 7" xfId="4317" xr:uid="{46BF6F91-712F-42E1-9738-9DB1FD8A3A92}"/>
    <cellStyle name="Normal 3 5 2 8" xfId="5177" xr:uid="{42E6C2E1-ACBC-41CF-A36B-C08E6CAE27F0}"/>
    <cellStyle name="Normal 3 5 3" xfId="784" xr:uid="{DA816FA3-E839-4B6A-B2EC-ECB0B9779924}"/>
    <cellStyle name="Normal 3 5 3 2" xfId="785" xr:uid="{C5FE0C4E-1A6C-415B-93DB-94CCFF1156BA}"/>
    <cellStyle name="Normal 3 5 3 2 2" xfId="1679" xr:uid="{3E385021-4042-4010-8D1B-B86406313BA2}"/>
    <cellStyle name="Normal 3 5 3 2 3" xfId="2545" xr:uid="{6E5DC2AE-8009-4F7C-B7AC-C2B50FB05080}"/>
    <cellStyle name="Normal 3 5 3 2 4" xfId="3427" xr:uid="{BB311E6A-7916-4029-B2E0-A3A63620E9A6}"/>
    <cellStyle name="Normal 3 5 3 2 5" xfId="4322" xr:uid="{E36FEC3E-B421-4E4F-A8EA-F8C78E044C34}"/>
    <cellStyle name="Normal 3 5 3 2 6" xfId="5182" xr:uid="{6F5E46AA-0FFE-4970-968F-6AAFFB8EACDA}"/>
    <cellStyle name="Normal 3 5 3 3" xfId="1678" xr:uid="{9CDA7BAC-0B6F-4B16-8096-0DEDD1DACED7}"/>
    <cellStyle name="Normal 3 5 3 4" xfId="2544" xr:uid="{6E7DEDE8-F20E-47CC-838B-807CF51E7D5B}"/>
    <cellStyle name="Normal 3 5 3 5" xfId="3426" xr:uid="{1DB1AC00-D671-49F4-B8A2-DABE9A07D565}"/>
    <cellStyle name="Normal 3 5 3 6" xfId="4321" xr:uid="{9CC84A6D-DAA0-4A67-B1F9-CAFE472DAFB7}"/>
    <cellStyle name="Normal 3 5 3 7" xfId="5181" xr:uid="{981F7040-3AE9-4C1E-B142-22DB4DF18C9A}"/>
    <cellStyle name="Normal 3 5 4" xfId="786" xr:uid="{6B9ACA1D-FB21-4FA6-8650-B15ED748739D}"/>
    <cellStyle name="Normal 3 5 4 2" xfId="1680" xr:uid="{C9F0FD5E-A5A6-4EFC-8949-F425DD851D19}"/>
    <cellStyle name="Normal 3 5 4 3" xfId="2546" xr:uid="{79496EE9-F667-4A6D-86C0-B51AFF5405AC}"/>
    <cellStyle name="Normal 3 5 4 4" xfId="3428" xr:uid="{2F72F31A-81F4-4D1B-B433-D193BD75E7A1}"/>
    <cellStyle name="Normal 3 5 4 5" xfId="4323" xr:uid="{4B206FE2-FC5C-4C9A-A34D-ACE3EC6111DA}"/>
    <cellStyle name="Normal 3 5 4 6" xfId="5183" xr:uid="{9D594A95-C250-47B1-B2D7-E63FFE6677AB}"/>
    <cellStyle name="Normal 3 5 5" xfId="1673" xr:uid="{7EF849DB-BBD5-4505-A154-BCB0BF4EE8FD}"/>
    <cellStyle name="Normal 3 5 6" xfId="2539" xr:uid="{9E398CF1-08B0-435A-9E2F-66B7DFE90560}"/>
    <cellStyle name="Normal 3 5 7" xfId="3421" xr:uid="{D4CD40D4-8C1F-4A62-BD6E-D2A1483A9736}"/>
    <cellStyle name="Normal 3 5 8" xfId="4316" xr:uid="{8AE52059-2171-4F4C-A649-71780F3730F3}"/>
    <cellStyle name="Normal 3 5 9" xfId="5176" xr:uid="{8EA30CE2-39BB-4837-B7F3-9DB4FD314CAA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2 2 2" xfId="1683" xr:uid="{C8403279-8AD5-4AD3-8AA8-AFBB099257F3}"/>
    <cellStyle name="Normal 3 6 2 2 3" xfId="2549" xr:uid="{35A573C4-608C-4D1F-8E05-73685F1C4F9A}"/>
    <cellStyle name="Normal 3 6 2 2 4" xfId="3431" xr:uid="{38CF8403-F363-4497-B8D9-1AA61FDB491E}"/>
    <cellStyle name="Normal 3 6 2 2 5" xfId="4326" xr:uid="{930C39E6-4C6B-4E4A-8490-E3E7687D6846}"/>
    <cellStyle name="Normal 3 6 2 2 6" xfId="5186" xr:uid="{1564D279-55D4-4EA6-AFC1-2DF600A42F07}"/>
    <cellStyle name="Normal 3 6 2 3" xfId="1682" xr:uid="{0F1255D2-AF6C-4898-9EFA-0257390BFBDF}"/>
    <cellStyle name="Normal 3 6 2 4" xfId="2548" xr:uid="{93A6DF78-ABB5-4CE5-BCFB-A2A50AA0F771}"/>
    <cellStyle name="Normal 3 6 2 5" xfId="3430" xr:uid="{239B9596-A6F6-415A-BBA1-0F7C187975D1}"/>
    <cellStyle name="Normal 3 6 2 6" xfId="4325" xr:uid="{3D6A851C-E4A3-4F5C-9DFC-FF7014327219}"/>
    <cellStyle name="Normal 3 6 2 7" xfId="5185" xr:uid="{9B1A94A2-A30A-4096-B6B0-CE6FBFC56A51}"/>
    <cellStyle name="Normal 3 6 3" xfId="790" xr:uid="{F83CC2CB-798D-4A73-B173-294A9801445C}"/>
    <cellStyle name="Normal 3 6 3 2" xfId="1684" xr:uid="{37140678-B69F-482C-A6C0-2D50BD298A02}"/>
    <cellStyle name="Normal 3 6 3 3" xfId="2550" xr:uid="{2E9E7005-D8AE-4CD3-BA89-1BE73156DBD6}"/>
    <cellStyle name="Normal 3 6 3 4" xfId="3432" xr:uid="{CF703545-708A-4E25-95EB-9E085DE60035}"/>
    <cellStyle name="Normal 3 6 3 5" xfId="4327" xr:uid="{094F95C6-BD0E-48C4-B225-B3E08334695D}"/>
    <cellStyle name="Normal 3 6 3 6" xfId="5187" xr:uid="{95CE793F-8A2A-4A2A-8E75-701EF0CD3CB5}"/>
    <cellStyle name="Normal 3 6 4" xfId="1681" xr:uid="{1029AB61-C994-469E-97EA-EF00A96AFB3B}"/>
    <cellStyle name="Normal 3 6 5" xfId="2547" xr:uid="{C9435142-03D2-49EB-9A66-BE1C91796E3A}"/>
    <cellStyle name="Normal 3 6 6" xfId="3429" xr:uid="{6398F6E4-9ED0-4653-B689-328817FE70CC}"/>
    <cellStyle name="Normal 3 6 7" xfId="4324" xr:uid="{14A57A3D-5B52-4D59-AE61-C6990F63CF57}"/>
    <cellStyle name="Normal 3 6 8" xfId="5184" xr:uid="{E749BFE7-7D39-4DDD-99A0-1C9CFE561576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2 2" xfId="1687" xr:uid="{45BF0EA7-AE0C-467F-AD4A-2EA69A5F0A8C}"/>
    <cellStyle name="Normal 3 8 2 2 3" xfId="2553" xr:uid="{41DDFE3F-FE54-4BD7-A737-54F0CF4E3D22}"/>
    <cellStyle name="Normal 3 8 2 2 4" xfId="3435" xr:uid="{3D3B097F-2D4C-4977-BE26-E210498E9ADB}"/>
    <cellStyle name="Normal 3 8 2 2 5" xfId="4330" xr:uid="{CFE85966-5FC6-49AF-A377-65D158717057}"/>
    <cellStyle name="Normal 3 8 2 2 6" xfId="5190" xr:uid="{D54675D2-8E0D-49A1-9371-BEB8EE7AC0A0}"/>
    <cellStyle name="Normal 3 8 2 3" xfId="1686" xr:uid="{A75CD65B-D7DD-435F-8831-FCDC4C55637F}"/>
    <cellStyle name="Normal 3 8 2 4" xfId="2552" xr:uid="{CBE79741-4743-4FF9-A4FA-F2A693334113}"/>
    <cellStyle name="Normal 3 8 2 5" xfId="3434" xr:uid="{D0B8F68F-68D7-41D5-AB6F-7D10F4A68B20}"/>
    <cellStyle name="Normal 3 8 2 6" xfId="4329" xr:uid="{C07C3059-877B-4219-8EF7-3F64524A145A}"/>
    <cellStyle name="Normal 3 8 2 7" xfId="5189" xr:uid="{29A95159-9419-4EFC-80B2-41DA34D7E689}"/>
    <cellStyle name="Normal 3 8 3" xfId="795" xr:uid="{D42A0CB4-E4FC-48F2-B9BB-1E3BEC1D3835}"/>
    <cellStyle name="Normal 3 8 3 2" xfId="1688" xr:uid="{1E4F8226-9A74-41C1-AC13-EB22047038B6}"/>
    <cellStyle name="Normal 3 8 3 3" xfId="2554" xr:uid="{608A078F-5415-4EDB-A3E0-3A7FBDEE3444}"/>
    <cellStyle name="Normal 3 8 3 4" xfId="3436" xr:uid="{B58F4EA5-80AC-4632-A2C2-45DA93935AFF}"/>
    <cellStyle name="Normal 3 8 3 5" xfId="4331" xr:uid="{1A06F276-3B8E-4F47-AF43-CE47D6A58B52}"/>
    <cellStyle name="Normal 3 8 3 6" xfId="5191" xr:uid="{432319D0-68DF-4B53-9669-9FE052FD42B1}"/>
    <cellStyle name="Normal 3 8 4" xfId="1685" xr:uid="{486DFC0E-46D3-47C7-B0E7-B9CE3C579DF6}"/>
    <cellStyle name="Normal 3 8 5" xfId="2551" xr:uid="{9383CFEC-8B0A-403A-98F0-F5081EE13225}"/>
    <cellStyle name="Normal 3 8 6" xfId="3433" xr:uid="{91600B41-7D45-422A-9F0E-C659E72ED103}"/>
    <cellStyle name="Normal 3 8 7" xfId="4328" xr:uid="{8523C5D8-1426-4B83-A762-277A1E4B0508}"/>
    <cellStyle name="Normal 3 8 8" xfId="5188" xr:uid="{EC5EF9C9-DF44-4EA6-A5C8-2D241A24C3B3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2 2 2" xfId="1691" xr:uid="{1A56B667-58C6-4F66-BA5B-0650DF45557C}"/>
    <cellStyle name="Normal 3 9 2 2 3" xfId="2557" xr:uid="{16052D2B-EE7F-492D-B7E8-16C6A149087A}"/>
    <cellStyle name="Normal 3 9 2 2 4" xfId="3439" xr:uid="{F0AEA99C-673D-4D8F-A4D4-A61AA7FAAE09}"/>
    <cellStyle name="Normal 3 9 2 2 5" xfId="4334" xr:uid="{67E3D447-3CA4-49DD-BABB-FFF35C40D5B2}"/>
    <cellStyle name="Normal 3 9 2 2 6" xfId="5194" xr:uid="{F01683BC-73EB-4B03-804E-6FA305100D4B}"/>
    <cellStyle name="Normal 3 9 2 3" xfId="1690" xr:uid="{86608F0E-8099-4BE0-82E4-D58B61A26917}"/>
    <cellStyle name="Normal 3 9 2 4" xfId="2556" xr:uid="{23307550-6F1C-4F7E-AE99-D6CEB60A98D0}"/>
    <cellStyle name="Normal 3 9 2 5" xfId="3438" xr:uid="{DAA8000F-2FE1-4A68-8F95-DA13F316C429}"/>
    <cellStyle name="Normal 3 9 2 6" xfId="4333" xr:uid="{0C950898-1959-41B8-ADAC-2CE35B1A8541}"/>
    <cellStyle name="Normal 3 9 2 7" xfId="5193" xr:uid="{40333A67-251A-41AB-BD5C-A6B1A777D2A8}"/>
    <cellStyle name="Normal 3 9 3" xfId="799" xr:uid="{BAD45978-21FA-4362-B342-065B858DFB74}"/>
    <cellStyle name="Normal 3 9 3 2" xfId="1692" xr:uid="{494AA630-9DAB-4239-A30F-116FE0258159}"/>
    <cellStyle name="Normal 3 9 3 3" xfId="2558" xr:uid="{3DC40103-2784-4131-B5C4-760BF49E973A}"/>
    <cellStyle name="Normal 3 9 3 4" xfId="3440" xr:uid="{26B9DCF8-CB01-4B2F-B995-461DA6AA71FC}"/>
    <cellStyle name="Normal 3 9 3 5" xfId="4335" xr:uid="{3979576C-37DB-455E-905F-3BC190B6B2DE}"/>
    <cellStyle name="Normal 3 9 3 6" xfId="5195" xr:uid="{198D2DF8-325C-4BC4-ABA0-ADBD59E3C931}"/>
    <cellStyle name="Normal 3 9 4" xfId="1689" xr:uid="{575E832F-2EB9-43E0-8FED-09D90684D576}"/>
    <cellStyle name="Normal 3 9 5" xfId="2555" xr:uid="{892D3C7D-F71F-4270-B74B-5A6219DCFA2E}"/>
    <cellStyle name="Normal 3 9 6" xfId="3437" xr:uid="{2E8F4225-FD14-43B0-AC73-AABBBA5C0AE5}"/>
    <cellStyle name="Normal 3 9 7" xfId="4332" xr:uid="{AF0C11B2-C6F0-4106-8FA9-2E64221D8FB0}"/>
    <cellStyle name="Normal 3 9 8" xfId="5192" xr:uid="{B8E28597-C47E-46C3-82FD-DEC548C8CE90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1695" xr:uid="{968DB367-C3F8-4D3C-B584-609A0DE89554}"/>
    <cellStyle name="Normal 4 2 2 2 3" xfId="2561" xr:uid="{EF6087FB-5563-4572-9A26-9836F0E66ADB}"/>
    <cellStyle name="Normal 4 2 2 2 4" xfId="3443" xr:uid="{66C81EC9-2635-4A69-8256-B042212AF94D}"/>
    <cellStyle name="Normal 4 2 2 2 5" xfId="4338" xr:uid="{9EA2AF4C-30B0-45D2-83FE-8E3E7FC389F7}"/>
    <cellStyle name="Normal 4 2 2 2 6" xfId="5198" xr:uid="{9E462A67-84EC-4A88-ABAB-51B3194829FE}"/>
    <cellStyle name="Normal 4 2 2 3" xfId="1694" xr:uid="{47DC077A-C0B3-4463-9DFF-EF58F6C75701}"/>
    <cellStyle name="Normal 4 2 2 4" xfId="2560" xr:uid="{011C957F-8777-4678-A414-069EC7FE4391}"/>
    <cellStyle name="Normal 4 2 2 5" xfId="3442" xr:uid="{D72FFF6B-941A-4B81-9949-56C356BC2287}"/>
    <cellStyle name="Normal 4 2 2 6" xfId="4337" xr:uid="{148CC96F-8324-4FC1-B4D3-6492A5E1C2B8}"/>
    <cellStyle name="Normal 4 2 2 7" xfId="5197" xr:uid="{8184547F-40FA-4EF9-B962-717E3C2B4310}"/>
    <cellStyle name="Normal 4 2 3" xfId="804" xr:uid="{44DA1297-8985-42EB-9508-12DB949A0957}"/>
    <cellStyle name="Normal 4 2 3 2" xfId="805" xr:uid="{8358CA1C-6788-482E-AA10-22104055CD20}"/>
    <cellStyle name="Normal 4 2 3 2 2" xfId="1697" xr:uid="{312C1230-BBBC-4513-B675-812B0041E0EA}"/>
    <cellStyle name="Normal 4 2 3 2 3" xfId="2563" xr:uid="{D7A6AEAB-B840-40CC-8444-9F2216A62837}"/>
    <cellStyle name="Normal 4 2 3 2 4" xfId="3445" xr:uid="{76CB72B9-0368-4B9C-BDF3-6DAFC480FEFF}"/>
    <cellStyle name="Normal 4 2 3 2 5" xfId="4340" xr:uid="{F152C6B4-EF49-4AA2-B43E-9C22422B6014}"/>
    <cellStyle name="Normal 4 2 3 2 6" xfId="5200" xr:uid="{598F5BBE-D628-47B5-9861-62D428C8B77D}"/>
    <cellStyle name="Normal 4 2 3 3" xfId="1696" xr:uid="{07625C81-E901-45BF-AD4F-B437D86D4935}"/>
    <cellStyle name="Normal 4 2 3 4" xfId="2562" xr:uid="{86E9FAF2-70E9-42DE-8EC4-64743342A270}"/>
    <cellStyle name="Normal 4 2 3 5" xfId="3444" xr:uid="{D67BCDC5-FEAE-4F69-9C3D-36B2765D7DEA}"/>
    <cellStyle name="Normal 4 2 3 6" xfId="4339" xr:uid="{ABD5265E-1F0E-4DE5-9E63-62CE1335DFF4}"/>
    <cellStyle name="Normal 4 2 3 7" xfId="5199" xr:uid="{E7923C0F-C6B3-41D2-BAC0-CE17C74EFD84}"/>
    <cellStyle name="Normal 4 2 4" xfId="806" xr:uid="{A9FD5343-5700-4B48-B61A-BBBEDC2C4343}"/>
    <cellStyle name="Normal 4 2 4 2" xfId="1698" xr:uid="{6D46935A-5C6F-40D0-864C-87CA01366345}"/>
    <cellStyle name="Normal 4 2 4 3" xfId="2564" xr:uid="{E0708B2C-6AF0-40DC-AF9E-761A6C799A8D}"/>
    <cellStyle name="Normal 4 2 4 4" xfId="3446" xr:uid="{C6DCCC1F-6E95-4C9C-9C50-BA9D018A1DFB}"/>
    <cellStyle name="Normal 4 2 4 5" xfId="4341" xr:uid="{31286F31-889B-44ED-ADA6-336EFFD4D87D}"/>
    <cellStyle name="Normal 4 2 4 6" xfId="5201" xr:uid="{A6480088-407A-4B59-A4C3-9101193487C7}"/>
    <cellStyle name="Normal 4 2 5" xfId="1693" xr:uid="{90AEED99-7319-43A0-9D42-A79C44979922}"/>
    <cellStyle name="Normal 4 2 6" xfId="2559" xr:uid="{088589E7-9D6A-4ECE-B825-8A260A38E5C6}"/>
    <cellStyle name="Normal 4 2 7" xfId="3441" xr:uid="{25A94336-B940-4C89-85D9-D714F978C6BD}"/>
    <cellStyle name="Normal 4 2 8" xfId="4336" xr:uid="{3B149B4B-566E-4ABA-B383-2C1A7D03F7B5}"/>
    <cellStyle name="Normal 4 2 9" xfId="5196" xr:uid="{1049CA1C-C22B-4E3E-B271-1E2054B71F5E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 2 3 2" xfId="1700" xr:uid="{632CD07A-0891-4507-9167-ACAAF783C421}"/>
    <cellStyle name="Normal 6 2 3 3" xfId="2568" xr:uid="{8EE12883-E3F7-4F46-B141-9A811CC91B86}"/>
    <cellStyle name="Normal 6 2 3 4" xfId="3449" xr:uid="{41219BCC-9DCE-4B33-BD31-904A92691DCB}"/>
    <cellStyle name="Normal 6 2 3 5" xfId="4343" xr:uid="{9C4AF18A-6281-492C-8BCA-BB4E65724222}"/>
    <cellStyle name="Normal 6 2 3 6" xfId="5205" xr:uid="{5A5EBE14-62D1-4016-AA46-7BC462AE35F0}"/>
    <cellStyle name="Normal 6 2 4" xfId="1699" xr:uid="{BF20064A-6FD7-43F2-AFEF-5947547B66A3}"/>
    <cellStyle name="Normal 6 2 5" xfId="2567" xr:uid="{BD7639A8-3A47-4031-93C5-33D3E19E9E68}"/>
    <cellStyle name="Normal 6 2 6" xfId="3448" xr:uid="{D1A72882-5C3D-4A06-80AD-53F679299284}"/>
    <cellStyle name="Normal 6 2 7" xfId="4342" xr:uid="{E0D20729-AC2C-4BAD-87E0-CE6CBE76B4DE}"/>
    <cellStyle name="Normal 6 2 8" xfId="5203" xr:uid="{4E9F201C-1C6E-4E6B-AAFF-D3A9972DB6A1}"/>
    <cellStyle name="Normal 63" xfId="819" xr:uid="{DC6344B4-84D0-4197-9DC3-F76847E0800F}"/>
    <cellStyle name="Normal 63 2" xfId="820" xr:uid="{D748FED0-FF16-4804-A67B-5ED2A442E56F}"/>
    <cellStyle name="Normal 63 2 2" xfId="1702" xr:uid="{7D63420E-2CC9-470F-8B49-567B649FA809}"/>
    <cellStyle name="Normal 63 2 3" xfId="2570" xr:uid="{75C3DADF-F58B-4C1E-9116-49E9530FECFA}"/>
    <cellStyle name="Normal 63 2 4" xfId="3451" xr:uid="{D7B009F8-F05A-4314-9E94-6D027ECF05BE}"/>
    <cellStyle name="Normal 63 2 5" xfId="4345" xr:uid="{8CF273EC-DAA1-4722-ADB3-B73EF7A01440}"/>
    <cellStyle name="Normal 63 2 6" xfId="5207" xr:uid="{86F69BB5-EFB0-4328-8849-9DC66BCF8AE8}"/>
    <cellStyle name="Normal 63 3" xfId="1701" xr:uid="{E3888FF4-06A4-4330-840F-9EA65245C646}"/>
    <cellStyle name="Normal 63 4" xfId="2569" xr:uid="{F9EFF63C-F8AE-40A3-BD3E-67D40DBE6FA0}"/>
    <cellStyle name="Normal 63 5" xfId="3450" xr:uid="{26E48C4A-5943-4FA6-9F71-A5992BED0566}"/>
    <cellStyle name="Normal 63 6" xfId="4344" xr:uid="{FC52D383-1758-4E7E-8A7D-E1D8B01A4D96}"/>
    <cellStyle name="Normal 63 7" xfId="5206" xr:uid="{70B5A6E4-42AF-40A7-9FC2-52B8804F5124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3 2 2" xfId="1704" xr:uid="{6542EA37-AF77-435F-BF0A-C2087C9E8C7A}"/>
    <cellStyle name="Normal 7 3 2 3" xfId="2572" xr:uid="{D546B6CC-4A46-4C35-92DC-0C1F03F391C3}"/>
    <cellStyle name="Normal 7 3 2 4" xfId="3453" xr:uid="{33C10348-4845-4C55-9F65-16AFBC45F7DC}"/>
    <cellStyle name="Normal 7 3 2 5" xfId="4347" xr:uid="{71DA1E45-91D1-45F7-A48F-947E14984999}"/>
    <cellStyle name="Normal 7 3 2 6" xfId="5209" xr:uid="{2C9155C8-D9DF-4881-B089-58A77177A1EB}"/>
    <cellStyle name="Normal 7 3 3" xfId="1703" xr:uid="{D769CD73-6F4B-4D9E-9DBF-8242BFCD9FB4}"/>
    <cellStyle name="Normal 7 3 4" xfId="2571" xr:uid="{62BF4163-8861-4F1C-B354-8C2407801A2D}"/>
    <cellStyle name="Normal 7 3 5" xfId="3452" xr:uid="{E3ABF49E-5680-4430-9B7A-39D2F64F33F5}"/>
    <cellStyle name="Normal 7 3 6" xfId="4346" xr:uid="{4B81870A-15CF-4AFA-8E5E-E163EDE1163C}"/>
    <cellStyle name="Normal 7 3 7" xfId="5208" xr:uid="{BB3CF4A6-B664-42A5-821D-D71FC4C73CAD}"/>
    <cellStyle name="Normal 8" xfId="825" xr:uid="{BEA35215-AD9F-4BE4-8964-EF3E979D7F85}"/>
    <cellStyle name="Normal 8 10" xfId="2573" xr:uid="{9C916976-7458-4453-8F77-6E7D83AE4FB1}"/>
    <cellStyle name="Normal 8 11" xfId="3454" xr:uid="{F2C181B5-1DDB-4825-AB92-2A65AB6A4E06}"/>
    <cellStyle name="Normal 8 12" xfId="4348" xr:uid="{08CD4F2E-FB8B-4FA0-8FD7-A9A375889A3E}"/>
    <cellStyle name="Normal 8 13" xfId="5210" xr:uid="{98E751DE-320A-4496-8A1B-F96C0D87274C}"/>
    <cellStyle name="Normal 8 2" xfId="826" xr:uid="{90953004-8731-4BED-BE0B-670C67203095}"/>
    <cellStyle name="Normal 8 2 10" xfId="4349" xr:uid="{02FFF36D-FAAB-41DF-81A6-712DB5411F55}"/>
    <cellStyle name="Normal 8 2 11" xfId="5211" xr:uid="{A01F22FE-8F46-453D-8953-598861C3CA84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2 2 2" xfId="1710" xr:uid="{B8022B5D-89C6-441F-BD35-A9F60D154B80}"/>
    <cellStyle name="Normal 8 2 2 2 2 2 3" xfId="2578" xr:uid="{32FC1E9B-9128-44CA-9F3F-52A655B21CD5}"/>
    <cellStyle name="Normal 8 2 2 2 2 2 4" xfId="3459" xr:uid="{FEBE676A-ADF1-4329-B91F-1C8454B450D0}"/>
    <cellStyle name="Normal 8 2 2 2 2 2 5" xfId="4353" xr:uid="{B8C00AB2-969D-4443-9B62-C8BB1E989542}"/>
    <cellStyle name="Normal 8 2 2 2 2 2 6" xfId="5215" xr:uid="{E3B68B6C-E969-46B2-A8DA-29575048717A}"/>
    <cellStyle name="Normal 8 2 2 2 2 3" xfId="1709" xr:uid="{4370C75C-05E3-46C2-812E-4DB9880242E5}"/>
    <cellStyle name="Normal 8 2 2 2 2 4" xfId="2577" xr:uid="{A6D84838-E975-47DF-8ED6-D41E4B301826}"/>
    <cellStyle name="Normal 8 2 2 2 2 5" xfId="3458" xr:uid="{4E549E0F-2241-4C57-9BC6-FBC4E8073AAD}"/>
    <cellStyle name="Normal 8 2 2 2 2 6" xfId="4352" xr:uid="{0855AC95-A28A-49FD-934D-C7495BC58DB6}"/>
    <cellStyle name="Normal 8 2 2 2 2 7" xfId="5214" xr:uid="{501CE528-6D39-40C3-AAE6-E582DAE67B92}"/>
    <cellStyle name="Normal 8 2 2 2 3" xfId="831" xr:uid="{CB3DD3A2-BC75-4340-AFF7-42110BE4E319}"/>
    <cellStyle name="Normal 8 2 2 2 3 2" xfId="1711" xr:uid="{869749BE-8BA4-4DD8-8757-458AB6F90B14}"/>
    <cellStyle name="Normal 8 2 2 2 3 3" xfId="2579" xr:uid="{FFE2C61A-250A-48EA-8B01-1711729E695C}"/>
    <cellStyle name="Normal 8 2 2 2 3 4" xfId="3460" xr:uid="{33CE703F-59CA-4523-8586-9A989584F363}"/>
    <cellStyle name="Normal 8 2 2 2 3 5" xfId="4354" xr:uid="{6F2875B4-EEA1-446B-82E5-A23288EA770B}"/>
    <cellStyle name="Normal 8 2 2 2 3 6" xfId="5216" xr:uid="{ECC0CDBB-7ED5-4933-9A05-083474D9C4F7}"/>
    <cellStyle name="Normal 8 2 2 2 4" xfId="1708" xr:uid="{D8E10C75-2184-412B-8B7E-FA0D06166118}"/>
    <cellStyle name="Normal 8 2 2 2 5" xfId="2576" xr:uid="{67618B2A-EC6A-42BC-AF0E-553BDE8E71BE}"/>
    <cellStyle name="Normal 8 2 2 2 6" xfId="3457" xr:uid="{1C43F868-9903-4ECF-977A-3AEB7188A3B4}"/>
    <cellStyle name="Normal 8 2 2 2 7" xfId="4351" xr:uid="{2EC081CF-19EB-4C7A-93D7-C93321C22319}"/>
    <cellStyle name="Normal 8 2 2 2 8" xfId="5213" xr:uid="{C9C87BC6-AF63-4614-B1D3-128A3C6512EC}"/>
    <cellStyle name="Normal 8 2 2 3" xfId="832" xr:uid="{23F90A30-8ECF-4FED-800A-71D1D0A269DE}"/>
    <cellStyle name="Normal 8 2 2 3 2" xfId="833" xr:uid="{C54923C6-F265-4852-B75A-40660F5E93A0}"/>
    <cellStyle name="Normal 8 2 2 3 2 2" xfId="1713" xr:uid="{9C47E2BE-BD7E-4652-B96D-B62C617E37B8}"/>
    <cellStyle name="Normal 8 2 2 3 2 3" xfId="2581" xr:uid="{420D8605-009D-4B58-96E5-0D4C6D7F10F5}"/>
    <cellStyle name="Normal 8 2 2 3 2 4" xfId="3462" xr:uid="{2F3DE042-C01D-45CF-871E-0D3854BDCA2E}"/>
    <cellStyle name="Normal 8 2 2 3 2 5" xfId="4356" xr:uid="{90854153-15A9-45AA-9ECB-0F6FA7A4090E}"/>
    <cellStyle name="Normal 8 2 2 3 2 6" xfId="5218" xr:uid="{CA968396-FB49-4510-913D-7D65ECB4AF63}"/>
    <cellStyle name="Normal 8 2 2 3 3" xfId="1712" xr:uid="{BF72CA18-4443-488B-BED7-FF5C86B90D69}"/>
    <cellStyle name="Normal 8 2 2 3 4" xfId="2580" xr:uid="{ADC582FE-1BA5-4895-AA6F-83BF3139F464}"/>
    <cellStyle name="Normal 8 2 2 3 5" xfId="3461" xr:uid="{8FAF55D9-01D2-41A3-827E-523A80730EC0}"/>
    <cellStyle name="Normal 8 2 2 3 6" xfId="4355" xr:uid="{F0456651-8AFD-4302-A309-6F740E63C677}"/>
    <cellStyle name="Normal 8 2 2 3 7" xfId="5217" xr:uid="{D04E0365-877C-43AC-965C-73EAF7131D5A}"/>
    <cellStyle name="Normal 8 2 2 4" xfId="834" xr:uid="{F7E2C98C-9921-479D-8283-F1FDB875CD5B}"/>
    <cellStyle name="Normal 8 2 2 4 2" xfId="1714" xr:uid="{8AE8A2D2-60CF-4076-A70B-80A8B104A69C}"/>
    <cellStyle name="Normal 8 2 2 4 3" xfId="2582" xr:uid="{F33C13AB-9D7C-44C0-9B0B-E6DC7D6644B0}"/>
    <cellStyle name="Normal 8 2 2 4 4" xfId="3463" xr:uid="{9E2D1265-23EB-4708-A744-20CCF4D9D04F}"/>
    <cellStyle name="Normal 8 2 2 4 5" xfId="4357" xr:uid="{10B018BC-4AF2-4189-9529-96614B3EED8C}"/>
    <cellStyle name="Normal 8 2 2 4 6" xfId="5219" xr:uid="{AB907024-0ADF-44E4-B12A-FBE14FADDE31}"/>
    <cellStyle name="Normal 8 2 2 5" xfId="1707" xr:uid="{618E685F-C3C1-4C31-8ABB-C93F7E2485E0}"/>
    <cellStyle name="Normal 8 2 2 6" xfId="2575" xr:uid="{938C5220-2856-408F-8CCE-D87AD6189B60}"/>
    <cellStyle name="Normal 8 2 2 7" xfId="3456" xr:uid="{EEC0501E-F24A-4D8D-B105-A31D19A68975}"/>
    <cellStyle name="Normal 8 2 2 8" xfId="4350" xr:uid="{CC950C1D-CECF-451A-B784-2DEAFC0982B5}"/>
    <cellStyle name="Normal 8 2 2 9" xfId="5212" xr:uid="{150BE463-D984-40B4-A43A-FA4DF7223AD8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2 2 2" xfId="1717" xr:uid="{44B75FCC-DB53-4781-80CA-7BB8DA22277D}"/>
    <cellStyle name="Normal 8 2 3 2 2 3" xfId="2585" xr:uid="{E2B3F010-8B99-4E30-9599-A2FD5AA2439E}"/>
    <cellStyle name="Normal 8 2 3 2 2 4" xfId="3466" xr:uid="{D46F1638-01D0-4E6F-9A19-D910EC0EFB45}"/>
    <cellStyle name="Normal 8 2 3 2 2 5" xfId="4360" xr:uid="{774605CA-3526-44CB-ACF9-1F0256D58C82}"/>
    <cellStyle name="Normal 8 2 3 2 2 6" xfId="5222" xr:uid="{1F50ED58-50D0-45FA-B454-CB95C11C9209}"/>
    <cellStyle name="Normal 8 2 3 2 3" xfId="1716" xr:uid="{EC69E3FD-21D3-4565-AA76-592CF20864B4}"/>
    <cellStyle name="Normal 8 2 3 2 4" xfId="2584" xr:uid="{A766C3C0-03CD-4EE5-8C14-E3B573FF34F4}"/>
    <cellStyle name="Normal 8 2 3 2 5" xfId="3465" xr:uid="{A8402701-72D8-4BA7-B396-1B36F56850C4}"/>
    <cellStyle name="Normal 8 2 3 2 6" xfId="4359" xr:uid="{689AC9E8-7E9F-4699-AF5B-676C7528785D}"/>
    <cellStyle name="Normal 8 2 3 2 7" xfId="5221" xr:uid="{783EC156-A375-4E95-9E3F-95CEB4710D7E}"/>
    <cellStyle name="Normal 8 2 3 3" xfId="838" xr:uid="{9363D61C-780A-44D4-870F-92B7D0E9C53D}"/>
    <cellStyle name="Normal 8 2 3 3 2" xfId="1718" xr:uid="{FBAC6D73-2694-4CFF-A05C-8FB39721137A}"/>
    <cellStyle name="Normal 8 2 3 3 3" xfId="2586" xr:uid="{A6A19743-D8C4-4E23-BE72-88D3CDC64C63}"/>
    <cellStyle name="Normal 8 2 3 3 4" xfId="3467" xr:uid="{FF3921EB-2A18-4018-AECA-F794A29983A6}"/>
    <cellStyle name="Normal 8 2 3 3 5" xfId="4361" xr:uid="{52891CDF-F14D-4FD2-B684-7E2124E38DDC}"/>
    <cellStyle name="Normal 8 2 3 3 6" xfId="5223" xr:uid="{45B2611B-3F76-4FFB-A4CF-384CF51B2AFC}"/>
    <cellStyle name="Normal 8 2 3 4" xfId="1715" xr:uid="{FCA658BB-EB81-401C-B6C9-32C8C4A00892}"/>
    <cellStyle name="Normal 8 2 3 5" xfId="2583" xr:uid="{EFBC0EDB-D9E1-47C5-B005-046A7FD68644}"/>
    <cellStyle name="Normal 8 2 3 6" xfId="3464" xr:uid="{F6EC0D0E-373C-4301-9119-854ED9EF45AD}"/>
    <cellStyle name="Normal 8 2 3 7" xfId="4358" xr:uid="{4AD5A4BA-B8B4-4D3D-93C5-BD64D936BB51}"/>
    <cellStyle name="Normal 8 2 3 8" xfId="5220" xr:uid="{E52013D8-9F7B-4817-A527-0EE5821E7528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2 2 2" xfId="1721" xr:uid="{34B83D21-1D15-4B86-A671-01CEF2D63339}"/>
    <cellStyle name="Normal 8 2 4 2 2 3" xfId="2589" xr:uid="{D4F0A7E2-39E6-4E6F-A66E-353C88C844B8}"/>
    <cellStyle name="Normal 8 2 4 2 2 4" xfId="3470" xr:uid="{50379A67-DB97-42C3-A67D-F4032983446A}"/>
    <cellStyle name="Normal 8 2 4 2 2 5" xfId="4364" xr:uid="{09F208ED-1BF3-4E56-914E-F197AF04124E}"/>
    <cellStyle name="Normal 8 2 4 2 2 6" xfId="5226" xr:uid="{446536DE-9106-4768-AEB1-8A9EEAAD1C9A}"/>
    <cellStyle name="Normal 8 2 4 2 3" xfId="1720" xr:uid="{49021074-39FF-4786-ACE5-C21C78A601B1}"/>
    <cellStyle name="Normal 8 2 4 2 4" xfId="2588" xr:uid="{AD7984E0-2A73-4955-B930-7BBCE8E75BC5}"/>
    <cellStyle name="Normal 8 2 4 2 5" xfId="3469" xr:uid="{622F4715-DEB6-48E5-A0FD-98B8AFFD3D5D}"/>
    <cellStyle name="Normal 8 2 4 2 6" xfId="4363" xr:uid="{6EA09CA4-10DE-4CA9-BC7D-206D60278191}"/>
    <cellStyle name="Normal 8 2 4 2 7" xfId="5225" xr:uid="{090D7ECD-70CA-4282-8D9E-DCD82BD15125}"/>
    <cellStyle name="Normal 8 2 4 3" xfId="842" xr:uid="{3F49E3BD-F613-440C-875E-737FA83F0675}"/>
    <cellStyle name="Normal 8 2 4 3 2" xfId="1722" xr:uid="{B4DE8838-06A8-467E-8ABB-5B34AE5AA651}"/>
    <cellStyle name="Normal 8 2 4 3 3" xfId="2590" xr:uid="{CFF6211A-BA66-47F7-8E4E-2AE420113402}"/>
    <cellStyle name="Normal 8 2 4 3 4" xfId="3471" xr:uid="{BB0669E7-7E12-4B84-BEC1-327A090641BB}"/>
    <cellStyle name="Normal 8 2 4 3 5" xfId="4365" xr:uid="{38825A13-502C-44AA-998C-C62C0CE8F617}"/>
    <cellStyle name="Normal 8 2 4 3 6" xfId="5227" xr:uid="{6AC917BF-70C0-418C-944C-E8B55BA203E7}"/>
    <cellStyle name="Normal 8 2 4 4" xfId="1719" xr:uid="{E174E3C3-A8C0-421C-AB2E-A03C989D4133}"/>
    <cellStyle name="Normal 8 2 4 5" xfId="2587" xr:uid="{123E0ADF-3999-474B-A0EC-7B8D36553549}"/>
    <cellStyle name="Normal 8 2 4 6" xfId="3468" xr:uid="{7C6A8841-CF50-48BD-BC91-4F2C05875251}"/>
    <cellStyle name="Normal 8 2 4 7" xfId="4362" xr:uid="{0B1DE746-CA20-4C84-A4A3-E0525A9FCA56}"/>
    <cellStyle name="Normal 8 2 4 8" xfId="5224" xr:uid="{E7535586-D2C6-4395-B68C-3E1C07BEE3DF}"/>
    <cellStyle name="Normal 8 2 5" xfId="843" xr:uid="{FFF206D5-A1E3-45F4-B062-8496F179B1BC}"/>
    <cellStyle name="Normal 8 2 5 2" xfId="844" xr:uid="{78D050F1-6B95-4783-A052-70FC50A41B52}"/>
    <cellStyle name="Normal 8 2 5 2 2" xfId="1724" xr:uid="{06EE7C98-3112-4D8C-9C88-A620C8A72270}"/>
    <cellStyle name="Normal 8 2 5 2 3" xfId="2592" xr:uid="{A291FB3C-6251-4D2D-B4A5-6E765A9C2EFD}"/>
    <cellStyle name="Normal 8 2 5 2 4" xfId="3473" xr:uid="{4A4DBB25-8EF9-4BB9-A82D-7597AB7397C6}"/>
    <cellStyle name="Normal 8 2 5 2 5" xfId="4367" xr:uid="{DE3F9CEA-424F-45B1-BDD3-DD8973E8ECB6}"/>
    <cellStyle name="Normal 8 2 5 2 6" xfId="5229" xr:uid="{021B2781-42BC-4816-A195-3FA6D60FB838}"/>
    <cellStyle name="Normal 8 2 5 3" xfId="1723" xr:uid="{555D432C-97FB-4287-B600-712323E858BE}"/>
    <cellStyle name="Normal 8 2 5 4" xfId="2591" xr:uid="{8F0B91C2-E771-44B6-B507-EB68515D6239}"/>
    <cellStyle name="Normal 8 2 5 5" xfId="3472" xr:uid="{0FF5E329-F2B0-4815-BE75-DD814EE54CBD}"/>
    <cellStyle name="Normal 8 2 5 6" xfId="4366" xr:uid="{2B479824-2611-4DC2-B061-94B224BF45E7}"/>
    <cellStyle name="Normal 8 2 5 7" xfId="5228" xr:uid="{63B5D153-C078-4148-9DDD-684E6D710B78}"/>
    <cellStyle name="Normal 8 2 6" xfId="845" xr:uid="{F903C11D-1575-4B2D-802B-72606F4E0F7D}"/>
    <cellStyle name="Normal 8 2 6 2" xfId="1725" xr:uid="{AE1A7C6A-0D7E-44C5-8720-9C10D6236333}"/>
    <cellStyle name="Normal 8 2 6 3" xfId="2593" xr:uid="{D1F00D49-9F2B-4124-8FA9-24709050B64D}"/>
    <cellStyle name="Normal 8 2 6 4" xfId="3474" xr:uid="{63879890-EB6D-405A-A450-68D996A764AE}"/>
    <cellStyle name="Normal 8 2 6 5" xfId="4368" xr:uid="{E3064B62-1AC4-407D-8A4E-D4D50ADA1378}"/>
    <cellStyle name="Normal 8 2 6 6" xfId="5230" xr:uid="{557ACB32-6588-4350-8A82-392656F5D6AA}"/>
    <cellStyle name="Normal 8 2 7" xfId="1706" xr:uid="{F876E540-A964-4FFB-88B9-EDD76F8FC30C}"/>
    <cellStyle name="Normal 8 2 8" xfId="2574" xr:uid="{400E7601-6A5B-4825-B3E5-41DBD3D319C8}"/>
    <cellStyle name="Normal 8 2 9" xfId="3455" xr:uid="{25E77171-4A14-426B-A916-5E5E737DFB54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2 2 2" xfId="1729" xr:uid="{7C5B00C1-45EB-4487-9881-6EE28B651DC6}"/>
    <cellStyle name="Normal 8 3 2 2 2 3" xfId="2597" xr:uid="{D086BD28-1B6E-42EE-BF7F-35E03E2C6AEA}"/>
    <cellStyle name="Normal 8 3 2 2 2 4" xfId="3478" xr:uid="{F7702222-0070-4009-8B61-985180A18248}"/>
    <cellStyle name="Normal 8 3 2 2 2 5" xfId="4372" xr:uid="{5A1CD994-27A8-4F0C-9DB3-56B51ACCFBCA}"/>
    <cellStyle name="Normal 8 3 2 2 2 6" xfId="5234" xr:uid="{EA89A865-9BB7-4372-A248-24536CFB3DA1}"/>
    <cellStyle name="Normal 8 3 2 2 3" xfId="1728" xr:uid="{B98C87C5-DA6E-43B4-B25D-5BA688C9F756}"/>
    <cellStyle name="Normal 8 3 2 2 4" xfId="2596" xr:uid="{FAB427E9-51DF-454B-A874-E4FA6C52509B}"/>
    <cellStyle name="Normal 8 3 2 2 5" xfId="3477" xr:uid="{DE07C18D-9B0A-4EDF-A76B-8B146487191D}"/>
    <cellStyle name="Normal 8 3 2 2 6" xfId="4371" xr:uid="{E0C66C76-F512-41B3-9DB4-DDC0C7DAC691}"/>
    <cellStyle name="Normal 8 3 2 2 7" xfId="5233" xr:uid="{57F2EC5F-3F13-4ACF-B8EA-7AE6F8DFBDB6}"/>
    <cellStyle name="Normal 8 3 2 3" xfId="850" xr:uid="{C7115FDB-39D1-4F94-B195-E95FBE37EBCA}"/>
    <cellStyle name="Normal 8 3 2 3 2" xfId="1730" xr:uid="{64A7348D-4DCA-45E8-B97B-7FAD4EDC0C27}"/>
    <cellStyle name="Normal 8 3 2 3 3" xfId="2598" xr:uid="{AC636347-8922-4228-89DD-5DBF1B0BDA95}"/>
    <cellStyle name="Normal 8 3 2 3 4" xfId="3479" xr:uid="{1AE91A7C-B7BD-4211-8ECA-08A4E0A09430}"/>
    <cellStyle name="Normal 8 3 2 3 5" xfId="4373" xr:uid="{7A2424F2-A046-4EB2-A295-812F99D992BA}"/>
    <cellStyle name="Normal 8 3 2 3 6" xfId="5235" xr:uid="{B87685FD-9CB2-47A0-B99C-5B0BC9641B77}"/>
    <cellStyle name="Normal 8 3 2 4" xfId="1727" xr:uid="{51A76A60-EBDD-4747-A6E3-BD140CA15ECC}"/>
    <cellStyle name="Normal 8 3 2 5" xfId="2595" xr:uid="{27D309D1-DB3E-4DB0-B13A-EB3F9625D553}"/>
    <cellStyle name="Normal 8 3 2 6" xfId="3476" xr:uid="{234C9C62-87BF-488B-AD75-B26CBBCFFDB5}"/>
    <cellStyle name="Normal 8 3 2 7" xfId="4370" xr:uid="{0E3F9630-BA3B-4802-8B4C-471D1B524779}"/>
    <cellStyle name="Normal 8 3 2 8" xfId="5232" xr:uid="{AC3D5EF4-BEBE-4DF2-A8F2-A9BFF054301C}"/>
    <cellStyle name="Normal 8 3 3" xfId="851" xr:uid="{4B689CBF-DFBE-43BA-AB88-ACE446EE3A05}"/>
    <cellStyle name="Normal 8 3 3 2" xfId="852" xr:uid="{A07B3ABC-57B7-45DB-A2FC-2A77ECD41FB0}"/>
    <cellStyle name="Normal 8 3 3 2 2" xfId="1732" xr:uid="{BA9E9F26-F426-4990-9A21-09D82A01AB45}"/>
    <cellStyle name="Normal 8 3 3 2 3" xfId="2600" xr:uid="{789A15D6-4EFD-4DB9-9B2B-F57D735022DA}"/>
    <cellStyle name="Normal 8 3 3 2 4" xfId="3481" xr:uid="{7FE0C722-4D26-4622-B05F-7FB0C47BCDCF}"/>
    <cellStyle name="Normal 8 3 3 2 5" xfId="4375" xr:uid="{0082F701-537E-4583-AC4D-0856117D788C}"/>
    <cellStyle name="Normal 8 3 3 2 6" xfId="5237" xr:uid="{B678E45E-9EEE-4050-A824-B5B1B265F4A2}"/>
    <cellStyle name="Normal 8 3 3 3" xfId="1731" xr:uid="{1EA504BA-BD94-406D-A373-863B1B10196E}"/>
    <cellStyle name="Normal 8 3 3 4" xfId="2599" xr:uid="{1F2DBCD4-F4CC-4F1F-B74A-9A44E6B6DE8F}"/>
    <cellStyle name="Normal 8 3 3 5" xfId="3480" xr:uid="{90A2D969-EA04-4E40-A04C-C2D4EA56E7DB}"/>
    <cellStyle name="Normal 8 3 3 6" xfId="4374" xr:uid="{5E0464F8-03EC-4093-BAE5-7D08B766DA4B}"/>
    <cellStyle name="Normal 8 3 3 7" xfId="5236" xr:uid="{CBE89B86-B3B0-4335-898D-4AD22C081B42}"/>
    <cellStyle name="Normal 8 3 4" xfId="853" xr:uid="{8B08E994-2A8A-43E3-A4C9-7630296892E1}"/>
    <cellStyle name="Normal 8 3 4 2" xfId="1733" xr:uid="{B7759F27-0732-4B43-8410-164BFA5F4B50}"/>
    <cellStyle name="Normal 8 3 4 3" xfId="2601" xr:uid="{8A08DB82-75CD-45E3-9DA5-3A3B7E3E7DD7}"/>
    <cellStyle name="Normal 8 3 4 4" xfId="3482" xr:uid="{D575FB64-E555-436E-BB3D-CFC1BF858B27}"/>
    <cellStyle name="Normal 8 3 4 5" xfId="4376" xr:uid="{A1F494B9-E8F5-4CB0-A112-0CC1F6A5C5C7}"/>
    <cellStyle name="Normal 8 3 4 6" xfId="5238" xr:uid="{C4549673-CAC5-4209-9FA7-6560BAC95484}"/>
    <cellStyle name="Normal 8 3 5" xfId="1726" xr:uid="{8C9D4930-1175-4B79-91FD-8B6F04FA9D84}"/>
    <cellStyle name="Normal 8 3 6" xfId="2594" xr:uid="{84963966-A1DC-4B4A-BE27-37D318585A8B}"/>
    <cellStyle name="Normal 8 3 7" xfId="3475" xr:uid="{17155E01-1190-48F8-B230-B106539CCA72}"/>
    <cellStyle name="Normal 8 3 8" xfId="4369" xr:uid="{59499D8C-7F0C-4D7F-9F2E-7C3690BA41F5}"/>
    <cellStyle name="Normal 8 3 9" xfId="5231" xr:uid="{E620ECE4-9DA9-4E34-B1AC-F583281CB8A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2 2 2" xfId="1736" xr:uid="{49D25556-F6F6-47B1-8D76-FC08B9361C13}"/>
    <cellStyle name="Normal 8 4 2 2 3" xfId="2604" xr:uid="{B05DF4A9-201E-4821-A6FC-87618D32FDD6}"/>
    <cellStyle name="Normal 8 4 2 2 4" xfId="3485" xr:uid="{3F93A34E-96F5-48CF-BDFC-CA093E1E175C}"/>
    <cellStyle name="Normal 8 4 2 2 5" xfId="4379" xr:uid="{4859BF1D-B964-49ED-A1AD-348DF54138C6}"/>
    <cellStyle name="Normal 8 4 2 2 6" xfId="5241" xr:uid="{1C1F56CE-E068-4A4A-8C69-0D7303AD8658}"/>
    <cellStyle name="Normal 8 4 2 3" xfId="1735" xr:uid="{F0082A4A-DCAC-44A4-A47F-38691FFB89D2}"/>
    <cellStyle name="Normal 8 4 2 4" xfId="2603" xr:uid="{9240F8FF-0D99-4EC8-9B3A-2AC9349CB6A1}"/>
    <cellStyle name="Normal 8 4 2 5" xfId="3484" xr:uid="{02919A72-B687-4CC7-B2D9-F5A1DAA4D2FC}"/>
    <cellStyle name="Normal 8 4 2 6" xfId="4378" xr:uid="{9C747713-5835-428D-9819-511E94FEAA89}"/>
    <cellStyle name="Normal 8 4 2 7" xfId="5240" xr:uid="{E68448B4-10AB-42EF-88C1-E6A485588986}"/>
    <cellStyle name="Normal 8 4 3" xfId="857" xr:uid="{57AD1E69-A9BA-4EDB-B521-BDAE57DE54B0}"/>
    <cellStyle name="Normal 8 4 3 2" xfId="1737" xr:uid="{D3BC3CE0-6AE1-4B13-90A2-27B484887DE5}"/>
    <cellStyle name="Normal 8 4 3 3" xfId="2605" xr:uid="{6CF59B8F-A435-4C0F-9A96-629BD38FC62F}"/>
    <cellStyle name="Normal 8 4 3 4" xfId="3486" xr:uid="{E19F067D-6792-4A79-86DF-124CAF5E8473}"/>
    <cellStyle name="Normal 8 4 3 5" xfId="4380" xr:uid="{4653941E-47F2-40B9-A935-47AE3FF263DB}"/>
    <cellStyle name="Normal 8 4 3 6" xfId="5242" xr:uid="{0C4A8E77-971B-451C-BB7B-5A858D87C28E}"/>
    <cellStyle name="Normal 8 4 4" xfId="1734" xr:uid="{9A5594E1-9851-40AA-BE6F-999DE5FF6DCC}"/>
    <cellStyle name="Normal 8 4 5" xfId="2602" xr:uid="{ECD7E4FB-3383-48D1-BC17-6BA6BEC8AA2B}"/>
    <cellStyle name="Normal 8 4 6" xfId="3483" xr:uid="{640CBD0B-5990-4AF7-BDB0-0B259B251BFD}"/>
    <cellStyle name="Normal 8 4 7" xfId="4377" xr:uid="{15615C21-DCE3-4046-B74C-53B1057D355C}"/>
    <cellStyle name="Normal 8 4 8" xfId="5239" xr:uid="{67393624-A32E-491E-9FB9-BCDC811E4FFF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2 2 2" xfId="1740" xr:uid="{002E3990-265A-4ABD-83C9-9FD4D49AC189}"/>
    <cellStyle name="Normal 8 5 2 2 3" xfId="2608" xr:uid="{816FD4C7-72E9-49CA-ADBE-AD182092928C}"/>
    <cellStyle name="Normal 8 5 2 2 4" xfId="3489" xr:uid="{9CA65CFB-C790-4DC7-823C-B6E1234358ED}"/>
    <cellStyle name="Normal 8 5 2 2 5" xfId="4383" xr:uid="{FA009E5A-36DA-4657-BF81-99F8421C5BF2}"/>
    <cellStyle name="Normal 8 5 2 2 6" xfId="5245" xr:uid="{64B71F00-4649-47AD-92D3-52322F316BDC}"/>
    <cellStyle name="Normal 8 5 2 3" xfId="1739" xr:uid="{D181DB32-73FE-402C-9767-0B7F12F5B257}"/>
    <cellStyle name="Normal 8 5 2 4" xfId="2607" xr:uid="{27ECD635-9EB8-4A4A-97EC-F4F2376B299F}"/>
    <cellStyle name="Normal 8 5 2 5" xfId="3488" xr:uid="{C503B803-6D95-4DC0-BB92-DA275916A124}"/>
    <cellStyle name="Normal 8 5 2 6" xfId="4382" xr:uid="{7243F55F-4F7A-46D8-A7D2-8AD4FBE5923A}"/>
    <cellStyle name="Normal 8 5 2 7" xfId="5244" xr:uid="{D1FECE3E-BB89-4A99-9CE8-4E703213AF2B}"/>
    <cellStyle name="Normal 8 5 3" xfId="861" xr:uid="{2E396517-4F41-4713-A06E-423C19FB8873}"/>
    <cellStyle name="Normal 8 5 3 2" xfId="1741" xr:uid="{26814EB8-0BB0-4CB9-B3D4-BAFE03014F27}"/>
    <cellStyle name="Normal 8 5 3 3" xfId="2609" xr:uid="{EA096A20-1559-42DF-B003-AE9F316AC8B9}"/>
    <cellStyle name="Normal 8 5 3 4" xfId="3490" xr:uid="{62C31F3C-EDA8-4723-9C2D-C7689069F61E}"/>
    <cellStyle name="Normal 8 5 3 5" xfId="4384" xr:uid="{3DD5198D-7C55-458C-8C80-1D74C8A76D79}"/>
    <cellStyle name="Normal 8 5 3 6" xfId="5246" xr:uid="{4325DF50-7460-46DA-9D55-3C886A35773E}"/>
    <cellStyle name="Normal 8 5 4" xfId="1738" xr:uid="{F6364D06-BE0E-499C-936E-905ED3CF81A6}"/>
    <cellStyle name="Normal 8 5 5" xfId="2606" xr:uid="{6467D688-141E-4130-88A5-3B4C8AAFC436}"/>
    <cellStyle name="Normal 8 5 6" xfId="3487" xr:uid="{857724AA-1AA8-4613-A0A3-E1AFAD4ADC5C}"/>
    <cellStyle name="Normal 8 5 7" xfId="4381" xr:uid="{1626072D-4AFD-4C13-8331-301B2F187EDF}"/>
    <cellStyle name="Normal 8 5 8" xfId="5243" xr:uid="{3E335DA2-9D5D-4849-9676-3EC68A7B0D3E}"/>
    <cellStyle name="Normal 8 6" xfId="862" xr:uid="{A4CD3C03-8DE4-40BF-B18B-C5C69CCE859D}"/>
    <cellStyle name="Normal 8 6 2" xfId="863" xr:uid="{781E36EE-7B2C-4964-89D2-245F25A06ED9}"/>
    <cellStyle name="Normal 8 6 2 2" xfId="1743" xr:uid="{3672D4CC-E3ED-4C1A-A07F-201638D87879}"/>
    <cellStyle name="Normal 8 6 2 3" xfId="2611" xr:uid="{F438D7DC-60D1-4EFF-A5D8-21E90496ED5D}"/>
    <cellStyle name="Normal 8 6 2 4" xfId="3492" xr:uid="{F497856E-9838-4D7C-822A-64B12DEBE934}"/>
    <cellStyle name="Normal 8 6 2 5" xfId="4386" xr:uid="{182D1882-82B5-4E24-B635-0909AE97E3A0}"/>
    <cellStyle name="Normal 8 6 2 6" xfId="5248" xr:uid="{B84FFF75-704E-4E62-9DBD-22A32F39F02B}"/>
    <cellStyle name="Normal 8 6 3" xfId="1742" xr:uid="{5AA2B6B9-BEB5-4067-81DF-F785CC6055AA}"/>
    <cellStyle name="Normal 8 6 4" xfId="2610" xr:uid="{BE954C58-A615-4455-8B0B-D2F7FD541963}"/>
    <cellStyle name="Normal 8 6 5" xfId="3491" xr:uid="{F099C1A8-B6C3-415C-9793-57DDEE086ED0}"/>
    <cellStyle name="Normal 8 6 6" xfId="4385" xr:uid="{D2EF524D-AC2E-47A9-97BF-311C3AE58334}"/>
    <cellStyle name="Normal 8 6 7" xfId="5247" xr:uid="{924520CB-F33D-4CEF-9E68-FFE565F8EF54}"/>
    <cellStyle name="Normal 8 7" xfId="864" xr:uid="{892A9AF6-9B53-4DE1-A2ED-90935B798186}"/>
    <cellStyle name="Normal 8 7 2" xfId="865" xr:uid="{3FFD61AE-20F4-4127-A7E1-774042389EF6}"/>
    <cellStyle name="Normal 8 7 2 2" xfId="1745" xr:uid="{2BF852A0-2CD6-428C-9EE6-0314D05982D4}"/>
    <cellStyle name="Normal 8 7 2 3" xfId="2613" xr:uid="{347BFD98-4EDB-4D41-8A79-6559EC6B5EBB}"/>
    <cellStyle name="Normal 8 7 2 4" xfId="3494" xr:uid="{551DCD8D-EBEF-4B4B-B3E0-1B15709ECFBC}"/>
    <cellStyle name="Normal 8 7 2 5" xfId="4388" xr:uid="{883000E3-9FCC-4B1E-A8C1-FB71C87A60BC}"/>
    <cellStyle name="Normal 8 7 2 6" xfId="5250" xr:uid="{68425075-E91F-4A4E-9726-5077E9A9CD03}"/>
    <cellStyle name="Normal 8 7 3" xfId="1744" xr:uid="{00700471-CFFB-4679-949F-88FD8DEB3556}"/>
    <cellStyle name="Normal 8 7 4" xfId="2612" xr:uid="{99B1E686-5DA9-4E3B-96C4-5231F5A45F52}"/>
    <cellStyle name="Normal 8 7 5" xfId="3493" xr:uid="{6C7B0853-CF44-4A86-8935-35AB49876863}"/>
    <cellStyle name="Normal 8 7 6" xfId="4387" xr:uid="{BAA25E55-F157-4517-8C51-E49D2FCC1E06}"/>
    <cellStyle name="Normal 8 7 7" xfId="5249" xr:uid="{9611A15A-1215-4DEB-84BB-67E41E47BAF1}"/>
    <cellStyle name="Normal 8 8" xfId="866" xr:uid="{CB485510-2C3F-49BE-A4DC-7F4A4D0DDEA0}"/>
    <cellStyle name="Normal 8 8 2" xfId="1746" xr:uid="{0FCE221B-3159-439C-940F-345119A7C90E}"/>
    <cellStyle name="Normal 8 8 3" xfId="2614" xr:uid="{80CC141E-CEE5-41C6-BC4E-A6792519B642}"/>
    <cellStyle name="Normal 8 8 4" xfId="3495" xr:uid="{CD429788-E68A-4E0D-9C7F-E2D48C3A3ABA}"/>
    <cellStyle name="Normal 8 8 5" xfId="4389" xr:uid="{2EFA318C-740D-4E35-A097-E92C23255E9D}"/>
    <cellStyle name="Normal 8 8 6" xfId="5251" xr:uid="{97444B6A-A161-4808-AF94-5FD8B2652711}"/>
    <cellStyle name="Normal 8 9" xfId="1705" xr:uid="{45E4B614-610C-449C-A267-865B25663902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10" xfId="2616" xr:uid="{A17CE315-5A4B-49B4-B79F-B5DA0A997E71}"/>
    <cellStyle name="Note 2 11" xfId="3496" xr:uid="{A1224FE8-7DCE-484B-9377-1A1E57D24703}"/>
    <cellStyle name="Note 2 12" xfId="4390" xr:uid="{04768391-3A85-483F-99B5-8888FE369DA3}"/>
    <cellStyle name="Note 2 13" xfId="5252" xr:uid="{36E60F3C-C60F-44A2-9639-7D16C59EEBFD}"/>
    <cellStyle name="Note 2 2" xfId="870" xr:uid="{469C156D-75B8-43F1-B3A3-C035718B0341}"/>
    <cellStyle name="Note 2 2 10" xfId="4391" xr:uid="{EE9CF6B9-583D-47B4-9A14-B0D8DF3D0B18}"/>
    <cellStyle name="Note 2 2 11" xfId="5253" xr:uid="{BD247D53-D1B6-4C6E-9187-F15E662E478D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2 2 2" xfId="1752" xr:uid="{980D37FF-91C5-463D-857E-09C1E982716B}"/>
    <cellStyle name="Note 2 2 2 2 2 2 3" xfId="2621" xr:uid="{184B2379-6C3E-4910-A3B3-754156DB7438}"/>
    <cellStyle name="Note 2 2 2 2 2 2 4" xfId="3501" xr:uid="{FC5C2536-08F7-4309-8A3C-8805F8A93860}"/>
    <cellStyle name="Note 2 2 2 2 2 2 5" xfId="4395" xr:uid="{ED52D1F0-CC69-4C4E-93E2-3984F8FBD3D9}"/>
    <cellStyle name="Note 2 2 2 2 2 2 6" xfId="5257" xr:uid="{9D47CD33-1E97-40FE-9945-64952716DFA8}"/>
    <cellStyle name="Note 2 2 2 2 2 3" xfId="1751" xr:uid="{F73F70A0-3D99-4EC4-8B40-D08F05B6BD5B}"/>
    <cellStyle name="Note 2 2 2 2 2 4" xfId="2620" xr:uid="{45C594F0-607E-4041-943E-309719BE126E}"/>
    <cellStyle name="Note 2 2 2 2 2 5" xfId="3500" xr:uid="{7F3241A4-BB36-4628-9E5F-8F30F9F1CBA9}"/>
    <cellStyle name="Note 2 2 2 2 2 6" xfId="4394" xr:uid="{23CBC762-C53A-488B-955A-76BFD55B736B}"/>
    <cellStyle name="Note 2 2 2 2 2 7" xfId="5256" xr:uid="{C67F36CE-03EB-4CD3-94D7-9D87FABC85C3}"/>
    <cellStyle name="Note 2 2 2 2 3" xfId="875" xr:uid="{919545E3-65EC-4F48-8AC3-1B93A788EE1D}"/>
    <cellStyle name="Note 2 2 2 2 3 2" xfId="1753" xr:uid="{6FDCDF98-D6FB-404A-B2D2-4E36642BF158}"/>
    <cellStyle name="Note 2 2 2 2 3 3" xfId="2622" xr:uid="{84521FE5-0970-4742-AC32-0820B66A8759}"/>
    <cellStyle name="Note 2 2 2 2 3 4" xfId="3502" xr:uid="{4719DDD6-8B43-4C1F-AA60-8169BD1C3255}"/>
    <cellStyle name="Note 2 2 2 2 3 5" xfId="4396" xr:uid="{050C01C4-3D08-433F-B583-DC7F19BEDDD3}"/>
    <cellStyle name="Note 2 2 2 2 3 6" xfId="5258" xr:uid="{FF2A211A-F319-4DE8-A067-43BC592D7479}"/>
    <cellStyle name="Note 2 2 2 2 4" xfId="1750" xr:uid="{02E615A9-C283-46D4-AA26-643674D500F8}"/>
    <cellStyle name="Note 2 2 2 2 5" xfId="2619" xr:uid="{F2790677-6C4E-472A-9369-13F24AFE8762}"/>
    <cellStyle name="Note 2 2 2 2 6" xfId="3499" xr:uid="{DE9BF08B-9F0B-45EB-8EAE-9D9B7A89F52F}"/>
    <cellStyle name="Note 2 2 2 2 7" xfId="4393" xr:uid="{2BB1D909-9C08-46B1-BDB6-B8ED9EE15A38}"/>
    <cellStyle name="Note 2 2 2 2 8" xfId="5255" xr:uid="{C0DC8CBD-7522-4628-9249-7C78E5BA8422}"/>
    <cellStyle name="Note 2 2 2 3" xfId="876" xr:uid="{393DB9F7-CF3A-4563-9DB7-085D60A18C58}"/>
    <cellStyle name="Note 2 2 2 3 2" xfId="877" xr:uid="{D49FD25D-BCD0-4691-B748-25508EA6C9A7}"/>
    <cellStyle name="Note 2 2 2 3 2 2" xfId="1755" xr:uid="{86B1F75F-6AB6-4BB1-914E-5DFDE2344B89}"/>
    <cellStyle name="Note 2 2 2 3 2 3" xfId="2624" xr:uid="{F614AF17-F536-41F2-AEAA-4D090899B739}"/>
    <cellStyle name="Note 2 2 2 3 2 4" xfId="3504" xr:uid="{0E6A3DEF-45CA-4318-9A6B-3B8D5043CEA5}"/>
    <cellStyle name="Note 2 2 2 3 2 5" xfId="4398" xr:uid="{39AD760F-016B-4472-9911-2046EB6B2AE8}"/>
    <cellStyle name="Note 2 2 2 3 2 6" xfId="5260" xr:uid="{4DF79F8D-0801-4399-8245-D7BE608DA6BB}"/>
    <cellStyle name="Note 2 2 2 3 3" xfId="1754" xr:uid="{6444E289-DA60-4FCA-9C8F-B34FCEFC57A3}"/>
    <cellStyle name="Note 2 2 2 3 4" xfId="2623" xr:uid="{F24FE4B2-B7AB-4477-8494-DE864E624AD5}"/>
    <cellStyle name="Note 2 2 2 3 5" xfId="3503" xr:uid="{12815516-B091-43F0-8EAA-16304A0CC2A7}"/>
    <cellStyle name="Note 2 2 2 3 6" xfId="4397" xr:uid="{93D3D83E-B5A4-49E1-A6AE-AE01AA1240CB}"/>
    <cellStyle name="Note 2 2 2 3 7" xfId="5259" xr:uid="{83C36563-22AE-487D-A164-740CD2A111E2}"/>
    <cellStyle name="Note 2 2 2 4" xfId="878" xr:uid="{4AF9580B-514D-4988-BC26-8F12D352DFCA}"/>
    <cellStyle name="Note 2 2 2 4 2" xfId="1756" xr:uid="{9FBC184D-3876-4370-B33A-8EF61F7F0135}"/>
    <cellStyle name="Note 2 2 2 4 3" xfId="2625" xr:uid="{8512EF0C-2B97-4722-82FD-EA1E2890684C}"/>
    <cellStyle name="Note 2 2 2 4 4" xfId="3505" xr:uid="{2CBDB64F-DD2A-45E8-8CA6-F2AD1534A194}"/>
    <cellStyle name="Note 2 2 2 4 5" xfId="4399" xr:uid="{4149F8E7-5C3D-43D8-8B56-EF20ECBDFA40}"/>
    <cellStyle name="Note 2 2 2 4 6" xfId="5261" xr:uid="{F3F569F1-CCC7-4D58-A9D9-FF35C8552800}"/>
    <cellStyle name="Note 2 2 2 5" xfId="1749" xr:uid="{B632FB5B-3D72-4A68-A9D5-C86E2C0E339F}"/>
    <cellStyle name="Note 2 2 2 6" xfId="2618" xr:uid="{989C2BBB-F1C9-46D0-9C69-28BBD18A863B}"/>
    <cellStyle name="Note 2 2 2 7" xfId="3498" xr:uid="{67C5AED5-206C-46D5-9145-651121F099A1}"/>
    <cellStyle name="Note 2 2 2 8" xfId="4392" xr:uid="{6FBAA04A-FC8F-4072-B1B6-217234D404F0}"/>
    <cellStyle name="Note 2 2 2 9" xfId="5254" xr:uid="{831B9EF7-1CFF-4867-94F8-8B63D98C6BA4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2 2 2" xfId="1759" xr:uid="{663C2275-3ACA-4EB5-B9DF-B9BEF4B70E33}"/>
    <cellStyle name="Note 2 2 3 2 2 3" xfId="2628" xr:uid="{4402867B-A127-42BF-9AE6-037F9A4B8683}"/>
    <cellStyle name="Note 2 2 3 2 2 4" xfId="3508" xr:uid="{99F9501D-4CB0-4D24-8247-860ED9187A71}"/>
    <cellStyle name="Note 2 2 3 2 2 5" xfId="4402" xr:uid="{54B29306-B22D-416F-BFFF-D79DAAE254A7}"/>
    <cellStyle name="Note 2 2 3 2 2 6" xfId="5264" xr:uid="{518E4DCD-ADDA-4B9F-A29D-3FBE06CC91D3}"/>
    <cellStyle name="Note 2 2 3 2 3" xfId="1758" xr:uid="{4D041A88-D424-4797-99F8-9ABF84D97744}"/>
    <cellStyle name="Note 2 2 3 2 4" xfId="2627" xr:uid="{7DF32686-7B68-49AF-BDF4-E812CD5E0EF6}"/>
    <cellStyle name="Note 2 2 3 2 5" xfId="3507" xr:uid="{731C0C4D-D0B1-4B12-AA37-C1E612D42FE2}"/>
    <cellStyle name="Note 2 2 3 2 6" xfId="4401" xr:uid="{9BE9E96C-B4BA-4BA6-B360-595FFD97119A}"/>
    <cellStyle name="Note 2 2 3 2 7" xfId="5263" xr:uid="{C0FBD8F7-D9CE-4842-9F7A-7254F104E247}"/>
    <cellStyle name="Note 2 2 3 3" xfId="882" xr:uid="{B552CFA6-43F3-44DA-86B4-0BD9F53306A3}"/>
    <cellStyle name="Note 2 2 3 3 2" xfId="1760" xr:uid="{51B647A4-2BA3-4DCB-B6E4-BB28DDA99E31}"/>
    <cellStyle name="Note 2 2 3 3 3" xfId="2629" xr:uid="{B0C08D54-AFB9-4AA0-9ED9-225431C4D7C4}"/>
    <cellStyle name="Note 2 2 3 3 4" xfId="3509" xr:uid="{6F79AFBE-FA30-4207-9846-68790FD31FA3}"/>
    <cellStyle name="Note 2 2 3 3 5" xfId="4403" xr:uid="{F4B43F2F-333C-4C9D-8014-821E6A2BDFC6}"/>
    <cellStyle name="Note 2 2 3 3 6" xfId="5265" xr:uid="{6F82609E-DA46-4D8C-A659-56043EC7995B}"/>
    <cellStyle name="Note 2 2 3 4" xfId="1757" xr:uid="{AD5DC558-DE60-481F-A8DF-6132F58F38AE}"/>
    <cellStyle name="Note 2 2 3 5" xfId="2626" xr:uid="{45443A40-F975-480D-9AC8-D180F82A63FB}"/>
    <cellStyle name="Note 2 2 3 6" xfId="3506" xr:uid="{FADF016F-41FD-469F-992F-E088DC4F6672}"/>
    <cellStyle name="Note 2 2 3 7" xfId="4400" xr:uid="{7C939AF8-0DAF-43BB-9F57-CA08B6D49B18}"/>
    <cellStyle name="Note 2 2 3 8" xfId="5262" xr:uid="{7AD822DB-9FAA-4A72-A178-67D3192DE341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2 2 2" xfId="1763" xr:uid="{A1B01CFC-F8E3-4AFC-AF3F-3753B37F835F}"/>
    <cellStyle name="Note 2 2 4 2 2 3" xfId="2632" xr:uid="{1BD2C4FC-0B07-4BAE-AB48-0288AD8B5DA6}"/>
    <cellStyle name="Note 2 2 4 2 2 4" xfId="3512" xr:uid="{6FBB0B77-7570-4796-ADDA-45A42E1AB7CF}"/>
    <cellStyle name="Note 2 2 4 2 2 5" xfId="4406" xr:uid="{928423CA-FAD6-4A29-8327-318285060EF7}"/>
    <cellStyle name="Note 2 2 4 2 2 6" xfId="5268" xr:uid="{B72994AE-DFEC-4437-8724-61830D3A70B5}"/>
    <cellStyle name="Note 2 2 4 2 3" xfId="1762" xr:uid="{BA4A13D8-2F36-4CA5-B065-CD6A106FA387}"/>
    <cellStyle name="Note 2 2 4 2 4" xfId="2631" xr:uid="{8FD9B6A7-98D0-4393-8A52-78FE7375FE22}"/>
    <cellStyle name="Note 2 2 4 2 5" xfId="3511" xr:uid="{BC8C5D80-1E94-4C2F-87AB-A7F1DDC04885}"/>
    <cellStyle name="Note 2 2 4 2 6" xfId="4405" xr:uid="{4AE226BC-46ED-4ADF-BE9B-211F77729B01}"/>
    <cellStyle name="Note 2 2 4 2 7" xfId="5267" xr:uid="{F9727F8D-A990-4283-8D0C-7EBBBA034F89}"/>
    <cellStyle name="Note 2 2 4 3" xfId="886" xr:uid="{4DCB835E-A155-47CE-AD77-1C9D9BF44A68}"/>
    <cellStyle name="Note 2 2 4 3 2" xfId="1764" xr:uid="{C4C7EBDD-923C-4165-8C10-DF3FEA7AC398}"/>
    <cellStyle name="Note 2 2 4 3 3" xfId="2633" xr:uid="{AFF85FB4-5CF5-44E1-969E-1B25975BA973}"/>
    <cellStyle name="Note 2 2 4 3 4" xfId="3513" xr:uid="{A58348D1-9F5F-4F0A-8648-A51EF239F20A}"/>
    <cellStyle name="Note 2 2 4 3 5" xfId="4407" xr:uid="{2BDCED8C-7004-4E86-B0D0-4C55C11E4387}"/>
    <cellStyle name="Note 2 2 4 3 6" xfId="5269" xr:uid="{A0B214AB-D48E-49B3-BEAA-CED961ED25E0}"/>
    <cellStyle name="Note 2 2 4 4" xfId="1761" xr:uid="{83DA9CC0-F9F5-4922-B7DC-4FA28B598CBB}"/>
    <cellStyle name="Note 2 2 4 5" xfId="2630" xr:uid="{FDD8A311-00E8-4788-A7CD-8093C89D5187}"/>
    <cellStyle name="Note 2 2 4 6" xfId="3510" xr:uid="{AD09C7E0-4B2E-469E-9682-BA159E97F489}"/>
    <cellStyle name="Note 2 2 4 7" xfId="4404" xr:uid="{A5D79626-E3FE-4DB0-8944-C5385F66B820}"/>
    <cellStyle name="Note 2 2 4 8" xfId="5266" xr:uid="{24481477-E28C-4852-8A16-E95CC6BA4887}"/>
    <cellStyle name="Note 2 2 5" xfId="887" xr:uid="{3708209A-2C91-40B8-BEF7-D8FAB94AA906}"/>
    <cellStyle name="Note 2 2 5 2" xfId="888" xr:uid="{BE922DC7-077D-442A-8E83-9CA24250DFC4}"/>
    <cellStyle name="Note 2 2 5 2 2" xfId="1766" xr:uid="{44BE30F0-D261-40EA-910E-D37A2E8B510B}"/>
    <cellStyle name="Note 2 2 5 2 3" xfId="2635" xr:uid="{F16645F0-5836-448F-970A-E26621AB5E05}"/>
    <cellStyle name="Note 2 2 5 2 4" xfId="3515" xr:uid="{5C4E4E82-59FE-4B9B-AD92-7EB20BB5B1CF}"/>
    <cellStyle name="Note 2 2 5 2 5" xfId="4409" xr:uid="{0576BC6E-FC1B-41EB-8DA2-DD8F4D992BBB}"/>
    <cellStyle name="Note 2 2 5 2 6" xfId="5271" xr:uid="{96B204DD-4FD1-4177-B4B6-88BAB141368E}"/>
    <cellStyle name="Note 2 2 5 3" xfId="1765" xr:uid="{B1494C80-CD8A-4849-B550-9F2F283C44F3}"/>
    <cellStyle name="Note 2 2 5 4" xfId="2634" xr:uid="{C86EF44A-3FFE-4617-BD55-B2A9EB2EBF43}"/>
    <cellStyle name="Note 2 2 5 5" xfId="3514" xr:uid="{EE87FFBA-2226-4BA9-B39C-B514E335674E}"/>
    <cellStyle name="Note 2 2 5 6" xfId="4408" xr:uid="{984CCDE0-56D2-4344-B6BA-3AD5428BFE8E}"/>
    <cellStyle name="Note 2 2 5 7" xfId="5270" xr:uid="{5E66FC51-1685-40A7-BBDA-B3A008B0DB29}"/>
    <cellStyle name="Note 2 2 6" xfId="889" xr:uid="{5E9D2568-DC36-429A-93F2-71B84003C54E}"/>
    <cellStyle name="Note 2 2 6 2" xfId="1767" xr:uid="{D8CA924D-18F8-4C60-B902-E248077104AA}"/>
    <cellStyle name="Note 2 2 6 3" xfId="2636" xr:uid="{E4E18D9C-4FAA-42AD-8057-9F04EA8891EB}"/>
    <cellStyle name="Note 2 2 6 4" xfId="3516" xr:uid="{1DAED01D-05DC-40BA-AE15-A174C0EFCF17}"/>
    <cellStyle name="Note 2 2 6 5" xfId="4410" xr:uid="{D033F5FB-A08D-4F4D-A2AE-43667A3FC357}"/>
    <cellStyle name="Note 2 2 6 6" xfId="5272" xr:uid="{3310B40F-4221-4F74-9915-40A61B4F0E5E}"/>
    <cellStyle name="Note 2 2 7" xfId="1748" xr:uid="{27304617-C23D-461E-866C-1CF6D6EF5689}"/>
    <cellStyle name="Note 2 2 8" xfId="2617" xr:uid="{5F4AC5FA-54FD-4399-8D8D-8F7B6A925DED}"/>
    <cellStyle name="Note 2 2 9" xfId="3497" xr:uid="{C5EC30E1-459E-4019-B4A9-B569911D5F64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2 2 2" xfId="1771" xr:uid="{D6C857BE-466E-4B9C-992D-40581A2804D3}"/>
    <cellStyle name="Note 2 3 2 2 2 3" xfId="2640" xr:uid="{A05AED4B-DBE4-45DE-88E2-07E6EE441824}"/>
    <cellStyle name="Note 2 3 2 2 2 4" xfId="3520" xr:uid="{379D54C9-62F3-4368-8AE8-68C44BC39808}"/>
    <cellStyle name="Note 2 3 2 2 2 5" xfId="4414" xr:uid="{031575C1-AC6E-4339-B599-2D4A054252CD}"/>
    <cellStyle name="Note 2 3 2 2 2 6" xfId="5276" xr:uid="{7B542192-199E-4229-952D-D5577A285642}"/>
    <cellStyle name="Note 2 3 2 2 3" xfId="1770" xr:uid="{DC9D9E3B-BE63-48EE-88AB-B96F7BC25F10}"/>
    <cellStyle name="Note 2 3 2 2 4" xfId="2639" xr:uid="{B6EB4325-23B6-48BA-B03E-124D4CE6CA42}"/>
    <cellStyle name="Note 2 3 2 2 5" xfId="3519" xr:uid="{C02083CD-A752-44C5-881B-65160CD7D3C7}"/>
    <cellStyle name="Note 2 3 2 2 6" xfId="4413" xr:uid="{F32D55DC-9233-4B0E-B158-8A99D4680DE4}"/>
    <cellStyle name="Note 2 3 2 2 7" xfId="5275" xr:uid="{EF5AE3AA-C2C6-43EC-A229-667600170F6D}"/>
    <cellStyle name="Note 2 3 2 3" xfId="894" xr:uid="{3E7858AB-28D9-4710-88BA-4C156D02BE2F}"/>
    <cellStyle name="Note 2 3 2 3 2" xfId="1772" xr:uid="{973529F7-9D43-46D4-A7D4-47805F111DF5}"/>
    <cellStyle name="Note 2 3 2 3 3" xfId="2641" xr:uid="{CFC3DF5E-1D88-4351-AA71-E17AF1D55C67}"/>
    <cellStyle name="Note 2 3 2 3 4" xfId="3521" xr:uid="{21E7D74B-4B50-4B0A-97BF-58EE3B12A7FA}"/>
    <cellStyle name="Note 2 3 2 3 5" xfId="4415" xr:uid="{A349207C-AC71-414B-BC9A-A697A3F47B20}"/>
    <cellStyle name="Note 2 3 2 3 6" xfId="5277" xr:uid="{21A8E705-0202-4A93-BD6B-25C2F5398041}"/>
    <cellStyle name="Note 2 3 2 4" xfId="1769" xr:uid="{2F05E30D-2FDE-4C7A-B2C6-95986EA1D446}"/>
    <cellStyle name="Note 2 3 2 5" xfId="2638" xr:uid="{095C585A-5620-4FBB-B650-AB454152C731}"/>
    <cellStyle name="Note 2 3 2 6" xfId="3518" xr:uid="{5A0A3856-B3C3-46CC-AE78-E02C0CAB6FE1}"/>
    <cellStyle name="Note 2 3 2 7" xfId="4412" xr:uid="{62361897-DADA-4F92-9CA5-BFA2437435F1}"/>
    <cellStyle name="Note 2 3 2 8" xfId="5274" xr:uid="{148AB48A-7BC6-4DA3-8D36-FCD171591CC1}"/>
    <cellStyle name="Note 2 3 3" xfId="895" xr:uid="{188DA8C6-DBB0-4018-B75F-4C22147059C0}"/>
    <cellStyle name="Note 2 3 3 2" xfId="896" xr:uid="{406BFC7B-2613-4A64-BBCA-1D487811A6BB}"/>
    <cellStyle name="Note 2 3 3 2 2" xfId="1774" xr:uid="{1688163E-9DBA-4AF7-BC11-3EC8B8B69D25}"/>
    <cellStyle name="Note 2 3 3 2 3" xfId="2643" xr:uid="{B2A00E63-B3C5-45EF-9752-318506F0EE0A}"/>
    <cellStyle name="Note 2 3 3 2 4" xfId="3523" xr:uid="{E2CF97D9-AAF2-4B36-8044-322549B44878}"/>
    <cellStyle name="Note 2 3 3 2 5" xfId="4417" xr:uid="{3D29E2CF-6C07-4CC2-A48E-5C206EE30634}"/>
    <cellStyle name="Note 2 3 3 2 6" xfId="5279" xr:uid="{28FEFB31-36E9-4F27-B9AC-E934A3027FA7}"/>
    <cellStyle name="Note 2 3 3 3" xfId="1773" xr:uid="{D8E1084B-B4BE-4A67-AC9E-C053911C3B68}"/>
    <cellStyle name="Note 2 3 3 4" xfId="2642" xr:uid="{1DD144D4-D09C-46AC-8F6D-E587D448E112}"/>
    <cellStyle name="Note 2 3 3 5" xfId="3522" xr:uid="{E089BE94-DD08-4B8F-8CD3-B75523EF9281}"/>
    <cellStyle name="Note 2 3 3 6" xfId="4416" xr:uid="{E296D861-C1E5-458E-ABCC-F3E961BCE5AE}"/>
    <cellStyle name="Note 2 3 3 7" xfId="5278" xr:uid="{EF981B43-1B49-49BA-A82A-EF9E7C42BC57}"/>
    <cellStyle name="Note 2 3 4" xfId="897" xr:uid="{D8CFF3EF-3599-4591-8F44-00709719D6C0}"/>
    <cellStyle name="Note 2 3 4 2" xfId="1775" xr:uid="{FB3686DD-F8F2-4830-9AD9-A07E5D43A9B2}"/>
    <cellStyle name="Note 2 3 4 3" xfId="2644" xr:uid="{E8E087B7-E2F5-42B2-B761-46E55747AC95}"/>
    <cellStyle name="Note 2 3 4 4" xfId="3524" xr:uid="{ADC3D3F2-7898-4D4E-AD9B-793B88128FB9}"/>
    <cellStyle name="Note 2 3 4 5" xfId="4418" xr:uid="{C885F228-EA03-4A42-8DBC-47144DED41F7}"/>
    <cellStyle name="Note 2 3 4 6" xfId="5280" xr:uid="{70DF3B91-BB0A-4D25-AE5E-315D1C0A7741}"/>
    <cellStyle name="Note 2 3 5" xfId="1768" xr:uid="{46AD06CB-7EE0-4C0D-9230-7C1A33991663}"/>
    <cellStyle name="Note 2 3 6" xfId="2637" xr:uid="{42C57D9E-356F-4FEB-9DAD-6ED4BF103534}"/>
    <cellStyle name="Note 2 3 7" xfId="3517" xr:uid="{8B01FA01-BFE3-4BDD-ABE7-5A10AC3B5926}"/>
    <cellStyle name="Note 2 3 8" xfId="4411" xr:uid="{954FEA7B-B9E0-4EB9-83E1-0E54E5D28A82}"/>
    <cellStyle name="Note 2 3 9" xfId="5273" xr:uid="{35897DC0-54ED-4A68-A5E1-850832D0B5BA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2 2 2" xfId="1778" xr:uid="{F3B832B4-0590-4B1A-86A1-5DB8C970A070}"/>
    <cellStyle name="Note 2 4 2 2 3" xfId="2647" xr:uid="{EBE1BAD4-6454-4B8C-A61B-799CD234DABB}"/>
    <cellStyle name="Note 2 4 2 2 4" xfId="3527" xr:uid="{3234E293-E55A-4574-9972-CA3062AA9A94}"/>
    <cellStyle name="Note 2 4 2 2 5" xfId="4421" xr:uid="{B4065812-C0E5-44DA-86CA-CBA0599B7772}"/>
    <cellStyle name="Note 2 4 2 2 6" xfId="5283" xr:uid="{3D596AD4-2FD7-444C-B2B5-54E2551F6B5C}"/>
    <cellStyle name="Note 2 4 2 3" xfId="1777" xr:uid="{7774B2C4-F52A-4C72-BB89-C595154B3C39}"/>
    <cellStyle name="Note 2 4 2 4" xfId="2646" xr:uid="{8E1AF22B-BD25-4ECC-A39E-E9267FCB1337}"/>
    <cellStyle name="Note 2 4 2 5" xfId="3526" xr:uid="{D64045DA-F86E-4814-B5C7-ADB506A5F3EC}"/>
    <cellStyle name="Note 2 4 2 6" xfId="4420" xr:uid="{373EDDB9-572F-44F7-8317-094E66776A7E}"/>
    <cellStyle name="Note 2 4 2 7" xfId="5282" xr:uid="{495C14E0-F016-4B3A-A119-02A94390C479}"/>
    <cellStyle name="Note 2 4 3" xfId="901" xr:uid="{BC663BF7-10D9-41A7-9F59-6332BB223500}"/>
    <cellStyle name="Note 2 4 3 2" xfId="1779" xr:uid="{00BC18DF-4D7E-49DA-BEDF-4BF8D8D6CD9B}"/>
    <cellStyle name="Note 2 4 3 3" xfId="2648" xr:uid="{A47F1FB0-7B7D-40AA-87C1-395741439873}"/>
    <cellStyle name="Note 2 4 3 4" xfId="3528" xr:uid="{22B3F19B-C7CB-43AB-86DE-5ECA5E18401F}"/>
    <cellStyle name="Note 2 4 3 5" xfId="4422" xr:uid="{D90A4B9A-D8E1-405C-8602-AEA88F4976C6}"/>
    <cellStyle name="Note 2 4 3 6" xfId="5284" xr:uid="{FE07F947-DDE8-4F56-8638-CBE8BEB6CE06}"/>
    <cellStyle name="Note 2 4 4" xfId="1776" xr:uid="{0E5E067D-3097-4CC1-B443-FBFE8868328C}"/>
    <cellStyle name="Note 2 4 5" xfId="2645" xr:uid="{06A5E064-D439-4F8D-AA0B-0F8163166691}"/>
    <cellStyle name="Note 2 4 6" xfId="3525" xr:uid="{16A8B8DC-9E15-4149-A888-7CA50F7DD9E0}"/>
    <cellStyle name="Note 2 4 7" xfId="4419" xr:uid="{39147688-EB8C-4ECD-80E9-9716A98728BD}"/>
    <cellStyle name="Note 2 4 8" xfId="5281" xr:uid="{DA3FBC16-EF03-4E3A-A06B-68D81B7F3066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2 2" xfId="1782" xr:uid="{2109B1AD-F614-4057-BEF4-B284D776DEA0}"/>
    <cellStyle name="Note 2 5 2 2 3" xfId="2651" xr:uid="{0D9DBB1F-C5B8-429F-845E-33EAFD147E05}"/>
    <cellStyle name="Note 2 5 2 2 4" xfId="3531" xr:uid="{AB107B07-26CA-4825-9807-721456BD13AC}"/>
    <cellStyle name="Note 2 5 2 2 5" xfId="4425" xr:uid="{158981D8-2E3A-48EF-981D-0C4E6E849B95}"/>
    <cellStyle name="Note 2 5 2 2 6" xfId="5287" xr:uid="{8071E882-0B94-43F2-8AB4-CFB30A375A19}"/>
    <cellStyle name="Note 2 5 2 3" xfId="1781" xr:uid="{7CD0D1DE-BDE9-4EF8-AFD7-350CFECB1686}"/>
    <cellStyle name="Note 2 5 2 4" xfId="2650" xr:uid="{8E9453DC-A766-4F02-ABBC-AF12419C907E}"/>
    <cellStyle name="Note 2 5 2 5" xfId="3530" xr:uid="{FB5C3DAE-564D-4AA4-A76F-41CA461C83C8}"/>
    <cellStyle name="Note 2 5 2 6" xfId="4424" xr:uid="{5DF2905F-3C15-4317-801D-4D05F0DB88F5}"/>
    <cellStyle name="Note 2 5 2 7" xfId="5286" xr:uid="{C35A95C7-F11E-4C4D-979A-1A02595CFD27}"/>
    <cellStyle name="Note 2 5 3" xfId="905" xr:uid="{BAF45EBD-260E-4109-9353-BDEA482974D9}"/>
    <cellStyle name="Note 2 5 3 2" xfId="1783" xr:uid="{FEC234A9-4C51-4D18-8EB6-7B6910C98532}"/>
    <cellStyle name="Note 2 5 3 3" xfId="2652" xr:uid="{7DE5897C-DE48-484A-B4BD-249947B38E11}"/>
    <cellStyle name="Note 2 5 3 4" xfId="3532" xr:uid="{E245EF31-2CCC-440F-9394-F9DE30F5800E}"/>
    <cellStyle name="Note 2 5 3 5" xfId="4426" xr:uid="{E5AF2803-195E-4AF0-BB21-BABAACC89A70}"/>
    <cellStyle name="Note 2 5 3 6" xfId="5288" xr:uid="{44399CDD-48EA-4299-A14D-7A31EFAD3AB1}"/>
    <cellStyle name="Note 2 5 4" xfId="1780" xr:uid="{0BBD9624-0871-41ED-B615-1095E0E447DA}"/>
    <cellStyle name="Note 2 5 5" xfId="2649" xr:uid="{3F187A91-2127-45B7-BC95-0849B39D9FEB}"/>
    <cellStyle name="Note 2 5 6" xfId="3529" xr:uid="{BE9662A5-8C8D-448F-807A-C41DF6C2CE95}"/>
    <cellStyle name="Note 2 5 7" xfId="4423" xr:uid="{3EDA7426-4658-483D-A896-7E166916A33C}"/>
    <cellStyle name="Note 2 5 8" xfId="5285" xr:uid="{0778B045-0624-4A8B-B1E6-AB3BD44117B5}"/>
    <cellStyle name="Note 2 6" xfId="906" xr:uid="{5A3BCC3D-4628-4013-84F0-74EAC1C9A5EE}"/>
    <cellStyle name="Note 2 6 2" xfId="907" xr:uid="{840BA6C1-C1DC-4A40-9BA9-05E3EAAFEAA6}"/>
    <cellStyle name="Note 2 6 2 2" xfId="1785" xr:uid="{D127E1E5-BBA1-4191-A5E2-40812903528D}"/>
    <cellStyle name="Note 2 6 2 3" xfId="2654" xr:uid="{2810E8B5-BF3C-4C6D-9A29-F6E95285C179}"/>
    <cellStyle name="Note 2 6 2 4" xfId="3534" xr:uid="{55904736-08A9-42AD-A8A2-A7377C951455}"/>
    <cellStyle name="Note 2 6 2 5" xfId="4428" xr:uid="{D0DB2F3F-83CD-48AB-9ECA-3C7112BD838E}"/>
    <cellStyle name="Note 2 6 2 6" xfId="5290" xr:uid="{4D2EAB35-C630-49C5-A065-B2F472F0809C}"/>
    <cellStyle name="Note 2 6 3" xfId="1784" xr:uid="{D7B3F6C4-857E-4C5A-B29A-9FEDDF36AAC3}"/>
    <cellStyle name="Note 2 6 4" xfId="2653" xr:uid="{2E89BA21-7363-4698-85D1-2B4B527923E5}"/>
    <cellStyle name="Note 2 6 5" xfId="3533" xr:uid="{8FD98366-396E-47C4-A621-1034898F3377}"/>
    <cellStyle name="Note 2 6 6" xfId="4427" xr:uid="{170B6E7A-861A-4EAA-BE4B-C0BF49A8DE76}"/>
    <cellStyle name="Note 2 6 7" xfId="5289" xr:uid="{228AA626-4FF2-417C-A6FE-EC429E306981}"/>
    <cellStyle name="Note 2 7" xfId="908" xr:uid="{5AAFD2B6-AFCB-4802-A166-59449A6AD2B2}"/>
    <cellStyle name="Note 2 7 2" xfId="909" xr:uid="{A22397D3-C0D9-4B81-9AFA-4C6F0CCD4096}"/>
    <cellStyle name="Note 2 7 2 2" xfId="1787" xr:uid="{2DA1C16F-035D-4E4C-9B07-11FCAE07EF52}"/>
    <cellStyle name="Note 2 7 2 3" xfId="2656" xr:uid="{BB938662-4736-4859-83F2-2BFDE8E64382}"/>
    <cellStyle name="Note 2 7 2 4" xfId="3536" xr:uid="{06B2A63D-CACC-4A35-9BE0-4CB2BA271008}"/>
    <cellStyle name="Note 2 7 2 5" xfId="4430" xr:uid="{44ADE552-6B14-43A3-A46A-4072F31B1B94}"/>
    <cellStyle name="Note 2 7 2 6" xfId="5292" xr:uid="{031D4CA8-D2CE-42B5-AD79-8A3E28D1B919}"/>
    <cellStyle name="Note 2 7 3" xfId="1786" xr:uid="{8AC014AE-17C4-4D19-AEC7-1716390E220F}"/>
    <cellStyle name="Note 2 7 4" xfId="2655" xr:uid="{F0A0379A-92E0-4C31-B980-AB9BE02F5CC4}"/>
    <cellStyle name="Note 2 7 5" xfId="3535" xr:uid="{A3385E56-741A-4D5B-A8AE-668E6756779F}"/>
    <cellStyle name="Note 2 7 6" xfId="4429" xr:uid="{3A0E1D86-5FC2-4BAB-9C1D-5C635B5E3C42}"/>
    <cellStyle name="Note 2 7 7" xfId="5291" xr:uid="{61AABA71-9133-41E7-872B-767490CF5FAC}"/>
    <cellStyle name="Note 2 8" xfId="910" xr:uid="{C8CC048F-1638-4F30-81E9-7E910AFD9519}"/>
    <cellStyle name="Note 2 8 2" xfId="1788" xr:uid="{364390E5-7B41-450F-A8C4-F1A497C09925}"/>
    <cellStyle name="Note 2 8 3" xfId="2657" xr:uid="{EB256FEE-B7FD-4E1B-A0C3-4966DF310150}"/>
    <cellStyle name="Note 2 8 4" xfId="3537" xr:uid="{31CA58B2-2D3F-4336-A0D1-034CB2095E48}"/>
    <cellStyle name="Note 2 8 5" xfId="4431" xr:uid="{328BA259-2CD8-4737-AA99-B7080AB225A0}"/>
    <cellStyle name="Note 2 8 6" xfId="5293" xr:uid="{643CF259-BB2C-49E4-B9EC-4D54FBFA5EAD}"/>
    <cellStyle name="Note 2 9" xfId="1747" xr:uid="{F2D795ED-11CA-4E7B-82DE-2835B16381F4}"/>
    <cellStyle name="Note 3" xfId="911" xr:uid="{75661B9E-CA2A-45C1-95B0-7C8049037CB8}"/>
    <cellStyle name="Note 3 10" xfId="3538" xr:uid="{F0E0466E-3E3A-41BF-A50D-763AADC4E047}"/>
    <cellStyle name="Note 3 11" xfId="4432" xr:uid="{75BA513D-5260-45CB-B376-EAE7A373501D}"/>
    <cellStyle name="Note 3 12" xfId="5294" xr:uid="{6B8EB341-069C-474B-8D3E-04842FEE8643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1793" xr:uid="{4F0DA8FD-EFF1-47A1-A76B-66502BE791B9}"/>
    <cellStyle name="Note 3 2 2 2 2 3" xfId="2662" xr:uid="{CAB61DFD-732B-4C77-9F23-5BEE5E30360F}"/>
    <cellStyle name="Note 3 2 2 2 2 4" xfId="3542" xr:uid="{10F86554-C0C5-4572-A002-34FE62276FE4}"/>
    <cellStyle name="Note 3 2 2 2 2 5" xfId="4436" xr:uid="{B37F8906-D031-4E91-BC4F-D966F1653B84}"/>
    <cellStyle name="Note 3 2 2 2 2 6" xfId="5298" xr:uid="{8335352B-7F3B-4E1F-92FD-F6EE5A1723BB}"/>
    <cellStyle name="Note 3 2 2 2 3" xfId="1792" xr:uid="{0BC586C2-0D22-414D-AAE0-EB34FE604FDA}"/>
    <cellStyle name="Note 3 2 2 2 4" xfId="2661" xr:uid="{0842171C-5479-4188-B5EA-B1C643F5E32B}"/>
    <cellStyle name="Note 3 2 2 2 5" xfId="3541" xr:uid="{6C684839-616C-4633-8C4D-048D09B193CB}"/>
    <cellStyle name="Note 3 2 2 2 6" xfId="4435" xr:uid="{E1C821C6-E1EB-467E-9DB3-2DE8C03DEE83}"/>
    <cellStyle name="Note 3 2 2 2 7" xfId="5297" xr:uid="{5AE9A16D-1BCB-466D-BEFD-0CF19BC2183C}"/>
    <cellStyle name="Note 3 2 2 3" xfId="916" xr:uid="{657EB32C-E21A-46E3-8589-D878828E318A}"/>
    <cellStyle name="Note 3 2 2 3 2" xfId="1794" xr:uid="{1DE7E8F1-A774-4460-9CEF-8025C180FE15}"/>
    <cellStyle name="Note 3 2 2 3 3" xfId="2663" xr:uid="{684F36A0-B943-4175-9BA1-32F2FA5FD9E8}"/>
    <cellStyle name="Note 3 2 2 3 4" xfId="3543" xr:uid="{C9008FAC-DD8D-4CA1-A785-D0BD69F81C6A}"/>
    <cellStyle name="Note 3 2 2 3 5" xfId="4437" xr:uid="{AFA5BC9B-5E54-4802-A73C-BF33CE8B8BBC}"/>
    <cellStyle name="Note 3 2 2 3 6" xfId="5299" xr:uid="{FF177A83-646C-4835-B165-4EAF0F7B3576}"/>
    <cellStyle name="Note 3 2 2 4" xfId="1791" xr:uid="{C668189D-978D-4C28-AC4F-CCCE5A42EEBC}"/>
    <cellStyle name="Note 3 2 2 5" xfId="2660" xr:uid="{98F5676C-78DE-4D34-8E81-5051B9825227}"/>
    <cellStyle name="Note 3 2 2 6" xfId="3540" xr:uid="{39B8ADC4-B2D8-41CA-AE93-42ACB1FAE064}"/>
    <cellStyle name="Note 3 2 2 7" xfId="4434" xr:uid="{EC0B0DB2-6F87-4520-810C-4CDE40FFF4CC}"/>
    <cellStyle name="Note 3 2 2 8" xfId="5296" xr:uid="{0A08AC5E-5219-41B3-9F94-EBFAC8AC064D}"/>
    <cellStyle name="Note 3 2 3" xfId="917" xr:uid="{F5F9F53B-886E-42C1-A22B-900828C07451}"/>
    <cellStyle name="Note 3 2 3 2" xfId="918" xr:uid="{F3891725-F931-4269-B8E5-F7C457DFAE8B}"/>
    <cellStyle name="Note 3 2 3 2 2" xfId="1796" xr:uid="{C6CA7454-2277-4AE7-A306-C49E1F073E8A}"/>
    <cellStyle name="Note 3 2 3 2 3" xfId="2665" xr:uid="{8D78E1CE-C8F3-4C61-8A43-AE5A53FE4432}"/>
    <cellStyle name="Note 3 2 3 2 4" xfId="3545" xr:uid="{4975AE9F-123C-4A5D-9000-0E35F4850A4A}"/>
    <cellStyle name="Note 3 2 3 2 5" xfId="4439" xr:uid="{0A9714DF-653A-46D0-A566-5D561B52AF12}"/>
    <cellStyle name="Note 3 2 3 2 6" xfId="5301" xr:uid="{16679470-A7CC-4301-A1A8-8E665BA177F8}"/>
    <cellStyle name="Note 3 2 3 3" xfId="1795" xr:uid="{06E4B7D7-58D4-40F2-AB89-BC119E8D781F}"/>
    <cellStyle name="Note 3 2 3 4" xfId="2664" xr:uid="{9348019C-4B12-462B-B31D-8045BA9CBABA}"/>
    <cellStyle name="Note 3 2 3 5" xfId="3544" xr:uid="{A80D2765-1FD5-4C3F-BE2F-A053AE4226E3}"/>
    <cellStyle name="Note 3 2 3 6" xfId="4438" xr:uid="{A2AF1B2D-D603-4822-BA3C-9F14B8CA952A}"/>
    <cellStyle name="Note 3 2 3 7" xfId="5300" xr:uid="{18001B47-E4A6-488E-BDC1-7DC65B631851}"/>
    <cellStyle name="Note 3 2 4" xfId="919" xr:uid="{0B705015-8B28-4020-A771-98DDBFBB7424}"/>
    <cellStyle name="Note 3 2 4 2" xfId="1797" xr:uid="{74ADE51B-6946-4E86-9C35-C82D0168594D}"/>
    <cellStyle name="Note 3 2 4 3" xfId="2666" xr:uid="{8F77E015-6CDE-45F1-B7F1-50CBBDFF6B61}"/>
    <cellStyle name="Note 3 2 4 4" xfId="3546" xr:uid="{98899508-079F-423E-8E02-10A943465175}"/>
    <cellStyle name="Note 3 2 4 5" xfId="4440" xr:uid="{8F7F46E7-A330-4C3D-AB90-83F0DC2D26BC}"/>
    <cellStyle name="Note 3 2 4 6" xfId="5302" xr:uid="{9A22502B-ADEA-4312-87A3-1A711C1C801C}"/>
    <cellStyle name="Note 3 2 5" xfId="1790" xr:uid="{57C9687F-C25B-44AE-AED7-728A5F6F4DDA}"/>
    <cellStyle name="Note 3 2 6" xfId="2659" xr:uid="{94DA019D-B903-4E44-A27A-9B5AD8484404}"/>
    <cellStyle name="Note 3 2 7" xfId="3539" xr:uid="{149B234F-A9B3-4A2C-B5BB-A0DAD756A1E8}"/>
    <cellStyle name="Note 3 2 8" xfId="4433" xr:uid="{168C17EA-3699-4358-BE82-A758D8710313}"/>
    <cellStyle name="Note 3 2 9" xfId="5295" xr:uid="{3101694D-B172-4FAA-879A-B26328FFF656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1800" xr:uid="{D03845A4-7A01-4075-923E-BA1609DC24D6}"/>
    <cellStyle name="Note 3 3 2 2 3" xfId="2669" xr:uid="{CB5E69A5-8C41-4595-B12F-9E178D80D345}"/>
    <cellStyle name="Note 3 3 2 2 4" xfId="3549" xr:uid="{C68A70C2-B919-402A-BF62-60B4E0F08620}"/>
    <cellStyle name="Note 3 3 2 2 5" xfId="4443" xr:uid="{A0CC8881-9F66-4FB9-8AD0-1CA2A48636A1}"/>
    <cellStyle name="Note 3 3 2 2 6" xfId="5305" xr:uid="{D0B6789A-9960-42D7-A490-F7C43A94E5DA}"/>
    <cellStyle name="Note 3 3 2 3" xfId="1799" xr:uid="{B1F28CA0-ACFA-40F6-9AAD-F2533E793EDA}"/>
    <cellStyle name="Note 3 3 2 4" xfId="2668" xr:uid="{FD5D3975-CB71-4B2A-AA75-3BD2C8829FB7}"/>
    <cellStyle name="Note 3 3 2 5" xfId="3548" xr:uid="{AB5F775E-F150-42C8-92BF-2B96099E136D}"/>
    <cellStyle name="Note 3 3 2 6" xfId="4442" xr:uid="{33C8BBD0-2A05-4F96-9A48-5B6E32F99528}"/>
    <cellStyle name="Note 3 3 2 7" xfId="5304" xr:uid="{B6EBD96D-E724-40A8-91F0-E29B63DA5356}"/>
    <cellStyle name="Note 3 3 3" xfId="923" xr:uid="{20953DB4-CDD7-4676-9543-A59631EC331F}"/>
    <cellStyle name="Note 3 3 3 2" xfId="1801" xr:uid="{BF8DE795-8927-403C-AC66-1EAEB745481E}"/>
    <cellStyle name="Note 3 3 3 3" xfId="2670" xr:uid="{3C6B4384-40F0-4F91-9CD1-46E5DF8652C5}"/>
    <cellStyle name="Note 3 3 3 4" xfId="3550" xr:uid="{ADF34EF6-AE0A-4DD5-B045-8630CFDCBB66}"/>
    <cellStyle name="Note 3 3 3 5" xfId="4444" xr:uid="{66B71972-2A43-4F62-8C67-CEC1859B6539}"/>
    <cellStyle name="Note 3 3 3 6" xfId="5306" xr:uid="{B17F0D7A-E85C-4621-A32E-09D95AE785CC}"/>
    <cellStyle name="Note 3 3 4" xfId="1798" xr:uid="{6B50812F-4E4C-4D8B-BB5B-AB73B9F92A89}"/>
    <cellStyle name="Note 3 3 5" xfId="2667" xr:uid="{709D9D67-2E61-4E38-939D-453E47BACE5B}"/>
    <cellStyle name="Note 3 3 6" xfId="3547" xr:uid="{D1D28E89-3495-4E11-A933-2FC0D1B73DF9}"/>
    <cellStyle name="Note 3 3 7" xfId="4441" xr:uid="{BDFC4F8A-645E-4F82-8BFB-329B64EE25BC}"/>
    <cellStyle name="Note 3 3 8" xfId="5303" xr:uid="{1E2EC787-F561-406B-BD31-EA6F6650F955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1804" xr:uid="{72F272BE-4006-4513-B27C-2EA44C1BE4AD}"/>
    <cellStyle name="Note 3 4 2 2 3" xfId="2673" xr:uid="{FCE993A1-490C-43C1-A5D3-80A27504AFDE}"/>
    <cellStyle name="Note 3 4 2 2 4" xfId="3553" xr:uid="{85CBB933-9FF7-4F4B-BB20-A5887F05B516}"/>
    <cellStyle name="Note 3 4 2 2 5" xfId="4447" xr:uid="{5D6E95AB-2C41-4245-AC4D-03FAC91FDEE5}"/>
    <cellStyle name="Note 3 4 2 2 6" xfId="5309" xr:uid="{D9A0CB41-1289-40FD-AC3E-3EC259674C20}"/>
    <cellStyle name="Note 3 4 2 3" xfId="1803" xr:uid="{77998283-44ED-458B-881F-8BC610DE3E98}"/>
    <cellStyle name="Note 3 4 2 4" xfId="2672" xr:uid="{DE033A1E-073C-4029-84DD-59870B36E636}"/>
    <cellStyle name="Note 3 4 2 5" xfId="3552" xr:uid="{8F1E129A-6C2C-4349-B680-7EB7947D0240}"/>
    <cellStyle name="Note 3 4 2 6" xfId="4446" xr:uid="{F446A988-38F4-4246-9159-AEB84AE2D1A9}"/>
    <cellStyle name="Note 3 4 2 7" xfId="5308" xr:uid="{A9E56B97-6B39-4C26-B6E8-54D63D23430A}"/>
    <cellStyle name="Note 3 4 3" xfId="927" xr:uid="{7F5DA593-287C-4F6B-9F14-7C5780EEBB4B}"/>
    <cellStyle name="Note 3 4 3 2" xfId="1805" xr:uid="{4E8287E6-16A0-437E-87D8-7A405EDE3BE5}"/>
    <cellStyle name="Note 3 4 3 3" xfId="2674" xr:uid="{051F3C1E-CB6B-4B80-9F08-265F6BFC0CEE}"/>
    <cellStyle name="Note 3 4 3 4" xfId="3554" xr:uid="{EA1A1B83-5024-4F93-AF0C-1489A98F054A}"/>
    <cellStyle name="Note 3 4 3 5" xfId="4448" xr:uid="{25B8BA7B-E730-445E-9D90-03DC510D97F8}"/>
    <cellStyle name="Note 3 4 3 6" xfId="5310" xr:uid="{9D977907-A28C-45FE-84DF-0D664BD33744}"/>
    <cellStyle name="Note 3 4 4" xfId="1802" xr:uid="{30A8C23B-C213-4A9E-A87D-1BCC8CC4A839}"/>
    <cellStyle name="Note 3 4 5" xfId="2671" xr:uid="{E50F5708-E483-49E3-9670-06953FA349AE}"/>
    <cellStyle name="Note 3 4 6" xfId="3551" xr:uid="{21084D2E-288D-44B3-A8FE-12E723ED771B}"/>
    <cellStyle name="Note 3 4 7" xfId="4445" xr:uid="{45A382FA-91CC-4C98-8618-AEF05A66C364}"/>
    <cellStyle name="Note 3 4 8" xfId="5307" xr:uid="{D7F0880F-5174-48E3-BBF5-31F461F34D0D}"/>
    <cellStyle name="Note 3 5" xfId="928" xr:uid="{00BCF5A9-1512-476F-A7F4-FAACF458D0C4}"/>
    <cellStyle name="Note 3 5 2" xfId="929" xr:uid="{E2AF3520-2402-4583-BEAB-14EFF913BD7B}"/>
    <cellStyle name="Note 3 5 2 2" xfId="1807" xr:uid="{87BA7F15-2680-45DA-871A-D22BC4B93D04}"/>
    <cellStyle name="Note 3 5 2 3" xfId="2676" xr:uid="{18975FFE-24F7-42E8-9748-5FF8AC92D955}"/>
    <cellStyle name="Note 3 5 2 4" xfId="3556" xr:uid="{FDEAF028-CF30-4E95-AC66-3AF0620A148A}"/>
    <cellStyle name="Note 3 5 2 5" xfId="4450" xr:uid="{9808EE08-C838-435B-B5AE-BA7F69EBB01B}"/>
    <cellStyle name="Note 3 5 2 6" xfId="5312" xr:uid="{B752386D-1417-475D-BD35-5F44CB72ED98}"/>
    <cellStyle name="Note 3 5 3" xfId="1806" xr:uid="{E97ED0FC-3804-497F-ABB4-5660A81C0DD9}"/>
    <cellStyle name="Note 3 5 4" xfId="2675" xr:uid="{1B7FD6B3-DD1F-4E4E-8F38-D5C02C3A603D}"/>
    <cellStyle name="Note 3 5 5" xfId="3555" xr:uid="{CCF3B0E9-0510-4306-BF8F-8E3D2E08F18B}"/>
    <cellStyle name="Note 3 5 6" xfId="4449" xr:uid="{38DEBEE7-4710-4EAF-A752-CE088D8E5454}"/>
    <cellStyle name="Note 3 5 7" xfId="5311" xr:uid="{28769DA8-320D-4397-B92F-840037AC637A}"/>
    <cellStyle name="Note 3 6" xfId="930" xr:uid="{21CA46A6-A373-4FB6-AE06-111344F58D6F}"/>
    <cellStyle name="Note 3 6 2" xfId="931" xr:uid="{BB19B245-0260-40E1-8EC9-F30856C31337}"/>
    <cellStyle name="Note 3 6 2 2" xfId="1809" xr:uid="{2990EEA3-19B4-4622-89D6-A1945C041729}"/>
    <cellStyle name="Note 3 6 2 3" xfId="2678" xr:uid="{4B033C0B-1CB2-4093-B741-349F5996172B}"/>
    <cellStyle name="Note 3 6 2 4" xfId="3558" xr:uid="{AAC48C20-C8FE-4751-A410-F10C63A7D8DA}"/>
    <cellStyle name="Note 3 6 2 5" xfId="4452" xr:uid="{63F51BC9-701E-4F08-8116-57E59E65F95F}"/>
    <cellStyle name="Note 3 6 2 6" xfId="5314" xr:uid="{F57DA0EF-6460-4AB3-BD41-09313BD077D1}"/>
    <cellStyle name="Note 3 6 3" xfId="1808" xr:uid="{89595494-1541-45E6-B801-122EF5FC1B7E}"/>
    <cellStyle name="Note 3 6 4" xfId="2677" xr:uid="{AF10611F-8ED8-420C-AF19-A2B10729C168}"/>
    <cellStyle name="Note 3 6 5" xfId="3557" xr:uid="{E965FB10-E185-4966-9586-A9D7C0ACF53E}"/>
    <cellStyle name="Note 3 6 6" xfId="4451" xr:uid="{5F325250-2EF5-4F02-9433-4808264F7A02}"/>
    <cellStyle name="Note 3 6 7" xfId="5313" xr:uid="{6D646415-F36D-4815-BF56-214B32657B6F}"/>
    <cellStyle name="Note 3 7" xfId="932" xr:uid="{6FEACBC8-512A-4C29-B654-7762CD2B125C}"/>
    <cellStyle name="Note 3 7 2" xfId="1810" xr:uid="{51F7F422-8C9B-49D5-BE05-D6DCB45D70B1}"/>
    <cellStyle name="Note 3 7 3" xfId="2679" xr:uid="{1AE08326-3F02-4CD4-B167-52C0CCBE1286}"/>
    <cellStyle name="Note 3 7 4" xfId="3559" xr:uid="{8BB49AA1-D362-4DB8-84C7-4814C656DEB0}"/>
    <cellStyle name="Note 3 7 5" xfId="4453" xr:uid="{D44649C5-11B6-4DCE-A257-AF8F8E644C86}"/>
    <cellStyle name="Note 3 7 6" xfId="5315" xr:uid="{9E12DE87-C48E-416F-ADC9-11A330FFAB65}"/>
    <cellStyle name="Note 3 8" xfId="1789" xr:uid="{30C3D5A7-FB67-4F6B-9976-7B510CE11888}"/>
    <cellStyle name="Note 3 9" xfId="2658" xr:uid="{621BB0E2-C86F-498B-83DD-72EB1D2E1C64}"/>
    <cellStyle name="Note 4" xfId="933" xr:uid="{EB39D399-7DD2-4B1C-A397-4F5C1E8CE8F4}"/>
    <cellStyle name="Note 4 2" xfId="934" xr:uid="{02BAF64F-E777-4E2B-BF6D-CC329474574E}"/>
    <cellStyle name="Note 4 2 2" xfId="1812" xr:uid="{204FF545-227D-4A58-97BA-0C3A49F1CCB2}"/>
    <cellStyle name="Note 4 2 3" xfId="2681" xr:uid="{DBE6C9B4-9509-4748-9ABD-363C6C6328FE}"/>
    <cellStyle name="Note 4 2 4" xfId="3561" xr:uid="{DFE070C5-0F3A-45A9-A3B8-AA00EFE77400}"/>
    <cellStyle name="Note 4 2 5" xfId="4455" xr:uid="{215353C0-DF26-4A00-8BEE-CEDA1716C56A}"/>
    <cellStyle name="Note 4 2 6" xfId="5317" xr:uid="{568C51A2-8002-4F5A-B235-40FC53975462}"/>
    <cellStyle name="Note 4 3" xfId="1811" xr:uid="{820FB2E0-904B-48E6-A561-EDA850576C40}"/>
    <cellStyle name="Note 4 4" xfId="2680" xr:uid="{F543DDD2-C461-4CC9-91C7-31426A7D4576}"/>
    <cellStyle name="Note 4 5" xfId="3560" xr:uid="{2860B1FA-83A0-497F-B6B1-0F13E1A67048}"/>
    <cellStyle name="Note 4 6" xfId="4454" xr:uid="{00D7F3CD-D6AC-4F81-9EF3-9E1FE2EFF6DF}"/>
    <cellStyle name="Note 4 7" xfId="5316" xr:uid="{50D9B618-617F-47B9-92B4-09ED6F31EFC7}"/>
    <cellStyle name="Note 5" xfId="935" xr:uid="{20342958-256E-4A76-AF82-353E05AE5C19}"/>
    <cellStyle name="Note 5 2" xfId="936" xr:uid="{1B5E12B7-0197-4F51-88F6-7EA0407B301C}"/>
    <cellStyle name="Note 5 2 2" xfId="1814" xr:uid="{88A78AFE-B3ED-4F35-8118-7BBC025642C2}"/>
    <cellStyle name="Note 5 2 3" xfId="2683" xr:uid="{FFBDA3A7-64CE-47D7-954B-AA861265DA9F}"/>
    <cellStyle name="Note 5 2 4" xfId="3563" xr:uid="{F4A0B7B6-2732-40E2-A65D-2664F9B9D952}"/>
    <cellStyle name="Note 5 2 5" xfId="4457" xr:uid="{091A8B5C-14CD-4BC9-83D4-78DB89BB9A90}"/>
    <cellStyle name="Note 5 2 6" xfId="5319" xr:uid="{7986F909-E48F-4C1E-9DD0-20039F9752A2}"/>
    <cellStyle name="Note 5 3" xfId="1813" xr:uid="{36D32B76-F556-41F3-8A3F-09E8C9232BDB}"/>
    <cellStyle name="Note 5 4" xfId="2682" xr:uid="{00550A56-CFEA-4E62-B098-F435A74E8103}"/>
    <cellStyle name="Note 5 5" xfId="3562" xr:uid="{8DDBEBDD-2348-471D-89C8-8EEB50B24EC1}"/>
    <cellStyle name="Note 5 6" xfId="4456" xr:uid="{27C070FC-A562-40A2-B6AD-6CB2E19B3D96}"/>
    <cellStyle name="Note 5 7" xfId="5318" xr:uid="{05733DFB-652E-4644-93E6-60BD9930CABB}"/>
    <cellStyle name="Note 6" xfId="937" xr:uid="{4673180E-64D3-4336-AC12-9901AD7846A4}"/>
    <cellStyle name="Note 6 2" xfId="938" xr:uid="{2EB07D2D-C5E8-4DDD-920A-B459797704DE}"/>
    <cellStyle name="Note 6 2 2" xfId="1816" xr:uid="{8C74FA6B-1BCA-4E55-A917-59EC15D06A97}"/>
    <cellStyle name="Note 6 2 3" xfId="2685" xr:uid="{2BB3FCA7-E5AC-4008-B1C5-53414485DB97}"/>
    <cellStyle name="Note 6 2 4" xfId="3565" xr:uid="{50B04CE7-75F8-45D7-99ED-CA7A7D3E7E5A}"/>
    <cellStyle name="Note 6 2 5" xfId="4459" xr:uid="{8E8D9BC1-70CC-4989-A036-549F5E4DF9B7}"/>
    <cellStyle name="Note 6 2 6" xfId="5321" xr:uid="{E8E05781-F5DE-420F-8D92-F9C5546EBB77}"/>
    <cellStyle name="Note 6 3" xfId="1815" xr:uid="{0AB1551F-E7C7-43CD-AD94-9AB8503765D4}"/>
    <cellStyle name="Note 6 4" xfId="2684" xr:uid="{7897E0B2-4E1A-44BB-8024-5AC679A9809B}"/>
    <cellStyle name="Note 6 5" xfId="3564" xr:uid="{B4DE5DBB-A8E5-44DB-B1EF-63D476C6FEAC}"/>
    <cellStyle name="Note 6 6" xfId="4458" xr:uid="{93738B93-9B58-4E9E-AC62-30B3C0BDB3D5}"/>
    <cellStyle name="Note 6 7" xfId="5320" xr:uid="{80C79BC4-D35E-4E56-9822-A7D11BB1E693}"/>
    <cellStyle name="Percent" xfId="939" builtinId="5"/>
    <cellStyle name="Percent 10" xfId="1817" xr:uid="{F67DF477-AA56-4D74-88DC-0D457B45F344}"/>
    <cellStyle name="Percent 11" xfId="3588" xr:uid="{E50ED26D-CBA3-43E6-BF1D-CDBA4B7BBDD0}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10" xfId="4460" xr:uid="{D239425C-29B0-4060-AAA9-368B07102AA8}"/>
    <cellStyle name="Percent 2 4 11" xfId="5323" xr:uid="{63B99F45-86CF-4E44-9808-9BB3D11E6774}"/>
    <cellStyle name="Percent 2 4 2" xfId="948" xr:uid="{F01B8CC9-10E7-4751-905E-2E7A38BA5383}"/>
    <cellStyle name="Percent 2 4 2 2" xfId="949" xr:uid="{AD7786F1-1AA8-4F58-8B3F-EAA06044D608}"/>
    <cellStyle name="Percent 2 4 2 2 2" xfId="1820" xr:uid="{2B1F9989-B8A3-481C-93E8-43A1104D4B8A}"/>
    <cellStyle name="Percent 2 4 2 2 3" xfId="2689" xr:uid="{A2AFC3C6-F8A1-4CC8-9859-CCAACEB964CA}"/>
    <cellStyle name="Percent 2 4 2 2 4" xfId="3569" xr:uid="{A13CB060-C870-4FA9-8A95-B0919E099B82}"/>
    <cellStyle name="Percent 2 4 2 2 5" xfId="4462" xr:uid="{6CC25E01-C75C-426B-99E8-9D0F1C4CA96C}"/>
    <cellStyle name="Percent 2 4 2 2 6" xfId="5325" xr:uid="{9BF1AEFB-6A00-48DA-B4CB-B9EB2E25252B}"/>
    <cellStyle name="Percent 2 4 2 3" xfId="1819" xr:uid="{49D7C89C-A394-4124-AEF6-49E59DFE8D06}"/>
    <cellStyle name="Percent 2 4 2 4" xfId="2688" xr:uid="{0CDFF237-3DA5-4BF8-9846-B37CD59C81F0}"/>
    <cellStyle name="Percent 2 4 2 5" xfId="3568" xr:uid="{5D6B4841-41CE-4C07-A4F9-3262E8A38498}"/>
    <cellStyle name="Percent 2 4 2 6" xfId="4461" xr:uid="{6B44C33F-94D4-48FA-9E77-6476EE02BF8C}"/>
    <cellStyle name="Percent 2 4 2 7" xfId="5324" xr:uid="{B52F1FD1-4037-453A-8B7C-BD8A4A1F4550}"/>
    <cellStyle name="Percent 2 4 3" xfId="950" xr:uid="{950DD7C7-05E0-4B25-AF5F-4CBD06AD0B10}"/>
    <cellStyle name="Percent 2 4 3 2" xfId="951" xr:uid="{863CD9E8-D5DC-4042-BBA7-D35A7A28B04C}"/>
    <cellStyle name="Percent 2 4 3 2 2" xfId="1822" xr:uid="{C10A5362-00A2-4264-8BA4-6444309B02B5}"/>
    <cellStyle name="Percent 2 4 3 2 3" xfId="2691" xr:uid="{4AFD9F28-81DB-4A96-9D15-9E2827B0463A}"/>
    <cellStyle name="Percent 2 4 3 2 4" xfId="3571" xr:uid="{F4E59DCC-6C91-4427-BA27-F2D6D3AE7DE8}"/>
    <cellStyle name="Percent 2 4 3 2 5" xfId="4464" xr:uid="{1BF63C5D-F01A-44D8-9383-09C893BC0B91}"/>
    <cellStyle name="Percent 2 4 3 2 6" xfId="5327" xr:uid="{8650FDFF-AD22-4B57-B5E5-8DC2C8D059AD}"/>
    <cellStyle name="Percent 2 4 3 3" xfId="1821" xr:uid="{FD9B2A20-D6F0-4775-B5EB-0D1DB5068E42}"/>
    <cellStyle name="Percent 2 4 3 4" xfId="2690" xr:uid="{E070EF0E-159D-4A46-80EE-2F72D6B4D1AB}"/>
    <cellStyle name="Percent 2 4 3 5" xfId="3570" xr:uid="{68ABB6A6-C77D-471E-8EEB-7E3554A79F17}"/>
    <cellStyle name="Percent 2 4 3 6" xfId="4463" xr:uid="{10A426F4-3D45-4FEB-8E48-0E0AC4A3FF19}"/>
    <cellStyle name="Percent 2 4 3 7" xfId="5326" xr:uid="{F47B9662-ECD0-4F8F-B888-5E1E57F15F06}"/>
    <cellStyle name="Percent 2 4 4" xfId="952" xr:uid="{DC135974-3A84-432D-9877-1CBD66F91335}"/>
    <cellStyle name="Percent 2 4 4 2" xfId="953" xr:uid="{B32F05F6-4C7A-436A-A09B-66F1B00B7211}"/>
    <cellStyle name="Percent 2 4 4 2 2" xfId="1824" xr:uid="{45FA8685-A77A-4A24-9E5F-940194124F90}"/>
    <cellStyle name="Percent 2 4 4 2 3" xfId="2693" xr:uid="{5412A218-B57B-4886-8A5D-0E6951191433}"/>
    <cellStyle name="Percent 2 4 4 2 4" xfId="3573" xr:uid="{4750C45E-73B2-4388-93A3-8D03A8E9B654}"/>
    <cellStyle name="Percent 2 4 4 2 5" xfId="4466" xr:uid="{A0B0070B-850E-4CA3-8DE9-EBB51DE53045}"/>
    <cellStyle name="Percent 2 4 4 2 6" xfId="5329" xr:uid="{2CE71BED-D885-4EE3-B896-620BF096FA52}"/>
    <cellStyle name="Percent 2 4 4 3" xfId="1823" xr:uid="{8B22B379-9E64-4477-B56D-02FD8C9F570C}"/>
    <cellStyle name="Percent 2 4 4 4" xfId="2692" xr:uid="{3C188136-2114-48DE-B97D-710ED8F5A306}"/>
    <cellStyle name="Percent 2 4 4 5" xfId="3572" xr:uid="{79C2E638-7474-4D8F-8A2F-6C34AA7B1579}"/>
    <cellStyle name="Percent 2 4 4 6" xfId="4465" xr:uid="{E3CADDD5-B8F9-4289-B67C-D759694A37DD}"/>
    <cellStyle name="Percent 2 4 4 7" xfId="5328" xr:uid="{4D71C0DB-2E1A-4597-96E7-494E18857F6C}"/>
    <cellStyle name="Percent 2 4 5" xfId="954" xr:uid="{91DC1B1A-4B8F-4A77-9BF6-EA57A5BFA0F7}"/>
    <cellStyle name="Percent 2 4 6" xfId="955" xr:uid="{67296846-ECD4-4409-9A46-3EAD174C0626}"/>
    <cellStyle name="Percent 2 4 6 2" xfId="1825" xr:uid="{99C24E71-2F9E-4742-BD3F-75F89639977D}"/>
    <cellStyle name="Percent 2 4 6 3" xfId="2694" xr:uid="{266CCD34-D865-4DCF-A4C0-9CB1F1360A55}"/>
    <cellStyle name="Percent 2 4 6 4" xfId="3574" xr:uid="{17E9124E-7919-4FEC-84EB-BC08A4A430BC}"/>
    <cellStyle name="Percent 2 4 6 5" xfId="4467" xr:uid="{8C213389-2834-47E2-8E5D-4F73A0A29881}"/>
    <cellStyle name="Percent 2 4 6 6" xfId="5330" xr:uid="{9CD122AA-C31F-46F6-9096-A5357AC33115}"/>
    <cellStyle name="Percent 2 4 7" xfId="1818" xr:uid="{6429C4A9-8BBA-4EF2-831C-384041B44628}"/>
    <cellStyle name="Percent 2 4 8" xfId="2687" xr:uid="{A2C02E9A-6D81-4961-8839-AFF9ABBC0CDD}"/>
    <cellStyle name="Percent 2 4 9" xfId="3567" xr:uid="{79B8055A-36DC-48DC-80CC-276889C9C313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2 2" xfId="1826" xr:uid="{5DC138FD-1440-45A7-A60E-6E649AD2816D}"/>
    <cellStyle name="Percent 3 2 3" xfId="2696" xr:uid="{16DA9EAC-EE7A-45DD-A76F-29A8DC4BD6A6}"/>
    <cellStyle name="Percent 3 2 4" xfId="3575" xr:uid="{E8A80428-3207-426D-BD27-A84CACA2926C}"/>
    <cellStyle name="Percent 3 2 5" xfId="4468" xr:uid="{B272B170-1133-41D4-A80F-5128298534DF}"/>
    <cellStyle name="Percent 3 2 6" xfId="5331" xr:uid="{88BB3F37-921E-4C31-8FF0-1F202004ECA3}"/>
    <cellStyle name="Percent 3 3" xfId="959" xr:uid="{90093F9A-D24E-4332-87FC-D4046F5E1EF0}"/>
    <cellStyle name="Percent 3 3 2" xfId="1827" xr:uid="{4AEF4F8C-F074-462F-B189-1AC5318CE378}"/>
    <cellStyle name="Percent 3 3 3" xfId="2697" xr:uid="{F068A008-0C44-459D-BF05-B325AA67A06F}"/>
    <cellStyle name="Percent 3 3 4" xfId="3576" xr:uid="{503C5F81-2806-40A9-AD88-64E142FA5FD1}"/>
    <cellStyle name="Percent 3 3 5" xfId="4469" xr:uid="{407E5D5B-F0CF-4533-9F12-F2122DD09CCC}"/>
    <cellStyle name="Percent 3 3 6" xfId="5332" xr:uid="{91A51F03-DBF3-4AA8-B19D-561CDE2D7304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4 3 2 2" xfId="1829" xr:uid="{75A91821-00D0-452D-BFED-2CC34C68F406}"/>
    <cellStyle name="Percent 4 3 2 3" xfId="2699" xr:uid="{1686CF34-4777-4CBB-AB58-4E8B56CB20AF}"/>
    <cellStyle name="Percent 4 3 2 4" xfId="3578" xr:uid="{9285871A-5E25-478A-80AC-6239CA8D3F6B}"/>
    <cellStyle name="Percent 4 3 2 5" xfId="4471" xr:uid="{CED1AFBE-FA82-465A-9B45-6658B6D98825}"/>
    <cellStyle name="Percent 4 3 2 6" xfId="5334" xr:uid="{5C3C4170-277E-4EFD-99F8-C1E8D0934DB5}"/>
    <cellStyle name="Percent 4 3 3" xfId="1828" xr:uid="{E4B585B6-42C6-4FF9-A87E-8EB9EDA77F0B}"/>
    <cellStyle name="Percent 4 3 4" xfId="2698" xr:uid="{FE7DDA12-6329-4389-85AF-A94A6D74D688}"/>
    <cellStyle name="Percent 4 3 5" xfId="3577" xr:uid="{23BF0E52-8B07-4B92-80C8-105D3E47FA9C}"/>
    <cellStyle name="Percent 4 3 6" xfId="4470" xr:uid="{19328342-5547-4A5D-A526-F55901856120}"/>
    <cellStyle name="Percent 4 3 7" xfId="5333" xr:uid="{B1E66323-DA60-4D66-90B9-F759D810A18E}"/>
    <cellStyle name="Percent 5" xfId="965" xr:uid="{7ED7C7E7-8A92-44E1-8CE0-0033006E1F76}"/>
    <cellStyle name="Percent 5 2" xfId="966" xr:uid="{CDBAA219-2188-4EA7-ADA5-09524C31F999}"/>
    <cellStyle name="Percent 5 2 2" xfId="1831" xr:uid="{AB52312C-E74E-45B1-BDFB-EA517A939CD0}"/>
    <cellStyle name="Percent 5 2 3" xfId="2701" xr:uid="{C8759160-1A4D-4ED9-A45D-2A5D08F86376}"/>
    <cellStyle name="Percent 5 2 4" xfId="3580" xr:uid="{ED6BAFFA-1E35-45BE-AD4D-A95B233273C5}"/>
    <cellStyle name="Percent 5 2 5" xfId="4473" xr:uid="{403E292F-FB4E-46E0-906A-9D660660DA0E}"/>
    <cellStyle name="Percent 5 2 6" xfId="5336" xr:uid="{8B9AFE89-324F-423C-A402-FA19C7413C44}"/>
    <cellStyle name="Percent 5 3" xfId="1830" xr:uid="{A7D55A96-86D6-4F1E-92BE-28C29EACB82C}"/>
    <cellStyle name="Percent 5 4" xfId="2700" xr:uid="{A1BA108C-1C28-4764-A300-1DF4FE5085AC}"/>
    <cellStyle name="Percent 5 5" xfId="3579" xr:uid="{D5E2601A-22E2-4ED6-BC53-B9C1B115026C}"/>
    <cellStyle name="Percent 5 6" xfId="4472" xr:uid="{E3476DC8-AA7E-4378-BB6D-62FE45039083}"/>
    <cellStyle name="Percent 5 7" xfId="5335" xr:uid="{EC661F65-3B1D-4055-B98C-F1D971C6937A}"/>
    <cellStyle name="Percent 6" xfId="967" xr:uid="{51AF64A6-3B5E-482D-9024-56ABD3F1E527}"/>
    <cellStyle name="Percent 6 2" xfId="968" xr:uid="{EFEB8D2A-E7B1-4C09-A5EE-3AE13BF24F1F}"/>
    <cellStyle name="Percent 6 2 2" xfId="1833" xr:uid="{A4107680-3CA8-4536-A9A9-1CFB99223D5D}"/>
    <cellStyle name="Percent 6 2 3" xfId="2703" xr:uid="{A0549D84-7AFD-421C-900B-4B5009DF7403}"/>
    <cellStyle name="Percent 6 2 4" xfId="3582" xr:uid="{EC12528A-FBE2-41F3-B171-D7CBCC732954}"/>
    <cellStyle name="Percent 6 2 5" xfId="4475" xr:uid="{9949D118-1C0F-4CB3-9CD8-FB6D5D74EE9A}"/>
    <cellStyle name="Percent 6 2 6" xfId="5338" xr:uid="{929A0D1A-D228-4110-B1C3-1B01FC28E5EF}"/>
    <cellStyle name="Percent 6 3" xfId="1832" xr:uid="{7278A854-F9CF-402E-BA6A-EEDCA666FEB5}"/>
    <cellStyle name="Percent 6 4" xfId="2702" xr:uid="{5EEE7370-3357-4DEF-B1A6-A17E9E7F8929}"/>
    <cellStyle name="Percent 6 5" xfId="3581" xr:uid="{3B16C93E-9BDD-46CC-AECE-8278FAA58D07}"/>
    <cellStyle name="Percent 6 6" xfId="4474" xr:uid="{91773066-5163-4797-9FA1-AE80CA792591}"/>
    <cellStyle name="Percent 6 7" xfId="5337" xr:uid="{1CB89EC1-74F0-48ED-9BB2-1318A9E90457}"/>
    <cellStyle name="Percent 7" xfId="969" xr:uid="{A270EF30-1A8E-489C-B580-F3C3ABB0BD64}"/>
    <cellStyle name="Percent 7 2" xfId="970" xr:uid="{61CE22EB-C95D-4B2D-88C0-66908D5D4EF0}"/>
    <cellStyle name="Percent 7 2 2" xfId="1835" xr:uid="{B9897C6B-B55B-45CD-A0D3-0C5A8DD5CCE0}"/>
    <cellStyle name="Percent 7 2 3" xfId="2705" xr:uid="{CC52ABED-C22F-4435-AC2D-30FC905C34CC}"/>
    <cellStyle name="Percent 7 2 4" xfId="3584" xr:uid="{744B687A-8A76-4F2A-9595-987C0CF9D6BC}"/>
    <cellStyle name="Percent 7 2 5" xfId="4477" xr:uid="{5579D037-03DC-4C3F-B0FB-E95526FD7D3F}"/>
    <cellStyle name="Percent 7 2 6" xfId="5340" xr:uid="{590D891B-C33F-4689-BC54-C9AD4ED8A863}"/>
    <cellStyle name="Percent 7 3" xfId="1834" xr:uid="{18D9EFCE-A2C8-4864-B5B0-1AF3802AE960}"/>
    <cellStyle name="Percent 7 4" xfId="2704" xr:uid="{732A7357-57DA-425E-A0D2-19B48CD593A7}"/>
    <cellStyle name="Percent 7 5" xfId="3583" xr:uid="{8BB0BA42-AFFA-49B8-97F7-773AE0E6CF3A}"/>
    <cellStyle name="Percent 7 6" xfId="4476" xr:uid="{83481370-0B8E-4916-B123-F514F6B51B49}"/>
    <cellStyle name="Percent 7 7" xfId="5339" xr:uid="{23B1A566-6816-413E-BDE4-870FB20B8077}"/>
    <cellStyle name="Percent 8" xfId="971" xr:uid="{9A4C93E8-EE73-4B11-8BBB-44F25E0AA472}"/>
    <cellStyle name="Percent 8 2" xfId="972" xr:uid="{9309D44B-75A2-434D-8BA7-D2DBD2BF5D46}"/>
    <cellStyle name="Percent 8 2 2" xfId="1837" xr:uid="{A10678D7-8A71-4CAC-A8BD-A504401320A1}"/>
    <cellStyle name="Percent 8 2 3" xfId="2707" xr:uid="{A5CE4428-370E-4666-9C6E-567B0EA351A3}"/>
    <cellStyle name="Percent 8 2 4" xfId="3586" xr:uid="{8FA74884-3960-49FB-91BA-5165764CE1F9}"/>
    <cellStyle name="Percent 8 2 5" xfId="4479" xr:uid="{2F90F558-AC2F-4B47-A3DA-F7468AD0528F}"/>
    <cellStyle name="Percent 8 2 6" xfId="5342" xr:uid="{EC7BD98A-6EB7-4B15-932B-58BADD93D7FA}"/>
    <cellStyle name="Percent 8 3" xfId="1836" xr:uid="{88EEAB96-9E39-4D11-84B5-A410FE6B16ED}"/>
    <cellStyle name="Percent 8 4" xfId="2706" xr:uid="{5E5F5E97-F5D4-4FBA-B7FA-1E682C9332AB}"/>
    <cellStyle name="Percent 8 5" xfId="3585" xr:uid="{49FF0C04-A77E-4454-B44E-9EC8598F7B51}"/>
    <cellStyle name="Percent 8 6" xfId="4478" xr:uid="{52A43B9C-BA20-4DBF-BEA4-A58A40EE85B0}"/>
    <cellStyle name="Percent 8 7" xfId="5341" xr:uid="{F8A21379-4C7E-43E8-9B41-AA9E2FD42255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2" transitionEvaluation="1" transitionEntry="1" codeName="Sheet1">
    <tabColor rgb="FF92D050"/>
    <pageSetUpPr autoPageBreaks="0" fitToPage="1"/>
  </sheetPr>
  <dimension ref="A1:CF716"/>
  <sheetViews>
    <sheetView tabSelected="1" topLeftCell="A37" zoomScaleNormal="100" workbookViewId="0">
      <pane ySplit="10" topLeftCell="A92" activePane="bottomLeft" state="frozen"/>
      <selection activeCell="A37" sqref="A37"/>
      <selection pane="bottomLeft" activeCell="B98" sqref="B9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4" t="s">
        <v>0</v>
      </c>
      <c r="C1" s="13"/>
    </row>
    <row r="2" spans="1:3" x14ac:dyDescent="0.35">
      <c r="A2" s="64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09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4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7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4" customHeight="1" x14ac:dyDescent="0.35">
      <c r="A18" s="14" t="s">
        <v>14</v>
      </c>
    </row>
    <row r="19" spans="1:10" ht="14.4" customHeight="1" x14ac:dyDescent="0.35">
      <c r="A19" s="14" t="s">
        <v>15</v>
      </c>
    </row>
    <row r="20" spans="1:10" ht="14.4" customHeight="1" x14ac:dyDescent="0.35">
      <c r="A20" s="12"/>
      <c r="E20" s="66"/>
      <c r="F20" s="66"/>
      <c r="G20" s="66"/>
    </row>
    <row r="21" spans="1:10" ht="14.4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4" t="s">
        <v>17</v>
      </c>
      <c r="E22" s="65"/>
      <c r="F22" s="65"/>
      <c r="G22" s="65"/>
      <c r="I22" s="65"/>
      <c r="J22" s="65"/>
    </row>
    <row r="23" spans="1:10" x14ac:dyDescent="0.35">
      <c r="A23" s="14" t="s">
        <v>18</v>
      </c>
      <c r="E23" s="65"/>
      <c r="F23" s="65"/>
      <c r="G23" s="65"/>
      <c r="I23" s="65"/>
      <c r="J23" s="65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88" t="s">
        <v>24</v>
      </c>
      <c r="F30" s="15"/>
    </row>
    <row r="31" spans="1:10" x14ac:dyDescent="0.35">
      <c r="C31" s="13"/>
    </row>
    <row r="32" spans="1:10" x14ac:dyDescent="0.35">
      <c r="A32" s="64" t="s">
        <v>25</v>
      </c>
      <c r="B32" s="66"/>
      <c r="C32" s="66"/>
      <c r="D32" s="66"/>
    </row>
    <row r="33" spans="1:83" x14ac:dyDescent="0.35">
      <c r="A33" s="14" t="s">
        <v>26</v>
      </c>
      <c r="B33" s="66"/>
      <c r="C33" s="66"/>
      <c r="D33" s="66"/>
    </row>
    <row r="34" spans="1:83" x14ac:dyDescent="0.35">
      <c r="A34" s="14" t="s">
        <v>27</v>
      </c>
      <c r="B34" s="65"/>
      <c r="C34" s="65"/>
      <c r="D34" s="65"/>
    </row>
    <row r="35" spans="1:83" x14ac:dyDescent="0.35">
      <c r="B35" s="65"/>
      <c r="C35" s="65"/>
      <c r="D35" s="65"/>
    </row>
    <row r="36" spans="1:83" x14ac:dyDescent="0.35">
      <c r="A36" s="294" t="s">
        <v>28</v>
      </c>
      <c r="B36" s="295"/>
      <c r="C36" s="296"/>
      <c r="D36" s="295"/>
      <c r="E36" s="295"/>
      <c r="F36" s="295"/>
      <c r="G36" s="297"/>
    </row>
    <row r="37" spans="1:83" x14ac:dyDescent="0.35">
      <c r="A37" s="298" t="s">
        <v>29</v>
      </c>
      <c r="B37" s="299"/>
      <c r="C37" s="300"/>
      <c r="D37" s="301"/>
      <c r="E37" s="301"/>
      <c r="F37" s="301"/>
      <c r="G37" s="302"/>
    </row>
    <row r="38" spans="1:83" x14ac:dyDescent="0.35">
      <c r="A38" s="303" t="s">
        <v>30</v>
      </c>
      <c r="B38" s="299"/>
      <c r="C38" s="300"/>
      <c r="D38" s="301"/>
      <c r="E38" s="301"/>
      <c r="F38" s="301"/>
      <c r="G38" s="302"/>
    </row>
    <row r="39" spans="1:83" x14ac:dyDescent="0.35">
      <c r="A39" s="304" t="s">
        <v>31</v>
      </c>
      <c r="B39" s="301"/>
      <c r="C39" s="300"/>
      <c r="D39" s="301"/>
      <c r="E39" s="301"/>
      <c r="F39" s="301"/>
      <c r="G39" s="302"/>
    </row>
    <row r="40" spans="1:83" x14ac:dyDescent="0.35">
      <c r="A40" s="305" t="s">
        <v>32</v>
      </c>
      <c r="B40" s="306"/>
      <c r="C40" s="307"/>
      <c r="D40" s="306"/>
      <c r="E40" s="306"/>
      <c r="F40" s="306"/>
      <c r="G40" s="30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1"/>
      <c r="C47" s="338">
        <v>0</v>
      </c>
      <c r="D47" s="338">
        <v>0</v>
      </c>
      <c r="E47" s="338">
        <v>628288</v>
      </c>
      <c r="F47" s="338">
        <v>0</v>
      </c>
      <c r="G47" s="338">
        <v>0</v>
      </c>
      <c r="H47" s="338">
        <v>0</v>
      </c>
      <c r="I47" s="338">
        <v>0</v>
      </c>
      <c r="J47" s="338">
        <v>0</v>
      </c>
      <c r="K47" s="338">
        <v>0</v>
      </c>
      <c r="L47" s="338">
        <v>0</v>
      </c>
      <c r="M47" s="338">
        <v>0</v>
      </c>
      <c r="N47" s="338">
        <v>0</v>
      </c>
      <c r="O47" s="338">
        <v>0</v>
      </c>
      <c r="P47" s="338">
        <v>163748</v>
      </c>
      <c r="Q47" s="338">
        <v>0</v>
      </c>
      <c r="R47" s="338">
        <v>62539</v>
      </c>
      <c r="S47" s="338">
        <v>0</v>
      </c>
      <c r="T47" s="338">
        <v>0</v>
      </c>
      <c r="U47" s="338">
        <v>293269</v>
      </c>
      <c r="V47" s="338">
        <v>0</v>
      </c>
      <c r="W47" s="338">
        <v>0</v>
      </c>
      <c r="X47" s="338">
        <v>0</v>
      </c>
      <c r="Y47" s="338">
        <v>201996</v>
      </c>
      <c r="Z47" s="338">
        <v>0</v>
      </c>
      <c r="AA47" s="338">
        <v>0</v>
      </c>
      <c r="AB47" s="338">
        <v>38389</v>
      </c>
      <c r="AC47" s="338">
        <v>48147</v>
      </c>
      <c r="AD47" s="338">
        <v>0</v>
      </c>
      <c r="AE47" s="338">
        <v>105464</v>
      </c>
      <c r="AF47" s="338">
        <v>0</v>
      </c>
      <c r="AG47" s="338">
        <v>384700</v>
      </c>
      <c r="AH47" s="338">
        <v>0</v>
      </c>
      <c r="AI47" s="338">
        <v>0</v>
      </c>
      <c r="AJ47" s="338">
        <v>948663</v>
      </c>
      <c r="AK47" s="338">
        <v>21079</v>
      </c>
      <c r="AL47" s="338">
        <v>0</v>
      </c>
      <c r="AM47" s="338">
        <v>0</v>
      </c>
      <c r="AN47" s="338">
        <v>0</v>
      </c>
      <c r="AO47" s="338">
        <v>0</v>
      </c>
      <c r="AP47" s="338">
        <v>0</v>
      </c>
      <c r="AQ47" s="338">
        <v>0</v>
      </c>
      <c r="AR47" s="338">
        <v>0</v>
      </c>
      <c r="AS47" s="338">
        <v>0</v>
      </c>
      <c r="AT47" s="338">
        <v>0</v>
      </c>
      <c r="AU47" s="338">
        <v>0</v>
      </c>
      <c r="AV47" s="338">
        <v>0</v>
      </c>
      <c r="AW47" s="338">
        <v>0</v>
      </c>
      <c r="AX47" s="338">
        <v>0</v>
      </c>
      <c r="AY47" s="338">
        <v>155950</v>
      </c>
      <c r="AZ47" s="338">
        <v>0</v>
      </c>
      <c r="BA47" s="338">
        <v>0</v>
      </c>
      <c r="BB47" s="338">
        <v>0</v>
      </c>
      <c r="BC47" s="338">
        <v>0</v>
      </c>
      <c r="BD47" s="338">
        <v>0</v>
      </c>
      <c r="BE47" s="338">
        <v>118041</v>
      </c>
      <c r="BF47" s="338">
        <v>221957</v>
      </c>
      <c r="BG47" s="338">
        <v>0</v>
      </c>
      <c r="BH47" s="338">
        <v>53873</v>
      </c>
      <c r="BI47" s="338">
        <v>0</v>
      </c>
      <c r="BJ47" s="338">
        <v>74636</v>
      </c>
      <c r="BK47" s="338">
        <v>46112</v>
      </c>
      <c r="BL47" s="338">
        <v>196451</v>
      </c>
      <c r="BM47" s="338">
        <v>0</v>
      </c>
      <c r="BN47" s="338">
        <v>188622</v>
      </c>
      <c r="BO47" s="338">
        <v>0</v>
      </c>
      <c r="BP47" s="338">
        <v>0</v>
      </c>
      <c r="BQ47" s="338">
        <v>0</v>
      </c>
      <c r="BR47" s="338">
        <v>83430</v>
      </c>
      <c r="BS47" s="338">
        <v>0</v>
      </c>
      <c r="BT47" s="338">
        <v>0</v>
      </c>
      <c r="BU47" s="338">
        <v>0</v>
      </c>
      <c r="BV47" s="338">
        <v>85258</v>
      </c>
      <c r="BW47" s="338">
        <v>0</v>
      </c>
      <c r="BX47" s="338">
        <v>0</v>
      </c>
      <c r="BY47" s="338">
        <v>31603</v>
      </c>
      <c r="BZ47" s="338">
        <v>0</v>
      </c>
      <c r="CA47" s="338">
        <v>94368</v>
      </c>
      <c r="CB47" s="338">
        <v>0</v>
      </c>
      <c r="CC47" s="338">
        <v>0</v>
      </c>
      <c r="CD47" s="16"/>
      <c r="CE47" s="28">
        <f>SUM(C47:CC47)</f>
        <v>4246583</v>
      </c>
    </row>
    <row r="48" spans="1:83" x14ac:dyDescent="0.35">
      <c r="A48" s="28" t="s">
        <v>232</v>
      </c>
      <c r="B48" s="311">
        <v>110156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15213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3730</v>
      </c>
      <c r="Q48" s="28">
        <f t="shared" si="0"/>
        <v>0</v>
      </c>
      <c r="R48" s="28">
        <f t="shared" si="0"/>
        <v>2950</v>
      </c>
      <c r="S48" s="28">
        <f t="shared" si="0"/>
        <v>0</v>
      </c>
      <c r="T48" s="28">
        <f t="shared" si="0"/>
        <v>0</v>
      </c>
      <c r="U48" s="28">
        <f t="shared" si="0"/>
        <v>7778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6334</v>
      </c>
      <c r="Z48" s="28">
        <f t="shared" si="0"/>
        <v>0</v>
      </c>
      <c r="AA48" s="28">
        <f t="shared" si="0"/>
        <v>0</v>
      </c>
      <c r="AB48" s="28">
        <f t="shared" si="0"/>
        <v>1338</v>
      </c>
      <c r="AC48" s="28">
        <f t="shared" si="0"/>
        <v>1164</v>
      </c>
      <c r="AD48" s="28">
        <f t="shared" si="0"/>
        <v>0</v>
      </c>
      <c r="AE48" s="28">
        <f t="shared" si="0"/>
        <v>2288</v>
      </c>
      <c r="AF48" s="28">
        <f t="shared" si="0"/>
        <v>0</v>
      </c>
      <c r="AG48" s="28">
        <f t="shared" si="0"/>
        <v>11722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25554</v>
      </c>
      <c r="AK48" s="28">
        <f t="shared" si="1"/>
        <v>647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2642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2320</v>
      </c>
      <c r="BF48" s="28">
        <f t="shared" si="1"/>
        <v>3654</v>
      </c>
      <c r="BG48" s="28">
        <f t="shared" si="1"/>
        <v>0</v>
      </c>
      <c r="BH48" s="28">
        <f t="shared" si="1"/>
        <v>1247</v>
      </c>
      <c r="BI48" s="28">
        <f t="shared" si="1"/>
        <v>0</v>
      </c>
      <c r="BJ48" s="28">
        <f t="shared" si="1"/>
        <v>1276</v>
      </c>
      <c r="BK48" s="28">
        <f t="shared" si="1"/>
        <v>885</v>
      </c>
      <c r="BL48" s="28">
        <f t="shared" si="1"/>
        <v>3456</v>
      </c>
      <c r="BM48" s="28">
        <f t="shared" si="1"/>
        <v>0</v>
      </c>
      <c r="BN48" s="28">
        <f t="shared" si="1"/>
        <v>10019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1763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1231</v>
      </c>
      <c r="BW48" s="28">
        <f t="shared" si="2"/>
        <v>0</v>
      </c>
      <c r="BX48" s="28">
        <f t="shared" si="2"/>
        <v>0</v>
      </c>
      <c r="BY48" s="28">
        <f t="shared" si="2"/>
        <v>1188</v>
      </c>
      <c r="BZ48" s="28">
        <f t="shared" si="2"/>
        <v>0</v>
      </c>
      <c r="CA48" s="28">
        <f t="shared" si="2"/>
        <v>1758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110157</v>
      </c>
    </row>
    <row r="49" spans="1:83" x14ac:dyDescent="0.35">
      <c r="A49" s="16" t="s">
        <v>233</v>
      </c>
      <c r="B49" s="28">
        <f>B47+B48</f>
        <v>110156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2"/>
      <c r="C51" s="334">
        <v>0</v>
      </c>
      <c r="D51" s="334">
        <v>0</v>
      </c>
      <c r="E51" s="334">
        <v>0</v>
      </c>
      <c r="F51" s="334">
        <v>0</v>
      </c>
      <c r="G51" s="334">
        <v>0</v>
      </c>
      <c r="H51" s="334">
        <v>0</v>
      </c>
      <c r="I51" s="334">
        <v>0</v>
      </c>
      <c r="J51" s="334">
        <v>0</v>
      </c>
      <c r="K51" s="334">
        <v>0</v>
      </c>
      <c r="L51" s="334">
        <v>0</v>
      </c>
      <c r="M51" s="334">
        <v>0</v>
      </c>
      <c r="N51" s="334">
        <v>0</v>
      </c>
      <c r="O51" s="334">
        <v>0</v>
      </c>
      <c r="P51" s="334">
        <v>0</v>
      </c>
      <c r="Q51" s="334">
        <v>0</v>
      </c>
      <c r="R51" s="334">
        <v>0</v>
      </c>
      <c r="S51" s="334">
        <v>0</v>
      </c>
      <c r="T51" s="334">
        <v>0</v>
      </c>
      <c r="U51" s="334">
        <v>0</v>
      </c>
      <c r="V51" s="334">
        <v>0</v>
      </c>
      <c r="W51" s="334">
        <v>0</v>
      </c>
      <c r="X51" s="334">
        <v>0</v>
      </c>
      <c r="Y51" s="334">
        <v>0</v>
      </c>
      <c r="Z51" s="334">
        <v>0</v>
      </c>
      <c r="AA51" s="334">
        <v>0</v>
      </c>
      <c r="AB51" s="334">
        <v>0</v>
      </c>
      <c r="AC51" s="334">
        <v>0</v>
      </c>
      <c r="AD51" s="334">
        <v>0</v>
      </c>
      <c r="AE51" s="334">
        <v>0</v>
      </c>
      <c r="AF51" s="334">
        <v>0</v>
      </c>
      <c r="AG51" s="334">
        <v>0</v>
      </c>
      <c r="AH51" s="334">
        <v>0</v>
      </c>
      <c r="AI51" s="334">
        <v>0</v>
      </c>
      <c r="AJ51" s="334">
        <v>0</v>
      </c>
      <c r="AK51" s="334">
        <v>0</v>
      </c>
      <c r="AL51" s="334">
        <v>0</v>
      </c>
      <c r="AM51" s="334">
        <v>0</v>
      </c>
      <c r="AN51" s="334">
        <v>0</v>
      </c>
      <c r="AO51" s="334">
        <v>0</v>
      </c>
      <c r="AP51" s="334">
        <v>0</v>
      </c>
      <c r="AQ51" s="334">
        <v>0</v>
      </c>
      <c r="AR51" s="334">
        <v>0</v>
      </c>
      <c r="AS51" s="334">
        <v>0</v>
      </c>
      <c r="AT51" s="334">
        <v>0</v>
      </c>
      <c r="AU51" s="334">
        <v>0</v>
      </c>
      <c r="AV51" s="334">
        <v>0</v>
      </c>
      <c r="AW51" s="334">
        <v>0</v>
      </c>
      <c r="AX51" s="334">
        <v>0</v>
      </c>
      <c r="AY51" s="334">
        <v>0</v>
      </c>
      <c r="AZ51" s="334">
        <v>0</v>
      </c>
      <c r="BA51" s="334">
        <v>0</v>
      </c>
      <c r="BB51" s="334">
        <v>0</v>
      </c>
      <c r="BC51" s="334">
        <v>0</v>
      </c>
      <c r="BD51" s="334">
        <v>0</v>
      </c>
      <c r="BE51" s="334">
        <v>0</v>
      </c>
      <c r="BF51" s="334">
        <v>0</v>
      </c>
      <c r="BG51" s="334">
        <v>0</v>
      </c>
      <c r="BH51" s="334">
        <v>0</v>
      </c>
      <c r="BI51" s="334">
        <v>0</v>
      </c>
      <c r="BJ51" s="334">
        <v>0</v>
      </c>
      <c r="BK51" s="334">
        <v>0</v>
      </c>
      <c r="BL51" s="334">
        <v>0</v>
      </c>
      <c r="BM51" s="334">
        <v>0</v>
      </c>
      <c r="BN51" s="334">
        <v>0</v>
      </c>
      <c r="BO51" s="334">
        <v>0</v>
      </c>
      <c r="BP51" s="334">
        <v>0</v>
      </c>
      <c r="BQ51" s="334">
        <v>0</v>
      </c>
      <c r="BR51" s="334">
        <v>0</v>
      </c>
      <c r="BS51" s="334">
        <v>0</v>
      </c>
      <c r="BT51" s="334">
        <v>0</v>
      </c>
      <c r="BU51" s="334">
        <v>0</v>
      </c>
      <c r="BV51" s="334">
        <v>0</v>
      </c>
      <c r="BW51" s="334">
        <v>0</v>
      </c>
      <c r="BX51" s="334">
        <v>0</v>
      </c>
      <c r="BY51" s="334">
        <v>0</v>
      </c>
      <c r="BZ51" s="334">
        <v>0</v>
      </c>
      <c r="CA51" s="334">
        <v>0</v>
      </c>
      <c r="CB51" s="334">
        <v>0</v>
      </c>
      <c r="CC51" s="334">
        <v>0</v>
      </c>
      <c r="CD51" s="16"/>
      <c r="CE51" s="28">
        <f>SUM(C51:CD51)</f>
        <v>0</v>
      </c>
    </row>
    <row r="52" spans="1:83" x14ac:dyDescent="0.35">
      <c r="A52" s="34" t="s">
        <v>235</v>
      </c>
      <c r="B52" s="311">
        <v>1115274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159415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78658</v>
      </c>
      <c r="Q52" s="28">
        <f t="shared" si="3"/>
        <v>0</v>
      </c>
      <c r="R52" s="28">
        <f t="shared" si="3"/>
        <v>971</v>
      </c>
      <c r="S52" s="28">
        <f t="shared" si="3"/>
        <v>0</v>
      </c>
      <c r="T52" s="28">
        <f t="shared" si="3"/>
        <v>0</v>
      </c>
      <c r="U52" s="28">
        <f t="shared" si="3"/>
        <v>36813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75289</v>
      </c>
      <c r="Z52" s="28">
        <f t="shared" si="3"/>
        <v>0</v>
      </c>
      <c r="AA52" s="28">
        <f t="shared" si="3"/>
        <v>0</v>
      </c>
      <c r="AB52" s="28">
        <f t="shared" si="3"/>
        <v>1783</v>
      </c>
      <c r="AC52" s="28">
        <f t="shared" si="3"/>
        <v>19655</v>
      </c>
      <c r="AD52" s="28">
        <f t="shared" si="3"/>
        <v>0</v>
      </c>
      <c r="AE52" s="28">
        <f t="shared" si="3"/>
        <v>34712</v>
      </c>
      <c r="AF52" s="28">
        <f t="shared" si="3"/>
        <v>0</v>
      </c>
      <c r="AG52" s="28">
        <f t="shared" si="3"/>
        <v>100868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221331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35564</v>
      </c>
      <c r="AZ52" s="28">
        <f t="shared" si="4"/>
        <v>0</v>
      </c>
      <c r="BA52" s="28">
        <f t="shared" si="4"/>
        <v>28610</v>
      </c>
      <c r="BB52" s="28">
        <f t="shared" si="4"/>
        <v>0</v>
      </c>
      <c r="BC52" s="28">
        <f t="shared" si="4"/>
        <v>0</v>
      </c>
      <c r="BD52" s="28">
        <f t="shared" si="4"/>
        <v>13235</v>
      </c>
      <c r="BE52" s="28">
        <f t="shared" si="4"/>
        <v>68414</v>
      </c>
      <c r="BF52" s="28">
        <f t="shared" si="4"/>
        <v>3903</v>
      </c>
      <c r="BG52" s="28">
        <f t="shared" si="4"/>
        <v>0</v>
      </c>
      <c r="BH52" s="28">
        <f t="shared" si="4"/>
        <v>38021</v>
      </c>
      <c r="BI52" s="28">
        <f t="shared" si="4"/>
        <v>0</v>
      </c>
      <c r="BJ52" s="28">
        <f t="shared" si="4"/>
        <v>38021</v>
      </c>
      <c r="BK52" s="28">
        <f t="shared" si="4"/>
        <v>38021</v>
      </c>
      <c r="BL52" s="28">
        <f t="shared" si="4"/>
        <v>36912</v>
      </c>
      <c r="BM52" s="28">
        <f t="shared" si="4"/>
        <v>0</v>
      </c>
      <c r="BN52" s="28">
        <f t="shared" si="4"/>
        <v>38021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40339</v>
      </c>
      <c r="BW52" s="28">
        <f t="shared" si="5"/>
        <v>0</v>
      </c>
      <c r="BX52" s="28">
        <f t="shared" si="5"/>
        <v>0</v>
      </c>
      <c r="BY52" s="28">
        <f t="shared" si="5"/>
        <v>6717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1115273</v>
      </c>
    </row>
    <row r="53" spans="1:83" x14ac:dyDescent="0.35">
      <c r="A53" s="16" t="s">
        <v>233</v>
      </c>
      <c r="B53" s="28">
        <f>B51+B52</f>
        <v>1115274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4" t="s">
        <v>261</v>
      </c>
      <c r="B59" s="28"/>
      <c r="C59" s="312"/>
      <c r="D59" s="312"/>
      <c r="E59" s="312">
        <v>1380</v>
      </c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3"/>
      <c r="Q59" s="314"/>
      <c r="R59" s="314"/>
      <c r="S59" s="277">
        <v>0</v>
      </c>
      <c r="T59" s="277">
        <v>0</v>
      </c>
      <c r="U59" s="315">
        <v>11571</v>
      </c>
      <c r="V59" s="314"/>
      <c r="W59" s="314"/>
      <c r="X59" s="314"/>
      <c r="Y59" s="314">
        <v>10755</v>
      </c>
      <c r="Z59" s="314"/>
      <c r="AA59" s="314"/>
      <c r="AB59" s="277">
        <v>0</v>
      </c>
      <c r="AC59" s="314"/>
      <c r="AD59" s="314"/>
      <c r="AE59" s="314">
        <v>5260</v>
      </c>
      <c r="AF59" s="314"/>
      <c r="AG59" s="314">
        <v>7374</v>
      </c>
      <c r="AH59" s="314"/>
      <c r="AI59" s="314"/>
      <c r="AJ59" s="314">
        <v>15879</v>
      </c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277">
        <v>0</v>
      </c>
      <c r="AW59" s="277">
        <v>0</v>
      </c>
      <c r="AX59" s="277">
        <v>0</v>
      </c>
      <c r="AY59" s="314">
        <v>4422</v>
      </c>
      <c r="AZ59" s="314"/>
      <c r="BA59" s="277">
        <v>0</v>
      </c>
      <c r="BB59" s="277">
        <v>0</v>
      </c>
      <c r="BC59" s="277">
        <v>0</v>
      </c>
      <c r="BD59" s="277">
        <v>0</v>
      </c>
      <c r="BE59" s="314">
        <v>56290</v>
      </c>
      <c r="BF59" s="277">
        <v>0</v>
      </c>
      <c r="BG59" s="277">
        <v>0</v>
      </c>
      <c r="BH59" s="277">
        <v>0</v>
      </c>
      <c r="BI59" s="277">
        <v>0</v>
      </c>
      <c r="BJ59" s="277">
        <v>0</v>
      </c>
      <c r="BK59" s="277">
        <v>0</v>
      </c>
      <c r="BL59" s="277">
        <v>0</v>
      </c>
      <c r="BM59" s="277">
        <v>0</v>
      </c>
      <c r="BN59" s="277">
        <v>0</v>
      </c>
      <c r="BO59" s="277">
        <v>0</v>
      </c>
      <c r="BP59" s="277">
        <v>0</v>
      </c>
      <c r="BQ59" s="277">
        <v>0</v>
      </c>
      <c r="BR59" s="277">
        <v>0</v>
      </c>
      <c r="BS59" s="277">
        <v>0</v>
      </c>
      <c r="BT59" s="277">
        <v>0</v>
      </c>
      <c r="BU59" s="277">
        <v>0</v>
      </c>
      <c r="BV59" s="277">
        <v>0</v>
      </c>
      <c r="BW59" s="277">
        <v>0</v>
      </c>
      <c r="BX59" s="277">
        <v>0</v>
      </c>
      <c r="BY59" s="277">
        <v>0</v>
      </c>
      <c r="BZ59" s="277">
        <v>0</v>
      </c>
      <c r="CA59" s="277">
        <v>0</v>
      </c>
      <c r="CB59" s="277">
        <v>0</v>
      </c>
      <c r="CC59" s="277">
        <v>0</v>
      </c>
      <c r="CD59" s="235">
        <v>0</v>
      </c>
      <c r="CE59" s="28">
        <v>0</v>
      </c>
    </row>
    <row r="60" spans="1:83" s="210" customFormat="1" x14ac:dyDescent="0.35">
      <c r="A60" s="218" t="s">
        <v>262</v>
      </c>
      <c r="B60" s="219"/>
      <c r="C60" s="316"/>
      <c r="D60" s="316"/>
      <c r="E60" s="316">
        <f>15.7+2.96</f>
        <v>18.66</v>
      </c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3">
        <v>3.57</v>
      </c>
      <c r="Q60" s="313"/>
      <c r="R60" s="313">
        <v>1.84</v>
      </c>
      <c r="S60" s="317"/>
      <c r="T60" s="317"/>
      <c r="U60" s="318">
        <v>9.23</v>
      </c>
      <c r="V60" s="313"/>
      <c r="W60" s="313"/>
      <c r="X60" s="313"/>
      <c r="Y60" s="313">
        <f>4.16+0.87</f>
        <v>5.03</v>
      </c>
      <c r="Z60" s="313"/>
      <c r="AA60" s="313"/>
      <c r="AB60" s="317">
        <v>0.97</v>
      </c>
      <c r="AC60" s="313">
        <v>1.08</v>
      </c>
      <c r="AD60" s="313"/>
      <c r="AE60" s="313">
        <v>1.7</v>
      </c>
      <c r="AF60" s="313"/>
      <c r="AG60" s="313">
        <v>11.12</v>
      </c>
      <c r="AH60" s="313"/>
      <c r="AI60" s="313"/>
      <c r="AJ60" s="313">
        <v>22.55</v>
      </c>
      <c r="AK60" s="313">
        <v>0.64</v>
      </c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7"/>
      <c r="AW60" s="317"/>
      <c r="AX60" s="317"/>
      <c r="AY60" s="313">
        <v>6.61</v>
      </c>
      <c r="AZ60" s="313"/>
      <c r="BA60" s="317"/>
      <c r="BB60" s="317"/>
      <c r="BC60" s="317"/>
      <c r="BD60" s="317"/>
      <c r="BE60" s="313">
        <v>3.83</v>
      </c>
      <c r="BF60" s="317">
        <v>7.66</v>
      </c>
      <c r="BG60" s="317"/>
      <c r="BH60" s="317">
        <v>1.6</v>
      </c>
      <c r="BI60" s="317"/>
      <c r="BJ60" s="317">
        <v>4.3499999999999996</v>
      </c>
      <c r="BK60" s="317">
        <v>3.31</v>
      </c>
      <c r="BL60" s="317">
        <v>7.3</v>
      </c>
      <c r="BM60" s="317"/>
      <c r="BN60" s="317">
        <v>4.3499999999999996</v>
      </c>
      <c r="BO60" s="317"/>
      <c r="BP60" s="317"/>
      <c r="BQ60" s="317"/>
      <c r="BR60" s="317">
        <v>2.6</v>
      </c>
      <c r="BS60" s="317"/>
      <c r="BT60" s="317"/>
      <c r="BU60" s="317"/>
      <c r="BV60" s="317">
        <v>2.5</v>
      </c>
      <c r="BW60" s="317"/>
      <c r="BX60" s="317"/>
      <c r="BY60" s="317">
        <v>1.02</v>
      </c>
      <c r="BZ60" s="317"/>
      <c r="CA60" s="317">
        <v>4</v>
      </c>
      <c r="CB60" s="317"/>
      <c r="CC60" s="317"/>
      <c r="CD60" s="220" t="s">
        <v>248</v>
      </c>
      <c r="CE60" s="238">
        <f t="shared" ref="CE60:CE68" si="6">SUM(C60:CD60)</f>
        <v>125.51999999999997</v>
      </c>
    </row>
    <row r="61" spans="1:83" x14ac:dyDescent="0.35">
      <c r="A61" s="34" t="s">
        <v>263</v>
      </c>
      <c r="B61" s="16"/>
      <c r="C61" s="338">
        <v>0</v>
      </c>
      <c r="D61" s="338">
        <v>0</v>
      </c>
      <c r="E61" s="338">
        <v>1990646</v>
      </c>
      <c r="F61" s="338">
        <v>0</v>
      </c>
      <c r="G61" s="338">
        <v>0</v>
      </c>
      <c r="H61" s="338">
        <v>0</v>
      </c>
      <c r="I61" s="338">
        <v>0</v>
      </c>
      <c r="J61" s="338">
        <v>0</v>
      </c>
      <c r="K61" s="338">
        <v>0</v>
      </c>
      <c r="L61" s="338">
        <v>0</v>
      </c>
      <c r="M61" s="338">
        <v>0</v>
      </c>
      <c r="N61" s="338">
        <v>0</v>
      </c>
      <c r="O61" s="338">
        <v>0</v>
      </c>
      <c r="P61" s="338">
        <v>488064</v>
      </c>
      <c r="Q61" s="338">
        <v>0</v>
      </c>
      <c r="R61" s="338">
        <v>385990</v>
      </c>
      <c r="S61" s="338">
        <v>0</v>
      </c>
      <c r="T61" s="338">
        <v>0</v>
      </c>
      <c r="U61" s="338">
        <v>1017748</v>
      </c>
      <c r="V61" s="338">
        <v>0</v>
      </c>
      <c r="W61" s="338">
        <v>0</v>
      </c>
      <c r="X61" s="338">
        <v>0</v>
      </c>
      <c r="Y61" s="338">
        <v>828814</v>
      </c>
      <c r="Z61" s="338">
        <v>0</v>
      </c>
      <c r="AA61" s="338">
        <v>0</v>
      </c>
      <c r="AB61" s="338">
        <v>175050</v>
      </c>
      <c r="AC61" s="338">
        <v>152351</v>
      </c>
      <c r="AD61" s="338">
        <v>0</v>
      </c>
      <c r="AE61" s="338">
        <v>299375</v>
      </c>
      <c r="AF61" s="338">
        <v>0</v>
      </c>
      <c r="AG61" s="338">
        <v>1533904</v>
      </c>
      <c r="AH61" s="338">
        <v>0</v>
      </c>
      <c r="AI61" s="338">
        <v>0</v>
      </c>
      <c r="AJ61" s="338">
        <v>3343903</v>
      </c>
      <c r="AK61" s="338">
        <v>84709</v>
      </c>
      <c r="AL61" s="338">
        <v>0</v>
      </c>
      <c r="AM61" s="338">
        <v>0</v>
      </c>
      <c r="AN61" s="338">
        <v>0</v>
      </c>
      <c r="AO61" s="338">
        <v>0</v>
      </c>
      <c r="AP61" s="338">
        <v>0</v>
      </c>
      <c r="AQ61" s="338">
        <v>0</v>
      </c>
      <c r="AR61" s="338">
        <v>0</v>
      </c>
      <c r="AS61" s="338">
        <v>0</v>
      </c>
      <c r="AT61" s="338">
        <v>0</v>
      </c>
      <c r="AU61" s="338">
        <v>0</v>
      </c>
      <c r="AV61" s="338">
        <v>0</v>
      </c>
      <c r="AW61" s="338">
        <v>0</v>
      </c>
      <c r="AX61" s="338">
        <v>0</v>
      </c>
      <c r="AY61" s="338">
        <v>345756</v>
      </c>
      <c r="AZ61" s="338">
        <v>0</v>
      </c>
      <c r="BA61" s="338">
        <v>0</v>
      </c>
      <c r="BB61" s="338">
        <v>0</v>
      </c>
      <c r="BC61" s="338">
        <v>0</v>
      </c>
      <c r="BD61" s="338">
        <v>0</v>
      </c>
      <c r="BE61" s="338">
        <v>303522</v>
      </c>
      <c r="BF61" s="338">
        <v>478109</v>
      </c>
      <c r="BG61" s="338">
        <v>0</v>
      </c>
      <c r="BH61" s="338">
        <v>163163</v>
      </c>
      <c r="BI61" s="338">
        <v>0</v>
      </c>
      <c r="BJ61" s="338">
        <v>166978</v>
      </c>
      <c r="BK61" s="338">
        <v>115827</v>
      </c>
      <c r="BL61" s="338">
        <v>452300</v>
      </c>
      <c r="BM61" s="338">
        <v>0</v>
      </c>
      <c r="BN61" s="338">
        <v>1311032</v>
      </c>
      <c r="BO61" s="338">
        <v>0</v>
      </c>
      <c r="BP61" s="338">
        <v>0</v>
      </c>
      <c r="BQ61" s="338">
        <v>0</v>
      </c>
      <c r="BR61" s="338">
        <v>230658</v>
      </c>
      <c r="BS61" s="338">
        <v>0</v>
      </c>
      <c r="BT61" s="338">
        <v>0</v>
      </c>
      <c r="BU61" s="338">
        <v>0</v>
      </c>
      <c r="BV61" s="338">
        <v>161147</v>
      </c>
      <c r="BW61" s="338">
        <v>0</v>
      </c>
      <c r="BX61" s="338">
        <v>0</v>
      </c>
      <c r="BY61" s="338">
        <v>155401</v>
      </c>
      <c r="BZ61" s="338">
        <v>0</v>
      </c>
      <c r="CA61" s="338">
        <v>230085</v>
      </c>
      <c r="CB61" s="338">
        <v>0</v>
      </c>
      <c r="CC61" s="338">
        <v>0</v>
      </c>
      <c r="CD61" s="25" t="s">
        <v>248</v>
      </c>
      <c r="CE61" s="28">
        <f t="shared" si="6"/>
        <v>14414532</v>
      </c>
    </row>
    <row r="62" spans="1:83" x14ac:dyDescent="0.35">
      <c r="A62" s="34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643501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167478</v>
      </c>
      <c r="Q62" s="28">
        <f t="shared" si="7"/>
        <v>0</v>
      </c>
      <c r="R62" s="28">
        <f t="shared" si="7"/>
        <v>65489</v>
      </c>
      <c r="S62" s="28">
        <f t="shared" si="7"/>
        <v>0</v>
      </c>
      <c r="T62" s="28">
        <f t="shared" si="7"/>
        <v>0</v>
      </c>
      <c r="U62" s="28">
        <f t="shared" si="7"/>
        <v>301047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208330</v>
      </c>
      <c r="Z62" s="28">
        <f t="shared" si="7"/>
        <v>0</v>
      </c>
      <c r="AA62" s="28">
        <f t="shared" si="7"/>
        <v>0</v>
      </c>
      <c r="AB62" s="28">
        <f t="shared" si="7"/>
        <v>39727</v>
      </c>
      <c r="AC62" s="28">
        <f t="shared" si="7"/>
        <v>49311</v>
      </c>
      <c r="AD62" s="28">
        <f t="shared" si="7"/>
        <v>0</v>
      </c>
      <c r="AE62" s="28">
        <f t="shared" si="7"/>
        <v>107752</v>
      </c>
      <c r="AF62" s="28">
        <f t="shared" si="7"/>
        <v>0</v>
      </c>
      <c r="AG62" s="28">
        <f t="shared" si="7"/>
        <v>396422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974217</v>
      </c>
      <c r="AK62" s="28">
        <f t="shared" si="8"/>
        <v>21726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158592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120361</v>
      </c>
      <c r="BF62" s="28">
        <f t="shared" si="8"/>
        <v>225611</v>
      </c>
      <c r="BG62" s="28">
        <f t="shared" si="8"/>
        <v>0</v>
      </c>
      <c r="BH62" s="28">
        <f t="shared" si="8"/>
        <v>55120</v>
      </c>
      <c r="BI62" s="28">
        <f t="shared" si="8"/>
        <v>0</v>
      </c>
      <c r="BJ62" s="28">
        <f t="shared" si="8"/>
        <v>75912</v>
      </c>
      <c r="BK62" s="28">
        <f t="shared" si="8"/>
        <v>46997</v>
      </c>
      <c r="BL62" s="28">
        <f t="shared" si="8"/>
        <v>199907</v>
      </c>
      <c r="BM62" s="28">
        <f t="shared" si="8"/>
        <v>0</v>
      </c>
      <c r="BN62" s="28">
        <f t="shared" si="8"/>
        <v>198641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85193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86489</v>
      </c>
      <c r="BW62" s="28">
        <f t="shared" si="9"/>
        <v>0</v>
      </c>
      <c r="BX62" s="28">
        <f t="shared" si="9"/>
        <v>0</v>
      </c>
      <c r="BY62" s="28">
        <f t="shared" si="9"/>
        <v>32791</v>
      </c>
      <c r="BZ62" s="28">
        <f t="shared" si="9"/>
        <v>0</v>
      </c>
      <c r="CA62" s="28">
        <f t="shared" si="9"/>
        <v>96126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4356740</v>
      </c>
    </row>
    <row r="63" spans="1:83" x14ac:dyDescent="0.35">
      <c r="A63" s="34" t="s">
        <v>264</v>
      </c>
      <c r="B63" s="16"/>
      <c r="C63" s="338">
        <v>0</v>
      </c>
      <c r="D63" s="338">
        <v>0</v>
      </c>
      <c r="E63" s="338">
        <v>0</v>
      </c>
      <c r="F63" s="338">
        <v>0</v>
      </c>
      <c r="G63" s="338">
        <v>0</v>
      </c>
      <c r="H63" s="338">
        <v>0</v>
      </c>
      <c r="I63" s="338">
        <v>0</v>
      </c>
      <c r="J63" s="338">
        <v>0</v>
      </c>
      <c r="K63" s="338">
        <v>0</v>
      </c>
      <c r="L63" s="338">
        <v>0</v>
      </c>
      <c r="M63" s="338">
        <v>0</v>
      </c>
      <c r="N63" s="338">
        <v>0</v>
      </c>
      <c r="O63" s="338">
        <v>0</v>
      </c>
      <c r="P63" s="338">
        <v>0</v>
      </c>
      <c r="Q63" s="338">
        <v>0</v>
      </c>
      <c r="R63" s="338">
        <v>0</v>
      </c>
      <c r="S63" s="338">
        <v>0</v>
      </c>
      <c r="T63" s="338">
        <v>0</v>
      </c>
      <c r="U63" s="338">
        <v>0</v>
      </c>
      <c r="V63" s="338">
        <v>0</v>
      </c>
      <c r="W63" s="338">
        <v>0</v>
      </c>
      <c r="X63" s="338">
        <v>0</v>
      </c>
      <c r="Y63" s="338">
        <v>0</v>
      </c>
      <c r="Z63" s="338">
        <v>0</v>
      </c>
      <c r="AA63" s="338">
        <v>0</v>
      </c>
      <c r="AB63" s="338">
        <v>0</v>
      </c>
      <c r="AC63" s="338">
        <v>0</v>
      </c>
      <c r="AD63" s="338">
        <v>0</v>
      </c>
      <c r="AE63" s="338">
        <v>0</v>
      </c>
      <c r="AF63" s="338">
        <v>0</v>
      </c>
      <c r="AG63" s="338">
        <v>0</v>
      </c>
      <c r="AH63" s="338">
        <v>0</v>
      </c>
      <c r="AI63" s="338">
        <v>0</v>
      </c>
      <c r="AJ63" s="338">
        <v>0</v>
      </c>
      <c r="AK63" s="338">
        <v>0</v>
      </c>
      <c r="AL63" s="338">
        <v>0</v>
      </c>
      <c r="AM63" s="338">
        <v>0</v>
      </c>
      <c r="AN63" s="338">
        <v>0</v>
      </c>
      <c r="AO63" s="338">
        <v>0</v>
      </c>
      <c r="AP63" s="338">
        <v>0</v>
      </c>
      <c r="AQ63" s="338">
        <v>0</v>
      </c>
      <c r="AR63" s="338">
        <v>0</v>
      </c>
      <c r="AS63" s="338">
        <v>0</v>
      </c>
      <c r="AT63" s="338">
        <v>0</v>
      </c>
      <c r="AU63" s="338">
        <v>0</v>
      </c>
      <c r="AV63" s="338">
        <v>0</v>
      </c>
      <c r="AW63" s="338">
        <v>0</v>
      </c>
      <c r="AX63" s="338">
        <v>0</v>
      </c>
      <c r="AY63" s="338">
        <v>0</v>
      </c>
      <c r="AZ63" s="338">
        <v>0</v>
      </c>
      <c r="BA63" s="338">
        <v>0</v>
      </c>
      <c r="BB63" s="338">
        <v>0</v>
      </c>
      <c r="BC63" s="338">
        <v>0</v>
      </c>
      <c r="BD63" s="338">
        <v>0</v>
      </c>
      <c r="BE63" s="338">
        <v>0</v>
      </c>
      <c r="BF63" s="338">
        <v>0</v>
      </c>
      <c r="BG63" s="338">
        <v>0</v>
      </c>
      <c r="BH63" s="338">
        <v>0</v>
      </c>
      <c r="BI63" s="338">
        <v>0</v>
      </c>
      <c r="BJ63" s="338">
        <v>0</v>
      </c>
      <c r="BK63" s="338">
        <v>0</v>
      </c>
      <c r="BL63" s="338">
        <v>0</v>
      </c>
      <c r="BM63" s="338">
        <v>0</v>
      </c>
      <c r="BN63" s="338">
        <v>0</v>
      </c>
      <c r="BO63" s="338">
        <v>0</v>
      </c>
      <c r="BP63" s="338">
        <v>0</v>
      </c>
      <c r="BQ63" s="338">
        <v>0</v>
      </c>
      <c r="BR63" s="338">
        <v>0</v>
      </c>
      <c r="BS63" s="338">
        <v>0</v>
      </c>
      <c r="BT63" s="338">
        <v>0</v>
      </c>
      <c r="BU63" s="338">
        <v>0</v>
      </c>
      <c r="BV63" s="338">
        <v>0</v>
      </c>
      <c r="BW63" s="338">
        <v>0</v>
      </c>
      <c r="BX63" s="338">
        <v>0</v>
      </c>
      <c r="BY63" s="338">
        <v>0</v>
      </c>
      <c r="BZ63" s="338">
        <v>0</v>
      </c>
      <c r="CA63" s="338">
        <v>0</v>
      </c>
      <c r="CB63" s="338">
        <v>0</v>
      </c>
      <c r="CC63" s="338">
        <v>0</v>
      </c>
      <c r="CD63" s="25" t="s">
        <v>248</v>
      </c>
      <c r="CE63" s="28">
        <f t="shared" si="6"/>
        <v>0</v>
      </c>
    </row>
    <row r="64" spans="1:83" x14ac:dyDescent="0.35">
      <c r="A64" s="34" t="s">
        <v>265</v>
      </c>
      <c r="B64" s="16"/>
      <c r="C64" s="338">
        <v>0</v>
      </c>
      <c r="D64" s="338">
        <v>0</v>
      </c>
      <c r="E64" s="338">
        <v>136050</v>
      </c>
      <c r="F64" s="338">
        <v>0</v>
      </c>
      <c r="G64" s="338">
        <v>0</v>
      </c>
      <c r="H64" s="338">
        <v>0</v>
      </c>
      <c r="I64" s="338">
        <v>0</v>
      </c>
      <c r="J64" s="338">
        <v>0</v>
      </c>
      <c r="K64" s="338">
        <v>0</v>
      </c>
      <c r="L64" s="338">
        <v>0</v>
      </c>
      <c r="M64" s="338">
        <v>0</v>
      </c>
      <c r="N64" s="338">
        <v>0</v>
      </c>
      <c r="O64" s="338">
        <v>0</v>
      </c>
      <c r="P64" s="338">
        <v>273638</v>
      </c>
      <c r="Q64" s="338">
        <v>0</v>
      </c>
      <c r="R64" s="338">
        <v>0</v>
      </c>
      <c r="S64" s="338">
        <v>84068</v>
      </c>
      <c r="T64" s="338">
        <v>0</v>
      </c>
      <c r="U64" s="338">
        <v>681394</v>
      </c>
      <c r="V64" s="338">
        <v>0</v>
      </c>
      <c r="W64" s="338">
        <v>0</v>
      </c>
      <c r="X64" s="338">
        <v>678</v>
      </c>
      <c r="Y64" s="338">
        <v>65132</v>
      </c>
      <c r="Z64" s="338">
        <v>0</v>
      </c>
      <c r="AA64" s="338">
        <v>0</v>
      </c>
      <c r="AB64" s="338">
        <v>740625</v>
      </c>
      <c r="AC64" s="338">
        <v>16670</v>
      </c>
      <c r="AD64" s="338">
        <v>0</v>
      </c>
      <c r="AE64" s="338">
        <v>6062</v>
      </c>
      <c r="AF64" s="338">
        <v>0</v>
      </c>
      <c r="AG64" s="338">
        <v>108780</v>
      </c>
      <c r="AH64" s="338">
        <v>0</v>
      </c>
      <c r="AI64" s="338">
        <v>0</v>
      </c>
      <c r="AJ64" s="338">
        <v>507243</v>
      </c>
      <c r="AK64" s="338">
        <v>230</v>
      </c>
      <c r="AL64" s="338">
        <v>34</v>
      </c>
      <c r="AM64" s="338">
        <v>0</v>
      </c>
      <c r="AN64" s="338">
        <v>0</v>
      </c>
      <c r="AO64" s="338">
        <v>0</v>
      </c>
      <c r="AP64" s="338">
        <v>0</v>
      </c>
      <c r="AQ64" s="338">
        <v>0</v>
      </c>
      <c r="AR64" s="338">
        <v>0</v>
      </c>
      <c r="AS64" s="338">
        <v>0</v>
      </c>
      <c r="AT64" s="338">
        <v>0</v>
      </c>
      <c r="AU64" s="338">
        <v>0</v>
      </c>
      <c r="AV64" s="338">
        <v>234</v>
      </c>
      <c r="AW64" s="338">
        <v>0</v>
      </c>
      <c r="AX64" s="338">
        <v>0</v>
      </c>
      <c r="AY64" s="338">
        <v>111632</v>
      </c>
      <c r="AZ64" s="338">
        <v>0</v>
      </c>
      <c r="BA64" s="338">
        <v>0</v>
      </c>
      <c r="BB64" s="338">
        <v>0</v>
      </c>
      <c r="BC64" s="338">
        <v>0</v>
      </c>
      <c r="BD64" s="338">
        <v>1125</v>
      </c>
      <c r="BE64" s="338">
        <v>93092</v>
      </c>
      <c r="BF64" s="338">
        <v>65055</v>
      </c>
      <c r="BG64" s="338">
        <v>0</v>
      </c>
      <c r="BH64" s="338">
        <v>64285</v>
      </c>
      <c r="BI64" s="338">
        <v>0</v>
      </c>
      <c r="BJ64" s="338">
        <v>203</v>
      </c>
      <c r="BK64" s="338">
        <v>90433</v>
      </c>
      <c r="BL64" s="338">
        <v>320</v>
      </c>
      <c r="BM64" s="338">
        <v>0</v>
      </c>
      <c r="BN64" s="338">
        <v>23501</v>
      </c>
      <c r="BO64" s="338">
        <v>0</v>
      </c>
      <c r="BP64" s="338">
        <v>0</v>
      </c>
      <c r="BQ64" s="338">
        <v>0</v>
      </c>
      <c r="BR64" s="338">
        <v>10042</v>
      </c>
      <c r="BS64" s="338">
        <v>0</v>
      </c>
      <c r="BT64" s="338">
        <v>0</v>
      </c>
      <c r="BU64" s="338">
        <v>0</v>
      </c>
      <c r="BV64" s="338">
        <v>217</v>
      </c>
      <c r="BW64" s="338">
        <v>0</v>
      </c>
      <c r="BX64" s="338">
        <v>0</v>
      </c>
      <c r="BY64" s="338">
        <v>17</v>
      </c>
      <c r="BZ64" s="338">
        <v>0</v>
      </c>
      <c r="CA64" s="338">
        <v>62</v>
      </c>
      <c r="CB64" s="338">
        <v>0</v>
      </c>
      <c r="CC64" s="338">
        <v>0</v>
      </c>
      <c r="CD64" s="25" t="s">
        <v>248</v>
      </c>
      <c r="CE64" s="28">
        <f t="shared" si="6"/>
        <v>3080822</v>
      </c>
    </row>
    <row r="65" spans="1:83" x14ac:dyDescent="0.35">
      <c r="A65" s="34" t="s">
        <v>266</v>
      </c>
      <c r="B65" s="16"/>
      <c r="C65" s="338">
        <v>0</v>
      </c>
      <c r="D65" s="338">
        <v>0</v>
      </c>
      <c r="E65" s="338">
        <v>0</v>
      </c>
      <c r="F65" s="338">
        <v>0</v>
      </c>
      <c r="G65" s="338">
        <v>0</v>
      </c>
      <c r="H65" s="338">
        <v>0</v>
      </c>
      <c r="I65" s="338">
        <v>0</v>
      </c>
      <c r="J65" s="338">
        <v>0</v>
      </c>
      <c r="K65" s="338">
        <v>0</v>
      </c>
      <c r="L65" s="338">
        <v>0</v>
      </c>
      <c r="M65" s="338">
        <v>0</v>
      </c>
      <c r="N65" s="338">
        <v>0</v>
      </c>
      <c r="O65" s="338">
        <v>0</v>
      </c>
      <c r="P65" s="338">
        <v>0</v>
      </c>
      <c r="Q65" s="338">
        <v>0</v>
      </c>
      <c r="R65" s="338">
        <v>0</v>
      </c>
      <c r="S65" s="338">
        <v>0</v>
      </c>
      <c r="T65" s="338">
        <v>0</v>
      </c>
      <c r="U65" s="338">
        <v>0</v>
      </c>
      <c r="V65" s="338">
        <v>0</v>
      </c>
      <c r="W65" s="338">
        <v>0</v>
      </c>
      <c r="X65" s="338">
        <v>0</v>
      </c>
      <c r="Y65" s="338">
        <v>0</v>
      </c>
      <c r="Z65" s="338">
        <v>0</v>
      </c>
      <c r="AA65" s="338">
        <v>0</v>
      </c>
      <c r="AB65" s="338">
        <v>0</v>
      </c>
      <c r="AC65" s="338">
        <v>0</v>
      </c>
      <c r="AD65" s="338">
        <v>0</v>
      </c>
      <c r="AE65" s="338">
        <v>0</v>
      </c>
      <c r="AF65" s="338">
        <v>0</v>
      </c>
      <c r="AG65" s="338">
        <v>0</v>
      </c>
      <c r="AH65" s="338">
        <v>0</v>
      </c>
      <c r="AI65" s="338">
        <v>0</v>
      </c>
      <c r="AJ65" s="338">
        <v>0</v>
      </c>
      <c r="AK65" s="338">
        <v>0</v>
      </c>
      <c r="AL65" s="338">
        <v>0</v>
      </c>
      <c r="AM65" s="338">
        <v>0</v>
      </c>
      <c r="AN65" s="338">
        <v>0</v>
      </c>
      <c r="AO65" s="338">
        <v>0</v>
      </c>
      <c r="AP65" s="338">
        <v>0</v>
      </c>
      <c r="AQ65" s="338">
        <v>0</v>
      </c>
      <c r="AR65" s="338">
        <v>0</v>
      </c>
      <c r="AS65" s="338">
        <v>0</v>
      </c>
      <c r="AT65" s="338">
        <v>0</v>
      </c>
      <c r="AU65" s="338">
        <v>0</v>
      </c>
      <c r="AV65" s="338">
        <v>0</v>
      </c>
      <c r="AW65" s="338">
        <v>0</v>
      </c>
      <c r="AX65" s="338">
        <v>0</v>
      </c>
      <c r="AY65" s="338">
        <v>0</v>
      </c>
      <c r="AZ65" s="338">
        <v>0</v>
      </c>
      <c r="BA65" s="338">
        <v>0</v>
      </c>
      <c r="BB65" s="338">
        <v>0</v>
      </c>
      <c r="BC65" s="338">
        <v>0</v>
      </c>
      <c r="BD65" s="338">
        <v>0</v>
      </c>
      <c r="BE65" s="338">
        <v>0</v>
      </c>
      <c r="BF65" s="338">
        <v>0</v>
      </c>
      <c r="BG65" s="338">
        <v>0</v>
      </c>
      <c r="BH65" s="338">
        <v>0</v>
      </c>
      <c r="BI65" s="338">
        <v>0</v>
      </c>
      <c r="BJ65" s="338">
        <v>0</v>
      </c>
      <c r="BK65" s="338">
        <v>0</v>
      </c>
      <c r="BL65" s="338">
        <v>0</v>
      </c>
      <c r="BM65" s="338">
        <v>0</v>
      </c>
      <c r="BN65" s="338">
        <v>0</v>
      </c>
      <c r="BO65" s="338">
        <v>0</v>
      </c>
      <c r="BP65" s="338">
        <v>0</v>
      </c>
      <c r="BQ65" s="338">
        <v>0</v>
      </c>
      <c r="BR65" s="338">
        <v>0</v>
      </c>
      <c r="BS65" s="338">
        <v>0</v>
      </c>
      <c r="BT65" s="338">
        <v>0</v>
      </c>
      <c r="BU65" s="338">
        <v>0</v>
      </c>
      <c r="BV65" s="338">
        <v>0</v>
      </c>
      <c r="BW65" s="338">
        <v>0</v>
      </c>
      <c r="BX65" s="338">
        <v>0</v>
      </c>
      <c r="BY65" s="338">
        <v>0</v>
      </c>
      <c r="BZ65" s="338">
        <v>0</v>
      </c>
      <c r="CA65" s="338">
        <v>0</v>
      </c>
      <c r="CB65" s="338">
        <v>0</v>
      </c>
      <c r="CC65" s="338">
        <v>0</v>
      </c>
      <c r="CD65" s="25" t="s">
        <v>248</v>
      </c>
      <c r="CE65" s="28">
        <f t="shared" si="6"/>
        <v>0</v>
      </c>
    </row>
    <row r="66" spans="1:83" x14ac:dyDescent="0.35">
      <c r="A66" s="34" t="s">
        <v>267</v>
      </c>
      <c r="B66" s="16"/>
      <c r="C66" s="338">
        <v>0</v>
      </c>
      <c r="D66" s="338">
        <v>0</v>
      </c>
      <c r="E66" s="338">
        <v>275307</v>
      </c>
      <c r="F66" s="338">
        <v>0</v>
      </c>
      <c r="G66" s="338">
        <v>0</v>
      </c>
      <c r="H66" s="338">
        <v>0</v>
      </c>
      <c r="I66" s="338">
        <v>0</v>
      </c>
      <c r="J66" s="338">
        <v>0</v>
      </c>
      <c r="K66" s="338">
        <v>0</v>
      </c>
      <c r="L66" s="338">
        <v>0</v>
      </c>
      <c r="M66" s="338">
        <v>0</v>
      </c>
      <c r="N66" s="338">
        <v>0</v>
      </c>
      <c r="O66" s="338">
        <v>0</v>
      </c>
      <c r="P66" s="338">
        <v>29944</v>
      </c>
      <c r="Q66" s="338">
        <v>0</v>
      </c>
      <c r="R66" s="338">
        <v>0</v>
      </c>
      <c r="S66" s="338">
        <v>5533</v>
      </c>
      <c r="T66" s="338">
        <v>0</v>
      </c>
      <c r="U66" s="338">
        <v>239908</v>
      </c>
      <c r="V66" s="338">
        <v>0</v>
      </c>
      <c r="W66" s="338">
        <v>0</v>
      </c>
      <c r="X66" s="338">
        <v>0</v>
      </c>
      <c r="Y66" s="338">
        <v>487105</v>
      </c>
      <c r="Z66" s="338">
        <v>0</v>
      </c>
      <c r="AA66" s="338">
        <v>0</v>
      </c>
      <c r="AB66" s="338">
        <v>253548</v>
      </c>
      <c r="AC66" s="338">
        <v>14827</v>
      </c>
      <c r="AD66" s="338">
        <v>0</v>
      </c>
      <c r="AE66" s="338">
        <v>286273</v>
      </c>
      <c r="AF66" s="338">
        <v>0</v>
      </c>
      <c r="AG66" s="338">
        <v>704875</v>
      </c>
      <c r="AH66" s="338">
        <v>0</v>
      </c>
      <c r="AI66" s="338">
        <v>0</v>
      </c>
      <c r="AJ66" s="338">
        <v>115629</v>
      </c>
      <c r="AK66" s="338">
        <v>0</v>
      </c>
      <c r="AL66" s="338">
        <v>0</v>
      </c>
      <c r="AM66" s="338">
        <v>0</v>
      </c>
      <c r="AN66" s="338">
        <v>0</v>
      </c>
      <c r="AO66" s="338">
        <v>0</v>
      </c>
      <c r="AP66" s="338">
        <v>0</v>
      </c>
      <c r="AQ66" s="338">
        <v>0</v>
      </c>
      <c r="AR66" s="338">
        <v>0</v>
      </c>
      <c r="AS66" s="338">
        <v>0</v>
      </c>
      <c r="AT66" s="338">
        <v>0</v>
      </c>
      <c r="AU66" s="338">
        <v>0</v>
      </c>
      <c r="AV66" s="338">
        <v>0</v>
      </c>
      <c r="AW66" s="338">
        <v>0</v>
      </c>
      <c r="AX66" s="338">
        <v>0</v>
      </c>
      <c r="AY66" s="338">
        <v>952</v>
      </c>
      <c r="AZ66" s="338">
        <v>0</v>
      </c>
      <c r="BA66" s="338">
        <v>0</v>
      </c>
      <c r="BB66" s="338">
        <v>0</v>
      </c>
      <c r="BC66" s="338">
        <v>0</v>
      </c>
      <c r="BD66" s="338">
        <v>2268</v>
      </c>
      <c r="BE66" s="338">
        <v>64143</v>
      </c>
      <c r="BF66" s="338">
        <v>0</v>
      </c>
      <c r="BG66" s="338">
        <v>0</v>
      </c>
      <c r="BH66" s="338">
        <v>1116560</v>
      </c>
      <c r="BI66" s="338">
        <v>0</v>
      </c>
      <c r="BJ66" s="338">
        <v>232730</v>
      </c>
      <c r="BK66" s="338">
        <v>1264122</v>
      </c>
      <c r="BL66" s="338">
        <v>20942</v>
      </c>
      <c r="BM66" s="338">
        <v>0</v>
      </c>
      <c r="BN66" s="338">
        <v>245462</v>
      </c>
      <c r="BO66" s="338">
        <v>0</v>
      </c>
      <c r="BP66" s="338">
        <v>418</v>
      </c>
      <c r="BQ66" s="338">
        <v>0</v>
      </c>
      <c r="BR66" s="338">
        <v>140167</v>
      </c>
      <c r="BS66" s="338">
        <v>0</v>
      </c>
      <c r="BT66" s="338">
        <v>0</v>
      </c>
      <c r="BU66" s="338">
        <v>0</v>
      </c>
      <c r="BV66" s="338">
        <v>0</v>
      </c>
      <c r="BW66" s="338">
        <v>0</v>
      </c>
      <c r="BX66" s="338">
        <v>0</v>
      </c>
      <c r="BY66" s="338">
        <v>0</v>
      </c>
      <c r="BZ66" s="338">
        <v>0</v>
      </c>
      <c r="CA66" s="338">
        <v>986</v>
      </c>
      <c r="CB66" s="338">
        <v>0</v>
      </c>
      <c r="CC66" s="338">
        <v>0</v>
      </c>
      <c r="CD66" s="25" t="s">
        <v>248</v>
      </c>
      <c r="CE66" s="28">
        <f t="shared" si="6"/>
        <v>5501699</v>
      </c>
    </row>
    <row r="67" spans="1:83" x14ac:dyDescent="0.35">
      <c r="A67" s="34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159415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78658</v>
      </c>
      <c r="Q67" s="28">
        <f t="shared" si="10"/>
        <v>0</v>
      </c>
      <c r="R67" s="28">
        <f t="shared" si="10"/>
        <v>971</v>
      </c>
      <c r="S67" s="28">
        <f t="shared" si="10"/>
        <v>0</v>
      </c>
      <c r="T67" s="28">
        <f t="shared" si="10"/>
        <v>0</v>
      </c>
      <c r="U67" s="28">
        <f t="shared" si="10"/>
        <v>36813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75289</v>
      </c>
      <c r="Z67" s="28">
        <f t="shared" si="10"/>
        <v>0</v>
      </c>
      <c r="AA67" s="28">
        <f t="shared" si="10"/>
        <v>0</v>
      </c>
      <c r="AB67" s="28">
        <f t="shared" si="10"/>
        <v>1783</v>
      </c>
      <c r="AC67" s="28">
        <f t="shared" si="10"/>
        <v>19655</v>
      </c>
      <c r="AD67" s="28">
        <f t="shared" si="10"/>
        <v>0</v>
      </c>
      <c r="AE67" s="28">
        <f t="shared" si="10"/>
        <v>34712</v>
      </c>
      <c r="AF67" s="28">
        <f t="shared" si="10"/>
        <v>0</v>
      </c>
      <c r="AG67" s="28">
        <f t="shared" si="10"/>
        <v>100868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221331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35564</v>
      </c>
      <c r="AZ67" s="28">
        <f t="shared" si="11"/>
        <v>0</v>
      </c>
      <c r="BA67" s="28">
        <f t="shared" si="11"/>
        <v>28610</v>
      </c>
      <c r="BB67" s="28">
        <f t="shared" si="11"/>
        <v>0</v>
      </c>
      <c r="BC67" s="28">
        <f t="shared" si="11"/>
        <v>0</v>
      </c>
      <c r="BD67" s="28">
        <f t="shared" si="11"/>
        <v>13235</v>
      </c>
      <c r="BE67" s="28">
        <f t="shared" si="11"/>
        <v>68414</v>
      </c>
      <c r="BF67" s="28">
        <f t="shared" si="11"/>
        <v>3903</v>
      </c>
      <c r="BG67" s="28">
        <f t="shared" si="11"/>
        <v>0</v>
      </c>
      <c r="BH67" s="28">
        <f t="shared" si="11"/>
        <v>38021</v>
      </c>
      <c r="BI67" s="28">
        <f t="shared" si="11"/>
        <v>0</v>
      </c>
      <c r="BJ67" s="28">
        <f t="shared" si="11"/>
        <v>38021</v>
      </c>
      <c r="BK67" s="28">
        <f t="shared" si="11"/>
        <v>38021</v>
      </c>
      <c r="BL67" s="28">
        <f t="shared" si="11"/>
        <v>36912</v>
      </c>
      <c r="BM67" s="28">
        <f t="shared" si="11"/>
        <v>0</v>
      </c>
      <c r="BN67" s="28">
        <f t="shared" si="11"/>
        <v>38021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40339</v>
      </c>
      <c r="BW67" s="28">
        <f t="shared" si="12"/>
        <v>0</v>
      </c>
      <c r="BX67" s="28">
        <f t="shared" si="12"/>
        <v>0</v>
      </c>
      <c r="BY67" s="28">
        <f t="shared" si="12"/>
        <v>6717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1115273</v>
      </c>
    </row>
    <row r="68" spans="1:83" x14ac:dyDescent="0.35">
      <c r="A68" s="34" t="s">
        <v>268</v>
      </c>
      <c r="B68" s="28"/>
      <c r="C68" s="338">
        <v>0</v>
      </c>
      <c r="D68" s="338">
        <v>0</v>
      </c>
      <c r="E68" s="338">
        <v>1389</v>
      </c>
      <c r="F68" s="338">
        <v>0</v>
      </c>
      <c r="G68" s="338">
        <v>0</v>
      </c>
      <c r="H68" s="338">
        <v>0</v>
      </c>
      <c r="I68" s="338">
        <v>0</v>
      </c>
      <c r="J68" s="338">
        <v>0</v>
      </c>
      <c r="K68" s="338">
        <v>0</v>
      </c>
      <c r="L68" s="338">
        <v>0</v>
      </c>
      <c r="M68" s="338">
        <v>0</v>
      </c>
      <c r="N68" s="338">
        <v>0</v>
      </c>
      <c r="O68" s="338">
        <v>0</v>
      </c>
      <c r="P68" s="338">
        <v>0</v>
      </c>
      <c r="Q68" s="338">
        <v>0</v>
      </c>
      <c r="R68" s="338">
        <v>0</v>
      </c>
      <c r="S68" s="338">
        <v>2109</v>
      </c>
      <c r="T68" s="338">
        <v>0</v>
      </c>
      <c r="U68" s="338">
        <v>-3137</v>
      </c>
      <c r="V68" s="338">
        <v>0</v>
      </c>
      <c r="W68" s="338">
        <v>0</v>
      </c>
      <c r="X68" s="338">
        <v>0</v>
      </c>
      <c r="Y68" s="338">
        <v>863</v>
      </c>
      <c r="Z68" s="338">
        <v>0</v>
      </c>
      <c r="AA68" s="338">
        <v>0</v>
      </c>
      <c r="AB68" s="338">
        <v>1388</v>
      </c>
      <c r="AC68" s="338">
        <v>0</v>
      </c>
      <c r="AD68" s="338">
        <v>0</v>
      </c>
      <c r="AE68" s="338">
        <v>0</v>
      </c>
      <c r="AF68" s="338">
        <v>0</v>
      </c>
      <c r="AG68" s="338">
        <v>0</v>
      </c>
      <c r="AH68" s="338">
        <v>0</v>
      </c>
      <c r="AI68" s="338">
        <v>0</v>
      </c>
      <c r="AJ68" s="338">
        <v>126084</v>
      </c>
      <c r="AK68" s="338">
        <v>0</v>
      </c>
      <c r="AL68" s="338">
        <v>0</v>
      </c>
      <c r="AM68" s="338">
        <v>0</v>
      </c>
      <c r="AN68" s="338">
        <v>0</v>
      </c>
      <c r="AO68" s="338">
        <v>0</v>
      </c>
      <c r="AP68" s="338">
        <v>0</v>
      </c>
      <c r="AQ68" s="338">
        <v>0</v>
      </c>
      <c r="AR68" s="338">
        <v>0</v>
      </c>
      <c r="AS68" s="338">
        <v>0</v>
      </c>
      <c r="AT68" s="338">
        <v>0</v>
      </c>
      <c r="AU68" s="338">
        <v>0</v>
      </c>
      <c r="AV68" s="338">
        <v>0</v>
      </c>
      <c r="AW68" s="338">
        <v>0</v>
      </c>
      <c r="AX68" s="338">
        <v>0</v>
      </c>
      <c r="AY68" s="338">
        <v>13</v>
      </c>
      <c r="AZ68" s="338">
        <v>0</v>
      </c>
      <c r="BA68" s="338">
        <v>0</v>
      </c>
      <c r="BB68" s="338">
        <v>0</v>
      </c>
      <c r="BC68" s="338">
        <v>0</v>
      </c>
      <c r="BD68" s="338">
        <v>0</v>
      </c>
      <c r="BE68" s="338">
        <v>8513</v>
      </c>
      <c r="BF68" s="338">
        <v>0</v>
      </c>
      <c r="BG68" s="338">
        <v>0</v>
      </c>
      <c r="BH68" s="338">
        <v>1665</v>
      </c>
      <c r="BI68" s="338">
        <v>0</v>
      </c>
      <c r="BJ68" s="338">
        <v>0</v>
      </c>
      <c r="BK68" s="338">
        <v>673</v>
      </c>
      <c r="BL68" s="338">
        <v>0</v>
      </c>
      <c r="BM68" s="338">
        <v>0</v>
      </c>
      <c r="BN68" s="338">
        <v>-115890</v>
      </c>
      <c r="BO68" s="338">
        <v>0</v>
      </c>
      <c r="BP68" s="338">
        <v>0</v>
      </c>
      <c r="BQ68" s="338">
        <v>0</v>
      </c>
      <c r="BR68" s="338">
        <v>0</v>
      </c>
      <c r="BS68" s="338">
        <v>0</v>
      </c>
      <c r="BT68" s="338">
        <v>0</v>
      </c>
      <c r="BU68" s="338">
        <v>0</v>
      </c>
      <c r="BV68" s="338">
        <v>0</v>
      </c>
      <c r="BW68" s="338">
        <v>0</v>
      </c>
      <c r="BX68" s="338">
        <v>0</v>
      </c>
      <c r="BY68" s="338">
        <v>0</v>
      </c>
      <c r="BZ68" s="338">
        <v>0</v>
      </c>
      <c r="CA68" s="338">
        <v>0</v>
      </c>
      <c r="CB68" s="338">
        <v>0</v>
      </c>
      <c r="CC68" s="338">
        <v>0</v>
      </c>
      <c r="CD68" s="25" t="s">
        <v>248</v>
      </c>
      <c r="CE68" s="28">
        <f t="shared" si="6"/>
        <v>23670</v>
      </c>
    </row>
    <row r="69" spans="1:83" x14ac:dyDescent="0.35">
      <c r="A69" s="34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30394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23156</v>
      </c>
      <c r="Q69" s="28">
        <f t="shared" si="13"/>
        <v>0</v>
      </c>
      <c r="R69" s="28">
        <f t="shared" si="13"/>
        <v>11471</v>
      </c>
      <c r="S69" s="28">
        <f t="shared" si="13"/>
        <v>43126</v>
      </c>
      <c r="T69" s="28">
        <f t="shared" si="13"/>
        <v>0</v>
      </c>
      <c r="U69" s="28">
        <f t="shared" si="13"/>
        <v>45000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57487</v>
      </c>
      <c r="Z69" s="28">
        <f t="shared" si="13"/>
        <v>0</v>
      </c>
      <c r="AA69" s="28">
        <f t="shared" si="13"/>
        <v>0</v>
      </c>
      <c r="AB69" s="28">
        <f t="shared" si="13"/>
        <v>7512</v>
      </c>
      <c r="AC69" s="28">
        <f t="shared" si="13"/>
        <v>471</v>
      </c>
      <c r="AD69" s="28">
        <f t="shared" si="13"/>
        <v>0</v>
      </c>
      <c r="AE69" s="28">
        <f t="shared" si="13"/>
        <v>4502</v>
      </c>
      <c r="AF69" s="28">
        <f t="shared" si="13"/>
        <v>0</v>
      </c>
      <c r="AG69" s="28">
        <f t="shared" si="13"/>
        <v>2111622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47240</v>
      </c>
      <c r="AK69" s="28">
        <f t="shared" si="14"/>
        <v>404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1970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188</v>
      </c>
      <c r="BE69" s="28">
        <f t="shared" si="14"/>
        <v>568702</v>
      </c>
      <c r="BF69" s="28">
        <f t="shared" si="14"/>
        <v>4738</v>
      </c>
      <c r="BG69" s="28">
        <f t="shared" si="14"/>
        <v>0</v>
      </c>
      <c r="BH69" s="28">
        <f t="shared" si="14"/>
        <v>141240</v>
      </c>
      <c r="BI69" s="28">
        <f t="shared" si="14"/>
        <v>0</v>
      </c>
      <c r="BJ69" s="28">
        <f t="shared" si="14"/>
        <v>29057</v>
      </c>
      <c r="BK69" s="28">
        <f t="shared" si="14"/>
        <v>290</v>
      </c>
      <c r="BL69" s="28">
        <f t="shared" si="14"/>
        <v>215</v>
      </c>
      <c r="BM69" s="28">
        <f t="shared" si="14"/>
        <v>0</v>
      </c>
      <c r="BN69" s="28">
        <f t="shared" si="14"/>
        <v>236826</v>
      </c>
      <c r="BO69" s="28">
        <f t="shared" ref="BO69:CD69" si="15">SUM(BO70:BO83)</f>
        <v>0</v>
      </c>
      <c r="BP69" s="28">
        <f t="shared" si="15"/>
        <v>109692</v>
      </c>
      <c r="BQ69" s="28">
        <f t="shared" si="15"/>
        <v>0</v>
      </c>
      <c r="BR69" s="28">
        <f t="shared" si="15"/>
        <v>22348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7957</v>
      </c>
      <c r="BZ69" s="28">
        <f t="shared" si="15"/>
        <v>0</v>
      </c>
      <c r="CA69" s="28">
        <f t="shared" si="15"/>
        <v>11368</v>
      </c>
      <c r="CB69" s="28">
        <f t="shared" si="15"/>
        <v>0</v>
      </c>
      <c r="CC69" s="28">
        <f t="shared" si="15"/>
        <v>0</v>
      </c>
      <c r="CD69" s="28">
        <f t="shared" si="15"/>
        <v>543290</v>
      </c>
      <c r="CE69" s="28">
        <f>SUM(CE70:CE84)</f>
        <v>4060266</v>
      </c>
    </row>
    <row r="70" spans="1:83" x14ac:dyDescent="0.35">
      <c r="A70" s="29" t="s">
        <v>270</v>
      </c>
      <c r="B70" s="30"/>
      <c r="C70" s="339">
        <v>0</v>
      </c>
      <c r="D70" s="339">
        <v>0</v>
      </c>
      <c r="E70" s="339">
        <v>0</v>
      </c>
      <c r="F70" s="339">
        <v>0</v>
      </c>
      <c r="G70" s="339">
        <v>0</v>
      </c>
      <c r="H70" s="339">
        <v>0</v>
      </c>
      <c r="I70" s="339">
        <v>0</v>
      </c>
      <c r="J70" s="339">
        <v>0</v>
      </c>
      <c r="K70" s="339">
        <v>0</v>
      </c>
      <c r="L70" s="339">
        <v>0</v>
      </c>
      <c r="M70" s="339">
        <v>0</v>
      </c>
      <c r="N70" s="339">
        <v>0</v>
      </c>
      <c r="O70" s="339">
        <v>0</v>
      </c>
      <c r="P70" s="339">
        <v>0</v>
      </c>
      <c r="Q70" s="339">
        <v>0</v>
      </c>
      <c r="R70" s="339">
        <v>0</v>
      </c>
      <c r="S70" s="339">
        <v>0</v>
      </c>
      <c r="T70" s="339">
        <v>0</v>
      </c>
      <c r="U70" s="339">
        <v>0</v>
      </c>
      <c r="V70" s="339">
        <v>0</v>
      </c>
      <c r="W70" s="339">
        <v>0</v>
      </c>
      <c r="X70" s="339">
        <v>0</v>
      </c>
      <c r="Y70" s="339">
        <v>0</v>
      </c>
      <c r="Z70" s="339">
        <v>0</v>
      </c>
      <c r="AA70" s="339">
        <v>0</v>
      </c>
      <c r="AB70" s="339">
        <v>0</v>
      </c>
      <c r="AC70" s="339">
        <v>0</v>
      </c>
      <c r="AD70" s="339">
        <v>0</v>
      </c>
      <c r="AE70" s="339">
        <v>0</v>
      </c>
      <c r="AF70" s="339">
        <v>0</v>
      </c>
      <c r="AG70" s="339">
        <v>0</v>
      </c>
      <c r="AH70" s="339">
        <v>0</v>
      </c>
      <c r="AI70" s="339">
        <v>0</v>
      </c>
      <c r="AJ70" s="339">
        <v>0</v>
      </c>
      <c r="AK70" s="339">
        <v>0</v>
      </c>
      <c r="AL70" s="339">
        <v>0</v>
      </c>
      <c r="AM70" s="339">
        <v>0</v>
      </c>
      <c r="AN70" s="339">
        <v>0</v>
      </c>
      <c r="AO70" s="339">
        <v>0</v>
      </c>
      <c r="AP70" s="339">
        <v>0</v>
      </c>
      <c r="AQ70" s="339">
        <v>0</v>
      </c>
      <c r="AR70" s="339">
        <v>0</v>
      </c>
      <c r="AS70" s="339">
        <v>0</v>
      </c>
      <c r="AT70" s="339">
        <v>0</v>
      </c>
      <c r="AU70" s="339">
        <v>0</v>
      </c>
      <c r="AV70" s="339">
        <v>0</v>
      </c>
      <c r="AW70" s="339">
        <v>0</v>
      </c>
      <c r="AX70" s="339">
        <v>0</v>
      </c>
      <c r="AY70" s="339">
        <v>0</v>
      </c>
      <c r="AZ70" s="339">
        <v>0</v>
      </c>
      <c r="BA70" s="339">
        <v>0</v>
      </c>
      <c r="BB70" s="339">
        <v>0</v>
      </c>
      <c r="BC70" s="339">
        <v>0</v>
      </c>
      <c r="BD70" s="339">
        <v>0</v>
      </c>
      <c r="BE70" s="339">
        <v>0</v>
      </c>
      <c r="BF70" s="339">
        <v>0</v>
      </c>
      <c r="BG70" s="339">
        <v>0</v>
      </c>
      <c r="BH70" s="339">
        <v>0</v>
      </c>
      <c r="BI70" s="339">
        <v>0</v>
      </c>
      <c r="BJ70" s="339">
        <v>0</v>
      </c>
      <c r="BK70" s="339">
        <v>0</v>
      </c>
      <c r="BL70" s="339">
        <v>0</v>
      </c>
      <c r="BM70" s="339">
        <v>0</v>
      </c>
      <c r="BN70" s="339">
        <v>0</v>
      </c>
      <c r="BO70" s="339">
        <v>0</v>
      </c>
      <c r="BP70" s="339">
        <v>0</v>
      </c>
      <c r="BQ70" s="339">
        <v>0</v>
      </c>
      <c r="BR70" s="339">
        <v>0</v>
      </c>
      <c r="BS70" s="339">
        <v>0</v>
      </c>
      <c r="BT70" s="339">
        <v>0</v>
      </c>
      <c r="BU70" s="339">
        <v>0</v>
      </c>
      <c r="BV70" s="339">
        <v>0</v>
      </c>
      <c r="BW70" s="339">
        <v>0</v>
      </c>
      <c r="BX70" s="339">
        <v>0</v>
      </c>
      <c r="BY70" s="339">
        <v>0</v>
      </c>
      <c r="BZ70" s="339">
        <v>0</v>
      </c>
      <c r="CA70" s="339">
        <v>0</v>
      </c>
      <c r="CB70" s="339">
        <v>0</v>
      </c>
      <c r="CC70" s="339">
        <v>0</v>
      </c>
      <c r="CD70" s="339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39">
        <v>0</v>
      </c>
      <c r="D71" s="339">
        <v>0</v>
      </c>
      <c r="E71" s="339">
        <v>0</v>
      </c>
      <c r="F71" s="339">
        <v>0</v>
      </c>
      <c r="G71" s="339">
        <v>0</v>
      </c>
      <c r="H71" s="339">
        <v>0</v>
      </c>
      <c r="I71" s="339">
        <v>0</v>
      </c>
      <c r="J71" s="339">
        <v>0</v>
      </c>
      <c r="K71" s="339">
        <v>0</v>
      </c>
      <c r="L71" s="339">
        <v>0</v>
      </c>
      <c r="M71" s="339">
        <v>0</v>
      </c>
      <c r="N71" s="339">
        <v>0</v>
      </c>
      <c r="O71" s="339">
        <v>0</v>
      </c>
      <c r="P71" s="339">
        <v>0</v>
      </c>
      <c r="Q71" s="339">
        <v>0</v>
      </c>
      <c r="R71" s="339">
        <v>0</v>
      </c>
      <c r="S71" s="339">
        <v>0</v>
      </c>
      <c r="T71" s="339">
        <v>0</v>
      </c>
      <c r="U71" s="339">
        <v>0</v>
      </c>
      <c r="V71" s="339">
        <v>0</v>
      </c>
      <c r="W71" s="339">
        <v>0</v>
      </c>
      <c r="X71" s="339">
        <v>0</v>
      </c>
      <c r="Y71" s="339">
        <v>0</v>
      </c>
      <c r="Z71" s="339">
        <v>0</v>
      </c>
      <c r="AA71" s="339">
        <v>0</v>
      </c>
      <c r="AB71" s="339">
        <v>0</v>
      </c>
      <c r="AC71" s="339">
        <v>0</v>
      </c>
      <c r="AD71" s="339">
        <v>0</v>
      </c>
      <c r="AE71" s="339">
        <v>0</v>
      </c>
      <c r="AF71" s="339">
        <v>0</v>
      </c>
      <c r="AG71" s="339">
        <v>0</v>
      </c>
      <c r="AH71" s="339">
        <v>0</v>
      </c>
      <c r="AI71" s="339">
        <v>0</v>
      </c>
      <c r="AJ71" s="339">
        <v>0</v>
      </c>
      <c r="AK71" s="339">
        <v>0</v>
      </c>
      <c r="AL71" s="339">
        <v>0</v>
      </c>
      <c r="AM71" s="339">
        <v>0</v>
      </c>
      <c r="AN71" s="339">
        <v>0</v>
      </c>
      <c r="AO71" s="339">
        <v>0</v>
      </c>
      <c r="AP71" s="339">
        <v>0</v>
      </c>
      <c r="AQ71" s="339">
        <v>0</v>
      </c>
      <c r="AR71" s="339">
        <v>0</v>
      </c>
      <c r="AS71" s="339">
        <v>0</v>
      </c>
      <c r="AT71" s="339">
        <v>0</v>
      </c>
      <c r="AU71" s="339">
        <v>0</v>
      </c>
      <c r="AV71" s="339">
        <v>0</v>
      </c>
      <c r="AW71" s="339">
        <v>0</v>
      </c>
      <c r="AX71" s="339">
        <v>0</v>
      </c>
      <c r="AY71" s="339">
        <v>0</v>
      </c>
      <c r="AZ71" s="339">
        <v>0</v>
      </c>
      <c r="BA71" s="339">
        <v>0</v>
      </c>
      <c r="BB71" s="339">
        <v>0</v>
      </c>
      <c r="BC71" s="339">
        <v>0</v>
      </c>
      <c r="BD71" s="339">
        <v>0</v>
      </c>
      <c r="BE71" s="339">
        <v>0</v>
      </c>
      <c r="BF71" s="339">
        <v>0</v>
      </c>
      <c r="BG71" s="339">
        <v>0</v>
      </c>
      <c r="BH71" s="339">
        <v>0</v>
      </c>
      <c r="BI71" s="339">
        <v>0</v>
      </c>
      <c r="BJ71" s="339">
        <v>0</v>
      </c>
      <c r="BK71" s="339">
        <v>0</v>
      </c>
      <c r="BL71" s="339">
        <v>0</v>
      </c>
      <c r="BM71" s="339">
        <v>0</v>
      </c>
      <c r="BN71" s="339">
        <v>0</v>
      </c>
      <c r="BO71" s="339">
        <v>0</v>
      </c>
      <c r="BP71" s="339">
        <v>0</v>
      </c>
      <c r="BQ71" s="339">
        <v>0</v>
      </c>
      <c r="BR71" s="339">
        <v>0</v>
      </c>
      <c r="BS71" s="339">
        <v>0</v>
      </c>
      <c r="BT71" s="339">
        <v>0</v>
      </c>
      <c r="BU71" s="339">
        <v>0</v>
      </c>
      <c r="BV71" s="339">
        <v>0</v>
      </c>
      <c r="BW71" s="339">
        <v>0</v>
      </c>
      <c r="BX71" s="339">
        <v>0</v>
      </c>
      <c r="BY71" s="339">
        <v>0</v>
      </c>
      <c r="BZ71" s="339">
        <v>0</v>
      </c>
      <c r="CA71" s="339">
        <v>0</v>
      </c>
      <c r="CB71" s="339">
        <v>0</v>
      </c>
      <c r="CC71" s="339">
        <v>0</v>
      </c>
      <c r="CD71" s="339">
        <v>0</v>
      </c>
      <c r="CE71" s="28">
        <f t="shared" si="16"/>
        <v>0</v>
      </c>
    </row>
    <row r="72" spans="1:83" x14ac:dyDescent="0.35">
      <c r="A72" s="29" t="s">
        <v>272</v>
      </c>
      <c r="B72" s="30"/>
      <c r="C72" s="339">
        <v>0</v>
      </c>
      <c r="D72" s="339">
        <v>0</v>
      </c>
      <c r="E72" s="339">
        <v>0</v>
      </c>
      <c r="F72" s="339">
        <v>0</v>
      </c>
      <c r="G72" s="339">
        <v>0</v>
      </c>
      <c r="H72" s="339">
        <v>0</v>
      </c>
      <c r="I72" s="339">
        <v>0</v>
      </c>
      <c r="J72" s="339">
        <v>0</v>
      </c>
      <c r="K72" s="339">
        <v>0</v>
      </c>
      <c r="L72" s="339">
        <v>0</v>
      </c>
      <c r="M72" s="339">
        <v>0</v>
      </c>
      <c r="N72" s="339">
        <v>0</v>
      </c>
      <c r="O72" s="339">
        <v>0</v>
      </c>
      <c r="P72" s="339">
        <v>0</v>
      </c>
      <c r="Q72" s="339">
        <v>0</v>
      </c>
      <c r="R72" s="339">
        <v>0</v>
      </c>
      <c r="S72" s="339">
        <v>0</v>
      </c>
      <c r="T72" s="339">
        <v>0</v>
      </c>
      <c r="U72" s="339">
        <v>0</v>
      </c>
      <c r="V72" s="339">
        <v>0</v>
      </c>
      <c r="W72" s="339">
        <v>0</v>
      </c>
      <c r="X72" s="339">
        <v>0</v>
      </c>
      <c r="Y72" s="339">
        <v>0</v>
      </c>
      <c r="Z72" s="339">
        <v>0</v>
      </c>
      <c r="AA72" s="339">
        <v>0</v>
      </c>
      <c r="AB72" s="339">
        <v>0</v>
      </c>
      <c r="AC72" s="339">
        <v>0</v>
      </c>
      <c r="AD72" s="339">
        <v>0</v>
      </c>
      <c r="AE72" s="339">
        <v>0</v>
      </c>
      <c r="AF72" s="339">
        <v>0</v>
      </c>
      <c r="AG72" s="339">
        <v>0</v>
      </c>
      <c r="AH72" s="339">
        <v>0</v>
      </c>
      <c r="AI72" s="339">
        <v>0</v>
      </c>
      <c r="AJ72" s="339">
        <v>0</v>
      </c>
      <c r="AK72" s="339">
        <v>0</v>
      </c>
      <c r="AL72" s="339">
        <v>0</v>
      </c>
      <c r="AM72" s="339">
        <v>0</v>
      </c>
      <c r="AN72" s="339">
        <v>0</v>
      </c>
      <c r="AO72" s="339">
        <v>0</v>
      </c>
      <c r="AP72" s="339">
        <v>0</v>
      </c>
      <c r="AQ72" s="339">
        <v>0</v>
      </c>
      <c r="AR72" s="339">
        <v>0</v>
      </c>
      <c r="AS72" s="339">
        <v>0</v>
      </c>
      <c r="AT72" s="339">
        <v>0</v>
      </c>
      <c r="AU72" s="339">
        <v>0</v>
      </c>
      <c r="AV72" s="339">
        <v>0</v>
      </c>
      <c r="AW72" s="339">
        <v>0</v>
      </c>
      <c r="AX72" s="339">
        <v>0</v>
      </c>
      <c r="AY72" s="339">
        <v>0</v>
      </c>
      <c r="AZ72" s="339">
        <v>0</v>
      </c>
      <c r="BA72" s="339">
        <v>0</v>
      </c>
      <c r="BB72" s="339">
        <v>0</v>
      </c>
      <c r="BC72" s="339">
        <v>0</v>
      </c>
      <c r="BD72" s="339">
        <v>0</v>
      </c>
      <c r="BE72" s="339">
        <v>0</v>
      </c>
      <c r="BF72" s="339">
        <v>0</v>
      </c>
      <c r="BG72" s="339">
        <v>0</v>
      </c>
      <c r="BH72" s="339">
        <v>0</v>
      </c>
      <c r="BI72" s="339">
        <v>0</v>
      </c>
      <c r="BJ72" s="339">
        <v>0</v>
      </c>
      <c r="BK72" s="339">
        <v>0</v>
      </c>
      <c r="BL72" s="339">
        <v>0</v>
      </c>
      <c r="BM72" s="339">
        <v>0</v>
      </c>
      <c r="BN72" s="339">
        <v>0</v>
      </c>
      <c r="BO72" s="339">
        <v>0</v>
      </c>
      <c r="BP72" s="339">
        <v>0</v>
      </c>
      <c r="BQ72" s="339">
        <v>0</v>
      </c>
      <c r="BR72" s="339">
        <v>0</v>
      </c>
      <c r="BS72" s="339">
        <v>0</v>
      </c>
      <c r="BT72" s="339">
        <v>0</v>
      </c>
      <c r="BU72" s="339">
        <v>0</v>
      </c>
      <c r="BV72" s="339">
        <v>0</v>
      </c>
      <c r="BW72" s="339">
        <v>0</v>
      </c>
      <c r="BX72" s="339">
        <v>0</v>
      </c>
      <c r="BY72" s="339">
        <v>0</v>
      </c>
      <c r="BZ72" s="339">
        <v>0</v>
      </c>
      <c r="CA72" s="339">
        <v>0</v>
      </c>
      <c r="CB72" s="339">
        <v>0</v>
      </c>
      <c r="CC72" s="339">
        <v>0</v>
      </c>
      <c r="CD72" s="339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39">
        <v>0</v>
      </c>
      <c r="D73" s="339">
        <v>0</v>
      </c>
      <c r="E73" s="339">
        <v>0</v>
      </c>
      <c r="F73" s="339">
        <v>0</v>
      </c>
      <c r="G73" s="339">
        <v>0</v>
      </c>
      <c r="H73" s="339">
        <v>0</v>
      </c>
      <c r="I73" s="339">
        <v>0</v>
      </c>
      <c r="J73" s="339">
        <v>0</v>
      </c>
      <c r="K73" s="339">
        <v>0</v>
      </c>
      <c r="L73" s="339">
        <v>0</v>
      </c>
      <c r="M73" s="339">
        <v>0</v>
      </c>
      <c r="N73" s="339">
        <v>0</v>
      </c>
      <c r="O73" s="339">
        <v>0</v>
      </c>
      <c r="P73" s="339">
        <v>0</v>
      </c>
      <c r="Q73" s="339">
        <v>0</v>
      </c>
      <c r="R73" s="339">
        <v>0</v>
      </c>
      <c r="S73" s="339">
        <v>0</v>
      </c>
      <c r="T73" s="339">
        <v>0</v>
      </c>
      <c r="U73" s="339">
        <v>0</v>
      </c>
      <c r="V73" s="339">
        <v>0</v>
      </c>
      <c r="W73" s="339">
        <v>0</v>
      </c>
      <c r="X73" s="339">
        <v>0</v>
      </c>
      <c r="Y73" s="339">
        <v>0</v>
      </c>
      <c r="Z73" s="339">
        <v>0</v>
      </c>
      <c r="AA73" s="339">
        <v>0</v>
      </c>
      <c r="AB73" s="339">
        <v>0</v>
      </c>
      <c r="AC73" s="339">
        <v>0</v>
      </c>
      <c r="AD73" s="339">
        <v>0</v>
      </c>
      <c r="AE73" s="339">
        <v>0</v>
      </c>
      <c r="AF73" s="339">
        <v>0</v>
      </c>
      <c r="AG73" s="339">
        <v>0</v>
      </c>
      <c r="AH73" s="339">
        <v>0</v>
      </c>
      <c r="AI73" s="339">
        <v>0</v>
      </c>
      <c r="AJ73" s="339">
        <v>1117</v>
      </c>
      <c r="AK73" s="339">
        <v>0</v>
      </c>
      <c r="AL73" s="339">
        <v>0</v>
      </c>
      <c r="AM73" s="339">
        <v>0</v>
      </c>
      <c r="AN73" s="339">
        <v>0</v>
      </c>
      <c r="AO73" s="339">
        <v>0</v>
      </c>
      <c r="AP73" s="339">
        <v>0</v>
      </c>
      <c r="AQ73" s="339">
        <v>0</v>
      </c>
      <c r="AR73" s="339">
        <v>0</v>
      </c>
      <c r="AS73" s="339">
        <v>0</v>
      </c>
      <c r="AT73" s="339">
        <v>0</v>
      </c>
      <c r="AU73" s="339">
        <v>0</v>
      </c>
      <c r="AV73" s="339">
        <v>0</v>
      </c>
      <c r="AW73" s="339">
        <v>0</v>
      </c>
      <c r="AX73" s="339">
        <v>0</v>
      </c>
      <c r="AY73" s="339">
        <v>0</v>
      </c>
      <c r="AZ73" s="339">
        <v>0</v>
      </c>
      <c r="BA73" s="339">
        <v>0</v>
      </c>
      <c r="BB73" s="339">
        <v>0</v>
      </c>
      <c r="BC73" s="339">
        <v>0</v>
      </c>
      <c r="BD73" s="339">
        <v>0</v>
      </c>
      <c r="BE73" s="339">
        <v>0</v>
      </c>
      <c r="BF73" s="339">
        <v>0</v>
      </c>
      <c r="BG73" s="339">
        <v>0</v>
      </c>
      <c r="BH73" s="339">
        <v>0</v>
      </c>
      <c r="BI73" s="339">
        <v>0</v>
      </c>
      <c r="BJ73" s="339">
        <v>0</v>
      </c>
      <c r="BK73" s="339">
        <v>0</v>
      </c>
      <c r="BL73" s="339">
        <v>0</v>
      </c>
      <c r="BM73" s="339">
        <v>0</v>
      </c>
      <c r="BN73" s="339">
        <v>1487</v>
      </c>
      <c r="BO73" s="339">
        <v>0</v>
      </c>
      <c r="BP73" s="339">
        <v>0</v>
      </c>
      <c r="BQ73" s="339">
        <v>0</v>
      </c>
      <c r="BR73" s="339">
        <v>0</v>
      </c>
      <c r="BS73" s="339">
        <v>0</v>
      </c>
      <c r="BT73" s="339">
        <v>0</v>
      </c>
      <c r="BU73" s="339">
        <v>0</v>
      </c>
      <c r="BV73" s="339">
        <v>0</v>
      </c>
      <c r="BW73" s="339">
        <v>0</v>
      </c>
      <c r="BX73" s="339">
        <v>0</v>
      </c>
      <c r="BY73" s="339">
        <v>0</v>
      </c>
      <c r="BZ73" s="339">
        <v>0</v>
      </c>
      <c r="CA73" s="339">
        <v>0</v>
      </c>
      <c r="CB73" s="339">
        <v>0</v>
      </c>
      <c r="CC73" s="339">
        <v>0</v>
      </c>
      <c r="CD73" s="339">
        <v>414752</v>
      </c>
      <c r="CE73" s="28">
        <f t="shared" si="16"/>
        <v>417356</v>
      </c>
    </row>
    <row r="74" spans="1:83" x14ac:dyDescent="0.35">
      <c r="A74" s="29" t="s">
        <v>274</v>
      </c>
      <c r="B74" s="30"/>
      <c r="C74" s="339">
        <v>0</v>
      </c>
      <c r="D74" s="339">
        <v>0</v>
      </c>
      <c r="E74" s="339">
        <v>0</v>
      </c>
      <c r="F74" s="339">
        <v>0</v>
      </c>
      <c r="G74" s="339">
        <v>0</v>
      </c>
      <c r="H74" s="339">
        <v>0</v>
      </c>
      <c r="I74" s="339">
        <v>0</v>
      </c>
      <c r="J74" s="339">
        <v>0</v>
      </c>
      <c r="K74" s="339">
        <v>0</v>
      </c>
      <c r="L74" s="339">
        <v>0</v>
      </c>
      <c r="M74" s="339">
        <v>0</v>
      </c>
      <c r="N74" s="339">
        <v>0</v>
      </c>
      <c r="O74" s="339">
        <v>0</v>
      </c>
      <c r="P74" s="339">
        <v>0</v>
      </c>
      <c r="Q74" s="339">
        <v>0</v>
      </c>
      <c r="R74" s="339">
        <v>0</v>
      </c>
      <c r="S74" s="339">
        <v>0</v>
      </c>
      <c r="T74" s="339">
        <v>0</v>
      </c>
      <c r="U74" s="339">
        <v>0</v>
      </c>
      <c r="V74" s="339">
        <v>0</v>
      </c>
      <c r="W74" s="339">
        <v>0</v>
      </c>
      <c r="X74" s="339">
        <v>0</v>
      </c>
      <c r="Y74" s="339">
        <v>0</v>
      </c>
      <c r="Z74" s="339">
        <v>0</v>
      </c>
      <c r="AA74" s="339">
        <v>0</v>
      </c>
      <c r="AB74" s="339">
        <v>0</v>
      </c>
      <c r="AC74" s="339">
        <v>0</v>
      </c>
      <c r="AD74" s="339">
        <v>0</v>
      </c>
      <c r="AE74" s="339">
        <v>0</v>
      </c>
      <c r="AF74" s="339">
        <v>0</v>
      </c>
      <c r="AG74" s="339">
        <v>0</v>
      </c>
      <c r="AH74" s="339">
        <v>0</v>
      </c>
      <c r="AI74" s="339">
        <v>0</v>
      </c>
      <c r="AJ74" s="339">
        <v>0</v>
      </c>
      <c r="AK74" s="339">
        <v>0</v>
      </c>
      <c r="AL74" s="339">
        <v>0</v>
      </c>
      <c r="AM74" s="339">
        <v>0</v>
      </c>
      <c r="AN74" s="339">
        <v>0</v>
      </c>
      <c r="AO74" s="339">
        <v>0</v>
      </c>
      <c r="AP74" s="339">
        <v>0</v>
      </c>
      <c r="AQ74" s="339">
        <v>0</v>
      </c>
      <c r="AR74" s="339">
        <v>0</v>
      </c>
      <c r="AS74" s="339">
        <v>0</v>
      </c>
      <c r="AT74" s="339">
        <v>0</v>
      </c>
      <c r="AU74" s="339">
        <v>0</v>
      </c>
      <c r="AV74" s="339">
        <v>0</v>
      </c>
      <c r="AW74" s="339">
        <v>0</v>
      </c>
      <c r="AX74" s="339">
        <v>0</v>
      </c>
      <c r="AY74" s="339">
        <v>0</v>
      </c>
      <c r="AZ74" s="339">
        <v>0</v>
      </c>
      <c r="BA74" s="339">
        <v>0</v>
      </c>
      <c r="BB74" s="339">
        <v>0</v>
      </c>
      <c r="BC74" s="339">
        <v>0</v>
      </c>
      <c r="BD74" s="339">
        <v>0</v>
      </c>
      <c r="BE74" s="339">
        <v>0</v>
      </c>
      <c r="BF74" s="339">
        <v>0</v>
      </c>
      <c r="BG74" s="339">
        <v>0</v>
      </c>
      <c r="BH74" s="339">
        <v>0</v>
      </c>
      <c r="BI74" s="339">
        <v>0</v>
      </c>
      <c r="BJ74" s="339">
        <v>0</v>
      </c>
      <c r="BK74" s="339">
        <v>0</v>
      </c>
      <c r="BL74" s="339">
        <v>0</v>
      </c>
      <c r="BM74" s="339">
        <v>0</v>
      </c>
      <c r="BN74" s="339">
        <v>0</v>
      </c>
      <c r="BO74" s="339">
        <v>0</v>
      </c>
      <c r="BP74" s="339">
        <v>0</v>
      </c>
      <c r="BQ74" s="339">
        <v>0</v>
      </c>
      <c r="BR74" s="339">
        <v>0</v>
      </c>
      <c r="BS74" s="339">
        <v>0</v>
      </c>
      <c r="BT74" s="339">
        <v>0</v>
      </c>
      <c r="BU74" s="339">
        <v>0</v>
      </c>
      <c r="BV74" s="339">
        <v>0</v>
      </c>
      <c r="BW74" s="339">
        <v>0</v>
      </c>
      <c r="BX74" s="339">
        <v>0</v>
      </c>
      <c r="BY74" s="339">
        <v>0</v>
      </c>
      <c r="BZ74" s="339">
        <v>0</v>
      </c>
      <c r="CA74" s="339">
        <v>0</v>
      </c>
      <c r="CB74" s="339">
        <v>0</v>
      </c>
      <c r="CC74" s="339">
        <v>0</v>
      </c>
      <c r="CD74" s="339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39">
        <v>0</v>
      </c>
      <c r="D75" s="339">
        <v>0</v>
      </c>
      <c r="E75" s="339">
        <v>0</v>
      </c>
      <c r="F75" s="339">
        <v>0</v>
      </c>
      <c r="G75" s="339">
        <v>0</v>
      </c>
      <c r="H75" s="339">
        <v>0</v>
      </c>
      <c r="I75" s="339">
        <v>0</v>
      </c>
      <c r="J75" s="339">
        <v>0</v>
      </c>
      <c r="K75" s="339">
        <v>0</v>
      </c>
      <c r="L75" s="339">
        <v>0</v>
      </c>
      <c r="M75" s="339">
        <v>0</v>
      </c>
      <c r="N75" s="339">
        <v>0</v>
      </c>
      <c r="O75" s="339">
        <v>0</v>
      </c>
      <c r="P75" s="339">
        <v>0</v>
      </c>
      <c r="Q75" s="339">
        <v>0</v>
      </c>
      <c r="R75" s="339">
        <v>0</v>
      </c>
      <c r="S75" s="339">
        <v>0</v>
      </c>
      <c r="T75" s="339">
        <v>0</v>
      </c>
      <c r="U75" s="339">
        <v>0</v>
      </c>
      <c r="V75" s="339">
        <v>0</v>
      </c>
      <c r="W75" s="339">
        <v>0</v>
      </c>
      <c r="X75" s="339">
        <v>0</v>
      </c>
      <c r="Y75" s="339">
        <v>0</v>
      </c>
      <c r="Z75" s="339">
        <v>0</v>
      </c>
      <c r="AA75" s="339">
        <v>0</v>
      </c>
      <c r="AB75" s="339">
        <v>0</v>
      </c>
      <c r="AC75" s="339">
        <v>0</v>
      </c>
      <c r="AD75" s="339">
        <v>0</v>
      </c>
      <c r="AE75" s="339">
        <v>0</v>
      </c>
      <c r="AF75" s="339">
        <v>0</v>
      </c>
      <c r="AG75" s="339">
        <v>0</v>
      </c>
      <c r="AH75" s="339">
        <v>0</v>
      </c>
      <c r="AI75" s="339">
        <v>0</v>
      </c>
      <c r="AJ75" s="339">
        <v>0</v>
      </c>
      <c r="AK75" s="339">
        <v>0</v>
      </c>
      <c r="AL75" s="339">
        <v>0</v>
      </c>
      <c r="AM75" s="339">
        <v>0</v>
      </c>
      <c r="AN75" s="339">
        <v>0</v>
      </c>
      <c r="AO75" s="339">
        <v>0</v>
      </c>
      <c r="AP75" s="339">
        <v>0</v>
      </c>
      <c r="AQ75" s="339">
        <v>0</v>
      </c>
      <c r="AR75" s="339">
        <v>0</v>
      </c>
      <c r="AS75" s="339">
        <v>0</v>
      </c>
      <c r="AT75" s="339">
        <v>0</v>
      </c>
      <c r="AU75" s="339">
        <v>0</v>
      </c>
      <c r="AV75" s="339">
        <v>0</v>
      </c>
      <c r="AW75" s="339">
        <v>0</v>
      </c>
      <c r="AX75" s="339">
        <v>0</v>
      </c>
      <c r="AY75" s="339">
        <v>0</v>
      </c>
      <c r="AZ75" s="339">
        <v>0</v>
      </c>
      <c r="BA75" s="339">
        <v>0</v>
      </c>
      <c r="BB75" s="339">
        <v>0</v>
      </c>
      <c r="BC75" s="339">
        <v>0</v>
      </c>
      <c r="BD75" s="339">
        <v>0</v>
      </c>
      <c r="BE75" s="339">
        <v>0</v>
      </c>
      <c r="BF75" s="339">
        <v>0</v>
      </c>
      <c r="BG75" s="339">
        <v>0</v>
      </c>
      <c r="BH75" s="339">
        <v>0</v>
      </c>
      <c r="BI75" s="339">
        <v>0</v>
      </c>
      <c r="BJ75" s="339">
        <v>0</v>
      </c>
      <c r="BK75" s="339">
        <v>0</v>
      </c>
      <c r="BL75" s="339">
        <v>0</v>
      </c>
      <c r="BM75" s="339">
        <v>0</v>
      </c>
      <c r="BN75" s="339">
        <v>0</v>
      </c>
      <c r="BO75" s="339">
        <v>0</v>
      </c>
      <c r="BP75" s="339">
        <v>0</v>
      </c>
      <c r="BQ75" s="339">
        <v>0</v>
      </c>
      <c r="BR75" s="339">
        <v>0</v>
      </c>
      <c r="BS75" s="339">
        <v>0</v>
      </c>
      <c r="BT75" s="339">
        <v>0</v>
      </c>
      <c r="BU75" s="339">
        <v>0</v>
      </c>
      <c r="BV75" s="339">
        <v>0</v>
      </c>
      <c r="BW75" s="339">
        <v>0</v>
      </c>
      <c r="BX75" s="339">
        <v>0</v>
      </c>
      <c r="BY75" s="339">
        <v>0</v>
      </c>
      <c r="BZ75" s="339">
        <v>0</v>
      </c>
      <c r="CA75" s="339">
        <v>0</v>
      </c>
      <c r="CB75" s="339">
        <v>0</v>
      </c>
      <c r="CC75" s="339">
        <v>0</v>
      </c>
      <c r="CD75" s="339">
        <v>0</v>
      </c>
      <c r="CE75" s="28">
        <f t="shared" si="16"/>
        <v>0</v>
      </c>
    </row>
    <row r="76" spans="1:83" x14ac:dyDescent="0.35">
      <c r="A76" s="29" t="s">
        <v>276</v>
      </c>
      <c r="B76" s="212"/>
      <c r="C76" s="339">
        <v>0</v>
      </c>
      <c r="D76" s="339">
        <v>0</v>
      </c>
      <c r="E76" s="339">
        <v>0</v>
      </c>
      <c r="F76" s="339">
        <v>0</v>
      </c>
      <c r="G76" s="339">
        <v>0</v>
      </c>
      <c r="H76" s="339">
        <v>0</v>
      </c>
      <c r="I76" s="339">
        <v>0</v>
      </c>
      <c r="J76" s="339">
        <v>0</v>
      </c>
      <c r="K76" s="339">
        <v>0</v>
      </c>
      <c r="L76" s="339">
        <v>0</v>
      </c>
      <c r="M76" s="339">
        <v>0</v>
      </c>
      <c r="N76" s="339">
        <v>0</v>
      </c>
      <c r="O76" s="339">
        <v>0</v>
      </c>
      <c r="P76" s="339">
        <v>0</v>
      </c>
      <c r="Q76" s="339">
        <v>0</v>
      </c>
      <c r="R76" s="339">
        <v>0</v>
      </c>
      <c r="S76" s="339">
        <v>0</v>
      </c>
      <c r="T76" s="339">
        <v>0</v>
      </c>
      <c r="U76" s="339">
        <v>0</v>
      </c>
      <c r="V76" s="339">
        <v>0</v>
      </c>
      <c r="W76" s="339">
        <v>0</v>
      </c>
      <c r="X76" s="339">
        <v>0</v>
      </c>
      <c r="Y76" s="339">
        <v>0</v>
      </c>
      <c r="Z76" s="339">
        <v>0</v>
      </c>
      <c r="AA76" s="339">
        <v>0</v>
      </c>
      <c r="AB76" s="339">
        <v>0</v>
      </c>
      <c r="AC76" s="339">
        <v>0</v>
      </c>
      <c r="AD76" s="339">
        <v>0</v>
      </c>
      <c r="AE76" s="339">
        <v>0</v>
      </c>
      <c r="AF76" s="339">
        <v>0</v>
      </c>
      <c r="AG76" s="339">
        <v>0</v>
      </c>
      <c r="AH76" s="339">
        <v>0</v>
      </c>
      <c r="AI76" s="339">
        <v>0</v>
      </c>
      <c r="AJ76" s="339">
        <v>0</v>
      </c>
      <c r="AK76" s="339">
        <v>0</v>
      </c>
      <c r="AL76" s="339">
        <v>0</v>
      </c>
      <c r="AM76" s="339">
        <v>0</v>
      </c>
      <c r="AN76" s="339">
        <v>0</v>
      </c>
      <c r="AO76" s="339">
        <v>0</v>
      </c>
      <c r="AP76" s="339">
        <v>0</v>
      </c>
      <c r="AQ76" s="339">
        <v>0</v>
      </c>
      <c r="AR76" s="339">
        <v>0</v>
      </c>
      <c r="AS76" s="339">
        <v>0</v>
      </c>
      <c r="AT76" s="339">
        <v>0</v>
      </c>
      <c r="AU76" s="339">
        <v>0</v>
      </c>
      <c r="AV76" s="339">
        <v>0</v>
      </c>
      <c r="AW76" s="339">
        <v>0</v>
      </c>
      <c r="AX76" s="339">
        <v>0</v>
      </c>
      <c r="AY76" s="339">
        <v>0</v>
      </c>
      <c r="AZ76" s="339">
        <v>0</v>
      </c>
      <c r="BA76" s="339">
        <v>0</v>
      </c>
      <c r="BB76" s="339">
        <v>0</v>
      </c>
      <c r="BC76" s="339">
        <v>0</v>
      </c>
      <c r="BD76" s="339">
        <v>0</v>
      </c>
      <c r="BE76" s="339">
        <v>0</v>
      </c>
      <c r="BF76" s="339">
        <v>0</v>
      </c>
      <c r="BG76" s="339">
        <v>0</v>
      </c>
      <c r="BH76" s="339">
        <v>0</v>
      </c>
      <c r="BI76" s="339">
        <v>0</v>
      </c>
      <c r="BJ76" s="339">
        <v>0</v>
      </c>
      <c r="BK76" s="339">
        <v>0</v>
      </c>
      <c r="BL76" s="339">
        <v>0</v>
      </c>
      <c r="BM76" s="339">
        <v>0</v>
      </c>
      <c r="BN76" s="339">
        <v>0</v>
      </c>
      <c r="BO76" s="339">
        <v>0</v>
      </c>
      <c r="BP76" s="339">
        <v>0</v>
      </c>
      <c r="BQ76" s="339">
        <v>0</v>
      </c>
      <c r="BR76" s="339">
        <v>0</v>
      </c>
      <c r="BS76" s="339">
        <v>0</v>
      </c>
      <c r="BT76" s="339">
        <v>0</v>
      </c>
      <c r="BU76" s="339">
        <v>0</v>
      </c>
      <c r="BV76" s="339">
        <v>0</v>
      </c>
      <c r="BW76" s="339">
        <v>0</v>
      </c>
      <c r="BX76" s="339">
        <v>0</v>
      </c>
      <c r="BY76" s="339">
        <v>0</v>
      </c>
      <c r="BZ76" s="339">
        <v>0</v>
      </c>
      <c r="CA76" s="339">
        <v>0</v>
      </c>
      <c r="CB76" s="339">
        <v>0</v>
      </c>
      <c r="CC76" s="339">
        <v>0</v>
      </c>
      <c r="CD76" s="339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9">
        <v>0</v>
      </c>
      <c r="D77" s="339">
        <v>0</v>
      </c>
      <c r="E77" s="339">
        <v>6825</v>
      </c>
      <c r="F77" s="339">
        <v>0</v>
      </c>
      <c r="G77" s="339">
        <v>0</v>
      </c>
      <c r="H77" s="339">
        <v>0</v>
      </c>
      <c r="I77" s="339">
        <v>0</v>
      </c>
      <c r="J77" s="339">
        <v>0</v>
      </c>
      <c r="K77" s="339">
        <v>0</v>
      </c>
      <c r="L77" s="339">
        <v>0</v>
      </c>
      <c r="M77" s="339">
        <v>0</v>
      </c>
      <c r="N77" s="339">
        <v>0</v>
      </c>
      <c r="O77" s="339">
        <v>0</v>
      </c>
      <c r="P77" s="339">
        <v>3897</v>
      </c>
      <c r="Q77" s="339">
        <v>0</v>
      </c>
      <c r="R77" s="339">
        <v>896</v>
      </c>
      <c r="S77" s="339">
        <v>1487</v>
      </c>
      <c r="T77" s="339">
        <v>0</v>
      </c>
      <c r="U77" s="339">
        <v>20496</v>
      </c>
      <c r="V77" s="339">
        <v>0</v>
      </c>
      <c r="W77" s="339">
        <v>0</v>
      </c>
      <c r="X77" s="339">
        <v>0</v>
      </c>
      <c r="Y77" s="339">
        <v>46630</v>
      </c>
      <c r="Z77" s="339">
        <v>0</v>
      </c>
      <c r="AA77" s="339">
        <v>0</v>
      </c>
      <c r="AB77" s="339">
        <v>0</v>
      </c>
      <c r="AC77" s="339">
        <v>168</v>
      </c>
      <c r="AD77" s="339">
        <v>0</v>
      </c>
      <c r="AE77" s="339">
        <v>0</v>
      </c>
      <c r="AF77" s="339">
        <v>0</v>
      </c>
      <c r="AG77" s="339">
        <v>3664</v>
      </c>
      <c r="AH77" s="339">
        <v>0</v>
      </c>
      <c r="AI77" s="339">
        <v>0</v>
      </c>
      <c r="AJ77" s="339">
        <v>3645</v>
      </c>
      <c r="AK77" s="339">
        <v>0</v>
      </c>
      <c r="AL77" s="339">
        <v>0</v>
      </c>
      <c r="AM77" s="339">
        <v>0</v>
      </c>
      <c r="AN77" s="339">
        <v>0</v>
      </c>
      <c r="AO77" s="339">
        <v>0</v>
      </c>
      <c r="AP77" s="339">
        <v>0</v>
      </c>
      <c r="AQ77" s="339">
        <v>0</v>
      </c>
      <c r="AR77" s="339">
        <v>0</v>
      </c>
      <c r="AS77" s="339">
        <v>0</v>
      </c>
      <c r="AT77" s="339">
        <v>0</v>
      </c>
      <c r="AU77" s="339">
        <v>0</v>
      </c>
      <c r="AV77" s="339">
        <v>0</v>
      </c>
      <c r="AW77" s="339">
        <v>0</v>
      </c>
      <c r="AX77" s="339">
        <v>0</v>
      </c>
      <c r="AY77" s="339">
        <v>823</v>
      </c>
      <c r="AZ77" s="339">
        <v>0</v>
      </c>
      <c r="BA77" s="339">
        <v>0</v>
      </c>
      <c r="BB77" s="339">
        <v>0</v>
      </c>
      <c r="BC77" s="339">
        <v>0</v>
      </c>
      <c r="BD77" s="339">
        <v>163</v>
      </c>
      <c r="BE77" s="339">
        <v>159478</v>
      </c>
      <c r="BF77" s="339">
        <v>260</v>
      </c>
      <c r="BG77" s="339">
        <v>0</v>
      </c>
      <c r="BH77" s="339">
        <v>1687</v>
      </c>
      <c r="BI77" s="339">
        <v>0</v>
      </c>
      <c r="BJ77" s="339">
        <v>0</v>
      </c>
      <c r="BK77" s="339">
        <v>0</v>
      </c>
      <c r="BL77" s="339">
        <v>0</v>
      </c>
      <c r="BM77" s="339">
        <v>0</v>
      </c>
      <c r="BN77" s="339">
        <v>1137</v>
      </c>
      <c r="BO77" s="339">
        <v>0</v>
      </c>
      <c r="BP77" s="339">
        <v>0</v>
      </c>
      <c r="BQ77" s="339">
        <v>0</v>
      </c>
      <c r="BR77" s="339">
        <v>0</v>
      </c>
      <c r="BS77" s="339">
        <v>0</v>
      </c>
      <c r="BT77" s="339">
        <v>0</v>
      </c>
      <c r="BU77" s="339">
        <v>0</v>
      </c>
      <c r="BV77" s="339">
        <v>0</v>
      </c>
      <c r="BW77" s="339">
        <v>0</v>
      </c>
      <c r="BX77" s="339">
        <v>0</v>
      </c>
      <c r="BY77" s="339">
        <v>0</v>
      </c>
      <c r="BZ77" s="339">
        <v>0</v>
      </c>
      <c r="CA77" s="339">
        <v>0</v>
      </c>
      <c r="CB77" s="339">
        <v>0</v>
      </c>
      <c r="CC77" s="339">
        <v>0</v>
      </c>
      <c r="CD77" s="339">
        <v>0</v>
      </c>
      <c r="CE77" s="28">
        <f t="shared" si="16"/>
        <v>251256</v>
      </c>
    </row>
    <row r="78" spans="1:83" x14ac:dyDescent="0.35">
      <c r="A78" s="29" t="s">
        <v>278</v>
      </c>
      <c r="B78" s="16"/>
      <c r="C78" s="339">
        <v>0</v>
      </c>
      <c r="D78" s="339">
        <v>0</v>
      </c>
      <c r="E78" s="339">
        <v>0</v>
      </c>
      <c r="F78" s="339">
        <v>0</v>
      </c>
      <c r="G78" s="339">
        <v>0</v>
      </c>
      <c r="H78" s="339">
        <v>0</v>
      </c>
      <c r="I78" s="339">
        <v>0</v>
      </c>
      <c r="J78" s="339">
        <v>0</v>
      </c>
      <c r="K78" s="339">
        <v>0</v>
      </c>
      <c r="L78" s="339">
        <v>0</v>
      </c>
      <c r="M78" s="339">
        <v>0</v>
      </c>
      <c r="N78" s="339">
        <v>0</v>
      </c>
      <c r="O78" s="339">
        <v>0</v>
      </c>
      <c r="P78" s="339">
        <v>0</v>
      </c>
      <c r="Q78" s="339">
        <v>0</v>
      </c>
      <c r="R78" s="339">
        <v>0</v>
      </c>
      <c r="S78" s="339">
        <v>0</v>
      </c>
      <c r="T78" s="339">
        <v>0</v>
      </c>
      <c r="U78" s="339">
        <v>0</v>
      </c>
      <c r="V78" s="339">
        <v>0</v>
      </c>
      <c r="W78" s="339">
        <v>0</v>
      </c>
      <c r="X78" s="339">
        <v>0</v>
      </c>
      <c r="Y78" s="339">
        <v>0</v>
      </c>
      <c r="Z78" s="339">
        <v>0</v>
      </c>
      <c r="AA78" s="339">
        <v>0</v>
      </c>
      <c r="AB78" s="339">
        <v>0</v>
      </c>
      <c r="AC78" s="339">
        <v>0</v>
      </c>
      <c r="AD78" s="339">
        <v>0</v>
      </c>
      <c r="AE78" s="339">
        <v>0</v>
      </c>
      <c r="AF78" s="339">
        <v>0</v>
      </c>
      <c r="AG78" s="339">
        <v>0</v>
      </c>
      <c r="AH78" s="339">
        <v>0</v>
      </c>
      <c r="AI78" s="339">
        <v>0</v>
      </c>
      <c r="AJ78" s="339">
        <v>0</v>
      </c>
      <c r="AK78" s="339">
        <v>0</v>
      </c>
      <c r="AL78" s="339">
        <v>0</v>
      </c>
      <c r="AM78" s="339">
        <v>0</v>
      </c>
      <c r="AN78" s="339">
        <v>0</v>
      </c>
      <c r="AO78" s="339">
        <v>0</v>
      </c>
      <c r="AP78" s="339">
        <v>0</v>
      </c>
      <c r="AQ78" s="339">
        <v>0</v>
      </c>
      <c r="AR78" s="339">
        <v>0</v>
      </c>
      <c r="AS78" s="339">
        <v>0</v>
      </c>
      <c r="AT78" s="339">
        <v>0</v>
      </c>
      <c r="AU78" s="339">
        <v>0</v>
      </c>
      <c r="AV78" s="339">
        <v>0</v>
      </c>
      <c r="AW78" s="339">
        <v>0</v>
      </c>
      <c r="AX78" s="339">
        <v>0</v>
      </c>
      <c r="AY78" s="339">
        <v>0</v>
      </c>
      <c r="AZ78" s="339">
        <v>0</v>
      </c>
      <c r="BA78" s="339">
        <v>0</v>
      </c>
      <c r="BB78" s="339">
        <v>0</v>
      </c>
      <c r="BC78" s="339">
        <v>0</v>
      </c>
      <c r="BD78" s="339">
        <v>0</v>
      </c>
      <c r="BE78" s="339">
        <v>0</v>
      </c>
      <c r="BF78" s="339">
        <v>0</v>
      </c>
      <c r="BG78" s="339">
        <v>0</v>
      </c>
      <c r="BH78" s="339">
        <v>0</v>
      </c>
      <c r="BI78" s="339">
        <v>0</v>
      </c>
      <c r="BJ78" s="339">
        <v>0</v>
      </c>
      <c r="BK78" s="339">
        <v>0</v>
      </c>
      <c r="BL78" s="339">
        <v>0</v>
      </c>
      <c r="BM78" s="339">
        <v>0</v>
      </c>
      <c r="BN78" s="339">
        <v>0</v>
      </c>
      <c r="BO78" s="339">
        <v>0</v>
      </c>
      <c r="BP78" s="339">
        <v>0</v>
      </c>
      <c r="BQ78" s="339">
        <v>0</v>
      </c>
      <c r="BR78" s="339">
        <v>0</v>
      </c>
      <c r="BS78" s="339">
        <v>0</v>
      </c>
      <c r="BT78" s="339">
        <v>0</v>
      </c>
      <c r="BU78" s="339">
        <v>0</v>
      </c>
      <c r="BV78" s="339">
        <v>0</v>
      </c>
      <c r="BW78" s="339">
        <v>0</v>
      </c>
      <c r="BX78" s="339">
        <v>0</v>
      </c>
      <c r="BY78" s="339">
        <v>0</v>
      </c>
      <c r="BZ78" s="339">
        <v>0</v>
      </c>
      <c r="CA78" s="339">
        <v>0</v>
      </c>
      <c r="CB78" s="339">
        <v>0</v>
      </c>
      <c r="CC78" s="339">
        <v>0</v>
      </c>
      <c r="CD78" s="339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39">
        <v>0</v>
      </c>
      <c r="D79" s="339">
        <v>0</v>
      </c>
      <c r="E79" s="339">
        <v>0</v>
      </c>
      <c r="F79" s="339">
        <v>0</v>
      </c>
      <c r="G79" s="339">
        <v>0</v>
      </c>
      <c r="H79" s="339">
        <v>0</v>
      </c>
      <c r="I79" s="339">
        <v>0</v>
      </c>
      <c r="J79" s="339">
        <v>0</v>
      </c>
      <c r="K79" s="339">
        <v>0</v>
      </c>
      <c r="L79" s="339">
        <v>0</v>
      </c>
      <c r="M79" s="339">
        <v>0</v>
      </c>
      <c r="N79" s="339">
        <v>0</v>
      </c>
      <c r="O79" s="339">
        <v>0</v>
      </c>
      <c r="P79" s="339">
        <v>0</v>
      </c>
      <c r="Q79" s="339">
        <v>0</v>
      </c>
      <c r="R79" s="339">
        <v>0</v>
      </c>
      <c r="S79" s="339">
        <v>0</v>
      </c>
      <c r="T79" s="339">
        <v>0</v>
      </c>
      <c r="U79" s="339">
        <v>0</v>
      </c>
      <c r="V79" s="339">
        <v>0</v>
      </c>
      <c r="W79" s="339">
        <v>0</v>
      </c>
      <c r="X79" s="339">
        <v>0</v>
      </c>
      <c r="Y79" s="339">
        <v>0</v>
      </c>
      <c r="Z79" s="339">
        <v>0</v>
      </c>
      <c r="AA79" s="339">
        <v>0</v>
      </c>
      <c r="AB79" s="339">
        <v>0</v>
      </c>
      <c r="AC79" s="339">
        <v>0</v>
      </c>
      <c r="AD79" s="339">
        <v>0</v>
      </c>
      <c r="AE79" s="339">
        <v>0</v>
      </c>
      <c r="AF79" s="339">
        <v>0</v>
      </c>
      <c r="AG79" s="339">
        <v>0</v>
      </c>
      <c r="AH79" s="339">
        <v>0</v>
      </c>
      <c r="AI79" s="339">
        <v>0</v>
      </c>
      <c r="AJ79" s="339">
        <v>0</v>
      </c>
      <c r="AK79" s="339">
        <v>0</v>
      </c>
      <c r="AL79" s="339">
        <v>0</v>
      </c>
      <c r="AM79" s="339">
        <v>0</v>
      </c>
      <c r="AN79" s="339">
        <v>0</v>
      </c>
      <c r="AO79" s="339">
        <v>0</v>
      </c>
      <c r="AP79" s="339">
        <v>0</v>
      </c>
      <c r="AQ79" s="339">
        <v>0</v>
      </c>
      <c r="AR79" s="339">
        <v>0</v>
      </c>
      <c r="AS79" s="339">
        <v>0</v>
      </c>
      <c r="AT79" s="339">
        <v>0</v>
      </c>
      <c r="AU79" s="339">
        <v>0</v>
      </c>
      <c r="AV79" s="339">
        <v>0</v>
      </c>
      <c r="AW79" s="339">
        <v>0</v>
      </c>
      <c r="AX79" s="339">
        <v>0</v>
      </c>
      <c r="AY79" s="339">
        <v>0</v>
      </c>
      <c r="AZ79" s="339">
        <v>0</v>
      </c>
      <c r="BA79" s="339">
        <v>0</v>
      </c>
      <c r="BB79" s="339">
        <v>0</v>
      </c>
      <c r="BC79" s="339">
        <v>0</v>
      </c>
      <c r="BD79" s="339">
        <v>0</v>
      </c>
      <c r="BE79" s="339">
        <v>0</v>
      </c>
      <c r="BF79" s="339">
        <v>0</v>
      </c>
      <c r="BG79" s="339">
        <v>0</v>
      </c>
      <c r="BH79" s="339">
        <v>0</v>
      </c>
      <c r="BI79" s="339">
        <v>0</v>
      </c>
      <c r="BJ79" s="339">
        <v>0</v>
      </c>
      <c r="BK79" s="339">
        <v>0</v>
      </c>
      <c r="BL79" s="339">
        <v>0</v>
      </c>
      <c r="BM79" s="339">
        <v>0</v>
      </c>
      <c r="BN79" s="339">
        <v>0</v>
      </c>
      <c r="BO79" s="339">
        <v>0</v>
      </c>
      <c r="BP79" s="339">
        <v>0</v>
      </c>
      <c r="BQ79" s="339">
        <v>0</v>
      </c>
      <c r="BR79" s="339">
        <v>0</v>
      </c>
      <c r="BS79" s="339">
        <v>0</v>
      </c>
      <c r="BT79" s="339">
        <v>0</v>
      </c>
      <c r="BU79" s="339">
        <v>0</v>
      </c>
      <c r="BV79" s="339">
        <v>0</v>
      </c>
      <c r="BW79" s="339">
        <v>0</v>
      </c>
      <c r="BX79" s="339">
        <v>0</v>
      </c>
      <c r="BY79" s="339">
        <v>0</v>
      </c>
      <c r="BZ79" s="339">
        <v>0</v>
      </c>
      <c r="CA79" s="339">
        <v>0</v>
      </c>
      <c r="CB79" s="339">
        <v>0</v>
      </c>
      <c r="CC79" s="339">
        <v>0</v>
      </c>
      <c r="CD79" s="339">
        <v>0</v>
      </c>
      <c r="CE79" s="28">
        <f t="shared" si="16"/>
        <v>0</v>
      </c>
    </row>
    <row r="80" spans="1:83" x14ac:dyDescent="0.35">
      <c r="A80" s="29" t="s">
        <v>280</v>
      </c>
      <c r="B80" s="16"/>
      <c r="C80" s="339">
        <v>0</v>
      </c>
      <c r="D80" s="339">
        <v>0</v>
      </c>
      <c r="E80" s="339">
        <v>1870</v>
      </c>
      <c r="F80" s="339">
        <v>0</v>
      </c>
      <c r="G80" s="339">
        <v>0</v>
      </c>
      <c r="H80" s="339">
        <v>0</v>
      </c>
      <c r="I80" s="339">
        <v>0</v>
      </c>
      <c r="J80" s="339">
        <v>0</v>
      </c>
      <c r="K80" s="339">
        <v>0</v>
      </c>
      <c r="L80" s="339">
        <v>0</v>
      </c>
      <c r="M80" s="339">
        <v>0</v>
      </c>
      <c r="N80" s="339">
        <v>0</v>
      </c>
      <c r="O80" s="339">
        <v>0</v>
      </c>
      <c r="P80" s="339">
        <v>2366</v>
      </c>
      <c r="Q80" s="339">
        <v>0</v>
      </c>
      <c r="R80" s="339">
        <v>0</v>
      </c>
      <c r="S80" s="339">
        <v>0</v>
      </c>
      <c r="T80" s="339">
        <v>0</v>
      </c>
      <c r="U80" s="339">
        <v>4015</v>
      </c>
      <c r="V80" s="339">
        <v>0</v>
      </c>
      <c r="W80" s="339">
        <v>0</v>
      </c>
      <c r="X80" s="339">
        <v>0</v>
      </c>
      <c r="Y80" s="339">
        <v>2758</v>
      </c>
      <c r="Z80" s="339">
        <v>0</v>
      </c>
      <c r="AA80" s="339">
        <v>0</v>
      </c>
      <c r="AB80" s="339">
        <v>0</v>
      </c>
      <c r="AC80" s="339">
        <v>0</v>
      </c>
      <c r="AD80" s="339">
        <v>0</v>
      </c>
      <c r="AE80" s="339">
        <v>3177</v>
      </c>
      <c r="AF80" s="339">
        <v>0</v>
      </c>
      <c r="AG80" s="339">
        <v>1225</v>
      </c>
      <c r="AH80" s="339">
        <v>0</v>
      </c>
      <c r="AI80" s="339">
        <v>0</v>
      </c>
      <c r="AJ80" s="339">
        <v>23552</v>
      </c>
      <c r="AK80" s="339">
        <v>107</v>
      </c>
      <c r="AL80" s="339">
        <v>0</v>
      </c>
      <c r="AM80" s="339">
        <v>0</v>
      </c>
      <c r="AN80" s="339">
        <v>0</v>
      </c>
      <c r="AO80" s="339">
        <v>0</v>
      </c>
      <c r="AP80" s="339">
        <v>0</v>
      </c>
      <c r="AQ80" s="339">
        <v>0</v>
      </c>
      <c r="AR80" s="339">
        <v>0</v>
      </c>
      <c r="AS80" s="339">
        <v>0</v>
      </c>
      <c r="AT80" s="339">
        <v>0</v>
      </c>
      <c r="AU80" s="339">
        <v>0</v>
      </c>
      <c r="AV80" s="339">
        <v>0</v>
      </c>
      <c r="AW80" s="339">
        <v>0</v>
      </c>
      <c r="AX80" s="339">
        <v>0</v>
      </c>
      <c r="AY80" s="339">
        <v>0</v>
      </c>
      <c r="AZ80" s="339">
        <v>0</v>
      </c>
      <c r="BA80" s="339">
        <v>0</v>
      </c>
      <c r="BB80" s="339">
        <v>0</v>
      </c>
      <c r="BC80" s="339">
        <v>0</v>
      </c>
      <c r="BD80" s="339">
        <v>0</v>
      </c>
      <c r="BE80" s="339">
        <v>0</v>
      </c>
      <c r="BF80" s="339">
        <v>799</v>
      </c>
      <c r="BG80" s="339">
        <v>0</v>
      </c>
      <c r="BH80" s="339">
        <v>1187</v>
      </c>
      <c r="BI80" s="339">
        <v>0</v>
      </c>
      <c r="BJ80" s="339">
        <v>1105</v>
      </c>
      <c r="BK80" s="339">
        <v>195</v>
      </c>
      <c r="BL80" s="339">
        <v>155</v>
      </c>
      <c r="BM80" s="339">
        <v>0</v>
      </c>
      <c r="BN80" s="339">
        <v>9172</v>
      </c>
      <c r="BO80" s="339">
        <v>0</v>
      </c>
      <c r="BP80" s="339">
        <v>0</v>
      </c>
      <c r="BQ80" s="339">
        <v>0</v>
      </c>
      <c r="BR80" s="339">
        <v>1692</v>
      </c>
      <c r="BS80" s="339">
        <v>0</v>
      </c>
      <c r="BT80" s="339">
        <v>0</v>
      </c>
      <c r="BU80" s="339">
        <v>0</v>
      </c>
      <c r="BV80" s="339">
        <v>0</v>
      </c>
      <c r="BW80" s="339">
        <v>0</v>
      </c>
      <c r="BX80" s="339">
        <v>0</v>
      </c>
      <c r="BY80" s="339">
        <v>1592</v>
      </c>
      <c r="BZ80" s="339">
        <v>0</v>
      </c>
      <c r="CA80" s="339">
        <v>1898</v>
      </c>
      <c r="CB80" s="339">
        <v>0</v>
      </c>
      <c r="CC80" s="339">
        <v>0</v>
      </c>
      <c r="CD80" s="339">
        <v>0</v>
      </c>
      <c r="CE80" s="28">
        <f t="shared" si="16"/>
        <v>56865</v>
      </c>
    </row>
    <row r="81" spans="1:84" x14ac:dyDescent="0.35">
      <c r="A81" s="29" t="s">
        <v>281</v>
      </c>
      <c r="B81" s="16"/>
      <c r="C81" s="339">
        <v>0</v>
      </c>
      <c r="D81" s="339">
        <v>0</v>
      </c>
      <c r="E81" s="339">
        <v>1567</v>
      </c>
      <c r="F81" s="339">
        <v>0</v>
      </c>
      <c r="G81" s="339">
        <v>0</v>
      </c>
      <c r="H81" s="339">
        <v>0</v>
      </c>
      <c r="I81" s="339">
        <v>0</v>
      </c>
      <c r="J81" s="339">
        <v>0</v>
      </c>
      <c r="K81" s="339">
        <v>0</v>
      </c>
      <c r="L81" s="339">
        <v>0</v>
      </c>
      <c r="M81" s="339">
        <v>0</v>
      </c>
      <c r="N81" s="339">
        <v>0</v>
      </c>
      <c r="O81" s="339">
        <v>0</v>
      </c>
      <c r="P81" s="339">
        <v>6860</v>
      </c>
      <c r="Q81" s="339">
        <v>0</v>
      </c>
      <c r="R81" s="339">
        <v>1206</v>
      </c>
      <c r="S81" s="339">
        <v>41639</v>
      </c>
      <c r="T81" s="339">
        <v>0</v>
      </c>
      <c r="U81" s="339">
        <v>20045</v>
      </c>
      <c r="V81" s="339">
        <v>0</v>
      </c>
      <c r="W81" s="339">
        <v>0</v>
      </c>
      <c r="X81" s="339">
        <v>0</v>
      </c>
      <c r="Y81" s="339">
        <v>-5686</v>
      </c>
      <c r="Z81" s="339">
        <v>0</v>
      </c>
      <c r="AA81" s="339">
        <v>0</v>
      </c>
      <c r="AB81" s="339">
        <v>1244</v>
      </c>
      <c r="AC81" s="339">
        <v>28</v>
      </c>
      <c r="AD81" s="339">
        <v>0</v>
      </c>
      <c r="AE81" s="339">
        <v>0</v>
      </c>
      <c r="AF81" s="339">
        <v>0</v>
      </c>
      <c r="AG81" s="339">
        <v>1225</v>
      </c>
      <c r="AH81" s="339">
        <v>0</v>
      </c>
      <c r="AI81" s="339">
        <v>0</v>
      </c>
      <c r="AJ81" s="339">
        <v>3788</v>
      </c>
      <c r="AK81" s="339">
        <v>0</v>
      </c>
      <c r="AL81" s="339">
        <v>0</v>
      </c>
      <c r="AM81" s="339">
        <v>0</v>
      </c>
      <c r="AN81" s="339">
        <v>0</v>
      </c>
      <c r="AO81" s="339">
        <v>0</v>
      </c>
      <c r="AP81" s="339">
        <v>0</v>
      </c>
      <c r="AQ81" s="339">
        <v>0</v>
      </c>
      <c r="AR81" s="339">
        <v>0</v>
      </c>
      <c r="AS81" s="339">
        <v>0</v>
      </c>
      <c r="AT81" s="339">
        <v>0</v>
      </c>
      <c r="AU81" s="339">
        <v>0</v>
      </c>
      <c r="AV81" s="339">
        <v>0</v>
      </c>
      <c r="AW81" s="339">
        <v>0</v>
      </c>
      <c r="AX81" s="339">
        <v>0</v>
      </c>
      <c r="AY81" s="339">
        <v>719</v>
      </c>
      <c r="AZ81" s="339">
        <v>0</v>
      </c>
      <c r="BA81" s="339">
        <v>0</v>
      </c>
      <c r="BB81" s="339">
        <v>0</v>
      </c>
      <c r="BC81" s="339">
        <v>0</v>
      </c>
      <c r="BD81" s="339">
        <v>25</v>
      </c>
      <c r="BE81" s="339">
        <v>19069</v>
      </c>
      <c r="BF81" s="339">
        <v>2406</v>
      </c>
      <c r="BG81" s="339">
        <v>0</v>
      </c>
      <c r="BH81" s="339">
        <v>19985</v>
      </c>
      <c r="BI81" s="339">
        <v>0</v>
      </c>
      <c r="BJ81" s="339">
        <v>834</v>
      </c>
      <c r="BK81" s="339">
        <v>95</v>
      </c>
      <c r="BL81" s="339">
        <v>60</v>
      </c>
      <c r="BM81" s="339">
        <v>0</v>
      </c>
      <c r="BN81" s="339">
        <v>69868</v>
      </c>
      <c r="BO81" s="339">
        <v>0</v>
      </c>
      <c r="BP81" s="339">
        <v>14</v>
      </c>
      <c r="BQ81" s="339">
        <v>0</v>
      </c>
      <c r="BR81" s="339">
        <v>1517</v>
      </c>
      <c r="BS81" s="339">
        <v>0</v>
      </c>
      <c r="BT81" s="339">
        <v>0</v>
      </c>
      <c r="BU81" s="339">
        <v>0</v>
      </c>
      <c r="BV81" s="339">
        <v>0</v>
      </c>
      <c r="BW81" s="339">
        <v>0</v>
      </c>
      <c r="BX81" s="339">
        <v>0</v>
      </c>
      <c r="BY81" s="339">
        <v>0</v>
      </c>
      <c r="BZ81" s="339">
        <v>0</v>
      </c>
      <c r="CA81" s="339">
        <v>1</v>
      </c>
      <c r="CB81" s="339">
        <v>0</v>
      </c>
      <c r="CC81" s="339">
        <v>0</v>
      </c>
      <c r="CD81" s="339">
        <v>172130</v>
      </c>
      <c r="CE81" s="28">
        <f t="shared" si="16"/>
        <v>358639</v>
      </c>
    </row>
    <row r="82" spans="1:84" x14ac:dyDescent="0.35">
      <c r="A82" s="29" t="s">
        <v>282</v>
      </c>
      <c r="B82" s="16"/>
      <c r="C82" s="339">
        <v>0</v>
      </c>
      <c r="D82" s="339">
        <v>0</v>
      </c>
      <c r="E82" s="339">
        <v>0</v>
      </c>
      <c r="F82" s="339">
        <v>0</v>
      </c>
      <c r="G82" s="339">
        <v>0</v>
      </c>
      <c r="H82" s="339">
        <v>0</v>
      </c>
      <c r="I82" s="339">
        <v>0</v>
      </c>
      <c r="J82" s="339">
        <v>0</v>
      </c>
      <c r="K82" s="339">
        <v>0</v>
      </c>
      <c r="L82" s="339">
        <v>0</v>
      </c>
      <c r="M82" s="339">
        <v>0</v>
      </c>
      <c r="N82" s="339">
        <v>0</v>
      </c>
      <c r="O82" s="339">
        <v>0</v>
      </c>
      <c r="P82" s="339">
        <v>0</v>
      </c>
      <c r="Q82" s="339">
        <v>0</v>
      </c>
      <c r="R82" s="339">
        <v>0</v>
      </c>
      <c r="S82" s="339">
        <v>0</v>
      </c>
      <c r="T82" s="339">
        <v>0</v>
      </c>
      <c r="U82" s="339">
        <v>0</v>
      </c>
      <c r="V82" s="339">
        <v>0</v>
      </c>
      <c r="W82" s="339">
        <v>0</v>
      </c>
      <c r="X82" s="339">
        <v>0</v>
      </c>
      <c r="Y82" s="339">
        <v>0</v>
      </c>
      <c r="Z82" s="339">
        <v>0</v>
      </c>
      <c r="AA82" s="339">
        <v>0</v>
      </c>
      <c r="AB82" s="339">
        <v>0</v>
      </c>
      <c r="AC82" s="339">
        <v>0</v>
      </c>
      <c r="AD82" s="339">
        <v>0</v>
      </c>
      <c r="AE82" s="339">
        <v>0</v>
      </c>
      <c r="AF82" s="339">
        <v>0</v>
      </c>
      <c r="AG82" s="339">
        <v>0</v>
      </c>
      <c r="AH82" s="339">
        <v>0</v>
      </c>
      <c r="AI82" s="339">
        <v>0</v>
      </c>
      <c r="AJ82" s="339">
        <v>0</v>
      </c>
      <c r="AK82" s="339">
        <v>0</v>
      </c>
      <c r="AL82" s="339">
        <v>0</v>
      </c>
      <c r="AM82" s="339">
        <v>0</v>
      </c>
      <c r="AN82" s="339">
        <v>0</v>
      </c>
      <c r="AO82" s="339">
        <v>0</v>
      </c>
      <c r="AP82" s="339">
        <v>0</v>
      </c>
      <c r="AQ82" s="339">
        <v>0</v>
      </c>
      <c r="AR82" s="339">
        <v>0</v>
      </c>
      <c r="AS82" s="339">
        <v>0</v>
      </c>
      <c r="AT82" s="339">
        <v>0</v>
      </c>
      <c r="AU82" s="339">
        <v>0</v>
      </c>
      <c r="AV82" s="339">
        <v>0</v>
      </c>
      <c r="AW82" s="339">
        <v>0</v>
      </c>
      <c r="AX82" s="339">
        <v>0</v>
      </c>
      <c r="AY82" s="339">
        <v>0</v>
      </c>
      <c r="AZ82" s="339">
        <v>0</v>
      </c>
      <c r="BA82" s="339">
        <v>0</v>
      </c>
      <c r="BB82" s="339">
        <v>0</v>
      </c>
      <c r="BC82" s="339">
        <v>0</v>
      </c>
      <c r="BD82" s="339">
        <v>0</v>
      </c>
      <c r="BE82" s="339">
        <v>377598</v>
      </c>
      <c r="BF82" s="339">
        <v>0</v>
      </c>
      <c r="BG82" s="339">
        <v>0</v>
      </c>
      <c r="BH82" s="339">
        <v>622</v>
      </c>
      <c r="BI82" s="339">
        <v>0</v>
      </c>
      <c r="BJ82" s="339">
        <v>0</v>
      </c>
      <c r="BK82" s="339">
        <v>0</v>
      </c>
      <c r="BL82" s="339">
        <v>0</v>
      </c>
      <c r="BM82" s="339">
        <v>0</v>
      </c>
      <c r="BN82" s="339">
        <v>0</v>
      </c>
      <c r="BO82" s="339">
        <v>0</v>
      </c>
      <c r="BP82" s="339">
        <v>0</v>
      </c>
      <c r="BQ82" s="339">
        <v>0</v>
      </c>
      <c r="BR82" s="339">
        <v>0</v>
      </c>
      <c r="BS82" s="339">
        <v>0</v>
      </c>
      <c r="BT82" s="339">
        <v>0</v>
      </c>
      <c r="BU82" s="339">
        <v>0</v>
      </c>
      <c r="BV82" s="339">
        <v>0</v>
      </c>
      <c r="BW82" s="339">
        <v>0</v>
      </c>
      <c r="BX82" s="339">
        <v>0</v>
      </c>
      <c r="BY82" s="339">
        <v>0</v>
      </c>
      <c r="BZ82" s="339">
        <v>0</v>
      </c>
      <c r="CA82" s="339">
        <v>0</v>
      </c>
      <c r="CB82" s="339">
        <v>0</v>
      </c>
      <c r="CC82" s="339">
        <v>0</v>
      </c>
      <c r="CD82" s="339">
        <v>0</v>
      </c>
      <c r="CE82" s="28">
        <f t="shared" si="16"/>
        <v>378220</v>
      </c>
    </row>
    <row r="83" spans="1:84" x14ac:dyDescent="0.35">
      <c r="A83" s="29" t="s">
        <v>283</v>
      </c>
      <c r="B83" s="16"/>
      <c r="C83" s="339">
        <v>0</v>
      </c>
      <c r="D83" s="339">
        <v>0</v>
      </c>
      <c r="E83" s="339">
        <v>20132</v>
      </c>
      <c r="F83" s="339">
        <v>0</v>
      </c>
      <c r="G83" s="339">
        <v>0</v>
      </c>
      <c r="H83" s="339">
        <v>0</v>
      </c>
      <c r="I83" s="339">
        <v>0</v>
      </c>
      <c r="J83" s="339">
        <v>0</v>
      </c>
      <c r="K83" s="339">
        <v>0</v>
      </c>
      <c r="L83" s="339">
        <v>0</v>
      </c>
      <c r="M83" s="339">
        <v>0</v>
      </c>
      <c r="N83" s="339">
        <v>0</v>
      </c>
      <c r="O83" s="339">
        <v>0</v>
      </c>
      <c r="P83" s="339">
        <v>10033</v>
      </c>
      <c r="Q83" s="339">
        <v>0</v>
      </c>
      <c r="R83" s="339">
        <v>9369</v>
      </c>
      <c r="S83" s="339">
        <v>0</v>
      </c>
      <c r="T83" s="339">
        <v>0</v>
      </c>
      <c r="U83" s="339">
        <v>444</v>
      </c>
      <c r="V83" s="339">
        <v>0</v>
      </c>
      <c r="W83" s="339">
        <v>0</v>
      </c>
      <c r="X83" s="339">
        <v>0</v>
      </c>
      <c r="Y83" s="339">
        <v>13785</v>
      </c>
      <c r="Z83" s="339">
        <v>0</v>
      </c>
      <c r="AA83" s="339">
        <v>0</v>
      </c>
      <c r="AB83" s="339">
        <v>6268</v>
      </c>
      <c r="AC83" s="339">
        <v>275</v>
      </c>
      <c r="AD83" s="339">
        <v>0</v>
      </c>
      <c r="AE83" s="339">
        <v>1325</v>
      </c>
      <c r="AF83" s="339">
        <v>0</v>
      </c>
      <c r="AG83" s="339">
        <v>2105508</v>
      </c>
      <c r="AH83" s="339">
        <v>0</v>
      </c>
      <c r="AI83" s="339">
        <v>0</v>
      </c>
      <c r="AJ83" s="339">
        <v>15138</v>
      </c>
      <c r="AK83" s="339">
        <v>297</v>
      </c>
      <c r="AL83" s="339">
        <v>0</v>
      </c>
      <c r="AM83" s="339">
        <v>0</v>
      </c>
      <c r="AN83" s="339">
        <v>0</v>
      </c>
      <c r="AO83" s="339">
        <v>0</v>
      </c>
      <c r="AP83" s="339">
        <v>0</v>
      </c>
      <c r="AQ83" s="339">
        <v>0</v>
      </c>
      <c r="AR83" s="339">
        <v>0</v>
      </c>
      <c r="AS83" s="339">
        <v>0</v>
      </c>
      <c r="AT83" s="339">
        <v>0</v>
      </c>
      <c r="AU83" s="339">
        <v>0</v>
      </c>
      <c r="AV83" s="339">
        <v>0</v>
      </c>
      <c r="AW83" s="339">
        <v>0</v>
      </c>
      <c r="AX83" s="339">
        <v>0</v>
      </c>
      <c r="AY83" s="339">
        <v>428</v>
      </c>
      <c r="AZ83" s="339">
        <v>0</v>
      </c>
      <c r="BA83" s="339">
        <v>0</v>
      </c>
      <c r="BB83" s="339">
        <v>0</v>
      </c>
      <c r="BC83" s="339">
        <v>0</v>
      </c>
      <c r="BD83" s="339">
        <v>0</v>
      </c>
      <c r="BE83" s="339">
        <v>12557</v>
      </c>
      <c r="BF83" s="339">
        <v>1273</v>
      </c>
      <c r="BG83" s="339">
        <v>0</v>
      </c>
      <c r="BH83" s="339">
        <v>117759</v>
      </c>
      <c r="BI83" s="339">
        <v>0</v>
      </c>
      <c r="BJ83" s="339">
        <v>27118</v>
      </c>
      <c r="BK83" s="339">
        <v>0</v>
      </c>
      <c r="BL83" s="339">
        <v>0</v>
      </c>
      <c r="BM83" s="339">
        <v>0</v>
      </c>
      <c r="BN83" s="339">
        <v>155162</v>
      </c>
      <c r="BO83" s="339">
        <v>0</v>
      </c>
      <c r="BP83" s="339">
        <v>109678</v>
      </c>
      <c r="BQ83" s="339">
        <v>0</v>
      </c>
      <c r="BR83" s="339">
        <v>19139</v>
      </c>
      <c r="BS83" s="339">
        <v>0</v>
      </c>
      <c r="BT83" s="339">
        <v>0</v>
      </c>
      <c r="BU83" s="339">
        <v>0</v>
      </c>
      <c r="BV83" s="339">
        <v>0</v>
      </c>
      <c r="BW83" s="339">
        <v>0</v>
      </c>
      <c r="BX83" s="339">
        <v>0</v>
      </c>
      <c r="BY83" s="339">
        <v>6365</v>
      </c>
      <c r="BZ83" s="339">
        <v>0</v>
      </c>
      <c r="CA83" s="339">
        <v>9469</v>
      </c>
      <c r="CB83" s="339">
        <v>0</v>
      </c>
      <c r="CC83" s="339">
        <v>0</v>
      </c>
      <c r="CD83" s="339">
        <v>-43592</v>
      </c>
      <c r="CE83" s="28">
        <f t="shared" si="16"/>
        <v>2597930</v>
      </c>
    </row>
    <row r="84" spans="1:84" x14ac:dyDescent="0.35">
      <c r="A84" s="34" t="s">
        <v>284</v>
      </c>
      <c r="B84" s="16"/>
      <c r="C84" s="339">
        <v>0</v>
      </c>
      <c r="D84" s="339">
        <v>0</v>
      </c>
      <c r="E84" s="339">
        <v>0</v>
      </c>
      <c r="F84" s="339">
        <v>0</v>
      </c>
      <c r="G84" s="339">
        <v>0</v>
      </c>
      <c r="H84" s="339">
        <v>0</v>
      </c>
      <c r="I84" s="339">
        <v>0</v>
      </c>
      <c r="J84" s="339">
        <v>0</v>
      </c>
      <c r="K84" s="339">
        <v>0</v>
      </c>
      <c r="L84" s="339">
        <v>0</v>
      </c>
      <c r="M84" s="339">
        <v>0</v>
      </c>
      <c r="N84" s="339">
        <v>0</v>
      </c>
      <c r="O84" s="339">
        <v>0</v>
      </c>
      <c r="P84" s="339">
        <v>0</v>
      </c>
      <c r="Q84" s="339">
        <v>0</v>
      </c>
      <c r="R84" s="339">
        <v>0</v>
      </c>
      <c r="S84" s="339">
        <v>0</v>
      </c>
      <c r="T84" s="339">
        <v>0</v>
      </c>
      <c r="U84" s="339">
        <v>0</v>
      </c>
      <c r="V84" s="339">
        <v>0</v>
      </c>
      <c r="W84" s="339">
        <v>0</v>
      </c>
      <c r="X84" s="339">
        <v>0</v>
      </c>
      <c r="Y84" s="339">
        <v>0</v>
      </c>
      <c r="Z84" s="339">
        <v>0</v>
      </c>
      <c r="AA84" s="339">
        <v>0</v>
      </c>
      <c r="AB84" s="339">
        <v>0</v>
      </c>
      <c r="AC84" s="339">
        <v>0</v>
      </c>
      <c r="AD84" s="339">
        <v>0</v>
      </c>
      <c r="AE84" s="339">
        <v>0</v>
      </c>
      <c r="AF84" s="339">
        <v>0</v>
      </c>
      <c r="AG84" s="339">
        <v>0</v>
      </c>
      <c r="AH84" s="339">
        <v>0</v>
      </c>
      <c r="AI84" s="339">
        <v>0</v>
      </c>
      <c r="AJ84" s="339">
        <v>0</v>
      </c>
      <c r="AK84" s="339">
        <v>0</v>
      </c>
      <c r="AL84" s="339">
        <v>0</v>
      </c>
      <c r="AM84" s="339">
        <v>0</v>
      </c>
      <c r="AN84" s="339">
        <v>0</v>
      </c>
      <c r="AO84" s="339">
        <v>0</v>
      </c>
      <c r="AP84" s="339">
        <v>0</v>
      </c>
      <c r="AQ84" s="339">
        <v>0</v>
      </c>
      <c r="AR84" s="339">
        <v>0</v>
      </c>
      <c r="AS84" s="339">
        <v>0</v>
      </c>
      <c r="AT84" s="339">
        <v>0</v>
      </c>
      <c r="AU84" s="339">
        <v>0</v>
      </c>
      <c r="AV84" s="339">
        <v>0</v>
      </c>
      <c r="AW84" s="339">
        <v>0</v>
      </c>
      <c r="AX84" s="339">
        <v>0</v>
      </c>
      <c r="AY84" s="339">
        <v>0</v>
      </c>
      <c r="AZ84" s="339">
        <v>0</v>
      </c>
      <c r="BA84" s="339">
        <v>0</v>
      </c>
      <c r="BB84" s="339">
        <v>0</v>
      </c>
      <c r="BC84" s="339">
        <v>0</v>
      </c>
      <c r="BD84" s="339">
        <v>0</v>
      </c>
      <c r="BE84" s="339">
        <v>0</v>
      </c>
      <c r="BF84" s="339">
        <v>0</v>
      </c>
      <c r="BG84" s="339">
        <v>0</v>
      </c>
      <c r="BH84" s="339">
        <v>0</v>
      </c>
      <c r="BI84" s="339">
        <v>0</v>
      </c>
      <c r="BJ84" s="339">
        <v>0</v>
      </c>
      <c r="BK84" s="339">
        <v>0</v>
      </c>
      <c r="BL84" s="339">
        <v>0</v>
      </c>
      <c r="BM84" s="339">
        <v>0</v>
      </c>
      <c r="BN84" s="339">
        <v>0</v>
      </c>
      <c r="BO84" s="339">
        <v>0</v>
      </c>
      <c r="BP84" s="339">
        <v>0</v>
      </c>
      <c r="BQ84" s="339">
        <v>0</v>
      </c>
      <c r="BR84" s="339">
        <v>0</v>
      </c>
      <c r="BS84" s="339">
        <v>0</v>
      </c>
      <c r="BT84" s="339">
        <v>0</v>
      </c>
      <c r="BU84" s="339">
        <v>0</v>
      </c>
      <c r="BV84" s="339">
        <v>0</v>
      </c>
      <c r="BW84" s="339">
        <v>0</v>
      </c>
      <c r="BX84" s="339">
        <v>0</v>
      </c>
      <c r="BY84" s="339">
        <v>0</v>
      </c>
      <c r="BZ84" s="339">
        <v>0</v>
      </c>
      <c r="CA84" s="339">
        <v>0</v>
      </c>
      <c r="CB84" s="339">
        <v>0</v>
      </c>
      <c r="CC84" s="339">
        <v>0</v>
      </c>
      <c r="CD84" s="339">
        <v>0</v>
      </c>
      <c r="CE84" s="28">
        <f t="shared" si="16"/>
        <v>0</v>
      </c>
    </row>
    <row r="85" spans="1:84" x14ac:dyDescent="0.35">
      <c r="A85" s="34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3236702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1060938</v>
      </c>
      <c r="Q85" s="28">
        <f t="shared" si="17"/>
        <v>0</v>
      </c>
      <c r="R85" s="28">
        <f t="shared" si="17"/>
        <v>463921</v>
      </c>
      <c r="S85" s="28">
        <f t="shared" si="17"/>
        <v>134836</v>
      </c>
      <c r="T85" s="28">
        <f t="shared" si="17"/>
        <v>0</v>
      </c>
      <c r="U85" s="28">
        <f t="shared" si="17"/>
        <v>2318773</v>
      </c>
      <c r="V85" s="28">
        <f t="shared" si="17"/>
        <v>0</v>
      </c>
      <c r="W85" s="28">
        <f t="shared" si="17"/>
        <v>0</v>
      </c>
      <c r="X85" s="28">
        <f t="shared" si="17"/>
        <v>678</v>
      </c>
      <c r="Y85" s="28">
        <f t="shared" si="17"/>
        <v>1723020</v>
      </c>
      <c r="Z85" s="28">
        <f t="shared" si="17"/>
        <v>0</v>
      </c>
      <c r="AA85" s="28">
        <f t="shared" si="17"/>
        <v>0</v>
      </c>
      <c r="AB85" s="28">
        <f t="shared" si="17"/>
        <v>1219633</v>
      </c>
      <c r="AC85" s="28">
        <f t="shared" si="17"/>
        <v>253285</v>
      </c>
      <c r="AD85" s="28">
        <f t="shared" si="17"/>
        <v>0</v>
      </c>
      <c r="AE85" s="28">
        <f t="shared" si="17"/>
        <v>738676</v>
      </c>
      <c r="AF85" s="28">
        <f t="shared" si="17"/>
        <v>0</v>
      </c>
      <c r="AG85" s="28">
        <f t="shared" si="17"/>
        <v>4956471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5335647</v>
      </c>
      <c r="AK85" s="28">
        <f t="shared" si="18"/>
        <v>107069</v>
      </c>
      <c r="AL85" s="28">
        <f t="shared" si="18"/>
        <v>34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234</v>
      </c>
      <c r="AW85" s="28">
        <f t="shared" si="18"/>
        <v>0</v>
      </c>
      <c r="AX85" s="28">
        <f t="shared" si="18"/>
        <v>0</v>
      </c>
      <c r="AY85" s="28">
        <f t="shared" si="18"/>
        <v>654479</v>
      </c>
      <c r="AZ85" s="28">
        <f t="shared" si="18"/>
        <v>0</v>
      </c>
      <c r="BA85" s="28">
        <f t="shared" si="18"/>
        <v>28610</v>
      </c>
      <c r="BB85" s="28">
        <f t="shared" si="18"/>
        <v>0</v>
      </c>
      <c r="BC85" s="28">
        <f t="shared" si="18"/>
        <v>0</v>
      </c>
      <c r="BD85" s="28">
        <f t="shared" si="18"/>
        <v>16816</v>
      </c>
      <c r="BE85" s="28">
        <f t="shared" si="18"/>
        <v>1226747</v>
      </c>
      <c r="BF85" s="28">
        <f t="shared" si="18"/>
        <v>777416</v>
      </c>
      <c r="BG85" s="28">
        <f t="shared" si="18"/>
        <v>0</v>
      </c>
      <c r="BH85" s="28">
        <f t="shared" si="18"/>
        <v>1580054</v>
      </c>
      <c r="BI85" s="28">
        <f t="shared" si="18"/>
        <v>0</v>
      </c>
      <c r="BJ85" s="28">
        <f t="shared" si="18"/>
        <v>542901</v>
      </c>
      <c r="BK85" s="28">
        <f t="shared" si="18"/>
        <v>1556363</v>
      </c>
      <c r="BL85" s="28">
        <f t="shared" si="18"/>
        <v>710596</v>
      </c>
      <c r="BM85" s="28">
        <f t="shared" si="18"/>
        <v>0</v>
      </c>
      <c r="BN85" s="28">
        <f t="shared" si="18"/>
        <v>1937593</v>
      </c>
      <c r="BO85" s="28">
        <f t="shared" ref="BO85:CD85" si="19">SUM(BO61:BO69)-BO84</f>
        <v>0</v>
      </c>
      <c r="BP85" s="28">
        <f t="shared" si="19"/>
        <v>110110</v>
      </c>
      <c r="BQ85" s="28">
        <f t="shared" si="19"/>
        <v>0</v>
      </c>
      <c r="BR85" s="28">
        <f t="shared" si="19"/>
        <v>488408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288192</v>
      </c>
      <c r="BW85" s="28">
        <f t="shared" si="19"/>
        <v>0</v>
      </c>
      <c r="BX85" s="28">
        <f t="shared" si="19"/>
        <v>0</v>
      </c>
      <c r="BY85" s="28">
        <f t="shared" si="19"/>
        <v>202883</v>
      </c>
      <c r="BZ85" s="28">
        <f t="shared" si="19"/>
        <v>0</v>
      </c>
      <c r="CA85" s="28">
        <f t="shared" si="19"/>
        <v>338627</v>
      </c>
      <c r="CB85" s="28">
        <f t="shared" si="19"/>
        <v>0</v>
      </c>
      <c r="CC85" s="28">
        <f t="shared" si="19"/>
        <v>0</v>
      </c>
      <c r="CD85" s="28">
        <f t="shared" si="19"/>
        <v>543290</v>
      </c>
      <c r="CE85" s="28">
        <f t="shared" si="16"/>
        <v>32553002</v>
      </c>
    </row>
    <row r="86" spans="1:84" x14ac:dyDescent="0.35">
      <c r="A86" s="34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1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9">
        <v>1327024</v>
      </c>
    </row>
    <row r="87" spans="1:84" x14ac:dyDescent="0.35">
      <c r="A87" s="34" t="s">
        <v>287</v>
      </c>
      <c r="B87" s="16"/>
      <c r="C87" s="312">
        <v>0</v>
      </c>
      <c r="D87" s="312">
        <v>0</v>
      </c>
      <c r="E87" s="312">
        <v>5174987</v>
      </c>
      <c r="F87" s="312">
        <v>0</v>
      </c>
      <c r="G87" s="312">
        <v>0</v>
      </c>
      <c r="H87" s="312">
        <v>0</v>
      </c>
      <c r="I87" s="312">
        <v>0</v>
      </c>
      <c r="J87" s="312">
        <v>0</v>
      </c>
      <c r="K87" s="312">
        <v>0</v>
      </c>
      <c r="L87" s="312">
        <v>0</v>
      </c>
      <c r="M87" s="312">
        <v>0</v>
      </c>
      <c r="N87" s="312">
        <v>0</v>
      </c>
      <c r="O87" s="312">
        <v>0</v>
      </c>
      <c r="P87" s="312">
        <v>311014</v>
      </c>
      <c r="Q87" s="312">
        <v>0</v>
      </c>
      <c r="R87" s="312">
        <v>14051</v>
      </c>
      <c r="S87" s="312">
        <v>0</v>
      </c>
      <c r="T87" s="312">
        <v>0</v>
      </c>
      <c r="U87" s="312">
        <v>2066033</v>
      </c>
      <c r="V87" s="312">
        <v>0</v>
      </c>
      <c r="W87" s="312">
        <v>0</v>
      </c>
      <c r="X87" s="312">
        <v>0</v>
      </c>
      <c r="Y87" s="312">
        <v>1795463</v>
      </c>
      <c r="Z87" s="312">
        <v>0</v>
      </c>
      <c r="AA87" s="312">
        <v>0</v>
      </c>
      <c r="AB87" s="312">
        <v>1340923</v>
      </c>
      <c r="AC87" s="312">
        <v>0</v>
      </c>
      <c r="AD87" s="312">
        <v>0</v>
      </c>
      <c r="AE87" s="312">
        <v>420540</v>
      </c>
      <c r="AF87" s="312">
        <v>0</v>
      </c>
      <c r="AG87" s="312">
        <v>2029470</v>
      </c>
      <c r="AH87" s="312">
        <v>0</v>
      </c>
      <c r="AI87" s="312">
        <v>0</v>
      </c>
      <c r="AJ87" s="312">
        <v>14086</v>
      </c>
      <c r="AK87" s="312">
        <v>0</v>
      </c>
      <c r="AL87" s="312">
        <v>0</v>
      </c>
      <c r="AM87" s="312">
        <v>0</v>
      </c>
      <c r="AN87" s="312">
        <v>0</v>
      </c>
      <c r="AO87" s="312">
        <v>0</v>
      </c>
      <c r="AP87" s="312">
        <v>0</v>
      </c>
      <c r="AQ87" s="312">
        <v>0</v>
      </c>
      <c r="AR87" s="312">
        <v>0</v>
      </c>
      <c r="AS87" s="312">
        <v>0</v>
      </c>
      <c r="AT87" s="312">
        <v>0</v>
      </c>
      <c r="AU87" s="312">
        <v>0</v>
      </c>
      <c r="AV87" s="312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13166567</v>
      </c>
    </row>
    <row r="88" spans="1:84" x14ac:dyDescent="0.35">
      <c r="A88" s="34" t="s">
        <v>288</v>
      </c>
      <c r="B88" s="16"/>
      <c r="C88" s="312">
        <v>0</v>
      </c>
      <c r="D88" s="312">
        <v>0</v>
      </c>
      <c r="E88" s="312">
        <v>208575</v>
      </c>
      <c r="F88" s="312">
        <v>0</v>
      </c>
      <c r="G88" s="312">
        <v>0</v>
      </c>
      <c r="H88" s="312">
        <v>0</v>
      </c>
      <c r="I88" s="312">
        <v>0</v>
      </c>
      <c r="J88" s="312">
        <v>0</v>
      </c>
      <c r="K88" s="312">
        <v>0</v>
      </c>
      <c r="L88" s="312">
        <v>0</v>
      </c>
      <c r="M88" s="312">
        <v>0</v>
      </c>
      <c r="N88" s="312">
        <v>0</v>
      </c>
      <c r="O88" s="312">
        <v>0</v>
      </c>
      <c r="P88" s="312">
        <v>2849387</v>
      </c>
      <c r="Q88" s="312">
        <v>0</v>
      </c>
      <c r="R88" s="312">
        <v>189078</v>
      </c>
      <c r="S88" s="312">
        <v>0</v>
      </c>
      <c r="T88" s="312">
        <v>0</v>
      </c>
      <c r="U88" s="312">
        <v>7937127</v>
      </c>
      <c r="V88" s="312">
        <v>0</v>
      </c>
      <c r="W88" s="312">
        <v>0</v>
      </c>
      <c r="X88" s="312">
        <v>0</v>
      </c>
      <c r="Y88" s="312">
        <v>13360560</v>
      </c>
      <c r="Z88" s="312">
        <v>0</v>
      </c>
      <c r="AA88" s="312">
        <v>0</v>
      </c>
      <c r="AB88" s="312">
        <v>1043976</v>
      </c>
      <c r="AC88" s="312">
        <v>0</v>
      </c>
      <c r="AD88" s="312">
        <v>0</v>
      </c>
      <c r="AE88" s="312">
        <v>2094529</v>
      </c>
      <c r="AF88" s="312">
        <v>0</v>
      </c>
      <c r="AG88" s="312">
        <v>15583080</v>
      </c>
      <c r="AH88" s="312">
        <v>0</v>
      </c>
      <c r="AI88" s="312">
        <v>0</v>
      </c>
      <c r="AJ88" s="312">
        <v>4373205</v>
      </c>
      <c r="AK88" s="312">
        <v>0</v>
      </c>
      <c r="AL88" s="312">
        <v>0</v>
      </c>
      <c r="AM88" s="312">
        <v>0</v>
      </c>
      <c r="AN88" s="312">
        <v>0</v>
      </c>
      <c r="AO88" s="312">
        <v>0</v>
      </c>
      <c r="AP88" s="312">
        <v>0</v>
      </c>
      <c r="AQ88" s="312">
        <v>0</v>
      </c>
      <c r="AR88" s="312">
        <v>0</v>
      </c>
      <c r="AS88" s="312">
        <v>0</v>
      </c>
      <c r="AT88" s="312">
        <v>0</v>
      </c>
      <c r="AU88" s="312">
        <v>0</v>
      </c>
      <c r="AV88" s="312">
        <v>652775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48292292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5383562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3160401</v>
      </c>
      <c r="Q89" s="28">
        <f t="shared" si="21"/>
        <v>0</v>
      </c>
      <c r="R89" s="28">
        <f t="shared" si="21"/>
        <v>203129</v>
      </c>
      <c r="S89" s="28">
        <f t="shared" si="21"/>
        <v>0</v>
      </c>
      <c r="T89" s="28">
        <f t="shared" si="21"/>
        <v>0</v>
      </c>
      <c r="U89" s="28">
        <f t="shared" si="21"/>
        <v>10003160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15156023</v>
      </c>
      <c r="Z89" s="28">
        <f t="shared" si="21"/>
        <v>0</v>
      </c>
      <c r="AA89" s="28">
        <f t="shared" si="21"/>
        <v>0</v>
      </c>
      <c r="AB89" s="28">
        <f t="shared" si="21"/>
        <v>2384899</v>
      </c>
      <c r="AC89" s="28">
        <f t="shared" si="21"/>
        <v>0</v>
      </c>
      <c r="AD89" s="28">
        <f t="shared" si="21"/>
        <v>0</v>
      </c>
      <c r="AE89" s="28">
        <f t="shared" si="21"/>
        <v>2515069</v>
      </c>
      <c r="AF89" s="28">
        <f t="shared" si="21"/>
        <v>0</v>
      </c>
      <c r="AG89" s="28">
        <f t="shared" si="21"/>
        <v>17612550</v>
      </c>
      <c r="AH89" s="28">
        <f t="shared" si="21"/>
        <v>0</v>
      </c>
      <c r="AI89" s="28">
        <f t="shared" si="21"/>
        <v>0</v>
      </c>
      <c r="AJ89" s="28">
        <f t="shared" si="21"/>
        <v>4387291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652775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61458859</v>
      </c>
    </row>
    <row r="90" spans="1:84" x14ac:dyDescent="0.35">
      <c r="A90" s="34" t="s">
        <v>290</v>
      </c>
      <c r="B90" s="28"/>
      <c r="C90" s="312"/>
      <c r="D90" s="312"/>
      <c r="E90" s="312">
        <v>8046</v>
      </c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>
        <v>3970</v>
      </c>
      <c r="Q90" s="312"/>
      <c r="R90" s="312">
        <v>49</v>
      </c>
      <c r="S90" s="312"/>
      <c r="T90" s="312"/>
      <c r="U90" s="312">
        <v>1858</v>
      </c>
      <c r="V90" s="312"/>
      <c r="W90" s="312"/>
      <c r="X90" s="312"/>
      <c r="Y90" s="312">
        <v>3800</v>
      </c>
      <c r="Z90" s="312"/>
      <c r="AA90" s="312"/>
      <c r="AB90" s="312">
        <v>90</v>
      </c>
      <c r="AC90" s="312">
        <v>992</v>
      </c>
      <c r="AD90" s="312"/>
      <c r="AE90" s="312">
        <v>1752</v>
      </c>
      <c r="AF90" s="312"/>
      <c r="AG90" s="312">
        <v>5091</v>
      </c>
      <c r="AH90" s="312"/>
      <c r="AI90" s="312"/>
      <c r="AJ90" s="312">
        <v>11171</v>
      </c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>
        <f>1240+555</f>
        <v>1795</v>
      </c>
      <c r="AZ90" s="312"/>
      <c r="BA90" s="312">
        <v>1444</v>
      </c>
      <c r="BB90" s="312"/>
      <c r="BC90" s="312"/>
      <c r="BD90" s="312">
        <v>668</v>
      </c>
      <c r="BE90" s="312">
        <v>3453</v>
      </c>
      <c r="BF90" s="312">
        <v>197</v>
      </c>
      <c r="BG90" s="312"/>
      <c r="BH90" s="312">
        <v>1919</v>
      </c>
      <c r="BI90" s="312"/>
      <c r="BJ90" s="312">
        <v>1919</v>
      </c>
      <c r="BK90" s="312">
        <v>1919</v>
      </c>
      <c r="BL90" s="312">
        <v>1863</v>
      </c>
      <c r="BM90" s="312"/>
      <c r="BN90" s="312">
        <v>1919</v>
      </c>
      <c r="BO90" s="312"/>
      <c r="BP90" s="312"/>
      <c r="BQ90" s="312"/>
      <c r="BR90" s="312"/>
      <c r="BS90" s="312"/>
      <c r="BT90" s="312"/>
      <c r="BU90" s="312"/>
      <c r="BV90" s="312">
        <v>2036</v>
      </c>
      <c r="BW90" s="312"/>
      <c r="BX90" s="312"/>
      <c r="BY90" s="312">
        <v>339</v>
      </c>
      <c r="BZ90" s="312"/>
      <c r="CA90" s="312"/>
      <c r="CB90" s="312"/>
      <c r="CC90" s="312"/>
      <c r="CD90" s="235" t="s">
        <v>248</v>
      </c>
      <c r="CE90" s="28">
        <f t="shared" si="20"/>
        <v>56290</v>
      </c>
      <c r="CF90" s="28">
        <f>BE59-CE90</f>
        <v>0</v>
      </c>
    </row>
    <row r="91" spans="1:84" x14ac:dyDescent="0.35">
      <c r="A91" s="22" t="s">
        <v>291</v>
      </c>
      <c r="B91" s="16"/>
      <c r="C91" s="312"/>
      <c r="D91" s="312"/>
      <c r="E91" s="312">
        <v>4422</v>
      </c>
      <c r="F91" s="312"/>
      <c r="G91" s="312"/>
      <c r="H91" s="312"/>
      <c r="I91" s="312"/>
      <c r="J91" s="312"/>
      <c r="K91" s="312"/>
      <c r="L91" s="312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12"/>
      <c r="AB91" s="312"/>
      <c r="AC91" s="312"/>
      <c r="AD91" s="312"/>
      <c r="AE91" s="312"/>
      <c r="AF91" s="312"/>
      <c r="AG91" s="312"/>
      <c r="AH91" s="312"/>
      <c r="AI91" s="312"/>
      <c r="AJ91" s="312"/>
      <c r="AK91" s="312"/>
      <c r="AL91" s="312"/>
      <c r="AM91" s="312"/>
      <c r="AN91" s="312"/>
      <c r="AO91" s="312"/>
      <c r="AP91" s="312"/>
      <c r="AQ91" s="312"/>
      <c r="AR91" s="312"/>
      <c r="AS91" s="312"/>
      <c r="AT91" s="312"/>
      <c r="AU91" s="312"/>
      <c r="AV91" s="312"/>
      <c r="AW91" s="312"/>
      <c r="AX91" s="282" t="s">
        <v>248</v>
      </c>
      <c r="AY91" s="282" t="s">
        <v>248</v>
      </c>
      <c r="AZ91" s="312"/>
      <c r="BA91" s="312"/>
      <c r="BB91" s="312"/>
      <c r="BC91" s="312"/>
      <c r="BD91" s="25" t="s">
        <v>248</v>
      </c>
      <c r="BE91" s="25" t="s">
        <v>248</v>
      </c>
      <c r="BF91" s="312"/>
      <c r="BG91" s="25" t="s">
        <v>248</v>
      </c>
      <c r="BH91" s="312"/>
      <c r="BI91" s="312"/>
      <c r="BJ91" s="25" t="s">
        <v>248</v>
      </c>
      <c r="BK91" s="312"/>
      <c r="BL91" s="312"/>
      <c r="BM91" s="312"/>
      <c r="BN91" s="25" t="s">
        <v>248</v>
      </c>
      <c r="BO91" s="25" t="s">
        <v>248</v>
      </c>
      <c r="BP91" s="25" t="s">
        <v>248</v>
      </c>
      <c r="BQ91" s="25" t="s">
        <v>248</v>
      </c>
      <c r="BR91" s="312"/>
      <c r="BS91" s="312"/>
      <c r="BT91" s="312"/>
      <c r="BU91" s="312"/>
      <c r="BV91" s="312"/>
      <c r="BW91" s="312"/>
      <c r="BX91" s="312"/>
      <c r="BY91" s="312"/>
      <c r="BZ91" s="312"/>
      <c r="CA91" s="312"/>
      <c r="CB91" s="312"/>
      <c r="CC91" s="25" t="s">
        <v>248</v>
      </c>
      <c r="CD91" s="25" t="s">
        <v>248</v>
      </c>
      <c r="CE91" s="28">
        <f t="shared" si="20"/>
        <v>4422</v>
      </c>
      <c r="CF91" s="28">
        <f>AY59-CE91</f>
        <v>0</v>
      </c>
    </row>
    <row r="92" spans="1:84" x14ac:dyDescent="0.35">
      <c r="A92" s="22" t="s">
        <v>292</v>
      </c>
      <c r="B92" s="16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2"/>
      <c r="AG92" s="312"/>
      <c r="AH92" s="312"/>
      <c r="AI92" s="312"/>
      <c r="AJ92" s="312"/>
      <c r="AK92" s="312"/>
      <c r="AL92" s="312"/>
      <c r="AM92" s="312"/>
      <c r="AN92" s="312"/>
      <c r="AO92" s="312"/>
      <c r="AP92" s="312"/>
      <c r="AQ92" s="312"/>
      <c r="AR92" s="312"/>
      <c r="AS92" s="312"/>
      <c r="AT92" s="312"/>
      <c r="AU92" s="312"/>
      <c r="AV92" s="312"/>
      <c r="AW92" s="312"/>
      <c r="AX92" s="282" t="s">
        <v>248</v>
      </c>
      <c r="AY92" s="282" t="s">
        <v>248</v>
      </c>
      <c r="AZ92" s="25" t="s">
        <v>248</v>
      </c>
      <c r="BA92" s="312"/>
      <c r="BB92" s="312"/>
      <c r="BC92" s="312"/>
      <c r="BD92" s="25" t="s">
        <v>248</v>
      </c>
      <c r="BE92" s="25" t="s">
        <v>248</v>
      </c>
      <c r="BF92" s="25" t="s">
        <v>248</v>
      </c>
      <c r="BG92" s="25" t="s">
        <v>248</v>
      </c>
      <c r="BH92" s="312"/>
      <c r="BI92" s="312"/>
      <c r="BJ92" s="25" t="s">
        <v>248</v>
      </c>
      <c r="BK92" s="312"/>
      <c r="BL92" s="312"/>
      <c r="BM92" s="312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2"/>
      <c r="BT92" s="312"/>
      <c r="BU92" s="312"/>
      <c r="BV92" s="312"/>
      <c r="BW92" s="312"/>
      <c r="BX92" s="312"/>
      <c r="BY92" s="312"/>
      <c r="BZ92" s="312"/>
      <c r="CA92" s="312"/>
      <c r="CB92" s="312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312"/>
      <c r="D93" s="312"/>
      <c r="E93" s="312">
        <v>49222</v>
      </c>
      <c r="F93" s="312"/>
      <c r="G93" s="312"/>
      <c r="H93" s="312"/>
      <c r="I93" s="312"/>
      <c r="J93" s="312"/>
      <c r="K93" s="312"/>
      <c r="L93" s="312"/>
      <c r="M93" s="312"/>
      <c r="N93" s="312"/>
      <c r="O93" s="312"/>
      <c r="P93" s="312">
        <v>2625</v>
      </c>
      <c r="Q93" s="312"/>
      <c r="R93" s="312"/>
      <c r="S93" s="312"/>
      <c r="T93" s="312"/>
      <c r="U93" s="312"/>
      <c r="V93" s="312"/>
      <c r="W93" s="312"/>
      <c r="X93" s="312"/>
      <c r="Y93" s="312">
        <v>2625</v>
      </c>
      <c r="Z93" s="312"/>
      <c r="AA93" s="312"/>
      <c r="AB93" s="312"/>
      <c r="AC93" s="312"/>
      <c r="AD93" s="312"/>
      <c r="AE93" s="312"/>
      <c r="AF93" s="312"/>
      <c r="AG93" s="312">
        <v>9845</v>
      </c>
      <c r="AH93" s="312"/>
      <c r="AI93" s="312"/>
      <c r="AJ93" s="312">
        <v>1313</v>
      </c>
      <c r="AK93" s="312"/>
      <c r="AL93" s="312"/>
      <c r="AM93" s="312"/>
      <c r="AN93" s="312"/>
      <c r="AO93" s="312"/>
      <c r="AP93" s="312"/>
      <c r="AQ93" s="312"/>
      <c r="AR93" s="312"/>
      <c r="AS93" s="312"/>
      <c r="AT93" s="312"/>
      <c r="AU93" s="312"/>
      <c r="AV93" s="312"/>
      <c r="AW93" s="312"/>
      <c r="AX93" s="282" t="s">
        <v>248</v>
      </c>
      <c r="AY93" s="282" t="s">
        <v>248</v>
      </c>
      <c r="AZ93" s="25" t="s">
        <v>248</v>
      </c>
      <c r="BA93" s="25" t="s">
        <v>248</v>
      </c>
      <c r="BB93" s="312"/>
      <c r="BC93" s="312"/>
      <c r="BD93" s="25" t="s">
        <v>248</v>
      </c>
      <c r="BE93" s="25" t="s">
        <v>248</v>
      </c>
      <c r="BF93" s="25" t="s">
        <v>248</v>
      </c>
      <c r="BG93" s="25" t="s">
        <v>248</v>
      </c>
      <c r="BH93" s="312"/>
      <c r="BI93" s="312"/>
      <c r="BJ93" s="25" t="s">
        <v>248</v>
      </c>
      <c r="BK93" s="312"/>
      <c r="BL93" s="312"/>
      <c r="BM93" s="312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2"/>
      <c r="BT93" s="312"/>
      <c r="BU93" s="312"/>
      <c r="BV93" s="312"/>
      <c r="BW93" s="312"/>
      <c r="BX93" s="312"/>
      <c r="BY93" s="312"/>
      <c r="BZ93" s="312"/>
      <c r="CA93" s="312"/>
      <c r="CB93" s="312"/>
      <c r="CC93" s="25" t="s">
        <v>248</v>
      </c>
      <c r="CD93" s="25" t="s">
        <v>248</v>
      </c>
      <c r="CE93" s="28">
        <f t="shared" si="20"/>
        <v>65630</v>
      </c>
      <c r="CF93" s="28">
        <f>BA59</f>
        <v>0</v>
      </c>
    </row>
    <row r="94" spans="1:84" x14ac:dyDescent="0.35">
      <c r="A94" s="22" t="s">
        <v>294</v>
      </c>
      <c r="B94" s="16"/>
      <c r="C94" s="316"/>
      <c r="D94" s="316"/>
      <c r="E94" s="316">
        <f>E60</f>
        <v>18.66</v>
      </c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3">
        <f>P60</f>
        <v>3.57</v>
      </c>
      <c r="Q94" s="313"/>
      <c r="R94" s="313"/>
      <c r="S94" s="317"/>
      <c r="T94" s="317"/>
      <c r="U94" s="318"/>
      <c r="V94" s="313"/>
      <c r="W94" s="313"/>
      <c r="X94" s="313"/>
      <c r="Y94" s="313"/>
      <c r="Z94" s="313"/>
      <c r="AA94" s="313"/>
      <c r="AB94" s="317"/>
      <c r="AC94" s="313"/>
      <c r="AD94" s="313"/>
      <c r="AE94" s="313"/>
      <c r="AF94" s="313"/>
      <c r="AG94" s="313">
        <f>AG60</f>
        <v>11.12</v>
      </c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7"/>
      <c r="AW94" s="282" t="s">
        <v>248</v>
      </c>
      <c r="AX94" s="282" t="s">
        <v>248</v>
      </c>
      <c r="AY94" s="28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3"/>
      <c r="BV94" s="283"/>
      <c r="BW94" s="283"/>
      <c r="BX94" s="283"/>
      <c r="BY94" s="283"/>
      <c r="BZ94" s="283"/>
      <c r="CA94" s="283"/>
      <c r="CB94" s="283"/>
      <c r="CC94" s="25" t="s">
        <v>248</v>
      </c>
      <c r="CD94" s="25" t="s">
        <v>248</v>
      </c>
      <c r="CE94" s="237">
        <f t="shared" si="20"/>
        <v>33.35</v>
      </c>
      <c r="CF94" s="32"/>
    </row>
    <row r="95" spans="1:84" x14ac:dyDescent="0.35">
      <c r="A95" s="33" t="s">
        <v>295</v>
      </c>
      <c r="B95" s="33"/>
      <c r="C95" s="33"/>
      <c r="D95" s="33"/>
      <c r="E95" s="33"/>
    </row>
    <row r="96" spans="1:84" x14ac:dyDescent="0.35">
      <c r="A96" s="34" t="s">
        <v>296</v>
      </c>
      <c r="B96" s="35"/>
      <c r="C96" s="319" t="s">
        <v>1347</v>
      </c>
      <c r="D96" s="320" t="s">
        <v>5</v>
      </c>
      <c r="E96" s="321" t="s">
        <v>5</v>
      </c>
      <c r="F96" s="12"/>
    </row>
    <row r="97" spans="1:6" x14ac:dyDescent="0.35">
      <c r="A97" s="28" t="s">
        <v>297</v>
      </c>
      <c r="B97" s="35" t="s">
        <v>298</v>
      </c>
      <c r="C97" s="322" t="s">
        <v>1348</v>
      </c>
      <c r="D97" s="320" t="s">
        <v>5</v>
      </c>
      <c r="E97" s="321" t="s">
        <v>5</v>
      </c>
      <c r="F97" s="12"/>
    </row>
    <row r="98" spans="1:6" x14ac:dyDescent="0.35">
      <c r="A98" s="28" t="s">
        <v>299</v>
      </c>
      <c r="B98" s="35" t="s">
        <v>298</v>
      </c>
      <c r="C98" s="323" t="s">
        <v>1349</v>
      </c>
      <c r="D98" s="320"/>
      <c r="E98" s="321"/>
      <c r="F98" s="12"/>
    </row>
    <row r="99" spans="1:6" x14ac:dyDescent="0.35">
      <c r="A99" s="28" t="s">
        <v>300</v>
      </c>
      <c r="B99" s="35" t="s">
        <v>298</v>
      </c>
      <c r="C99" s="324" t="s">
        <v>1350</v>
      </c>
      <c r="D99" s="320" t="s">
        <v>5</v>
      </c>
      <c r="E99" s="321" t="s">
        <v>5</v>
      </c>
      <c r="F99" s="12"/>
    </row>
    <row r="100" spans="1:6" x14ac:dyDescent="0.35">
      <c r="A100" s="28" t="s">
        <v>301</v>
      </c>
      <c r="B100" s="35" t="s">
        <v>298</v>
      </c>
      <c r="C100" s="323" t="s">
        <v>1353</v>
      </c>
      <c r="D100" s="320" t="s">
        <v>5</v>
      </c>
      <c r="E100" s="321" t="s">
        <v>5</v>
      </c>
      <c r="F100" s="12"/>
    </row>
    <row r="101" spans="1:6" x14ac:dyDescent="0.35">
      <c r="A101" s="28" t="s">
        <v>302</v>
      </c>
      <c r="B101" s="35" t="s">
        <v>298</v>
      </c>
      <c r="C101" s="323" t="s">
        <v>1354</v>
      </c>
      <c r="D101" s="320"/>
      <c r="E101" s="321"/>
      <c r="F101" s="12"/>
    </row>
    <row r="102" spans="1:6" x14ac:dyDescent="0.35">
      <c r="A102" s="28" t="s">
        <v>303</v>
      </c>
      <c r="B102" s="35" t="s">
        <v>298</v>
      </c>
      <c r="C102" s="335" t="s">
        <v>1351</v>
      </c>
      <c r="D102" s="320" t="s">
        <v>5</v>
      </c>
      <c r="E102" s="321" t="s">
        <v>5</v>
      </c>
      <c r="F102" s="12"/>
    </row>
    <row r="103" spans="1:6" x14ac:dyDescent="0.35">
      <c r="A103" s="28" t="s">
        <v>304</v>
      </c>
      <c r="B103" s="35" t="s">
        <v>298</v>
      </c>
      <c r="C103" s="323" t="s">
        <v>1352</v>
      </c>
      <c r="D103" s="320" t="s">
        <v>5</v>
      </c>
      <c r="E103" s="321" t="s">
        <v>5</v>
      </c>
      <c r="F103" s="12"/>
    </row>
    <row r="104" spans="1:6" x14ac:dyDescent="0.35">
      <c r="A104" s="28" t="s">
        <v>305</v>
      </c>
      <c r="B104" s="35" t="s">
        <v>298</v>
      </c>
      <c r="C104" s="325" t="s">
        <v>1374</v>
      </c>
      <c r="D104" s="320" t="s">
        <v>5</v>
      </c>
      <c r="E104" s="321" t="s">
        <v>5</v>
      </c>
      <c r="F104" s="12"/>
    </row>
    <row r="105" spans="1:6" x14ac:dyDescent="0.35">
      <c r="A105" s="28" t="s">
        <v>306</v>
      </c>
      <c r="B105" s="35" t="s">
        <v>298</v>
      </c>
      <c r="C105" s="325" t="s">
        <v>1375</v>
      </c>
      <c r="D105" s="320" t="s">
        <v>5</v>
      </c>
      <c r="E105" s="321" t="s">
        <v>5</v>
      </c>
      <c r="F105" s="12"/>
    </row>
    <row r="106" spans="1:6" x14ac:dyDescent="0.35">
      <c r="A106" s="28" t="s">
        <v>307</v>
      </c>
      <c r="B106" s="35" t="s">
        <v>298</v>
      </c>
      <c r="C106" s="323" t="s">
        <v>1376</v>
      </c>
      <c r="D106" s="320" t="s">
        <v>5</v>
      </c>
      <c r="E106" s="321" t="s">
        <v>5</v>
      </c>
      <c r="F106" s="12"/>
    </row>
    <row r="107" spans="1:6" x14ac:dyDescent="0.35">
      <c r="A107" s="28" t="s">
        <v>308</v>
      </c>
      <c r="B107" s="35" t="s">
        <v>298</v>
      </c>
      <c r="C107" s="326" t="s">
        <v>1377</v>
      </c>
      <c r="D107" s="320" t="s">
        <v>5</v>
      </c>
      <c r="E107" s="321" t="s">
        <v>5</v>
      </c>
      <c r="F107" s="12"/>
    </row>
    <row r="108" spans="1:6" x14ac:dyDescent="0.35">
      <c r="A108" s="28" t="s">
        <v>309</v>
      </c>
      <c r="B108" s="35" t="s">
        <v>298</v>
      </c>
      <c r="C108" s="326" t="s">
        <v>1378</v>
      </c>
      <c r="D108" s="320" t="s">
        <v>5</v>
      </c>
      <c r="E108" s="321" t="s">
        <v>5</v>
      </c>
      <c r="F108" s="12"/>
    </row>
    <row r="109" spans="1:6" x14ac:dyDescent="0.35">
      <c r="A109" s="39" t="s">
        <v>310</v>
      </c>
      <c r="B109" s="35" t="s">
        <v>298</v>
      </c>
      <c r="C109" s="323"/>
      <c r="D109" s="320" t="s">
        <v>5</v>
      </c>
      <c r="E109" s="321" t="s">
        <v>5</v>
      </c>
      <c r="F109" s="12"/>
    </row>
    <row r="110" spans="1:6" x14ac:dyDescent="0.35">
      <c r="A110" s="39" t="s">
        <v>311</v>
      </c>
      <c r="B110" s="35" t="s">
        <v>298</v>
      </c>
      <c r="C110" s="323"/>
      <c r="D110" s="320" t="s">
        <v>5</v>
      </c>
      <c r="E110" s="321" t="s">
        <v>5</v>
      </c>
      <c r="F110" s="12"/>
    </row>
    <row r="111" spans="1:6" x14ac:dyDescent="0.35">
      <c r="A111" s="33" t="s">
        <v>312</v>
      </c>
      <c r="B111" s="33"/>
      <c r="C111" s="33"/>
      <c r="D111" s="33"/>
      <c r="E111" s="33"/>
    </row>
    <row r="112" spans="1:6" x14ac:dyDescent="0.35">
      <c r="A112" s="40" t="s">
        <v>313</v>
      </c>
      <c r="B112" s="40"/>
      <c r="C112" s="40"/>
      <c r="D112" s="40"/>
      <c r="E112" s="40"/>
    </row>
    <row r="113" spans="1:5" x14ac:dyDescent="0.35">
      <c r="A113" s="16" t="s">
        <v>302</v>
      </c>
      <c r="B113" s="41" t="s">
        <v>298</v>
      </c>
      <c r="C113" s="327"/>
      <c r="D113" s="16"/>
      <c r="E113" s="16"/>
    </row>
    <row r="114" spans="1:5" x14ac:dyDescent="0.35">
      <c r="A114" s="16" t="s">
        <v>304</v>
      </c>
      <c r="B114" s="41" t="s">
        <v>298</v>
      </c>
      <c r="C114" s="327"/>
      <c r="D114" s="16"/>
      <c r="E114" s="16"/>
    </row>
    <row r="115" spans="1:5" x14ac:dyDescent="0.35">
      <c r="A115" s="16" t="s">
        <v>314</v>
      </c>
      <c r="B115" s="41" t="s">
        <v>298</v>
      </c>
      <c r="C115" s="327">
        <v>1</v>
      </c>
      <c r="D115" s="16"/>
      <c r="E115" s="16"/>
    </row>
    <row r="116" spans="1:5" x14ac:dyDescent="0.35">
      <c r="A116" s="40" t="s">
        <v>315</v>
      </c>
      <c r="B116" s="40"/>
      <c r="C116" s="40"/>
      <c r="D116" s="40"/>
      <c r="E116" s="40"/>
    </row>
    <row r="117" spans="1:5" x14ac:dyDescent="0.35">
      <c r="A117" s="16" t="s">
        <v>316</v>
      </c>
      <c r="B117" s="41" t="s">
        <v>298</v>
      </c>
      <c r="C117" s="327"/>
      <c r="D117" s="16"/>
      <c r="E117" s="16"/>
    </row>
    <row r="118" spans="1:5" x14ac:dyDescent="0.35">
      <c r="A118" s="16" t="s">
        <v>159</v>
      </c>
      <c r="B118" s="41" t="s">
        <v>298</v>
      </c>
      <c r="C118" s="328"/>
      <c r="D118" s="16"/>
      <c r="E118" s="16"/>
    </row>
    <row r="119" spans="1:5" x14ac:dyDescent="0.35">
      <c r="A119" s="40" t="s">
        <v>317</v>
      </c>
      <c r="B119" s="40"/>
      <c r="C119" s="40"/>
      <c r="D119" s="40"/>
      <c r="E119" s="40"/>
    </row>
    <row r="120" spans="1:5" x14ac:dyDescent="0.35">
      <c r="A120" s="16" t="s">
        <v>318</v>
      </c>
      <c r="B120" s="41" t="s">
        <v>298</v>
      </c>
      <c r="C120" s="327"/>
      <c r="D120" s="16"/>
      <c r="E120" s="16"/>
    </row>
    <row r="121" spans="1:5" x14ac:dyDescent="0.35">
      <c r="A121" s="16" t="s">
        <v>319</v>
      </c>
      <c r="B121" s="41" t="s">
        <v>298</v>
      </c>
      <c r="C121" s="327"/>
      <c r="D121" s="16"/>
      <c r="E121" s="16"/>
    </row>
    <row r="122" spans="1:5" x14ac:dyDescent="0.35">
      <c r="A122" s="16" t="s">
        <v>320</v>
      </c>
      <c r="B122" s="41" t="s">
        <v>298</v>
      </c>
      <c r="C122" s="327"/>
      <c r="D122" s="16"/>
      <c r="E122" s="16"/>
    </row>
    <row r="123" spans="1:5" x14ac:dyDescent="0.35">
      <c r="A123" s="16"/>
      <c r="B123" s="41"/>
      <c r="C123" s="43"/>
      <c r="D123" s="16"/>
      <c r="E123" s="16"/>
    </row>
    <row r="124" spans="1:5" x14ac:dyDescent="0.35">
      <c r="A124" s="44" t="s">
        <v>321</v>
      </c>
      <c r="B124" s="33"/>
      <c r="C124" s="33"/>
      <c r="D124" s="33"/>
      <c r="E124" s="33"/>
    </row>
    <row r="125" spans="1:5" x14ac:dyDescent="0.35">
      <c r="A125" s="16"/>
      <c r="B125" s="41"/>
      <c r="C125" s="43"/>
      <c r="D125" s="16"/>
      <c r="E125" s="16"/>
    </row>
    <row r="126" spans="1:5" x14ac:dyDescent="0.3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5">
      <c r="A127" s="16" t="s">
        <v>324</v>
      </c>
      <c r="B127" s="41" t="s">
        <v>298</v>
      </c>
      <c r="C127" s="329">
        <v>467</v>
      </c>
      <c r="D127" s="330">
        <v>1380</v>
      </c>
      <c r="E127" s="16"/>
    </row>
    <row r="128" spans="1:5" x14ac:dyDescent="0.35">
      <c r="A128" s="16" t="s">
        <v>325</v>
      </c>
      <c r="B128" s="41" t="s">
        <v>298</v>
      </c>
      <c r="C128" s="329"/>
      <c r="D128" s="330"/>
      <c r="E128" s="16"/>
    </row>
    <row r="129" spans="1:5" x14ac:dyDescent="0.35">
      <c r="A129" s="16" t="s">
        <v>326</v>
      </c>
      <c r="B129" s="41" t="s">
        <v>298</v>
      </c>
      <c r="C129" s="327"/>
      <c r="D129" s="330"/>
      <c r="E129" s="16"/>
    </row>
    <row r="130" spans="1:5" x14ac:dyDescent="0.35">
      <c r="A130" s="16" t="s">
        <v>327</v>
      </c>
      <c r="B130" s="41" t="s">
        <v>298</v>
      </c>
      <c r="C130" s="327"/>
      <c r="D130" s="330"/>
      <c r="E130" s="16"/>
    </row>
    <row r="131" spans="1:5" x14ac:dyDescent="0.35">
      <c r="A131" s="22" t="s">
        <v>328</v>
      </c>
      <c r="B131" s="16"/>
      <c r="C131" s="17" t="s">
        <v>194</v>
      </c>
      <c r="D131" s="16"/>
      <c r="E131" s="16"/>
    </row>
    <row r="132" spans="1:5" x14ac:dyDescent="0.35">
      <c r="A132" s="16" t="s">
        <v>329</v>
      </c>
      <c r="B132" s="41" t="s">
        <v>298</v>
      </c>
      <c r="C132" s="327"/>
      <c r="D132" s="16"/>
      <c r="E132" s="16"/>
    </row>
    <row r="133" spans="1:5" x14ac:dyDescent="0.35">
      <c r="A133" s="16" t="s">
        <v>330</v>
      </c>
      <c r="B133" s="41" t="s">
        <v>298</v>
      </c>
      <c r="C133" s="327"/>
      <c r="D133" s="16"/>
      <c r="E133" s="16"/>
    </row>
    <row r="134" spans="1:5" x14ac:dyDescent="0.35">
      <c r="A134" s="16" t="s">
        <v>331</v>
      </c>
      <c r="B134" s="41" t="s">
        <v>298</v>
      </c>
      <c r="C134" s="331">
        <v>25</v>
      </c>
      <c r="D134" s="16"/>
      <c r="E134" s="16"/>
    </row>
    <row r="135" spans="1:5" x14ac:dyDescent="0.35">
      <c r="A135" s="16" t="s">
        <v>332</v>
      </c>
      <c r="B135" s="41" t="s">
        <v>298</v>
      </c>
      <c r="C135" s="327"/>
      <c r="D135" s="16"/>
      <c r="E135" s="16"/>
    </row>
    <row r="136" spans="1:5" x14ac:dyDescent="0.35">
      <c r="A136" s="16" t="s">
        <v>333</v>
      </c>
      <c r="B136" s="41" t="s">
        <v>298</v>
      </c>
      <c r="C136" s="327"/>
      <c r="D136" s="16"/>
      <c r="E136" s="16"/>
    </row>
    <row r="137" spans="1:5" x14ac:dyDescent="0.35">
      <c r="A137" s="16" t="s">
        <v>334</v>
      </c>
      <c r="B137" s="41" t="s">
        <v>298</v>
      </c>
      <c r="C137" s="327"/>
      <c r="D137" s="16"/>
      <c r="E137" s="16"/>
    </row>
    <row r="138" spans="1:5" x14ac:dyDescent="0.35">
      <c r="A138" s="16" t="s">
        <v>123</v>
      </c>
      <c r="B138" s="41" t="s">
        <v>298</v>
      </c>
      <c r="C138" s="327"/>
      <c r="D138" s="16"/>
      <c r="E138" s="16"/>
    </row>
    <row r="139" spans="1:5" x14ac:dyDescent="0.35">
      <c r="A139" s="16" t="s">
        <v>335</v>
      </c>
      <c r="B139" s="41" t="s">
        <v>298</v>
      </c>
      <c r="C139" s="329"/>
      <c r="D139" s="16"/>
      <c r="E139" s="16"/>
    </row>
    <row r="140" spans="1:5" x14ac:dyDescent="0.35">
      <c r="A140" s="16" t="s">
        <v>336</v>
      </c>
      <c r="B140" s="41"/>
      <c r="C140" s="327"/>
      <c r="D140" s="16"/>
      <c r="E140" s="16"/>
    </row>
    <row r="141" spans="1:5" x14ac:dyDescent="0.35">
      <c r="A141" s="16" t="s">
        <v>326</v>
      </c>
      <c r="B141" s="41" t="s">
        <v>298</v>
      </c>
      <c r="C141" s="327"/>
      <c r="D141" s="16"/>
      <c r="E141" s="16"/>
    </row>
    <row r="142" spans="1:5" x14ac:dyDescent="0.35">
      <c r="A142" s="16" t="s">
        <v>337</v>
      </c>
      <c r="B142" s="41" t="s">
        <v>298</v>
      </c>
      <c r="C142" s="327"/>
      <c r="D142" s="16"/>
      <c r="E142" s="16"/>
    </row>
    <row r="143" spans="1:5" x14ac:dyDescent="0.35">
      <c r="A143" s="16" t="s">
        <v>338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339</v>
      </c>
      <c r="B144" s="41" t="s">
        <v>298</v>
      </c>
      <c r="C144" s="329"/>
      <c r="D144" s="16"/>
      <c r="E144" s="16"/>
    </row>
    <row r="145" spans="1:6" x14ac:dyDescent="0.35">
      <c r="A145" s="16" t="s">
        <v>340</v>
      </c>
      <c r="B145" s="41" t="s">
        <v>298</v>
      </c>
      <c r="C145" s="327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341</v>
      </c>
      <c r="B147" s="41" t="s">
        <v>298</v>
      </c>
      <c r="C147" s="329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3" t="s">
        <v>342</v>
      </c>
      <c r="B152" s="44"/>
      <c r="C152" s="44"/>
      <c r="D152" s="44"/>
      <c r="E152" s="44"/>
    </row>
    <row r="153" spans="1:6" x14ac:dyDescent="0.35">
      <c r="A153" s="46" t="s">
        <v>343</v>
      </c>
      <c r="B153" s="47" t="s">
        <v>344</v>
      </c>
      <c r="C153" s="48" t="s">
        <v>345</v>
      </c>
      <c r="D153" s="47" t="s">
        <v>159</v>
      </c>
      <c r="E153" s="47" t="s">
        <v>230</v>
      </c>
    </row>
    <row r="154" spans="1:6" x14ac:dyDescent="0.35">
      <c r="A154" s="16" t="s">
        <v>323</v>
      </c>
      <c r="B154" s="330"/>
      <c r="C154" s="330"/>
      <c r="D154" s="330">
        <v>467</v>
      </c>
      <c r="E154" s="28">
        <f>SUM(B154:D154)</f>
        <v>467</v>
      </c>
    </row>
    <row r="155" spans="1:6" x14ac:dyDescent="0.35">
      <c r="A155" s="16" t="s">
        <v>242</v>
      </c>
      <c r="B155" s="330">
        <v>1055</v>
      </c>
      <c r="C155" s="330">
        <v>157</v>
      </c>
      <c r="D155" s="330">
        <f>1380-C155-B155</f>
        <v>168</v>
      </c>
      <c r="E155" s="28">
        <f>SUM(B155:D155)</f>
        <v>1380</v>
      </c>
    </row>
    <row r="156" spans="1:6" x14ac:dyDescent="0.35">
      <c r="A156" s="16" t="s">
        <v>346</v>
      </c>
      <c r="B156" s="330"/>
      <c r="C156" s="330"/>
      <c r="D156" s="330"/>
      <c r="E156" s="28">
        <f>SUM(B156:D156)</f>
        <v>0</v>
      </c>
    </row>
    <row r="157" spans="1:6" x14ac:dyDescent="0.35">
      <c r="A157" s="16" t="s">
        <v>287</v>
      </c>
      <c r="B157" s="330">
        <v>10230933</v>
      </c>
      <c r="C157" s="330">
        <v>49622</v>
      </c>
      <c r="D157" s="330">
        <f>13206031-C157-B157</f>
        <v>2925476</v>
      </c>
      <c r="E157" s="28">
        <f>SUM(B157:D157)</f>
        <v>13206031</v>
      </c>
      <c r="F157" s="14"/>
    </row>
    <row r="158" spans="1:6" x14ac:dyDescent="0.35">
      <c r="A158" s="16" t="s">
        <v>288</v>
      </c>
      <c r="B158" s="330">
        <v>23220976</v>
      </c>
      <c r="C158" s="330">
        <v>356520</v>
      </c>
      <c r="D158" s="330">
        <f>48292292-C158-B158</f>
        <v>24714796</v>
      </c>
      <c r="E158" s="28">
        <f>SUM(B158:D158)</f>
        <v>48292292</v>
      </c>
      <c r="F158" s="14"/>
    </row>
    <row r="159" spans="1:6" x14ac:dyDescent="0.35">
      <c r="A159" s="46" t="s">
        <v>347</v>
      </c>
      <c r="B159" s="47" t="s">
        <v>344</v>
      </c>
      <c r="C159" s="48" t="s">
        <v>345</v>
      </c>
      <c r="D159" s="47" t="s">
        <v>159</v>
      </c>
      <c r="E159" s="47" t="s">
        <v>230</v>
      </c>
    </row>
    <row r="160" spans="1:6" x14ac:dyDescent="0.35">
      <c r="A160" s="16" t="s">
        <v>323</v>
      </c>
      <c r="B160" s="311"/>
      <c r="C160" s="311"/>
      <c r="D160" s="311"/>
      <c r="E160" s="28">
        <f>SUM(B160:D160)</f>
        <v>0</v>
      </c>
    </row>
    <row r="161" spans="1:5" x14ac:dyDescent="0.35">
      <c r="A161" s="16" t="s">
        <v>242</v>
      </c>
      <c r="B161" s="311"/>
      <c r="C161" s="311"/>
      <c r="D161" s="311"/>
      <c r="E161" s="28">
        <f>SUM(B161:D161)</f>
        <v>0</v>
      </c>
    </row>
    <row r="162" spans="1:5" x14ac:dyDescent="0.35">
      <c r="A162" s="16" t="s">
        <v>346</v>
      </c>
      <c r="B162" s="330"/>
      <c r="C162" s="330"/>
      <c r="D162" s="330"/>
      <c r="E162" s="28">
        <f>SUM(B162:D162)</f>
        <v>0</v>
      </c>
    </row>
    <row r="163" spans="1:5" x14ac:dyDescent="0.35">
      <c r="A163" s="16" t="s">
        <v>287</v>
      </c>
      <c r="B163" s="311"/>
      <c r="C163" s="311"/>
      <c r="D163" s="311"/>
      <c r="E163" s="28">
        <f>SUM(B163:D163)</f>
        <v>0</v>
      </c>
    </row>
    <row r="164" spans="1:5" x14ac:dyDescent="0.35">
      <c r="A164" s="16" t="s">
        <v>288</v>
      </c>
      <c r="B164" s="330"/>
      <c r="C164" s="330"/>
      <c r="D164" s="330"/>
      <c r="E164" s="28">
        <f>SUM(B164:D164)</f>
        <v>0</v>
      </c>
    </row>
    <row r="165" spans="1:5" x14ac:dyDescent="0.35">
      <c r="A165" s="46" t="s">
        <v>348</v>
      </c>
      <c r="B165" s="47" t="s">
        <v>344</v>
      </c>
      <c r="C165" s="48" t="s">
        <v>345</v>
      </c>
      <c r="D165" s="47" t="s">
        <v>159</v>
      </c>
      <c r="E165" s="47" t="s">
        <v>230</v>
      </c>
    </row>
    <row r="166" spans="1:5" x14ac:dyDescent="0.35">
      <c r="A166" s="16" t="s">
        <v>323</v>
      </c>
      <c r="B166" s="330"/>
      <c r="C166" s="330"/>
      <c r="D166" s="330"/>
      <c r="E166" s="28">
        <f>SUM(B166:D166)</f>
        <v>0</v>
      </c>
    </row>
    <row r="167" spans="1:5" x14ac:dyDescent="0.35">
      <c r="A167" s="16" t="s">
        <v>242</v>
      </c>
      <c r="B167" s="330"/>
      <c r="C167" s="330"/>
      <c r="D167" s="330"/>
      <c r="E167" s="28">
        <f>SUM(B167:D167)</f>
        <v>0</v>
      </c>
    </row>
    <row r="168" spans="1:5" x14ac:dyDescent="0.35">
      <c r="A168" s="16" t="s">
        <v>346</v>
      </c>
      <c r="B168" s="330"/>
      <c r="C168" s="330"/>
      <c r="D168" s="330"/>
      <c r="E168" s="28">
        <f>SUM(B168:D168)</f>
        <v>0</v>
      </c>
    </row>
    <row r="169" spans="1:5" x14ac:dyDescent="0.35">
      <c r="A169" s="16" t="s">
        <v>287</v>
      </c>
      <c r="B169" s="330"/>
      <c r="C169" s="330"/>
      <c r="D169" s="330"/>
      <c r="E169" s="28">
        <f>SUM(B169:D169)</f>
        <v>0</v>
      </c>
    </row>
    <row r="170" spans="1:5" x14ac:dyDescent="0.35">
      <c r="A170" s="16" t="s">
        <v>288</v>
      </c>
      <c r="B170" s="330"/>
      <c r="C170" s="330"/>
      <c r="D170" s="330"/>
      <c r="E170" s="28">
        <f>SUM(B170:D170)</f>
        <v>0</v>
      </c>
    </row>
    <row r="171" spans="1:5" x14ac:dyDescent="0.35">
      <c r="A171" s="21"/>
      <c r="B171" s="21"/>
      <c r="C171" s="49"/>
      <c r="D171" s="50"/>
      <c r="E171" s="16"/>
    </row>
    <row r="172" spans="1:5" x14ac:dyDescent="0.35">
      <c r="A172" s="46" t="s">
        <v>349</v>
      </c>
      <c r="B172" s="47" t="s">
        <v>350</v>
      </c>
      <c r="C172" s="48" t="s">
        <v>351</v>
      </c>
      <c r="D172" s="16"/>
      <c r="E172" s="16"/>
    </row>
    <row r="173" spans="1:5" x14ac:dyDescent="0.35">
      <c r="A173" s="21" t="s">
        <v>352</v>
      </c>
      <c r="B173" s="311"/>
      <c r="C173" s="311"/>
      <c r="D173" s="16"/>
      <c r="E173" s="16"/>
    </row>
    <row r="174" spans="1:5" x14ac:dyDescent="0.35">
      <c r="A174" s="21"/>
      <c r="B174" s="50"/>
      <c r="C174" s="49"/>
      <c r="D174" s="16"/>
      <c r="E174" s="16"/>
    </row>
    <row r="175" spans="1:5" x14ac:dyDescent="0.35">
      <c r="A175" s="21"/>
      <c r="B175" s="21"/>
      <c r="C175" s="49"/>
      <c r="D175" s="50"/>
      <c r="E175" s="16"/>
    </row>
    <row r="176" spans="1:5" x14ac:dyDescent="0.35">
      <c r="A176" s="21"/>
      <c r="B176" s="21"/>
      <c r="C176" s="49"/>
      <c r="D176" s="50"/>
      <c r="E176" s="16"/>
    </row>
    <row r="177" spans="1:5" x14ac:dyDescent="0.35">
      <c r="A177" s="21"/>
      <c r="B177" s="21"/>
      <c r="C177" s="49"/>
      <c r="D177" s="50"/>
      <c r="E177" s="16"/>
    </row>
    <row r="178" spans="1:5" x14ac:dyDescent="0.35">
      <c r="A178" s="21"/>
      <c r="B178" s="21"/>
      <c r="C178" s="49"/>
      <c r="D178" s="50"/>
      <c r="E178" s="16"/>
    </row>
    <row r="179" spans="1:5" x14ac:dyDescent="0.35">
      <c r="A179" s="44" t="s">
        <v>353</v>
      </c>
      <c r="B179" s="33"/>
      <c r="C179" s="33"/>
      <c r="D179" s="33"/>
      <c r="E179" s="33"/>
    </row>
    <row r="180" spans="1:5" x14ac:dyDescent="0.35">
      <c r="A180" s="40" t="s">
        <v>354</v>
      </c>
      <c r="B180" s="40"/>
      <c r="C180" s="40"/>
      <c r="D180" s="40"/>
      <c r="E180" s="40"/>
    </row>
    <row r="181" spans="1:5" x14ac:dyDescent="0.35">
      <c r="A181" s="16" t="s">
        <v>355</v>
      </c>
      <c r="B181" s="41" t="s">
        <v>298</v>
      </c>
      <c r="C181" s="327">
        <v>988041</v>
      </c>
      <c r="D181" s="16"/>
      <c r="E181" s="16"/>
    </row>
    <row r="182" spans="1:5" x14ac:dyDescent="0.35">
      <c r="A182" s="16" t="s">
        <v>356</v>
      </c>
      <c r="B182" s="41" t="s">
        <v>298</v>
      </c>
      <c r="C182" s="327">
        <v>22533</v>
      </c>
      <c r="D182" s="16"/>
      <c r="E182" s="16"/>
    </row>
    <row r="183" spans="1:5" x14ac:dyDescent="0.35">
      <c r="A183" s="21" t="s">
        <v>357</v>
      </c>
      <c r="B183" s="41" t="s">
        <v>298</v>
      </c>
      <c r="C183" s="327">
        <v>56279</v>
      </c>
      <c r="D183" s="16"/>
      <c r="E183" s="16"/>
    </row>
    <row r="184" spans="1:5" x14ac:dyDescent="0.35">
      <c r="A184" s="16" t="s">
        <v>358</v>
      </c>
      <c r="B184" s="41" t="s">
        <v>298</v>
      </c>
      <c r="C184" s="327">
        <v>2790899</v>
      </c>
      <c r="D184" s="16"/>
      <c r="E184" s="16"/>
    </row>
    <row r="185" spans="1:5" x14ac:dyDescent="0.35">
      <c r="A185" s="16" t="s">
        <v>359</v>
      </c>
      <c r="B185" s="41" t="s">
        <v>298</v>
      </c>
      <c r="C185" s="327"/>
      <c r="D185" s="16"/>
      <c r="E185" s="16"/>
    </row>
    <row r="186" spans="1:5" x14ac:dyDescent="0.35">
      <c r="A186" s="16" t="s">
        <v>360</v>
      </c>
      <c r="B186" s="41" t="s">
        <v>298</v>
      </c>
      <c r="C186" s="327">
        <v>422383</v>
      </c>
      <c r="D186" s="16"/>
      <c r="E186" s="16"/>
    </row>
    <row r="187" spans="1:5" x14ac:dyDescent="0.35">
      <c r="A187" s="16" t="s">
        <v>361</v>
      </c>
      <c r="B187" s="41" t="s">
        <v>298</v>
      </c>
      <c r="C187" s="327">
        <v>76604</v>
      </c>
      <c r="D187" s="16"/>
      <c r="E187" s="16"/>
    </row>
    <row r="188" spans="1:5" x14ac:dyDescent="0.35">
      <c r="A188" s="16" t="s">
        <v>361</v>
      </c>
      <c r="B188" s="41" t="s">
        <v>298</v>
      </c>
      <c r="C188" s="32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4356739</v>
      </c>
      <c r="E189" s="16"/>
    </row>
    <row r="190" spans="1:5" x14ac:dyDescent="0.35">
      <c r="A190" s="40" t="s">
        <v>362</v>
      </c>
      <c r="B190" s="40"/>
      <c r="C190" s="40"/>
      <c r="D190" s="40"/>
      <c r="E190" s="40"/>
    </row>
    <row r="191" spans="1:5" x14ac:dyDescent="0.35">
      <c r="A191" s="16" t="s">
        <v>363</v>
      </c>
      <c r="B191" s="41" t="s">
        <v>298</v>
      </c>
      <c r="C191" s="337"/>
      <c r="D191" s="16"/>
      <c r="E191" s="16"/>
    </row>
    <row r="192" spans="1:5" x14ac:dyDescent="0.35">
      <c r="A192" s="16" t="s">
        <v>364</v>
      </c>
      <c r="B192" s="41" t="s">
        <v>298</v>
      </c>
      <c r="C192" s="337">
        <v>23670.290000000008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23670.290000000008</v>
      </c>
      <c r="E193" s="16"/>
    </row>
    <row r="194" spans="1:5" x14ac:dyDescent="0.35">
      <c r="A194" s="40" t="s">
        <v>365</v>
      </c>
      <c r="B194" s="40"/>
      <c r="C194" s="40"/>
      <c r="D194" s="40"/>
      <c r="E194" s="40"/>
    </row>
    <row r="195" spans="1:5" x14ac:dyDescent="0.35">
      <c r="A195" s="16" t="s">
        <v>366</v>
      </c>
      <c r="B195" s="41" t="s">
        <v>298</v>
      </c>
      <c r="C195" s="337">
        <v>218656.64000000001</v>
      </c>
      <c r="D195" s="16"/>
      <c r="E195" s="16"/>
    </row>
    <row r="196" spans="1:5" x14ac:dyDescent="0.35">
      <c r="A196" s="16" t="s">
        <v>367</v>
      </c>
      <c r="B196" s="41" t="s">
        <v>298</v>
      </c>
      <c r="C196" s="337">
        <v>198699.66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417356.30000000005</v>
      </c>
      <c r="E197" s="16"/>
    </row>
    <row r="198" spans="1:5" x14ac:dyDescent="0.35">
      <c r="A198" s="40" t="s">
        <v>368</v>
      </c>
      <c r="B198" s="40"/>
      <c r="C198" s="40"/>
      <c r="D198" s="40"/>
      <c r="E198" s="40"/>
    </row>
    <row r="199" spans="1:5" x14ac:dyDescent="0.35">
      <c r="A199" s="16" t="s">
        <v>369</v>
      </c>
      <c r="B199" s="41" t="s">
        <v>298</v>
      </c>
      <c r="C199" s="327"/>
      <c r="D199" s="16"/>
      <c r="E199" s="16"/>
    </row>
    <row r="200" spans="1:5" x14ac:dyDescent="0.35">
      <c r="A200" s="16" t="s">
        <v>370</v>
      </c>
      <c r="B200" s="41" t="s">
        <v>298</v>
      </c>
      <c r="C200" s="327">
        <v>358639</v>
      </c>
      <c r="D200" s="16"/>
      <c r="E200" s="16"/>
    </row>
    <row r="201" spans="1:5" x14ac:dyDescent="0.35">
      <c r="A201" s="16" t="s">
        <v>159</v>
      </c>
      <c r="B201" s="41" t="s">
        <v>298</v>
      </c>
      <c r="C201" s="327"/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358639</v>
      </c>
      <c r="E202" s="16"/>
    </row>
    <row r="203" spans="1:5" x14ac:dyDescent="0.35">
      <c r="A203" s="40" t="s">
        <v>371</v>
      </c>
      <c r="B203" s="40"/>
      <c r="C203" s="40"/>
      <c r="D203" s="40"/>
      <c r="E203" s="40"/>
    </row>
    <row r="204" spans="1:5" x14ac:dyDescent="0.35">
      <c r="A204" s="16" t="s">
        <v>372</v>
      </c>
      <c r="B204" s="41" t="s">
        <v>298</v>
      </c>
      <c r="C204" s="327"/>
      <c r="D204" s="16"/>
      <c r="E204" s="16"/>
    </row>
    <row r="205" spans="1:5" x14ac:dyDescent="0.35">
      <c r="A205" s="16" t="s">
        <v>373</v>
      </c>
      <c r="B205" s="41" t="s">
        <v>298</v>
      </c>
      <c r="C205" s="349">
        <v>125641.99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125641.99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3" t="s">
        <v>374</v>
      </c>
      <c r="B208" s="33"/>
      <c r="C208" s="33"/>
      <c r="D208" s="33"/>
      <c r="E208" s="33"/>
    </row>
    <row r="209" spans="1:5" x14ac:dyDescent="0.35">
      <c r="A209" s="44" t="s">
        <v>375</v>
      </c>
      <c r="B209" s="33"/>
      <c r="C209" s="33"/>
      <c r="D209" s="33"/>
      <c r="E209" s="33"/>
    </row>
    <row r="210" spans="1:5" x14ac:dyDescent="0.3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5">
      <c r="A211" s="16" t="s">
        <v>380</v>
      </c>
      <c r="B211" s="351">
        <v>592509</v>
      </c>
      <c r="C211" s="351"/>
      <c r="D211" s="352"/>
      <c r="E211" s="28">
        <f t="shared" ref="E211:E219" si="22">SUM(B211:C211)-D211</f>
        <v>592509</v>
      </c>
    </row>
    <row r="212" spans="1:5" x14ac:dyDescent="0.35">
      <c r="A212" s="16" t="s">
        <v>381</v>
      </c>
      <c r="B212" s="351">
        <v>160430</v>
      </c>
      <c r="C212" s="351">
        <v>24078</v>
      </c>
      <c r="D212" s="352"/>
      <c r="E212" s="28">
        <f t="shared" si="22"/>
        <v>184508</v>
      </c>
    </row>
    <row r="213" spans="1:5" x14ac:dyDescent="0.35">
      <c r="A213" s="16" t="s">
        <v>382</v>
      </c>
      <c r="B213" s="351">
        <v>14777252</v>
      </c>
      <c r="C213" s="351"/>
      <c r="D213" s="352"/>
      <c r="E213" s="28">
        <f t="shared" si="22"/>
        <v>14777252</v>
      </c>
    </row>
    <row r="214" spans="1:5" x14ac:dyDescent="0.35">
      <c r="A214" s="16" t="s">
        <v>383</v>
      </c>
      <c r="B214" s="351">
        <v>172574</v>
      </c>
      <c r="C214" s="351">
        <v>104850</v>
      </c>
      <c r="D214" s="352"/>
      <c r="E214" s="28">
        <f t="shared" si="22"/>
        <v>277424</v>
      </c>
    </row>
    <row r="215" spans="1:5" x14ac:dyDescent="0.35">
      <c r="A215" s="16" t="s">
        <v>384</v>
      </c>
      <c r="B215" s="351">
        <v>3318719</v>
      </c>
      <c r="C215" s="351">
        <v>117980</v>
      </c>
      <c r="D215" s="352"/>
      <c r="E215" s="28">
        <f t="shared" si="22"/>
        <v>3436699</v>
      </c>
    </row>
    <row r="216" spans="1:5" x14ac:dyDescent="0.35">
      <c r="A216" s="16" t="s">
        <v>385</v>
      </c>
      <c r="B216" s="351">
        <v>11586875</v>
      </c>
      <c r="C216" s="351">
        <v>192180</v>
      </c>
      <c r="D216" s="352"/>
      <c r="E216" s="28">
        <f t="shared" si="22"/>
        <v>11779055</v>
      </c>
    </row>
    <row r="217" spans="1:5" x14ac:dyDescent="0.35">
      <c r="A217" s="16" t="s">
        <v>386</v>
      </c>
      <c r="B217" s="351"/>
      <c r="C217" s="351"/>
      <c r="D217" s="352"/>
      <c r="E217" s="28">
        <f t="shared" si="22"/>
        <v>0</v>
      </c>
    </row>
    <row r="218" spans="1:5" x14ac:dyDescent="0.35">
      <c r="A218" s="16" t="s">
        <v>387</v>
      </c>
      <c r="B218" s="351">
        <v>62063</v>
      </c>
      <c r="C218" s="351"/>
      <c r="D218" s="352"/>
      <c r="E218" s="28">
        <f t="shared" si="22"/>
        <v>62063</v>
      </c>
    </row>
    <row r="219" spans="1:5" x14ac:dyDescent="0.35">
      <c r="A219" s="16" t="s">
        <v>388</v>
      </c>
      <c r="B219" s="351">
        <v>211752</v>
      </c>
      <c r="C219" s="351">
        <v>580384</v>
      </c>
      <c r="D219" s="352"/>
      <c r="E219" s="28">
        <f t="shared" si="22"/>
        <v>792136</v>
      </c>
    </row>
    <row r="220" spans="1:5" x14ac:dyDescent="0.35">
      <c r="A220" s="16" t="s">
        <v>230</v>
      </c>
      <c r="B220" s="28">
        <f>SUM(B211:B219)</f>
        <v>30882174</v>
      </c>
      <c r="C220" s="236">
        <f>SUM(C211:C219)</f>
        <v>1019472</v>
      </c>
      <c r="D220" s="28">
        <f>SUM(D211:D219)</f>
        <v>0</v>
      </c>
      <c r="E220" s="28">
        <f>SUM(E211:E219)</f>
        <v>31901646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4" t="s">
        <v>389</v>
      </c>
      <c r="B222" s="44"/>
      <c r="C222" s="44"/>
      <c r="D222" s="44"/>
      <c r="E222" s="44"/>
    </row>
    <row r="223" spans="1:5" x14ac:dyDescent="0.3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5">
      <c r="A224" s="16" t="s">
        <v>380</v>
      </c>
      <c r="B224" s="50"/>
      <c r="C224" s="49"/>
      <c r="D224" s="50"/>
      <c r="E224" s="16"/>
    </row>
    <row r="225" spans="1:6" x14ac:dyDescent="0.35">
      <c r="A225" s="16" t="s">
        <v>381</v>
      </c>
      <c r="B225" s="351">
        <v>157195</v>
      </c>
      <c r="C225" s="351">
        <v>2077</v>
      </c>
      <c r="D225" s="352"/>
      <c r="E225" s="28">
        <f t="shared" ref="E225:E232" si="23">SUM(B225:C225)-D225</f>
        <v>159272</v>
      </c>
    </row>
    <row r="226" spans="1:6" x14ac:dyDescent="0.35">
      <c r="A226" s="16" t="s">
        <v>382</v>
      </c>
      <c r="B226" s="351">
        <v>11017479</v>
      </c>
      <c r="C226" s="351">
        <v>347865</v>
      </c>
      <c r="D226" s="352"/>
      <c r="E226" s="28">
        <f t="shared" si="23"/>
        <v>11365344</v>
      </c>
    </row>
    <row r="227" spans="1:6" x14ac:dyDescent="0.35">
      <c r="A227" s="16" t="s">
        <v>383</v>
      </c>
      <c r="B227" s="351">
        <v>107997.44</v>
      </c>
      <c r="C227" s="351">
        <v>29266</v>
      </c>
      <c r="D227" s="352"/>
      <c r="E227" s="28">
        <f t="shared" si="23"/>
        <v>137263.44</v>
      </c>
    </row>
    <row r="228" spans="1:6" x14ac:dyDescent="0.35">
      <c r="A228" s="16" t="s">
        <v>384</v>
      </c>
      <c r="B228" s="351">
        <v>2086621.39</v>
      </c>
      <c r="C228" s="351">
        <v>372681</v>
      </c>
      <c r="D228" s="352"/>
      <c r="E228" s="28">
        <f t="shared" si="23"/>
        <v>2459302.3899999997</v>
      </c>
    </row>
    <row r="229" spans="1:6" x14ac:dyDescent="0.35">
      <c r="A229" s="16" t="s">
        <v>385</v>
      </c>
      <c r="B229" s="351">
        <v>10516350</v>
      </c>
      <c r="C229" s="351">
        <v>247168</v>
      </c>
      <c r="D229" s="352"/>
      <c r="E229" s="28">
        <f t="shared" si="23"/>
        <v>10763518</v>
      </c>
    </row>
    <row r="230" spans="1:6" x14ac:dyDescent="0.35">
      <c r="A230" s="16" t="s">
        <v>386</v>
      </c>
      <c r="B230" s="351"/>
      <c r="C230" s="351"/>
      <c r="D230" s="352"/>
      <c r="E230" s="28">
        <f t="shared" si="23"/>
        <v>0</v>
      </c>
    </row>
    <row r="231" spans="1:6" x14ac:dyDescent="0.35">
      <c r="A231" s="16" t="s">
        <v>387</v>
      </c>
      <c r="B231" s="351">
        <v>51310.79</v>
      </c>
      <c r="C231" s="351">
        <v>10752.22</v>
      </c>
      <c r="D231" s="352"/>
      <c r="E231" s="28">
        <f t="shared" si="23"/>
        <v>62063.01</v>
      </c>
    </row>
    <row r="232" spans="1:6" x14ac:dyDescent="0.35">
      <c r="A232" s="16" t="s">
        <v>388</v>
      </c>
      <c r="B232" s="351"/>
      <c r="C232" s="351"/>
      <c r="D232" s="352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23936953.619999997</v>
      </c>
      <c r="C233" s="236">
        <f>SUM(C224:C232)</f>
        <v>1009809.22</v>
      </c>
      <c r="D233" s="28">
        <f>SUM(D224:D232)</f>
        <v>0</v>
      </c>
      <c r="E233" s="28">
        <f>SUM(E224:E232)</f>
        <v>24946762.84</v>
      </c>
    </row>
    <row r="234" spans="1:6" x14ac:dyDescent="0.35">
      <c r="A234" s="16"/>
      <c r="B234" s="16"/>
      <c r="C234" s="23"/>
      <c r="D234" s="16"/>
      <c r="E234" s="16"/>
      <c r="F234" s="11">
        <f>E220-E233</f>
        <v>6954883.1600000001</v>
      </c>
    </row>
    <row r="235" spans="1:6" x14ac:dyDescent="0.35">
      <c r="A235" s="33" t="s">
        <v>390</v>
      </c>
      <c r="B235" s="33"/>
      <c r="C235" s="33"/>
      <c r="D235" s="33"/>
      <c r="E235" s="33"/>
    </row>
    <row r="236" spans="1:6" x14ac:dyDescent="0.35">
      <c r="A236" s="33"/>
      <c r="B236" s="354" t="s">
        <v>391</v>
      </c>
      <c r="C236" s="354"/>
      <c r="D236" s="33"/>
      <c r="E236" s="33"/>
    </row>
    <row r="237" spans="1:6" x14ac:dyDescent="0.35">
      <c r="A237" s="51" t="s">
        <v>391</v>
      </c>
      <c r="B237" s="33"/>
      <c r="C237" s="337">
        <v>1386267</v>
      </c>
      <c r="D237" s="35">
        <f>C237</f>
        <v>1386267</v>
      </c>
      <c r="E237" s="33"/>
    </row>
    <row r="238" spans="1:6" x14ac:dyDescent="0.35">
      <c r="A238" s="40" t="s">
        <v>392</v>
      </c>
      <c r="B238" s="40"/>
      <c r="C238" s="40"/>
      <c r="D238" s="40"/>
      <c r="E238" s="40"/>
    </row>
    <row r="239" spans="1:6" x14ac:dyDescent="0.35">
      <c r="A239" s="16" t="s">
        <v>393</v>
      </c>
      <c r="B239" s="41" t="s">
        <v>298</v>
      </c>
      <c r="C239" s="337">
        <v>0</v>
      </c>
      <c r="D239" s="16"/>
      <c r="E239" s="16"/>
    </row>
    <row r="240" spans="1:6" x14ac:dyDescent="0.35">
      <c r="A240" s="16" t="s">
        <v>394</v>
      </c>
      <c r="B240" s="41" t="s">
        <v>298</v>
      </c>
      <c r="C240" s="337">
        <v>0</v>
      </c>
      <c r="D240" s="16"/>
      <c r="E240" s="16"/>
    </row>
    <row r="241" spans="1:5" x14ac:dyDescent="0.35">
      <c r="A241" s="16" t="s">
        <v>395</v>
      </c>
      <c r="B241" s="41" t="s">
        <v>298</v>
      </c>
      <c r="C241" s="337">
        <v>229562.23999999999</v>
      </c>
      <c r="D241" s="16"/>
      <c r="E241" s="16"/>
    </row>
    <row r="242" spans="1:5" x14ac:dyDescent="0.35">
      <c r="A242" s="16" t="s">
        <v>396</v>
      </c>
      <c r="B242" s="41" t="s">
        <v>298</v>
      </c>
      <c r="C242" s="337">
        <v>1095240.19</v>
      </c>
      <c r="D242" s="16"/>
      <c r="E242" s="16"/>
    </row>
    <row r="243" spans="1:5" x14ac:dyDescent="0.35">
      <c r="A243" s="16" t="s">
        <v>397</v>
      </c>
      <c r="B243" s="41" t="s">
        <v>298</v>
      </c>
      <c r="C243" s="337">
        <v>0</v>
      </c>
      <c r="D243" s="16"/>
      <c r="E243" s="16"/>
    </row>
    <row r="244" spans="1:5" x14ac:dyDescent="0.35">
      <c r="A244" s="16" t="s">
        <v>398</v>
      </c>
      <c r="B244" s="41" t="s">
        <v>298</v>
      </c>
      <c r="C244" s="337">
        <v>1044157.2999999999</v>
      </c>
      <c r="D244" s="16"/>
      <c r="E244" s="16"/>
    </row>
    <row r="245" spans="1:5" x14ac:dyDescent="0.35">
      <c r="A245" s="16" t="s">
        <v>399</v>
      </c>
      <c r="B245" s="16"/>
      <c r="C245" s="23"/>
      <c r="D245" s="28">
        <f>SUM(C239:C244)</f>
        <v>2368959.73</v>
      </c>
      <c r="E245" s="16"/>
    </row>
    <row r="246" spans="1:5" x14ac:dyDescent="0.35">
      <c r="A246" s="40" t="s">
        <v>400</v>
      </c>
      <c r="B246" s="40"/>
      <c r="C246" s="40"/>
      <c r="D246" s="40"/>
      <c r="E246" s="40"/>
    </row>
    <row r="247" spans="1:5" x14ac:dyDescent="0.35">
      <c r="A247" s="22" t="s">
        <v>401</v>
      </c>
      <c r="B247" s="41" t="s">
        <v>298</v>
      </c>
      <c r="C247" s="329"/>
      <c r="D247" s="16"/>
      <c r="E247" s="16"/>
    </row>
    <row r="248" spans="1:5" x14ac:dyDescent="0.35">
      <c r="A248" s="22"/>
      <c r="B248" s="41"/>
      <c r="C248" s="23"/>
      <c r="D248" s="16"/>
      <c r="E248" s="16"/>
    </row>
    <row r="249" spans="1:5" x14ac:dyDescent="0.35">
      <c r="A249" s="22" t="s">
        <v>402</v>
      </c>
      <c r="B249" s="41" t="s">
        <v>298</v>
      </c>
      <c r="C249" s="337">
        <v>0</v>
      </c>
      <c r="D249" s="16"/>
      <c r="E249" s="16"/>
    </row>
    <row r="250" spans="1:5" x14ac:dyDescent="0.35">
      <c r="A250" s="22" t="s">
        <v>403</v>
      </c>
      <c r="B250" s="41" t="s">
        <v>298</v>
      </c>
      <c r="C250" s="337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404</v>
      </c>
      <c r="B252" s="16"/>
      <c r="C252" s="23"/>
      <c r="D252" s="28">
        <f>SUM(C249:C251)</f>
        <v>0</v>
      </c>
      <c r="E252" s="16"/>
    </row>
    <row r="253" spans="1:5" x14ac:dyDescent="0.35">
      <c r="A253" s="40" t="s">
        <v>405</v>
      </c>
      <c r="B253" s="40"/>
      <c r="C253" s="40"/>
      <c r="D253" s="40"/>
      <c r="E253" s="40"/>
    </row>
    <row r="254" spans="1:5" x14ac:dyDescent="0.35">
      <c r="A254" s="16" t="s">
        <v>406</v>
      </c>
      <c r="B254" s="41" t="s">
        <v>298</v>
      </c>
      <c r="C254" s="337">
        <v>0</v>
      </c>
      <c r="D254" s="16"/>
      <c r="E254" s="16"/>
    </row>
    <row r="255" spans="1:5" x14ac:dyDescent="0.35">
      <c r="A255" s="16" t="s">
        <v>405</v>
      </c>
      <c r="B255" s="41" t="s">
        <v>298</v>
      </c>
      <c r="C255" s="337">
        <v>26702681.25</v>
      </c>
      <c r="D255" s="16"/>
      <c r="E255" s="16"/>
    </row>
    <row r="256" spans="1:5" x14ac:dyDescent="0.35">
      <c r="A256" s="16" t="s">
        <v>407</v>
      </c>
      <c r="B256" s="16"/>
      <c r="C256" s="23"/>
      <c r="D256" s="28">
        <f>SUM(C254:C255)</f>
        <v>26702681.25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408</v>
      </c>
      <c r="B258" s="16"/>
      <c r="C258" s="23"/>
      <c r="D258" s="28">
        <f>D237+D245+D252+D256</f>
        <v>30457907.98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3" t="s">
        <v>409</v>
      </c>
      <c r="B264" s="33"/>
      <c r="C264" s="33"/>
      <c r="D264" s="33"/>
      <c r="E264" s="33"/>
    </row>
    <row r="265" spans="1:5" x14ac:dyDescent="0.35">
      <c r="A265" s="40" t="s">
        <v>410</v>
      </c>
      <c r="B265" s="40"/>
      <c r="C265" s="40"/>
      <c r="D265" s="40"/>
      <c r="E265" s="40"/>
    </row>
    <row r="266" spans="1:5" x14ac:dyDescent="0.35">
      <c r="A266" s="16" t="s">
        <v>411</v>
      </c>
      <c r="B266" s="41" t="s">
        <v>298</v>
      </c>
      <c r="C266" s="327">
        <v>7659588</v>
      </c>
      <c r="D266" s="16"/>
      <c r="E266" s="16"/>
    </row>
    <row r="267" spans="1:5" x14ac:dyDescent="0.35">
      <c r="A267" s="16" t="s">
        <v>412</v>
      </c>
      <c r="B267" s="41" t="s">
        <v>298</v>
      </c>
      <c r="C267" s="327">
        <v>0</v>
      </c>
      <c r="D267" s="16"/>
      <c r="E267" s="16"/>
    </row>
    <row r="268" spans="1:5" x14ac:dyDescent="0.35">
      <c r="A268" s="16" t="s">
        <v>413</v>
      </c>
      <c r="B268" s="41" t="s">
        <v>298</v>
      </c>
      <c r="C268" s="327">
        <v>10215092</v>
      </c>
      <c r="D268" s="16"/>
      <c r="E268" s="16"/>
    </row>
    <row r="269" spans="1:5" x14ac:dyDescent="0.35">
      <c r="A269" s="16" t="s">
        <v>414</v>
      </c>
      <c r="B269" s="41" t="s">
        <v>298</v>
      </c>
      <c r="C269" s="327">
        <v>3327449</v>
      </c>
      <c r="D269" s="16"/>
      <c r="E269" s="16"/>
    </row>
    <row r="270" spans="1:5" x14ac:dyDescent="0.35">
      <c r="A270" s="16" t="s">
        <v>415</v>
      </c>
      <c r="B270" s="41" t="s">
        <v>298</v>
      </c>
      <c r="C270" s="327">
        <v>0</v>
      </c>
      <c r="D270" s="16"/>
      <c r="E270" s="16"/>
    </row>
    <row r="271" spans="1:5" x14ac:dyDescent="0.35">
      <c r="A271" s="16" t="s">
        <v>416</v>
      </c>
      <c r="B271" s="41" t="s">
        <v>298</v>
      </c>
      <c r="C271" s="327">
        <v>88638</v>
      </c>
      <c r="D271" s="16"/>
      <c r="E271" s="16"/>
    </row>
    <row r="272" spans="1:5" x14ac:dyDescent="0.35">
      <c r="A272" s="16" t="s">
        <v>417</v>
      </c>
      <c r="B272" s="41" t="s">
        <v>298</v>
      </c>
      <c r="C272" s="327">
        <v>12227</v>
      </c>
      <c r="D272" s="16"/>
      <c r="E272" s="16"/>
    </row>
    <row r="273" spans="1:5" x14ac:dyDescent="0.35">
      <c r="A273" s="16" t="s">
        <v>418</v>
      </c>
      <c r="B273" s="41" t="s">
        <v>298</v>
      </c>
      <c r="C273" s="327">
        <v>448402</v>
      </c>
      <c r="D273" s="16"/>
      <c r="E273" s="16"/>
    </row>
    <row r="274" spans="1:5" x14ac:dyDescent="0.35">
      <c r="A274" s="16" t="s">
        <v>419</v>
      </c>
      <c r="B274" s="41" t="s">
        <v>298</v>
      </c>
      <c r="C274" s="327">
        <v>591803</v>
      </c>
      <c r="D274" s="16"/>
      <c r="E274" s="16"/>
    </row>
    <row r="275" spans="1:5" x14ac:dyDescent="0.35">
      <c r="A275" s="16" t="s">
        <v>420</v>
      </c>
      <c r="B275" s="41" t="s">
        <v>298</v>
      </c>
      <c r="C275" s="327">
        <v>0</v>
      </c>
      <c r="D275" s="16"/>
      <c r="E275" s="16"/>
    </row>
    <row r="276" spans="1:5" x14ac:dyDescent="0.35">
      <c r="A276" s="16" t="s">
        <v>421</v>
      </c>
      <c r="B276" s="16"/>
      <c r="C276" s="23"/>
      <c r="D276" s="28">
        <f>SUM(C266:C268)-C269+SUM(C270:C275)</f>
        <v>15688301</v>
      </c>
      <c r="E276" s="16"/>
    </row>
    <row r="277" spans="1:5" x14ac:dyDescent="0.35">
      <c r="A277" s="40" t="s">
        <v>422</v>
      </c>
      <c r="B277" s="40"/>
      <c r="C277" s="40"/>
      <c r="D277" s="40"/>
      <c r="E277" s="40"/>
    </row>
    <row r="278" spans="1:5" x14ac:dyDescent="0.35">
      <c r="A278" s="16" t="s">
        <v>411</v>
      </c>
      <c r="B278" s="41" t="s">
        <v>298</v>
      </c>
      <c r="C278" s="327">
        <v>11621554</v>
      </c>
      <c r="D278" s="16"/>
      <c r="E278" s="16"/>
    </row>
    <row r="279" spans="1:5" x14ac:dyDescent="0.35">
      <c r="A279" s="16" t="s">
        <v>412</v>
      </c>
      <c r="B279" s="41" t="s">
        <v>298</v>
      </c>
      <c r="C279" s="327">
        <v>0</v>
      </c>
      <c r="D279" s="16"/>
      <c r="E279" s="16"/>
    </row>
    <row r="280" spans="1:5" x14ac:dyDescent="0.35">
      <c r="A280" s="16" t="s">
        <v>423</v>
      </c>
      <c r="B280" s="41" t="s">
        <v>298</v>
      </c>
      <c r="C280" s="327">
        <v>0</v>
      </c>
      <c r="D280" s="16"/>
      <c r="E280" s="16"/>
    </row>
    <row r="281" spans="1:5" x14ac:dyDescent="0.35">
      <c r="A281" s="16" t="s">
        <v>424</v>
      </c>
      <c r="B281" s="16"/>
      <c r="C281" s="23"/>
      <c r="D281" s="28">
        <f>SUM(C278:C280)</f>
        <v>11621554</v>
      </c>
      <c r="E281" s="16"/>
    </row>
    <row r="282" spans="1:5" x14ac:dyDescent="0.35">
      <c r="A282" s="40" t="s">
        <v>425</v>
      </c>
      <c r="B282" s="40"/>
      <c r="C282" s="40"/>
      <c r="D282" s="40"/>
      <c r="E282" s="40"/>
    </row>
    <row r="283" spans="1:5" x14ac:dyDescent="0.35">
      <c r="A283" s="16" t="s">
        <v>380</v>
      </c>
      <c r="B283" s="41" t="s">
        <v>298</v>
      </c>
      <c r="C283" s="353">
        <v>592509</v>
      </c>
      <c r="D283" s="16"/>
      <c r="E283" s="16"/>
    </row>
    <row r="284" spans="1:5" x14ac:dyDescent="0.35">
      <c r="A284" s="16" t="s">
        <v>381</v>
      </c>
      <c r="B284" s="41" t="s">
        <v>298</v>
      </c>
      <c r="C284" s="353">
        <v>184508.19</v>
      </c>
      <c r="D284" s="16"/>
      <c r="E284" s="16"/>
    </row>
    <row r="285" spans="1:5" x14ac:dyDescent="0.35">
      <c r="A285" s="16" t="s">
        <v>382</v>
      </c>
      <c r="B285" s="41" t="s">
        <v>298</v>
      </c>
      <c r="C285" s="353">
        <v>14777252</v>
      </c>
      <c r="D285" s="16"/>
      <c r="E285" s="16"/>
    </row>
    <row r="286" spans="1:5" x14ac:dyDescent="0.35">
      <c r="A286" s="16" t="s">
        <v>426</v>
      </c>
      <c r="B286" s="41" t="s">
        <v>298</v>
      </c>
      <c r="C286" s="353">
        <v>277423.90000000002</v>
      </c>
      <c r="D286" s="16"/>
      <c r="E286" s="16"/>
    </row>
    <row r="287" spans="1:5" x14ac:dyDescent="0.35">
      <c r="A287" s="16" t="s">
        <v>427</v>
      </c>
      <c r="B287" s="41" t="s">
        <v>298</v>
      </c>
      <c r="C287" s="353">
        <v>3436699.35</v>
      </c>
      <c r="D287" s="16"/>
      <c r="E287" s="16"/>
    </row>
    <row r="288" spans="1:5" x14ac:dyDescent="0.35">
      <c r="A288" s="16" t="s">
        <v>428</v>
      </c>
      <c r="B288" s="41" t="s">
        <v>298</v>
      </c>
      <c r="C288" s="353">
        <v>11779055.630000001</v>
      </c>
      <c r="D288" s="16"/>
      <c r="E288" s="16"/>
    </row>
    <row r="289" spans="1:5" x14ac:dyDescent="0.35">
      <c r="A289" s="16" t="s">
        <v>387</v>
      </c>
      <c r="B289" s="41" t="s">
        <v>298</v>
      </c>
      <c r="C289" s="353">
        <v>62063</v>
      </c>
      <c r="D289" s="16"/>
      <c r="E289" s="16"/>
    </row>
    <row r="290" spans="1:5" x14ac:dyDescent="0.35">
      <c r="A290" s="16" t="s">
        <v>388</v>
      </c>
      <c r="B290" s="41" t="s">
        <v>298</v>
      </c>
      <c r="C290" s="353">
        <v>792135.41</v>
      </c>
      <c r="D290" s="16"/>
      <c r="E290" s="16"/>
    </row>
    <row r="291" spans="1:5" x14ac:dyDescent="0.35">
      <c r="A291" s="16" t="s">
        <v>429</v>
      </c>
      <c r="B291" s="16"/>
      <c r="C291" s="23"/>
      <c r="D291" s="28">
        <f>SUM(C283:C290)</f>
        <v>31901646.48</v>
      </c>
      <c r="E291" s="16"/>
    </row>
    <row r="292" spans="1:5" x14ac:dyDescent="0.35">
      <c r="A292" s="16" t="s">
        <v>430</v>
      </c>
      <c r="B292" s="41" t="s">
        <v>298</v>
      </c>
      <c r="C292" s="327">
        <v>24946764</v>
      </c>
      <c r="D292" s="16"/>
      <c r="E292" s="16"/>
    </row>
    <row r="293" spans="1:5" x14ac:dyDescent="0.35">
      <c r="A293" s="16" t="s">
        <v>431</v>
      </c>
      <c r="B293" s="16"/>
      <c r="C293" s="23"/>
      <c r="D293" s="28">
        <f>D291-C292</f>
        <v>6954882.4800000004</v>
      </c>
      <c r="E293" s="16"/>
    </row>
    <row r="294" spans="1:5" x14ac:dyDescent="0.35">
      <c r="A294" s="40" t="s">
        <v>432</v>
      </c>
      <c r="B294" s="40"/>
      <c r="C294" s="40"/>
      <c r="D294" s="40"/>
      <c r="E294" s="40"/>
    </row>
    <row r="295" spans="1:5" x14ac:dyDescent="0.35">
      <c r="A295" s="16" t="s">
        <v>433</v>
      </c>
      <c r="B295" s="41" t="s">
        <v>298</v>
      </c>
      <c r="C295" s="327">
        <v>0</v>
      </c>
      <c r="D295" s="16"/>
      <c r="E295" s="16"/>
    </row>
    <row r="296" spans="1:5" x14ac:dyDescent="0.35">
      <c r="A296" s="16" t="s">
        <v>434</v>
      </c>
      <c r="B296" s="41" t="s">
        <v>298</v>
      </c>
      <c r="C296" s="327">
        <v>0</v>
      </c>
      <c r="D296" s="16"/>
      <c r="E296" s="16"/>
    </row>
    <row r="297" spans="1:5" x14ac:dyDescent="0.35">
      <c r="A297" s="16" t="s">
        <v>435</v>
      </c>
      <c r="B297" s="41" t="s">
        <v>298</v>
      </c>
      <c r="C297" s="327">
        <v>0</v>
      </c>
      <c r="D297" s="16"/>
      <c r="E297" s="16"/>
    </row>
    <row r="298" spans="1:5" x14ac:dyDescent="0.35">
      <c r="A298" s="16" t="s">
        <v>423</v>
      </c>
      <c r="B298" s="41" t="s">
        <v>298</v>
      </c>
      <c r="C298" s="327">
        <v>257647</v>
      </c>
      <c r="D298" s="16"/>
      <c r="E298" s="16"/>
    </row>
    <row r="299" spans="1:5" x14ac:dyDescent="0.35">
      <c r="A299" s="16" t="s">
        <v>436</v>
      </c>
      <c r="B299" s="16"/>
      <c r="C299" s="23"/>
      <c r="D299" s="28">
        <f>C295-C296+C297+C298</f>
        <v>257647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0" t="s">
        <v>437</v>
      </c>
      <c r="B301" s="40"/>
      <c r="C301" s="40"/>
      <c r="D301" s="40"/>
      <c r="E301" s="40"/>
    </row>
    <row r="302" spans="1:5" x14ac:dyDescent="0.35">
      <c r="A302" s="16" t="s">
        <v>438</v>
      </c>
      <c r="B302" s="41" t="s">
        <v>298</v>
      </c>
      <c r="C302" s="327">
        <v>0</v>
      </c>
      <c r="D302" s="16"/>
      <c r="E302" s="16"/>
    </row>
    <row r="303" spans="1:5" x14ac:dyDescent="0.35">
      <c r="A303" s="16" t="s">
        <v>439</v>
      </c>
      <c r="B303" s="41" t="s">
        <v>298</v>
      </c>
      <c r="C303" s="327">
        <v>0</v>
      </c>
      <c r="D303" s="16"/>
      <c r="E303" s="16"/>
    </row>
    <row r="304" spans="1:5" x14ac:dyDescent="0.35">
      <c r="A304" s="16" t="s">
        <v>440</v>
      </c>
      <c r="B304" s="41" t="s">
        <v>298</v>
      </c>
      <c r="C304" s="327">
        <v>0</v>
      </c>
      <c r="D304" s="16"/>
      <c r="E304" s="16"/>
    </row>
    <row r="305" spans="1:6" x14ac:dyDescent="0.35">
      <c r="A305" s="16" t="s">
        <v>441</v>
      </c>
      <c r="B305" s="41" t="s">
        <v>298</v>
      </c>
      <c r="C305" s="327">
        <v>0</v>
      </c>
      <c r="D305" s="16"/>
      <c r="E305" s="16"/>
    </row>
    <row r="306" spans="1:6" x14ac:dyDescent="0.35">
      <c r="A306" s="16" t="s">
        <v>442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443</v>
      </c>
      <c r="B308" s="16"/>
      <c r="C308" s="23"/>
      <c r="D308" s="28">
        <f>D276+D281+D293+D299+D306</f>
        <v>34522384.480000004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34522384.480000004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3" t="s">
        <v>444</v>
      </c>
      <c r="B312" s="33"/>
      <c r="C312" s="33"/>
      <c r="D312" s="33"/>
      <c r="E312" s="33"/>
    </row>
    <row r="313" spans="1:6" x14ac:dyDescent="0.35">
      <c r="A313" s="40" t="s">
        <v>445</v>
      </c>
      <c r="B313" s="40"/>
      <c r="C313" s="40"/>
      <c r="D313" s="40"/>
      <c r="E313" s="40"/>
    </row>
    <row r="314" spans="1:6" x14ac:dyDescent="0.35">
      <c r="A314" s="16" t="s">
        <v>446</v>
      </c>
      <c r="B314" s="41" t="s">
        <v>298</v>
      </c>
      <c r="C314" s="327">
        <v>578979</v>
      </c>
      <c r="D314" s="16"/>
      <c r="E314" s="16"/>
    </row>
    <row r="315" spans="1:6" x14ac:dyDescent="0.35">
      <c r="A315" s="16" t="s">
        <v>447</v>
      </c>
      <c r="B315" s="41" t="s">
        <v>298</v>
      </c>
      <c r="C315" s="327">
        <v>327122</v>
      </c>
      <c r="D315" s="16"/>
      <c r="E315" s="16"/>
    </row>
    <row r="316" spans="1:6" x14ac:dyDescent="0.35">
      <c r="A316" s="16" t="s">
        <v>448</v>
      </c>
      <c r="B316" s="41" t="s">
        <v>298</v>
      </c>
      <c r="C316" s="327">
        <v>1177082</v>
      </c>
      <c r="D316" s="16"/>
      <c r="E316" s="16"/>
    </row>
    <row r="317" spans="1:6" x14ac:dyDescent="0.35">
      <c r="A317" s="16" t="s">
        <v>449</v>
      </c>
      <c r="B317" s="41" t="s">
        <v>298</v>
      </c>
      <c r="C317" s="327">
        <v>281044</v>
      </c>
      <c r="D317" s="16"/>
      <c r="E317" s="16"/>
    </row>
    <row r="318" spans="1:6" x14ac:dyDescent="0.35">
      <c r="A318" s="16" t="s">
        <v>450</v>
      </c>
      <c r="B318" s="41" t="s">
        <v>298</v>
      </c>
      <c r="C318" s="327">
        <v>0</v>
      </c>
      <c r="D318" s="16"/>
      <c r="E318" s="16"/>
    </row>
    <row r="319" spans="1:6" x14ac:dyDescent="0.35">
      <c r="A319" s="16" t="s">
        <v>451</v>
      </c>
      <c r="B319" s="41" t="s">
        <v>298</v>
      </c>
      <c r="C319" s="327">
        <v>1663525</v>
      </c>
      <c r="D319" s="16"/>
      <c r="E319" s="16"/>
    </row>
    <row r="320" spans="1:6" x14ac:dyDescent="0.35">
      <c r="A320" s="16" t="s">
        <v>452</v>
      </c>
      <c r="B320" s="41" t="s">
        <v>298</v>
      </c>
      <c r="C320" s="327">
        <v>0</v>
      </c>
      <c r="D320" s="16"/>
      <c r="E320" s="16"/>
    </row>
    <row r="321" spans="1:5" x14ac:dyDescent="0.35">
      <c r="A321" s="16" t="s">
        <v>453</v>
      </c>
      <c r="B321" s="41" t="s">
        <v>298</v>
      </c>
      <c r="C321" s="327">
        <v>26271</v>
      </c>
      <c r="D321" s="16"/>
      <c r="E321" s="16"/>
    </row>
    <row r="322" spans="1:5" x14ac:dyDescent="0.35">
      <c r="A322" s="16" t="s">
        <v>454</v>
      </c>
      <c r="B322" s="41" t="s">
        <v>298</v>
      </c>
      <c r="C322" s="327">
        <v>3313106</v>
      </c>
      <c r="D322" s="16"/>
      <c r="E322" s="16"/>
    </row>
    <row r="323" spans="1:5" x14ac:dyDescent="0.35">
      <c r="A323" s="16" t="s">
        <v>455</v>
      </c>
      <c r="B323" s="41" t="s">
        <v>298</v>
      </c>
      <c r="C323" s="327">
        <v>0</v>
      </c>
      <c r="D323" s="16"/>
      <c r="E323" s="16"/>
    </row>
    <row r="324" spans="1:5" x14ac:dyDescent="0.35">
      <c r="A324" s="16" t="s">
        <v>456</v>
      </c>
      <c r="B324" s="16"/>
      <c r="C324" s="23"/>
      <c r="D324" s="28">
        <f>SUM(C314:C323)</f>
        <v>7367129</v>
      </c>
      <c r="E324" s="16"/>
    </row>
    <row r="325" spans="1:5" x14ac:dyDescent="0.35">
      <c r="A325" s="40" t="s">
        <v>457</v>
      </c>
      <c r="B325" s="40"/>
      <c r="C325" s="40"/>
      <c r="D325" s="40"/>
      <c r="E325" s="40"/>
    </row>
    <row r="326" spans="1:5" x14ac:dyDescent="0.35">
      <c r="A326" s="16" t="s">
        <v>458</v>
      </c>
      <c r="B326" s="41" t="s">
        <v>298</v>
      </c>
      <c r="C326" s="327">
        <v>0</v>
      </c>
      <c r="D326" s="16"/>
      <c r="E326" s="16"/>
    </row>
    <row r="327" spans="1:5" x14ac:dyDescent="0.35">
      <c r="A327" s="16" t="s">
        <v>459</v>
      </c>
      <c r="B327" s="41" t="s">
        <v>298</v>
      </c>
      <c r="C327" s="327">
        <v>0</v>
      </c>
      <c r="D327" s="16"/>
      <c r="E327" s="16"/>
    </row>
    <row r="328" spans="1:5" x14ac:dyDescent="0.35">
      <c r="A328" s="16" t="s">
        <v>460</v>
      </c>
      <c r="B328" s="41" t="s">
        <v>298</v>
      </c>
      <c r="C328" s="327">
        <v>0</v>
      </c>
      <c r="D328" s="16"/>
      <c r="E328" s="16"/>
    </row>
    <row r="329" spans="1:5" x14ac:dyDescent="0.35">
      <c r="A329" s="16" t="s">
        <v>461</v>
      </c>
      <c r="B329" s="16"/>
      <c r="C329" s="23"/>
      <c r="D329" s="28">
        <f>SUM(C326:C328)</f>
        <v>0</v>
      </c>
      <c r="E329" s="16"/>
    </row>
    <row r="330" spans="1:5" x14ac:dyDescent="0.35">
      <c r="A330" s="40" t="s">
        <v>462</v>
      </c>
      <c r="B330" s="40"/>
      <c r="C330" s="40"/>
      <c r="D330" s="40"/>
      <c r="E330" s="40"/>
    </row>
    <row r="331" spans="1:5" x14ac:dyDescent="0.35">
      <c r="A331" s="16" t="s">
        <v>463</v>
      </c>
      <c r="B331" s="41" t="s">
        <v>298</v>
      </c>
      <c r="C331" s="327">
        <v>0</v>
      </c>
      <c r="D331" s="16"/>
      <c r="E331" s="16"/>
    </row>
    <row r="332" spans="1:5" x14ac:dyDescent="0.35">
      <c r="A332" s="16" t="s">
        <v>464</v>
      </c>
      <c r="B332" s="41" t="s">
        <v>298</v>
      </c>
      <c r="C332" s="327">
        <v>0</v>
      </c>
      <c r="D332" s="16"/>
      <c r="E332" s="16"/>
    </row>
    <row r="333" spans="1:5" x14ac:dyDescent="0.35">
      <c r="A333" s="16" t="s">
        <v>465</v>
      </c>
      <c r="B333" s="41" t="s">
        <v>298</v>
      </c>
      <c r="C333" s="327">
        <v>0</v>
      </c>
      <c r="D333" s="16"/>
      <c r="E333" s="16"/>
    </row>
    <row r="334" spans="1:5" x14ac:dyDescent="0.35">
      <c r="A334" s="22" t="s">
        <v>466</v>
      </c>
      <c r="B334" s="41" t="s">
        <v>298</v>
      </c>
      <c r="C334" s="327">
        <v>380622</v>
      </c>
      <c r="D334" s="16"/>
      <c r="E334" s="16"/>
    </row>
    <row r="335" spans="1:5" x14ac:dyDescent="0.35">
      <c r="A335" s="16" t="s">
        <v>467</v>
      </c>
      <c r="B335" s="41" t="s">
        <v>298</v>
      </c>
      <c r="C335" s="327">
        <v>1475869</v>
      </c>
      <c r="D335" s="16"/>
      <c r="E335" s="16"/>
    </row>
    <row r="336" spans="1:5" x14ac:dyDescent="0.35">
      <c r="A336" s="22" t="s">
        <v>468</v>
      </c>
      <c r="B336" s="41" t="s">
        <v>298</v>
      </c>
      <c r="C336" s="327">
        <v>664436</v>
      </c>
      <c r="D336" s="16"/>
      <c r="E336" s="16"/>
    </row>
    <row r="337" spans="1:5" x14ac:dyDescent="0.35">
      <c r="A337" s="22" t="s">
        <v>469</v>
      </c>
      <c r="B337" s="41" t="s">
        <v>298</v>
      </c>
      <c r="C337" s="332">
        <v>0</v>
      </c>
      <c r="D337" s="16"/>
      <c r="E337" s="16"/>
    </row>
    <row r="338" spans="1:5" x14ac:dyDescent="0.35">
      <c r="A338" s="16" t="s">
        <v>470</v>
      </c>
      <c r="B338" s="41" t="s">
        <v>298</v>
      </c>
      <c r="C338" s="327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2520927</v>
      </c>
      <c r="E339" s="16"/>
    </row>
    <row r="340" spans="1:5" x14ac:dyDescent="0.35">
      <c r="A340" s="16" t="s">
        <v>471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472</v>
      </c>
      <c r="B341" s="16"/>
      <c r="C341" s="23"/>
      <c r="D341" s="28">
        <f>D339-D340</f>
        <v>2520927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473</v>
      </c>
      <c r="B343" s="41" t="s">
        <v>298</v>
      </c>
      <c r="C343" s="333">
        <f>24634329-1</f>
        <v>24634328</v>
      </c>
      <c r="D343" s="16"/>
      <c r="E343" s="16"/>
    </row>
    <row r="344" spans="1:5" x14ac:dyDescent="0.35">
      <c r="A344" s="16"/>
      <c r="B344" s="41"/>
      <c r="C344" s="52"/>
      <c r="D344" s="16"/>
      <c r="E344" s="16"/>
    </row>
    <row r="345" spans="1:5" x14ac:dyDescent="0.35">
      <c r="A345" s="16" t="s">
        <v>474</v>
      </c>
      <c r="B345" s="41" t="s">
        <v>298</v>
      </c>
      <c r="C345" s="328"/>
      <c r="D345" s="16"/>
      <c r="E345" s="16"/>
    </row>
    <row r="346" spans="1:5" x14ac:dyDescent="0.35">
      <c r="A346" s="16" t="s">
        <v>475</v>
      </c>
      <c r="B346" s="41" t="s">
        <v>298</v>
      </c>
      <c r="C346" s="328"/>
      <c r="D346" s="16"/>
      <c r="E346" s="16"/>
    </row>
    <row r="347" spans="1:5" x14ac:dyDescent="0.35">
      <c r="A347" s="16" t="s">
        <v>476</v>
      </c>
      <c r="B347" s="41" t="s">
        <v>298</v>
      </c>
      <c r="C347" s="328"/>
      <c r="D347" s="16"/>
      <c r="E347" s="16"/>
    </row>
    <row r="348" spans="1:5" x14ac:dyDescent="0.35">
      <c r="A348" s="16" t="s">
        <v>477</v>
      </c>
      <c r="B348" s="41" t="s">
        <v>298</v>
      </c>
      <c r="C348" s="328"/>
      <c r="D348" s="16"/>
      <c r="E348" s="16"/>
    </row>
    <row r="349" spans="1:5" x14ac:dyDescent="0.35">
      <c r="A349" s="16" t="s">
        <v>478</v>
      </c>
      <c r="B349" s="41" t="s">
        <v>298</v>
      </c>
      <c r="C349" s="328"/>
      <c r="D349" s="16"/>
      <c r="E349" s="16"/>
    </row>
    <row r="350" spans="1:5" x14ac:dyDescent="0.35">
      <c r="A350" s="16" t="s">
        <v>479</v>
      </c>
      <c r="B350" s="16"/>
      <c r="C350" s="23"/>
      <c r="D350" s="28">
        <f>D324+D329+D341+C343+C347+C348</f>
        <v>34522384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480</v>
      </c>
      <c r="B352" s="16"/>
      <c r="C352" s="23"/>
      <c r="D352" s="28">
        <f>D308</f>
        <v>34522384.480000004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3" t="s">
        <v>481</v>
      </c>
      <c r="B356" s="33"/>
      <c r="C356" s="33"/>
      <c r="D356" s="33"/>
      <c r="E356" s="33"/>
    </row>
    <row r="357" spans="1:5" x14ac:dyDescent="0.35">
      <c r="A357" s="40" t="s">
        <v>482</v>
      </c>
      <c r="B357" s="40"/>
      <c r="C357" s="40"/>
      <c r="D357" s="40"/>
      <c r="E357" s="40"/>
    </row>
    <row r="358" spans="1:5" x14ac:dyDescent="0.35">
      <c r="A358" s="16" t="s">
        <v>483</v>
      </c>
      <c r="B358" s="41" t="s">
        <v>298</v>
      </c>
      <c r="C358" s="327">
        <v>13166568</v>
      </c>
      <c r="D358" s="16"/>
      <c r="E358" s="16"/>
    </row>
    <row r="359" spans="1:5" x14ac:dyDescent="0.35">
      <c r="A359" s="16" t="s">
        <v>484</v>
      </c>
      <c r="B359" s="41" t="s">
        <v>298</v>
      </c>
      <c r="C359" s="327">
        <v>48292292</v>
      </c>
      <c r="D359" s="16"/>
      <c r="E359" s="16"/>
    </row>
    <row r="360" spans="1:5" x14ac:dyDescent="0.35">
      <c r="A360" s="16" t="s">
        <v>485</v>
      </c>
      <c r="B360" s="16"/>
      <c r="C360" s="23"/>
      <c r="D360" s="28">
        <f>SUM(C358:C359)</f>
        <v>61458860</v>
      </c>
      <c r="E360" s="16"/>
    </row>
    <row r="361" spans="1:5" x14ac:dyDescent="0.35">
      <c r="A361" s="40" t="s">
        <v>486</v>
      </c>
      <c r="B361" s="40"/>
      <c r="C361" s="40"/>
      <c r="D361" s="40"/>
      <c r="E361" s="40"/>
    </row>
    <row r="362" spans="1:5" x14ac:dyDescent="0.35">
      <c r="A362" s="16" t="s">
        <v>391</v>
      </c>
      <c r="B362" s="40"/>
      <c r="C362" s="327">
        <v>1386267</v>
      </c>
      <c r="D362" s="16"/>
      <c r="E362" s="40"/>
    </row>
    <row r="363" spans="1:5" x14ac:dyDescent="0.35">
      <c r="A363" s="16" t="s">
        <v>487</v>
      </c>
      <c r="B363" s="41" t="s">
        <v>298</v>
      </c>
      <c r="C363" s="327">
        <v>2368960</v>
      </c>
      <c r="D363" s="16"/>
      <c r="E363" s="16"/>
    </row>
    <row r="364" spans="1:5" x14ac:dyDescent="0.35">
      <c r="A364" s="16" t="s">
        <v>488</v>
      </c>
      <c r="B364" s="41" t="s">
        <v>298</v>
      </c>
      <c r="C364" s="327">
        <v>0</v>
      </c>
      <c r="D364" s="16"/>
      <c r="E364" s="16"/>
    </row>
    <row r="365" spans="1:5" x14ac:dyDescent="0.35">
      <c r="A365" s="16" t="s">
        <v>489</v>
      </c>
      <c r="B365" s="41" t="s">
        <v>298</v>
      </c>
      <c r="C365" s="327">
        <v>26702681</v>
      </c>
      <c r="D365" s="16"/>
      <c r="E365" s="16"/>
    </row>
    <row r="366" spans="1:5" x14ac:dyDescent="0.35">
      <c r="A366" s="16" t="s">
        <v>408</v>
      </c>
      <c r="B366" s="16"/>
      <c r="C366" s="23"/>
      <c r="D366" s="28">
        <f>SUM(C362:C365)</f>
        <v>30457908</v>
      </c>
      <c r="E366" s="16"/>
    </row>
    <row r="367" spans="1:5" x14ac:dyDescent="0.35">
      <c r="A367" s="16" t="s">
        <v>490</v>
      </c>
      <c r="B367" s="16"/>
      <c r="C367" s="23"/>
      <c r="D367" s="28">
        <f>D360-D366</f>
        <v>31000952</v>
      </c>
      <c r="E367" s="16"/>
    </row>
    <row r="368" spans="1:5" x14ac:dyDescent="0.35">
      <c r="A368" s="53" t="s">
        <v>491</v>
      </c>
      <c r="B368" s="40"/>
      <c r="C368" s="40"/>
      <c r="D368" s="40"/>
      <c r="E368" s="40"/>
    </row>
    <row r="369" spans="1:6" x14ac:dyDescent="0.35">
      <c r="A369" s="28" t="s">
        <v>492</v>
      </c>
      <c r="B369" s="16"/>
      <c r="C369" s="16"/>
      <c r="D369" s="16"/>
      <c r="E369" s="16"/>
    </row>
    <row r="370" spans="1:6" x14ac:dyDescent="0.35">
      <c r="A370" s="54" t="s">
        <v>493</v>
      </c>
      <c r="B370" s="35" t="s">
        <v>298</v>
      </c>
      <c r="C370" s="327">
        <v>13500</v>
      </c>
      <c r="D370" s="28">
        <v>0</v>
      </c>
      <c r="E370" s="28"/>
    </row>
    <row r="371" spans="1:6" x14ac:dyDescent="0.35">
      <c r="A371" s="54" t="s">
        <v>494</v>
      </c>
      <c r="B371" s="35" t="s">
        <v>298</v>
      </c>
      <c r="C371" s="327">
        <v>417313</v>
      </c>
      <c r="D371" s="28">
        <v>0</v>
      </c>
      <c r="E371" s="28"/>
    </row>
    <row r="372" spans="1:6" x14ac:dyDescent="0.35">
      <c r="A372" s="54" t="s">
        <v>495</v>
      </c>
      <c r="B372" s="35" t="s">
        <v>298</v>
      </c>
      <c r="C372" s="327">
        <v>0</v>
      </c>
      <c r="D372" s="28">
        <v>0</v>
      </c>
      <c r="E372" s="28"/>
    </row>
    <row r="373" spans="1:6" x14ac:dyDescent="0.35">
      <c r="A373" s="54" t="s">
        <v>496</v>
      </c>
      <c r="B373" s="35" t="s">
        <v>298</v>
      </c>
      <c r="C373" s="327">
        <v>0</v>
      </c>
      <c r="D373" s="28">
        <v>0</v>
      </c>
      <c r="E373" s="28"/>
    </row>
    <row r="374" spans="1:6" x14ac:dyDescent="0.35">
      <c r="A374" s="54" t="s">
        <v>497</v>
      </c>
      <c r="B374" s="35" t="s">
        <v>298</v>
      </c>
      <c r="C374" s="327">
        <v>487891</v>
      </c>
      <c r="D374" s="28">
        <v>0</v>
      </c>
      <c r="E374" s="28"/>
    </row>
    <row r="375" spans="1:6" x14ac:dyDescent="0.35">
      <c r="A375" s="54" t="s">
        <v>498</v>
      </c>
      <c r="B375" s="35" t="s">
        <v>298</v>
      </c>
      <c r="C375" s="327">
        <v>0</v>
      </c>
      <c r="D375" s="28">
        <v>0</v>
      </c>
      <c r="E375" s="28"/>
    </row>
    <row r="376" spans="1:6" x14ac:dyDescent="0.35">
      <c r="A376" s="54" t="s">
        <v>499</v>
      </c>
      <c r="B376" s="35" t="s">
        <v>298</v>
      </c>
      <c r="C376" s="327">
        <v>0</v>
      </c>
      <c r="D376" s="28">
        <v>0</v>
      </c>
      <c r="E376" s="28"/>
    </row>
    <row r="377" spans="1:6" x14ac:dyDescent="0.35">
      <c r="A377" s="54" t="s">
        <v>500</v>
      </c>
      <c r="B377" s="35" t="s">
        <v>298</v>
      </c>
      <c r="C377" s="327">
        <v>0</v>
      </c>
      <c r="D377" s="28">
        <v>0</v>
      </c>
      <c r="E377" s="28"/>
    </row>
    <row r="378" spans="1:6" x14ac:dyDescent="0.35">
      <c r="A378" s="54" t="s">
        <v>501</v>
      </c>
      <c r="B378" s="35" t="s">
        <v>298</v>
      </c>
      <c r="C378" s="327">
        <v>0</v>
      </c>
      <c r="D378" s="28">
        <v>0</v>
      </c>
      <c r="E378" s="28"/>
    </row>
    <row r="379" spans="1:6" x14ac:dyDescent="0.35">
      <c r="A379" s="54" t="s">
        <v>502</v>
      </c>
      <c r="B379" s="35" t="s">
        <v>298</v>
      </c>
      <c r="C379" s="327">
        <v>69332</v>
      </c>
      <c r="D379" s="28">
        <v>0</v>
      </c>
      <c r="E379" s="28"/>
    </row>
    <row r="380" spans="1:6" x14ac:dyDescent="0.35">
      <c r="A380" s="54" t="s">
        <v>503</v>
      </c>
      <c r="B380" s="35" t="s">
        <v>298</v>
      </c>
      <c r="C380" s="329">
        <v>3156363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35">
      <c r="A381" s="56" t="s">
        <v>504</v>
      </c>
      <c r="B381" s="41"/>
      <c r="C381" s="41"/>
      <c r="D381" s="28">
        <f>SUM(C370:C380)</f>
        <v>4144399</v>
      </c>
      <c r="E381" s="28"/>
      <c r="F381" s="55"/>
    </row>
    <row r="382" spans="1:6" x14ac:dyDescent="0.35">
      <c r="A382" s="51" t="s">
        <v>505</v>
      </c>
      <c r="B382" s="41" t="s">
        <v>298</v>
      </c>
      <c r="C382" s="327">
        <v>1327024</v>
      </c>
      <c r="D382" s="28">
        <v>0</v>
      </c>
      <c r="E382" s="16"/>
    </row>
    <row r="383" spans="1:6" x14ac:dyDescent="0.35">
      <c r="A383" s="16" t="s">
        <v>506</v>
      </c>
      <c r="B383" s="16"/>
      <c r="C383" s="23"/>
      <c r="D383" s="28">
        <f>D381+C382</f>
        <v>5471423</v>
      </c>
      <c r="E383" s="16"/>
    </row>
    <row r="384" spans="1:6" x14ac:dyDescent="0.35">
      <c r="A384" s="16" t="s">
        <v>507</v>
      </c>
      <c r="B384" s="16"/>
      <c r="C384" s="23"/>
      <c r="D384" s="28">
        <f>D367+D383</f>
        <v>36472375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0" t="s">
        <v>508</v>
      </c>
      <c r="B388" s="40"/>
      <c r="C388" s="40"/>
      <c r="D388" s="40"/>
      <c r="E388" s="40"/>
    </row>
    <row r="389" spans="1:5" x14ac:dyDescent="0.35">
      <c r="A389" s="16" t="s">
        <v>509</v>
      </c>
      <c r="B389" s="41" t="s">
        <v>298</v>
      </c>
      <c r="C389" s="327">
        <v>14414532</v>
      </c>
      <c r="D389" s="16"/>
      <c r="E389" s="16"/>
    </row>
    <row r="390" spans="1:5" x14ac:dyDescent="0.35">
      <c r="A390" s="16" t="s">
        <v>11</v>
      </c>
      <c r="B390" s="41" t="s">
        <v>298</v>
      </c>
      <c r="C390" s="327">
        <v>4356738</v>
      </c>
      <c r="D390" s="16"/>
      <c r="E390" s="16"/>
    </row>
    <row r="391" spans="1:5" x14ac:dyDescent="0.35">
      <c r="A391" s="16" t="s">
        <v>264</v>
      </c>
      <c r="B391" s="41" t="s">
        <v>298</v>
      </c>
      <c r="C391" s="327">
        <v>0</v>
      </c>
      <c r="D391" s="16"/>
      <c r="E391" s="16"/>
    </row>
    <row r="392" spans="1:5" x14ac:dyDescent="0.35">
      <c r="A392" s="16" t="s">
        <v>510</v>
      </c>
      <c r="B392" s="41" t="s">
        <v>298</v>
      </c>
      <c r="C392" s="327">
        <v>3080822</v>
      </c>
      <c r="D392" s="16"/>
      <c r="E392" s="16"/>
    </row>
    <row r="393" spans="1:5" x14ac:dyDescent="0.35">
      <c r="A393" s="16" t="s">
        <v>511</v>
      </c>
      <c r="B393" s="41" t="s">
        <v>298</v>
      </c>
      <c r="C393" s="327">
        <v>0</v>
      </c>
      <c r="D393" s="16"/>
      <c r="E393" s="16"/>
    </row>
    <row r="394" spans="1:5" x14ac:dyDescent="0.35">
      <c r="A394" s="16" t="s">
        <v>512</v>
      </c>
      <c r="B394" s="41" t="s">
        <v>298</v>
      </c>
      <c r="C394" s="327">
        <v>5501700</v>
      </c>
      <c r="D394" s="16"/>
      <c r="E394" s="16"/>
    </row>
    <row r="395" spans="1:5" x14ac:dyDescent="0.35">
      <c r="A395" s="16" t="s">
        <v>16</v>
      </c>
      <c r="B395" s="41" t="s">
        <v>298</v>
      </c>
      <c r="C395" s="327">
        <v>1115274</v>
      </c>
      <c r="D395" s="16"/>
      <c r="E395" s="16"/>
    </row>
    <row r="396" spans="1:5" x14ac:dyDescent="0.35">
      <c r="A396" s="16" t="s">
        <v>513</v>
      </c>
      <c r="B396" s="41" t="s">
        <v>298</v>
      </c>
      <c r="C396" s="327">
        <v>23669</v>
      </c>
      <c r="D396" s="16"/>
      <c r="E396" s="16"/>
    </row>
    <row r="397" spans="1:5" x14ac:dyDescent="0.35">
      <c r="A397" s="16" t="s">
        <v>514</v>
      </c>
      <c r="B397" s="41" t="s">
        <v>298</v>
      </c>
      <c r="C397" s="329">
        <v>417356</v>
      </c>
      <c r="D397" s="16"/>
      <c r="E397" s="16"/>
    </row>
    <row r="398" spans="1:5" x14ac:dyDescent="0.35">
      <c r="A398" s="16" t="s">
        <v>515</v>
      </c>
      <c r="B398" s="41" t="s">
        <v>298</v>
      </c>
      <c r="C398" s="329">
        <v>358639</v>
      </c>
      <c r="D398" s="16"/>
      <c r="E398" s="16"/>
    </row>
    <row r="399" spans="1:5" x14ac:dyDescent="0.35">
      <c r="A399" s="16" t="s">
        <v>516</v>
      </c>
      <c r="B399" s="41" t="s">
        <v>298</v>
      </c>
      <c r="C399" s="329">
        <v>125642</v>
      </c>
      <c r="D399" s="16"/>
      <c r="E399" s="16"/>
    </row>
    <row r="400" spans="1:5" x14ac:dyDescent="0.35">
      <c r="A400" s="28" t="s">
        <v>517</v>
      </c>
      <c r="B400" s="16"/>
      <c r="C400" s="16"/>
      <c r="D400" s="16"/>
      <c r="E400" s="16"/>
    </row>
    <row r="401" spans="1:9" x14ac:dyDescent="0.35">
      <c r="A401" s="29" t="s">
        <v>270</v>
      </c>
      <c r="B401" s="35" t="s">
        <v>298</v>
      </c>
      <c r="C401" s="327">
        <v>0</v>
      </c>
      <c r="D401" s="28">
        <v>0</v>
      </c>
      <c r="E401" s="28"/>
    </row>
    <row r="402" spans="1:9" x14ac:dyDescent="0.35">
      <c r="A402" s="29" t="s">
        <v>271</v>
      </c>
      <c r="B402" s="35" t="s">
        <v>298</v>
      </c>
      <c r="C402" s="327">
        <v>0</v>
      </c>
      <c r="D402" s="28">
        <v>0</v>
      </c>
      <c r="E402" s="28"/>
    </row>
    <row r="403" spans="1:9" x14ac:dyDescent="0.35">
      <c r="A403" s="29" t="s">
        <v>518</v>
      </c>
      <c r="B403" s="35" t="s">
        <v>298</v>
      </c>
      <c r="C403" s="327">
        <v>0</v>
      </c>
      <c r="D403" s="28">
        <v>0</v>
      </c>
      <c r="E403" s="28"/>
    </row>
    <row r="404" spans="1:9" x14ac:dyDescent="0.35">
      <c r="A404" s="29" t="s">
        <v>273</v>
      </c>
      <c r="B404" s="35" t="s">
        <v>298</v>
      </c>
      <c r="C404" s="327">
        <v>0</v>
      </c>
      <c r="D404" s="28">
        <v>0</v>
      </c>
      <c r="E404" s="28"/>
    </row>
    <row r="405" spans="1:9" x14ac:dyDescent="0.35">
      <c r="A405" s="29" t="s">
        <v>274</v>
      </c>
      <c r="B405" s="35" t="s">
        <v>298</v>
      </c>
      <c r="C405" s="327">
        <v>0</v>
      </c>
      <c r="D405" s="28">
        <v>0</v>
      </c>
      <c r="E405" s="28"/>
    </row>
    <row r="406" spans="1:9" x14ac:dyDescent="0.35">
      <c r="A406" s="29" t="s">
        <v>275</v>
      </c>
      <c r="B406" s="35" t="s">
        <v>298</v>
      </c>
      <c r="C406" s="327">
        <v>0</v>
      </c>
      <c r="D406" s="28">
        <v>0</v>
      </c>
      <c r="E406" s="28"/>
    </row>
    <row r="407" spans="1:9" x14ac:dyDescent="0.35">
      <c r="A407" s="29" t="s">
        <v>276</v>
      </c>
      <c r="B407" s="35" t="s">
        <v>298</v>
      </c>
      <c r="C407" s="327">
        <v>0</v>
      </c>
      <c r="D407" s="28">
        <v>0</v>
      </c>
      <c r="E407" s="28"/>
    </row>
    <row r="408" spans="1:9" x14ac:dyDescent="0.35">
      <c r="A408" s="29" t="s">
        <v>277</v>
      </c>
      <c r="B408" s="35" t="s">
        <v>298</v>
      </c>
      <c r="C408" s="327">
        <v>251255</v>
      </c>
      <c r="D408" s="28">
        <v>0</v>
      </c>
      <c r="E408" s="28"/>
    </row>
    <row r="409" spans="1:9" x14ac:dyDescent="0.35">
      <c r="A409" s="29" t="s">
        <v>278</v>
      </c>
      <c r="B409" s="35" t="s">
        <v>298</v>
      </c>
      <c r="C409" s="327">
        <v>0</v>
      </c>
      <c r="D409" s="28">
        <v>0</v>
      </c>
      <c r="E409" s="28"/>
    </row>
    <row r="410" spans="1:9" x14ac:dyDescent="0.35">
      <c r="A410" s="29" t="s">
        <v>279</v>
      </c>
      <c r="B410" s="35" t="s">
        <v>298</v>
      </c>
      <c r="C410" s="327">
        <v>0</v>
      </c>
      <c r="D410" s="28">
        <v>0</v>
      </c>
      <c r="E410" s="28"/>
    </row>
    <row r="411" spans="1:9" x14ac:dyDescent="0.35">
      <c r="A411" s="29" t="s">
        <v>280</v>
      </c>
      <c r="B411" s="35" t="s">
        <v>298</v>
      </c>
      <c r="C411" s="327">
        <v>56865</v>
      </c>
      <c r="D411" s="28">
        <v>0</v>
      </c>
      <c r="E411" s="28"/>
    </row>
    <row r="412" spans="1:9" x14ac:dyDescent="0.35">
      <c r="A412" s="29" t="s">
        <v>281</v>
      </c>
      <c r="B412" s="35" t="s">
        <v>298</v>
      </c>
      <c r="C412" s="327">
        <v>0</v>
      </c>
      <c r="D412" s="28">
        <v>0</v>
      </c>
      <c r="E412" s="28"/>
    </row>
    <row r="413" spans="1:9" x14ac:dyDescent="0.35">
      <c r="A413" s="29" t="s">
        <v>282</v>
      </c>
      <c r="B413" s="35" t="s">
        <v>298</v>
      </c>
      <c r="C413" s="327">
        <v>378221</v>
      </c>
      <c r="D413" s="28">
        <v>0</v>
      </c>
      <c r="E413" s="28"/>
    </row>
    <row r="414" spans="1:9" x14ac:dyDescent="0.35">
      <c r="A414" s="29" t="s">
        <v>283</v>
      </c>
      <c r="B414" s="35" t="s">
        <v>298</v>
      </c>
      <c r="C414" s="336">
        <v>2472288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5"/>
      <c r="G414" s="55"/>
      <c r="H414" s="55"/>
      <c r="I414" s="55"/>
    </row>
    <row r="415" spans="1:9" x14ac:dyDescent="0.35">
      <c r="A415" s="57" t="s">
        <v>519</v>
      </c>
      <c r="B415" s="41"/>
      <c r="C415" s="41"/>
      <c r="D415" s="28">
        <f>SUM(C401:C414)</f>
        <v>3158629</v>
      </c>
      <c r="E415" s="28"/>
      <c r="F415" s="55"/>
      <c r="G415" s="55"/>
      <c r="H415" s="55"/>
      <c r="I415" s="55"/>
    </row>
    <row r="416" spans="1:9" x14ac:dyDescent="0.35">
      <c r="A416" s="28" t="s">
        <v>520</v>
      </c>
      <c r="B416" s="16"/>
      <c r="C416" s="23"/>
      <c r="D416" s="28">
        <f>SUM(C389:C399,D415)</f>
        <v>32553001</v>
      </c>
      <c r="E416" s="28"/>
    </row>
    <row r="417" spans="1:13" x14ac:dyDescent="0.35">
      <c r="A417" s="28" t="s">
        <v>521</v>
      </c>
      <c r="B417" s="16"/>
      <c r="C417" s="23"/>
      <c r="D417" s="28">
        <f>D384-D416</f>
        <v>3919374</v>
      </c>
      <c r="E417" s="28"/>
    </row>
    <row r="418" spans="1:13" x14ac:dyDescent="0.35">
      <c r="A418" s="28" t="s">
        <v>522</v>
      </c>
      <c r="B418" s="16"/>
      <c r="C418" s="329"/>
      <c r="D418" s="28">
        <v>0</v>
      </c>
      <c r="E418" s="28"/>
    </row>
    <row r="419" spans="1:13" x14ac:dyDescent="0.35">
      <c r="A419" s="54" t="s">
        <v>523</v>
      </c>
      <c r="B419" s="41" t="s">
        <v>298</v>
      </c>
      <c r="C419" s="327"/>
      <c r="D419" s="28">
        <v>0</v>
      </c>
      <c r="E419" s="28"/>
    </row>
    <row r="420" spans="1:13" x14ac:dyDescent="0.35">
      <c r="A420" s="56" t="s">
        <v>524</v>
      </c>
      <c r="B420" s="16"/>
      <c r="C420" s="16"/>
      <c r="D420" s="28">
        <f>SUM(C418:C419)</f>
        <v>0</v>
      </c>
      <c r="E420" s="28"/>
      <c r="F420" s="11">
        <f>D420-C399</f>
        <v>-125642</v>
      </c>
    </row>
    <row r="421" spans="1:13" x14ac:dyDescent="0.35">
      <c r="A421" s="28" t="s">
        <v>525</v>
      </c>
      <c r="B421" s="16"/>
      <c r="C421" s="23"/>
      <c r="D421" s="28">
        <f>D417+D420</f>
        <v>3919374</v>
      </c>
      <c r="E421" s="28"/>
      <c r="F421" s="58"/>
    </row>
    <row r="422" spans="1:13" x14ac:dyDescent="0.35">
      <c r="A422" s="28" t="s">
        <v>526</v>
      </c>
      <c r="B422" s="41" t="s">
        <v>298</v>
      </c>
      <c r="C422" s="327"/>
      <c r="D422" s="28">
        <v>0</v>
      </c>
      <c r="E422" s="16"/>
    </row>
    <row r="423" spans="1:13" x14ac:dyDescent="0.35">
      <c r="A423" s="16" t="s">
        <v>527</v>
      </c>
      <c r="B423" s="41" t="s">
        <v>298</v>
      </c>
      <c r="C423" s="327"/>
      <c r="D423" s="28">
        <v>0</v>
      </c>
      <c r="E423" s="16"/>
    </row>
    <row r="424" spans="1:13" x14ac:dyDescent="0.35">
      <c r="A424" s="16" t="s">
        <v>528</v>
      </c>
      <c r="B424" s="16"/>
      <c r="C424" s="23"/>
      <c r="D424" s="28">
        <f>D421+C422-C423</f>
        <v>3919374</v>
      </c>
      <c r="E424" s="16"/>
    </row>
    <row r="427" spans="1:13" x14ac:dyDescent="0.35">
      <c r="M427" s="59"/>
    </row>
    <row r="428" spans="1:13" x14ac:dyDescent="0.35">
      <c r="M428" s="59"/>
    </row>
    <row r="429" spans="1:13" x14ac:dyDescent="0.35">
      <c r="M429" s="59"/>
    </row>
    <row r="433" spans="2:7" x14ac:dyDescent="0.35">
      <c r="B433" s="60"/>
      <c r="C433" s="60"/>
      <c r="D433" s="60"/>
      <c r="E433" s="60"/>
      <c r="F433" s="60"/>
      <c r="G433" s="60"/>
    </row>
    <row r="574" spans="2:83" x14ac:dyDescent="0.3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1" customFormat="1" ht="12.65" customHeight="1" x14ac:dyDescent="0.3">
      <c r="A612" s="223"/>
      <c r="C612" s="221" t="s">
        <v>529</v>
      </c>
      <c r="D612" s="228">
        <f>CE90-(BE90+CD90)</f>
        <v>52837</v>
      </c>
      <c r="E612" s="230">
        <f>SUM(C624:D647)+SUM(C668:D713)</f>
        <v>29833825.181596227</v>
      </c>
      <c r="F612" s="230">
        <f>CE64-(AX64+BD64+BE64+BG64+BJ64+BN64+BP64+BQ64+CB64+CC64+CD64)</f>
        <v>2962901</v>
      </c>
      <c r="G612" s="228">
        <f>CE91-(AX91+AY91+BD91+BE91+BG91+BJ91+BN91+BP91+BQ91+CB91+CC91+CD91)</f>
        <v>4422</v>
      </c>
      <c r="H612" s="233">
        <f>CE60-(AX60+AY60+AZ60+BD60+BE60+BG60+BJ60+BN60+BO60+BP60+BQ60+BR60+CB60+CC60+CD60)</f>
        <v>103.77999999999997</v>
      </c>
      <c r="I612" s="228">
        <f>CE92-(AX92+AY92+AZ92+BD92+BE92+BF92+BG92+BJ92+BN92+BO92+BP92+BQ92+BR92+CB92+CC92+CD92)</f>
        <v>0</v>
      </c>
      <c r="J612" s="228">
        <f>CE93-(AX93+AY93+AZ93+BA93+BD93+BE93+BF93+BG93+BJ93+BN93+BO93+BP93+BQ93+BR93+CB93+CC93+CD93)</f>
        <v>65630</v>
      </c>
      <c r="K612" s="228">
        <f>CE89-(AW89+AX89+AY89+AZ89+BA89+BB89+BC89+BD89+BE89+BF89+BG89+BH89+BI89+BJ89+BK89+BL89+BM89+BN89+BO89+BP89+BQ89+BR89+BS89+BT89+BU89+BV89+BW89+BX89+CB89+CC89+CD89)</f>
        <v>61458859</v>
      </c>
      <c r="L612" s="234">
        <f>CE94-(AW94+AX94+AY94+AZ94+BA94+BB94+BC94+BD94+BE94+BF94+BG94+BH94+BI94+BJ94+BK94+BL94+BM94+BN94+BO94+BP94+BQ94+BR94+BS94+BT94+BU94+BV94+BW94+BX94+BY94+BZ94+CA94+CB94+CC94+CD94)</f>
        <v>33.35</v>
      </c>
    </row>
    <row r="613" spans="1:14" s="211" customFormat="1" ht="12.65" customHeight="1" x14ac:dyDescent="0.3">
      <c r="A613" s="223"/>
      <c r="C613" s="221" t="s">
        <v>530</v>
      </c>
      <c r="D613" s="229" t="s">
        <v>531</v>
      </c>
      <c r="E613" s="231" t="s">
        <v>532</v>
      </c>
      <c r="F613" s="232" t="s">
        <v>533</v>
      </c>
      <c r="G613" s="229" t="s">
        <v>534</v>
      </c>
      <c r="H613" s="232" t="s">
        <v>535</v>
      </c>
      <c r="I613" s="229" t="s">
        <v>536</v>
      </c>
      <c r="J613" s="229" t="s">
        <v>537</v>
      </c>
      <c r="K613" s="221" t="s">
        <v>538</v>
      </c>
      <c r="L613" s="222" t="s">
        <v>539</v>
      </c>
    </row>
    <row r="614" spans="1:14" s="211" customFormat="1" ht="12.65" customHeight="1" x14ac:dyDescent="0.3">
      <c r="A614" s="223">
        <v>8430</v>
      </c>
      <c r="B614" s="222" t="s">
        <v>167</v>
      </c>
      <c r="C614" s="228">
        <f>BE85</f>
        <v>1226747</v>
      </c>
      <c r="D614" s="228"/>
      <c r="E614" s="230"/>
      <c r="F614" s="230"/>
      <c r="G614" s="228"/>
      <c r="H614" s="230"/>
      <c r="I614" s="228"/>
      <c r="J614" s="228"/>
      <c r="N614" s="224" t="s">
        <v>540</v>
      </c>
    </row>
    <row r="615" spans="1:14" s="211" customFormat="1" ht="12.65" customHeight="1" x14ac:dyDescent="0.3">
      <c r="A615" s="223"/>
      <c r="B615" s="222" t="s">
        <v>541</v>
      </c>
      <c r="C615" s="228">
        <f>CD69-CD84</f>
        <v>543290</v>
      </c>
      <c r="D615" s="228">
        <f>SUM(C614:C615)</f>
        <v>1770037</v>
      </c>
      <c r="E615" s="230"/>
      <c r="F615" s="230"/>
      <c r="G615" s="228"/>
      <c r="H615" s="230"/>
      <c r="I615" s="228"/>
      <c r="J615" s="228"/>
      <c r="N615" s="224" t="s">
        <v>542</v>
      </c>
    </row>
    <row r="616" spans="1:14" s="211" customFormat="1" ht="12.65" customHeight="1" x14ac:dyDescent="0.3">
      <c r="A616" s="223">
        <v>8310</v>
      </c>
      <c r="B616" s="227" t="s">
        <v>543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544</v>
      </c>
    </row>
    <row r="617" spans="1:14" s="211" customFormat="1" ht="12.65" customHeight="1" x14ac:dyDescent="0.3">
      <c r="A617" s="223">
        <v>8510</v>
      </c>
      <c r="B617" s="227" t="s">
        <v>172</v>
      </c>
      <c r="C617" s="228">
        <f>BJ85</f>
        <v>542901</v>
      </c>
      <c r="D617" s="228">
        <f>(D615/D612)*BJ90</f>
        <v>64286.409201885042</v>
      </c>
      <c r="E617" s="230"/>
      <c r="F617" s="230"/>
      <c r="G617" s="228"/>
      <c r="H617" s="230"/>
      <c r="I617" s="228"/>
      <c r="J617" s="228"/>
      <c r="N617" s="224" t="s">
        <v>545</v>
      </c>
    </row>
    <row r="618" spans="1:14" s="211" customFormat="1" ht="12.65" customHeight="1" x14ac:dyDescent="0.3">
      <c r="A618" s="223">
        <v>8470</v>
      </c>
      <c r="B618" s="227" t="s">
        <v>546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547</v>
      </c>
    </row>
    <row r="619" spans="1:14" s="211" customFormat="1" ht="12.65" customHeight="1" x14ac:dyDescent="0.3">
      <c r="A619" s="223">
        <v>8610</v>
      </c>
      <c r="B619" s="227" t="s">
        <v>548</v>
      </c>
      <c r="C619" s="228">
        <f>BN85</f>
        <v>1937593</v>
      </c>
      <c r="D619" s="228">
        <f>(D615/D612)*BN90</f>
        <v>64286.409201885042</v>
      </c>
      <c r="E619" s="230"/>
      <c r="F619" s="230"/>
      <c r="G619" s="228"/>
      <c r="H619" s="230"/>
      <c r="I619" s="228"/>
      <c r="J619" s="228"/>
      <c r="N619" s="224" t="s">
        <v>549</v>
      </c>
    </row>
    <row r="620" spans="1:14" s="211" customFormat="1" ht="12.65" customHeight="1" x14ac:dyDescent="0.3">
      <c r="A620" s="223">
        <v>8790</v>
      </c>
      <c r="B620" s="227" t="s">
        <v>550</v>
      </c>
      <c r="C620" s="228">
        <f>CC85</f>
        <v>0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551</v>
      </c>
    </row>
    <row r="621" spans="1:14" s="211" customFormat="1" ht="12.65" customHeight="1" x14ac:dyDescent="0.3">
      <c r="A621" s="223">
        <v>8630</v>
      </c>
      <c r="B621" s="227" t="s">
        <v>552</v>
      </c>
      <c r="C621" s="228">
        <f>BP85</f>
        <v>110110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553</v>
      </c>
    </row>
    <row r="622" spans="1:14" s="211" customFormat="1" ht="12.65" customHeight="1" x14ac:dyDescent="0.3">
      <c r="A622" s="223">
        <v>8770</v>
      </c>
      <c r="B622" s="222" t="s">
        <v>554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555</v>
      </c>
    </row>
    <row r="623" spans="1:14" s="211" customFormat="1" ht="12.65" customHeight="1" x14ac:dyDescent="0.3">
      <c r="A623" s="223">
        <v>8640</v>
      </c>
      <c r="B623" s="227" t="s">
        <v>556</v>
      </c>
      <c r="C623" s="228">
        <f>BQ85</f>
        <v>0</v>
      </c>
      <c r="D623" s="228">
        <f>(D615/D612)*BQ90</f>
        <v>0</v>
      </c>
      <c r="E623" s="230">
        <f>SUM(C616:D623)</f>
        <v>2719176.8184037702</v>
      </c>
      <c r="F623" s="230"/>
      <c r="G623" s="228"/>
      <c r="H623" s="230"/>
      <c r="I623" s="228"/>
      <c r="J623" s="228"/>
      <c r="N623" s="224" t="s">
        <v>557</v>
      </c>
    </row>
    <row r="624" spans="1:14" s="211" customFormat="1" ht="12.65" customHeight="1" x14ac:dyDescent="0.3">
      <c r="A624" s="223">
        <v>8420</v>
      </c>
      <c r="B624" s="227" t="s">
        <v>166</v>
      </c>
      <c r="C624" s="228">
        <f>BD85</f>
        <v>16816</v>
      </c>
      <c r="D624" s="228">
        <f>(D615/D612)*BD90</f>
        <v>22377.968393360712</v>
      </c>
      <c r="E624" s="230">
        <f>(E623/E612)*SUM(C624:D624)</f>
        <v>3572.2985446137254</v>
      </c>
      <c r="F624" s="230">
        <f>SUM(C624:E624)</f>
        <v>42766.26693797444</v>
      </c>
      <c r="G624" s="228"/>
      <c r="H624" s="230"/>
      <c r="I624" s="228"/>
      <c r="J624" s="228"/>
      <c r="N624" s="224" t="s">
        <v>558</v>
      </c>
    </row>
    <row r="625" spans="1:14" s="211" customFormat="1" ht="12.65" customHeight="1" x14ac:dyDescent="0.3">
      <c r="A625" s="223">
        <v>8320</v>
      </c>
      <c r="B625" s="227" t="s">
        <v>162</v>
      </c>
      <c r="C625" s="228">
        <f>AY85</f>
        <v>654479</v>
      </c>
      <c r="D625" s="228">
        <f>(D615/D612)*AY90</f>
        <v>60132.415068985749</v>
      </c>
      <c r="E625" s="230">
        <f>(E623/E612)*SUM(C625:D625)</f>
        <v>65132.606435630201</v>
      </c>
      <c r="F625" s="230">
        <f>(F624/F612)*AY64</f>
        <v>1611.2870159414583</v>
      </c>
      <c r="G625" s="228">
        <f>SUM(C625:F625)</f>
        <v>781355.30852055748</v>
      </c>
      <c r="H625" s="230"/>
      <c r="I625" s="228"/>
      <c r="J625" s="228"/>
      <c r="N625" s="224" t="s">
        <v>559</v>
      </c>
    </row>
    <row r="626" spans="1:14" s="211" customFormat="1" ht="12.65" customHeight="1" x14ac:dyDescent="0.3">
      <c r="A626" s="223">
        <v>8650</v>
      </c>
      <c r="B626" s="227" t="s">
        <v>179</v>
      </c>
      <c r="C626" s="228">
        <f>BR85</f>
        <v>488408</v>
      </c>
      <c r="D626" s="228">
        <f>(D615/D612)*BR90</f>
        <v>0</v>
      </c>
      <c r="E626" s="230">
        <f>(E623/E612)*SUM(C626:D626)</f>
        <v>44515.502234095067</v>
      </c>
      <c r="F626" s="230">
        <f>(F624/F612)*BR64</f>
        <v>144.94539392005987</v>
      </c>
      <c r="G626" s="228">
        <f>(G625/G612)*BR91</f>
        <v>0</v>
      </c>
      <c r="H626" s="230"/>
      <c r="I626" s="228"/>
      <c r="J626" s="228"/>
      <c r="N626" s="224" t="s">
        <v>560</v>
      </c>
    </row>
    <row r="627" spans="1:14" s="211" customFormat="1" ht="12.65" customHeight="1" x14ac:dyDescent="0.3">
      <c r="A627" s="223">
        <v>8620</v>
      </c>
      <c r="B627" s="222" t="s">
        <v>561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562</v>
      </c>
    </row>
    <row r="628" spans="1:14" s="211" customFormat="1" ht="12.65" customHeight="1" x14ac:dyDescent="0.3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533068.44762801507</v>
      </c>
      <c r="I628" s="228"/>
      <c r="J628" s="228"/>
      <c r="N628" s="224" t="s">
        <v>563</v>
      </c>
    </row>
    <row r="629" spans="1:14" s="211" customFormat="1" ht="12.65" customHeight="1" x14ac:dyDescent="0.3">
      <c r="A629" s="223">
        <v>8460</v>
      </c>
      <c r="B629" s="227" t="s">
        <v>168</v>
      </c>
      <c r="C629" s="228">
        <f>BF85</f>
        <v>777416</v>
      </c>
      <c r="D629" s="228">
        <f>(D615/D612)*BF90</f>
        <v>6599.4906788803301</v>
      </c>
      <c r="E629" s="230">
        <f>(E623/E612)*SUM(C629:D629)</f>
        <v>71458.377681939775</v>
      </c>
      <c r="F629" s="230">
        <f>(F624/F612)*BF64</f>
        <v>938.99846658728291</v>
      </c>
      <c r="G629" s="228">
        <f>(G625/G612)*BF91</f>
        <v>0</v>
      </c>
      <c r="H629" s="230">
        <f>(H628/H612)*BF60</f>
        <v>39345.772873680828</v>
      </c>
      <c r="I629" s="228">
        <f>SUM(C629:H629)</f>
        <v>895758.63970108819</v>
      </c>
      <c r="J629" s="228"/>
      <c r="N629" s="224" t="s">
        <v>564</v>
      </c>
    </row>
    <row r="630" spans="1:14" s="211" customFormat="1" ht="12.65" customHeight="1" x14ac:dyDescent="0.3">
      <c r="A630" s="223">
        <v>8350</v>
      </c>
      <c r="B630" s="227" t="s">
        <v>565</v>
      </c>
      <c r="C630" s="228">
        <f>BA85</f>
        <v>28610</v>
      </c>
      <c r="D630" s="228">
        <f>(D615/D612)*BA90</f>
        <v>48373.931676665976</v>
      </c>
      <c r="E630" s="230">
        <f>(E623/E612)*SUM(C630:D630)</f>
        <v>7016.6303224804797</v>
      </c>
      <c r="F630" s="230">
        <f>(F624/F612)*BA64</f>
        <v>0</v>
      </c>
      <c r="G630" s="228">
        <f>(G625/G612)*BA91</f>
        <v>0</v>
      </c>
      <c r="H630" s="230">
        <f>(H628/H612)*BA60</f>
        <v>0</v>
      </c>
      <c r="I630" s="228" t="e">
        <f>(I629/I612)*BA92</f>
        <v>#DIV/0!</v>
      </c>
      <c r="J630" s="228" t="e">
        <f>SUM(C630:I630)</f>
        <v>#DIV/0!</v>
      </c>
      <c r="N630" s="224" t="s">
        <v>566</v>
      </c>
    </row>
    <row r="631" spans="1:14" s="211" customFormat="1" ht="12.65" customHeight="1" x14ac:dyDescent="0.3">
      <c r="A631" s="223">
        <v>8200</v>
      </c>
      <c r="B631" s="227" t="s">
        <v>567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 t="e">
        <f>(I629/I612)*AW92</f>
        <v>#DIV/0!</v>
      </c>
      <c r="J631" s="228" t="e">
        <f>(J630/J612)*AW93</f>
        <v>#DIV/0!</v>
      </c>
      <c r="N631" s="224" t="s">
        <v>568</v>
      </c>
    </row>
    <row r="632" spans="1:14" s="211" customFormat="1" ht="12.65" customHeight="1" x14ac:dyDescent="0.3">
      <c r="A632" s="223">
        <v>8360</v>
      </c>
      <c r="B632" s="227" t="s">
        <v>569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 t="e">
        <f>(I629/I612)*BB92</f>
        <v>#DIV/0!</v>
      </c>
      <c r="J632" s="228" t="e">
        <f>(J630/J612)*BB93</f>
        <v>#DIV/0!</v>
      </c>
      <c r="N632" s="224" t="s">
        <v>570</v>
      </c>
    </row>
    <row r="633" spans="1:14" s="211" customFormat="1" ht="12.65" customHeight="1" x14ac:dyDescent="0.3">
      <c r="A633" s="223">
        <v>8370</v>
      </c>
      <c r="B633" s="227" t="s">
        <v>571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 t="e">
        <f>(I629/I612)*BC92</f>
        <v>#DIV/0!</v>
      </c>
      <c r="J633" s="228" t="e">
        <f>(J630/J612)*BC93</f>
        <v>#DIV/0!</v>
      </c>
      <c r="N633" s="224" t="s">
        <v>572</v>
      </c>
    </row>
    <row r="634" spans="1:14" s="211" customFormat="1" ht="12.65" customHeight="1" x14ac:dyDescent="0.3">
      <c r="A634" s="223">
        <v>8490</v>
      </c>
      <c r="B634" s="227" t="s">
        <v>573</v>
      </c>
      <c r="C634" s="228">
        <f>BI85</f>
        <v>0</v>
      </c>
      <c r="D634" s="228">
        <f>(D615/D612)*BI90</f>
        <v>0</v>
      </c>
      <c r="E634" s="230">
        <f>(E623/E612)*SUM(C634:D634)</f>
        <v>0</v>
      </c>
      <c r="F634" s="230">
        <f>(F624/F612)*BI64</f>
        <v>0</v>
      </c>
      <c r="G634" s="228">
        <f>(G625/G612)*BI91</f>
        <v>0</v>
      </c>
      <c r="H634" s="230">
        <f>(H628/H612)*BI60</f>
        <v>0</v>
      </c>
      <c r="I634" s="228" t="e">
        <f>(I629/I612)*BI92</f>
        <v>#DIV/0!</v>
      </c>
      <c r="J634" s="228" t="e">
        <f>(J630/J612)*BI93</f>
        <v>#DIV/0!</v>
      </c>
      <c r="N634" s="224" t="s">
        <v>574</v>
      </c>
    </row>
    <row r="635" spans="1:14" s="211" customFormat="1" ht="12.65" customHeight="1" x14ac:dyDescent="0.3">
      <c r="A635" s="223">
        <v>8530</v>
      </c>
      <c r="B635" s="227" t="s">
        <v>575</v>
      </c>
      <c r="C635" s="228">
        <f>BK85</f>
        <v>1556363</v>
      </c>
      <c r="D635" s="228">
        <f>(D615/D612)*BK90</f>
        <v>64286.409201885042</v>
      </c>
      <c r="E635" s="230">
        <f>(E623/E612)*SUM(C635:D635)</f>
        <v>147712.61403582941</v>
      </c>
      <c r="F635" s="230">
        <f>(F624/F612)*BK64</f>
        <v>1305.3024107122858</v>
      </c>
      <c r="G635" s="228">
        <f>(G625/G612)*BK91</f>
        <v>0</v>
      </c>
      <c r="H635" s="230">
        <f>(H628/H612)*BK60</f>
        <v>17001.894022439104</v>
      </c>
      <c r="I635" s="228" t="e">
        <f>(I629/I612)*BK92</f>
        <v>#DIV/0!</v>
      </c>
      <c r="J635" s="228" t="e">
        <f>(J630/J612)*BK93</f>
        <v>#DIV/0!</v>
      </c>
      <c r="N635" s="224" t="s">
        <v>576</v>
      </c>
    </row>
    <row r="636" spans="1:14" s="211" customFormat="1" ht="12.65" customHeight="1" x14ac:dyDescent="0.3">
      <c r="A636" s="223">
        <v>8480</v>
      </c>
      <c r="B636" s="227" t="s">
        <v>577</v>
      </c>
      <c r="C636" s="228">
        <f>BH85</f>
        <v>1580054</v>
      </c>
      <c r="D636" s="228">
        <f>(D615/D612)*BH90</f>
        <v>64286.409201885042</v>
      </c>
      <c r="E636" s="230">
        <f>(E623/E612)*SUM(C636:D636)</f>
        <v>149871.90864899696</v>
      </c>
      <c r="F636" s="230">
        <f>(F624/F612)*BH64</f>
        <v>927.88435054282502</v>
      </c>
      <c r="G636" s="228">
        <f>(G625/G612)*BH91</f>
        <v>0</v>
      </c>
      <c r="H636" s="230">
        <f>(H628/H612)*BH60</f>
        <v>8218.4381981578754</v>
      </c>
      <c r="I636" s="228" t="e">
        <f>(I629/I612)*BH92</f>
        <v>#DIV/0!</v>
      </c>
      <c r="J636" s="228" t="e">
        <f>(J630/J612)*BH93</f>
        <v>#DIV/0!</v>
      </c>
      <c r="N636" s="224" t="s">
        <v>578</v>
      </c>
    </row>
    <row r="637" spans="1:14" s="211" customFormat="1" ht="12.65" customHeight="1" x14ac:dyDescent="0.3">
      <c r="A637" s="223">
        <v>8560</v>
      </c>
      <c r="B637" s="227" t="s">
        <v>174</v>
      </c>
      <c r="C637" s="228">
        <f>BL85</f>
        <v>710596</v>
      </c>
      <c r="D637" s="228">
        <f>(D615/D612)*BL90</f>
        <v>62410.411851543424</v>
      </c>
      <c r="E637" s="230">
        <f>(E623/E612)*SUM(C637:D637)</f>
        <v>70454.965221182283</v>
      </c>
      <c r="F637" s="230">
        <f>(F624/F612)*BL64</f>
        <v>4.6188534210734078</v>
      </c>
      <c r="G637" s="228">
        <f>(G625/G612)*BL91</f>
        <v>0</v>
      </c>
      <c r="H637" s="230">
        <f>(H628/H612)*BL60</f>
        <v>37496.624279095304</v>
      </c>
      <c r="I637" s="228" t="e">
        <f>(I629/I612)*BL92</f>
        <v>#DIV/0!</v>
      </c>
      <c r="J637" s="228" t="e">
        <f>(J630/J612)*BL93</f>
        <v>#DIV/0!</v>
      </c>
      <c r="N637" s="224" t="s">
        <v>579</v>
      </c>
    </row>
    <row r="638" spans="1:14" s="211" customFormat="1" ht="12.65" customHeight="1" x14ac:dyDescent="0.3">
      <c r="A638" s="223">
        <v>8590</v>
      </c>
      <c r="B638" s="227" t="s">
        <v>580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 t="e">
        <f>(I629/I612)*BM92</f>
        <v>#DIV/0!</v>
      </c>
      <c r="J638" s="228" t="e">
        <f>(J630/J612)*BM93</f>
        <v>#DIV/0!</v>
      </c>
      <c r="N638" s="224" t="s">
        <v>581</v>
      </c>
    </row>
    <row r="639" spans="1:14" s="211" customFormat="1" ht="12.65" customHeight="1" x14ac:dyDescent="0.3">
      <c r="A639" s="223">
        <v>8660</v>
      </c>
      <c r="B639" s="227" t="s">
        <v>582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 t="e">
        <f>(I629/I612)*BS92</f>
        <v>#DIV/0!</v>
      </c>
      <c r="J639" s="228" t="e">
        <f>(J630/J612)*BS93</f>
        <v>#DIV/0!</v>
      </c>
      <c r="N639" s="224" t="s">
        <v>583</v>
      </c>
    </row>
    <row r="640" spans="1:14" s="211" customFormat="1" ht="12.65" customHeight="1" x14ac:dyDescent="0.3">
      <c r="A640" s="223">
        <v>8670</v>
      </c>
      <c r="B640" s="227" t="s">
        <v>584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 t="e">
        <f>(I629/I612)*BT92</f>
        <v>#DIV/0!</v>
      </c>
      <c r="J640" s="228" t="e">
        <f>(J630/J612)*BT93</f>
        <v>#DIV/0!</v>
      </c>
      <c r="N640" s="224" t="s">
        <v>585</v>
      </c>
    </row>
    <row r="641" spans="1:14" s="211" customFormat="1" ht="12.65" customHeight="1" x14ac:dyDescent="0.3">
      <c r="A641" s="223">
        <v>8680</v>
      </c>
      <c r="B641" s="227" t="s">
        <v>586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 t="e">
        <f>(I629/I612)*BU92</f>
        <v>#DIV/0!</v>
      </c>
      <c r="J641" s="228" t="e">
        <f>(J630/J612)*BU93</f>
        <v>#DIV/0!</v>
      </c>
      <c r="N641" s="224" t="s">
        <v>587</v>
      </c>
    </row>
    <row r="642" spans="1:14" s="211" customFormat="1" ht="12.65" customHeight="1" x14ac:dyDescent="0.3">
      <c r="A642" s="223">
        <v>8690</v>
      </c>
      <c r="B642" s="227" t="s">
        <v>588</v>
      </c>
      <c r="C642" s="228">
        <f>BV85</f>
        <v>288192</v>
      </c>
      <c r="D642" s="228">
        <f>(D615/D612)*BV90</f>
        <v>68205.903665991631</v>
      </c>
      <c r="E642" s="230">
        <f>(E623/E612)*SUM(C642:D642)</f>
        <v>32483.562261204257</v>
      </c>
      <c r="F642" s="230">
        <f>(F624/F612)*BV64</f>
        <v>3.1321599761654046</v>
      </c>
      <c r="G642" s="228">
        <f>(G625/G612)*BV91</f>
        <v>0</v>
      </c>
      <c r="H642" s="230">
        <f>(H628/H612)*BV60</f>
        <v>12841.309684621681</v>
      </c>
      <c r="I642" s="228" t="e">
        <f>(I629/I612)*BV92</f>
        <v>#DIV/0!</v>
      </c>
      <c r="J642" s="228" t="e">
        <f>(J630/J612)*BV93</f>
        <v>#DIV/0!</v>
      </c>
      <c r="N642" s="224" t="s">
        <v>589</v>
      </c>
    </row>
    <row r="643" spans="1:14" s="211" customFormat="1" ht="12.65" customHeight="1" x14ac:dyDescent="0.3">
      <c r="A643" s="223">
        <v>8700</v>
      </c>
      <c r="B643" s="227" t="s">
        <v>590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 t="e">
        <f>(I629/I612)*BW92</f>
        <v>#DIV/0!</v>
      </c>
      <c r="J643" s="228" t="e">
        <f>(J630/J612)*BW93</f>
        <v>#DIV/0!</v>
      </c>
      <c r="N643" s="224" t="s">
        <v>591</v>
      </c>
    </row>
    <row r="644" spans="1:14" s="211" customFormat="1" ht="12.65" customHeight="1" x14ac:dyDescent="0.3">
      <c r="A644" s="223">
        <v>8710</v>
      </c>
      <c r="B644" s="227" t="s">
        <v>592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 t="e">
        <f>(I629/I612)*BX92</f>
        <v>#DIV/0!</v>
      </c>
      <c r="J644" s="228" t="e">
        <f>(J630/J612)*BX93</f>
        <v>#DIV/0!</v>
      </c>
      <c r="K644" s="230" t="e">
        <f>SUM(C631:J644)</f>
        <v>#DIV/0!</v>
      </c>
      <c r="L644" s="230"/>
      <c r="N644" s="224" t="s">
        <v>593</v>
      </c>
    </row>
    <row r="645" spans="1:14" s="211" customFormat="1" ht="12.65" customHeight="1" x14ac:dyDescent="0.3">
      <c r="A645" s="223">
        <v>8720</v>
      </c>
      <c r="B645" s="227" t="s">
        <v>594</v>
      </c>
      <c r="C645" s="228">
        <f>BY85</f>
        <v>202883</v>
      </c>
      <c r="D645" s="228">
        <f>(D615/D612)*BY90</f>
        <v>11356.483960103715</v>
      </c>
      <c r="E645" s="230">
        <f>(E623/E612)*SUM(C645:D645)</f>
        <v>19526.662599419687</v>
      </c>
      <c r="F645" s="230">
        <f>(F624/F612)*BY64</f>
        <v>0.24537658799452478</v>
      </c>
      <c r="G645" s="228">
        <f>(G625/G612)*BY91</f>
        <v>0</v>
      </c>
      <c r="H645" s="230">
        <f>(H628/H612)*BY60</f>
        <v>5239.254351325646</v>
      </c>
      <c r="I645" s="228" t="e">
        <f>(I629/I612)*BY92</f>
        <v>#DIV/0!</v>
      </c>
      <c r="J645" s="228" t="e">
        <f>(J630/J612)*BY93</f>
        <v>#DIV/0!</v>
      </c>
      <c r="K645" s="230">
        <v>0</v>
      </c>
      <c r="L645" s="230"/>
      <c r="N645" s="224" t="s">
        <v>595</v>
      </c>
    </row>
    <row r="646" spans="1:14" s="211" customFormat="1" ht="12.65" customHeight="1" x14ac:dyDescent="0.3">
      <c r="A646" s="223">
        <v>8730</v>
      </c>
      <c r="B646" s="227" t="s">
        <v>596</v>
      </c>
      <c r="C646" s="228">
        <f>BZ85</f>
        <v>0</v>
      </c>
      <c r="D646" s="228">
        <f>(D615/D612)*BZ90</f>
        <v>0</v>
      </c>
      <c r="E646" s="230">
        <f>(E623/E612)*SUM(C646:D646)</f>
        <v>0</v>
      </c>
      <c r="F646" s="230">
        <f>(F624/F612)*BZ64</f>
        <v>0</v>
      </c>
      <c r="G646" s="228">
        <f>(G625/G612)*BZ91</f>
        <v>0</v>
      </c>
      <c r="H646" s="230">
        <f>(H628/H612)*BZ60</f>
        <v>0</v>
      </c>
      <c r="I646" s="228" t="e">
        <f>(I629/I612)*BZ92</f>
        <v>#DIV/0!</v>
      </c>
      <c r="J646" s="228" t="e">
        <f>(J630/J612)*BZ93</f>
        <v>#DIV/0!</v>
      </c>
      <c r="K646" s="230">
        <v>0</v>
      </c>
      <c r="L646" s="230"/>
      <c r="N646" s="224" t="s">
        <v>597</v>
      </c>
    </row>
    <row r="647" spans="1:14" s="211" customFormat="1" ht="12.65" customHeight="1" x14ac:dyDescent="0.3">
      <c r="A647" s="223">
        <v>8740</v>
      </c>
      <c r="B647" s="227" t="s">
        <v>598</v>
      </c>
      <c r="C647" s="228">
        <f>CA85</f>
        <v>338627</v>
      </c>
      <c r="D647" s="228">
        <f>(D615/D612)*CA90</f>
        <v>0</v>
      </c>
      <c r="E647" s="230">
        <f>(E623/E612)*SUM(C647:D647)</f>
        <v>30863.849435359189</v>
      </c>
      <c r="F647" s="230">
        <f>(F624/F612)*CA64</f>
        <v>0.89490285033297279</v>
      </c>
      <c r="G647" s="228">
        <f>(G625/G612)*CA91</f>
        <v>0</v>
      </c>
      <c r="H647" s="230">
        <f>(H628/H612)*CA60</f>
        <v>20546.095495394689</v>
      </c>
      <c r="I647" s="228" t="e">
        <f>(I629/I612)*CA92</f>
        <v>#DIV/0!</v>
      </c>
      <c r="J647" s="228" t="e">
        <f>(J630/J612)*CA93</f>
        <v>#DIV/0!</v>
      </c>
      <c r="K647" s="230">
        <v>0</v>
      </c>
      <c r="L647" s="230" t="e">
        <f>SUM(C645:K647)</f>
        <v>#DIV/0!</v>
      </c>
      <c r="N647" s="224" t="s">
        <v>599</v>
      </c>
    </row>
    <row r="648" spans="1:14" s="211" customFormat="1" ht="12.65" customHeight="1" x14ac:dyDescent="0.3">
      <c r="A648" s="223"/>
      <c r="B648" s="223"/>
      <c r="C648" s="211">
        <f>SUM(C614:C647)</f>
        <v>11003085</v>
      </c>
      <c r="L648" s="226"/>
    </row>
    <row r="666" spans="1:14" s="211" customFormat="1" ht="12.65" customHeight="1" x14ac:dyDescent="0.3">
      <c r="C666" s="221" t="s">
        <v>600</v>
      </c>
      <c r="M666" s="221" t="s">
        <v>601</v>
      </c>
    </row>
    <row r="667" spans="1:14" s="211" customFormat="1" ht="12.65" customHeight="1" x14ac:dyDescent="0.3">
      <c r="C667" s="221" t="s">
        <v>530</v>
      </c>
      <c r="D667" s="221" t="s">
        <v>531</v>
      </c>
      <c r="E667" s="222" t="s">
        <v>532</v>
      </c>
      <c r="F667" s="221" t="s">
        <v>533</v>
      </c>
      <c r="G667" s="221" t="s">
        <v>534</v>
      </c>
      <c r="H667" s="221" t="s">
        <v>535</v>
      </c>
      <c r="I667" s="221" t="s">
        <v>536</v>
      </c>
      <c r="J667" s="221" t="s">
        <v>537</v>
      </c>
      <c r="K667" s="221" t="s">
        <v>538</v>
      </c>
      <c r="L667" s="222" t="s">
        <v>539</v>
      </c>
      <c r="M667" s="221" t="s">
        <v>602</v>
      </c>
    </row>
    <row r="668" spans="1:14" s="211" customFormat="1" ht="12.65" customHeight="1" x14ac:dyDescent="0.3">
      <c r="A668" s="223">
        <v>6010</v>
      </c>
      <c r="B668" s="222" t="s">
        <v>329</v>
      </c>
      <c r="C668" s="228">
        <f>C85</f>
        <v>0</v>
      </c>
      <c r="D668" s="228">
        <f>(D615/D612)*C90</f>
        <v>0</v>
      </c>
      <c r="E668" s="230">
        <f>(E623/E612)*SUM(C668:D668)</f>
        <v>0</v>
      </c>
      <c r="F668" s="230">
        <f>(F624/F612)*C64</f>
        <v>0</v>
      </c>
      <c r="G668" s="228">
        <f>(G625/G612)*C91</f>
        <v>0</v>
      </c>
      <c r="H668" s="230">
        <f>(H628/H612)*C60</f>
        <v>0</v>
      </c>
      <c r="I668" s="228" t="e">
        <f>(I629/I612)*C92</f>
        <v>#DIV/0!</v>
      </c>
      <c r="J668" s="228" t="e">
        <f>(J630/J612)*C93</f>
        <v>#DIV/0!</v>
      </c>
      <c r="K668" s="228" t="e">
        <f>(K644/K612)*C89</f>
        <v>#DIV/0!</v>
      </c>
      <c r="L668" s="228" t="e">
        <f>(L647/L612)*C94</f>
        <v>#DIV/0!</v>
      </c>
      <c r="M668" s="211" t="e">
        <f t="shared" ref="M668:M713" si="24">ROUND(SUM(D668:L668),0)</f>
        <v>#DIV/0!</v>
      </c>
      <c r="N668" s="222" t="s">
        <v>603</v>
      </c>
    </row>
    <row r="669" spans="1:14" s="211" customFormat="1" ht="12.65" customHeight="1" x14ac:dyDescent="0.3">
      <c r="A669" s="223">
        <v>6030</v>
      </c>
      <c r="B669" s="222" t="s">
        <v>330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 t="e">
        <f>(I629/I612)*D92</f>
        <v>#DIV/0!</v>
      </c>
      <c r="J669" s="228" t="e">
        <f>(J630/J612)*D93</f>
        <v>#DIV/0!</v>
      </c>
      <c r="K669" s="228" t="e">
        <f>(K644/K612)*D89</f>
        <v>#DIV/0!</v>
      </c>
      <c r="L669" s="228" t="e">
        <f>(L647/L612)*D94</f>
        <v>#DIV/0!</v>
      </c>
      <c r="M669" s="211" t="e">
        <f t="shared" si="24"/>
        <v>#DIV/0!</v>
      </c>
      <c r="N669" s="222" t="s">
        <v>604</v>
      </c>
    </row>
    <row r="670" spans="1:14" s="211" customFormat="1" ht="12.65" customHeight="1" x14ac:dyDescent="0.3">
      <c r="A670" s="223">
        <v>6070</v>
      </c>
      <c r="B670" s="222" t="s">
        <v>605</v>
      </c>
      <c r="C670" s="228">
        <f>E85</f>
        <v>3236702</v>
      </c>
      <c r="D670" s="228">
        <f>(D615/D612)*E90</f>
        <v>269540.61930086871</v>
      </c>
      <c r="E670" s="230">
        <f>(E623/E612)*SUM(C670:D670)</f>
        <v>319573.28944809904</v>
      </c>
      <c r="F670" s="230">
        <f>(F624/F612)*E64</f>
        <v>1963.7343998032411</v>
      </c>
      <c r="G670" s="228">
        <f>(G625/G612)*E91</f>
        <v>781355.30852055748</v>
      </c>
      <c r="H670" s="230">
        <f>(H628/H612)*E60</f>
        <v>95847.535486016233</v>
      </c>
      <c r="I670" s="228" t="e">
        <f>(I629/I612)*E92</f>
        <v>#DIV/0!</v>
      </c>
      <c r="J670" s="228" t="e">
        <f>(J630/J612)*E93</f>
        <v>#DIV/0!</v>
      </c>
      <c r="K670" s="228" t="e">
        <f>(K644/K612)*E89</f>
        <v>#DIV/0!</v>
      </c>
      <c r="L670" s="228" t="e">
        <f>(L647/L612)*E94</f>
        <v>#DIV/0!</v>
      </c>
      <c r="M670" s="211" t="e">
        <f t="shared" si="24"/>
        <v>#DIV/0!</v>
      </c>
      <c r="N670" s="222" t="s">
        <v>606</v>
      </c>
    </row>
    <row r="671" spans="1:14" s="211" customFormat="1" ht="12.65" customHeight="1" x14ac:dyDescent="0.3">
      <c r="A671" s="223">
        <v>6100</v>
      </c>
      <c r="B671" s="222" t="s">
        <v>607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 t="e">
        <f>(I629/I612)*F92</f>
        <v>#DIV/0!</v>
      </c>
      <c r="J671" s="228" t="e">
        <f>(J630/J612)*F93</f>
        <v>#DIV/0!</v>
      </c>
      <c r="K671" s="228" t="e">
        <f>(K644/K612)*F89</f>
        <v>#DIV/0!</v>
      </c>
      <c r="L671" s="228" t="e">
        <f>(L647/L612)*F94</f>
        <v>#DIV/0!</v>
      </c>
      <c r="M671" s="211" t="e">
        <f t="shared" si="24"/>
        <v>#DIV/0!</v>
      </c>
      <c r="N671" s="222" t="s">
        <v>608</v>
      </c>
    </row>
    <row r="672" spans="1:14" s="211" customFormat="1" ht="12.65" customHeight="1" x14ac:dyDescent="0.3">
      <c r="A672" s="223">
        <v>6120</v>
      </c>
      <c r="B672" s="222" t="s">
        <v>609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 t="e">
        <f>(I629/I612)*G92</f>
        <v>#DIV/0!</v>
      </c>
      <c r="J672" s="228" t="e">
        <f>(J630/J612)*G93</f>
        <v>#DIV/0!</v>
      </c>
      <c r="K672" s="228" t="e">
        <f>(K644/K612)*G89</f>
        <v>#DIV/0!</v>
      </c>
      <c r="L672" s="228" t="e">
        <f>(L647/L612)*G94</f>
        <v>#DIV/0!</v>
      </c>
      <c r="M672" s="211" t="e">
        <f t="shared" si="24"/>
        <v>#DIV/0!</v>
      </c>
      <c r="N672" s="222" t="s">
        <v>610</v>
      </c>
    </row>
    <row r="673" spans="1:14" s="211" customFormat="1" ht="12.65" customHeight="1" x14ac:dyDescent="0.3">
      <c r="A673" s="223">
        <v>6140</v>
      </c>
      <c r="B673" s="222" t="s">
        <v>611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 t="e">
        <f>(I629/I612)*H92</f>
        <v>#DIV/0!</v>
      </c>
      <c r="J673" s="228" t="e">
        <f>(J630/J612)*H93</f>
        <v>#DIV/0!</v>
      </c>
      <c r="K673" s="228" t="e">
        <f>(K644/K612)*H89</f>
        <v>#DIV/0!</v>
      </c>
      <c r="L673" s="228" t="e">
        <f>(L647/L612)*H94</f>
        <v>#DIV/0!</v>
      </c>
      <c r="M673" s="211" t="e">
        <f t="shared" si="24"/>
        <v>#DIV/0!</v>
      </c>
      <c r="N673" s="222" t="s">
        <v>612</v>
      </c>
    </row>
    <row r="674" spans="1:14" s="211" customFormat="1" ht="12.65" customHeight="1" x14ac:dyDescent="0.3">
      <c r="A674" s="223">
        <v>6150</v>
      </c>
      <c r="B674" s="222" t="s">
        <v>613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 t="e">
        <f>(I629/I612)*I92</f>
        <v>#DIV/0!</v>
      </c>
      <c r="J674" s="228" t="e">
        <f>(J630/J612)*I93</f>
        <v>#DIV/0!</v>
      </c>
      <c r="K674" s="228" t="e">
        <f>(K644/K612)*I89</f>
        <v>#DIV/0!</v>
      </c>
      <c r="L674" s="228" t="e">
        <f>(L647/L612)*I94</f>
        <v>#DIV/0!</v>
      </c>
      <c r="M674" s="211" t="e">
        <f t="shared" si="24"/>
        <v>#DIV/0!</v>
      </c>
      <c r="N674" s="222" t="s">
        <v>614</v>
      </c>
    </row>
    <row r="675" spans="1:14" s="211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 t="e">
        <f>(I629/I612)*J92</f>
        <v>#DIV/0!</v>
      </c>
      <c r="J675" s="228" t="e">
        <f>(J630/J612)*J93</f>
        <v>#DIV/0!</v>
      </c>
      <c r="K675" s="228" t="e">
        <f>(K644/K612)*J89</f>
        <v>#DIV/0!</v>
      </c>
      <c r="L675" s="228" t="e">
        <f>(L647/L612)*J94</f>
        <v>#DIV/0!</v>
      </c>
      <c r="M675" s="211" t="e">
        <f t="shared" si="24"/>
        <v>#DIV/0!</v>
      </c>
      <c r="N675" s="222" t="s">
        <v>615</v>
      </c>
    </row>
    <row r="676" spans="1:14" s="211" customFormat="1" ht="12.65" customHeight="1" x14ac:dyDescent="0.3">
      <c r="A676" s="223">
        <v>6200</v>
      </c>
      <c r="B676" s="222" t="s">
        <v>335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 t="e">
        <f>(I629/I612)*K92</f>
        <v>#DIV/0!</v>
      </c>
      <c r="J676" s="228" t="e">
        <f>(J630/J612)*K93</f>
        <v>#DIV/0!</v>
      </c>
      <c r="K676" s="228" t="e">
        <f>(K644/K612)*K89</f>
        <v>#DIV/0!</v>
      </c>
      <c r="L676" s="228" t="e">
        <f>(L647/L612)*K94</f>
        <v>#DIV/0!</v>
      </c>
      <c r="M676" s="211" t="e">
        <f t="shared" si="24"/>
        <v>#DIV/0!</v>
      </c>
      <c r="N676" s="222" t="s">
        <v>616</v>
      </c>
    </row>
    <row r="677" spans="1:14" s="211" customFormat="1" ht="12.65" customHeight="1" x14ac:dyDescent="0.3">
      <c r="A677" s="223">
        <v>6210</v>
      </c>
      <c r="B677" s="222" t="s">
        <v>336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 t="e">
        <f>(I629/I612)*L92</f>
        <v>#DIV/0!</v>
      </c>
      <c r="J677" s="228" t="e">
        <f>(J630/J612)*L93</f>
        <v>#DIV/0!</v>
      </c>
      <c r="K677" s="228" t="e">
        <f>(K644/K612)*L89</f>
        <v>#DIV/0!</v>
      </c>
      <c r="L677" s="228" t="e">
        <f>(L647/L612)*L94</f>
        <v>#DIV/0!</v>
      </c>
      <c r="M677" s="211" t="e">
        <f t="shared" si="24"/>
        <v>#DIV/0!</v>
      </c>
      <c r="N677" s="222" t="s">
        <v>617</v>
      </c>
    </row>
    <row r="678" spans="1:14" s="211" customFormat="1" ht="12.65" customHeight="1" x14ac:dyDescent="0.3">
      <c r="A678" s="223">
        <v>6330</v>
      </c>
      <c r="B678" s="222" t="s">
        <v>618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 t="e">
        <f>(I629/I612)*M92</f>
        <v>#DIV/0!</v>
      </c>
      <c r="J678" s="228" t="e">
        <f>(J630/J612)*M93</f>
        <v>#DIV/0!</v>
      </c>
      <c r="K678" s="228" t="e">
        <f>(K644/K612)*M89</f>
        <v>#DIV/0!</v>
      </c>
      <c r="L678" s="228" t="e">
        <f>(L647/L612)*M94</f>
        <v>#DIV/0!</v>
      </c>
      <c r="M678" s="211" t="e">
        <f t="shared" si="24"/>
        <v>#DIV/0!</v>
      </c>
      <c r="N678" s="222" t="s">
        <v>619</v>
      </c>
    </row>
    <row r="679" spans="1:14" s="211" customFormat="1" ht="12.65" customHeight="1" x14ac:dyDescent="0.3">
      <c r="A679" s="223">
        <v>6400</v>
      </c>
      <c r="B679" s="222" t="s">
        <v>620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 t="e">
        <f>(I629/I612)*N92</f>
        <v>#DIV/0!</v>
      </c>
      <c r="J679" s="228" t="e">
        <f>(J630/J612)*N93</f>
        <v>#DIV/0!</v>
      </c>
      <c r="K679" s="228" t="e">
        <f>(K644/K612)*N89</f>
        <v>#DIV/0!</v>
      </c>
      <c r="L679" s="228" t="e">
        <f>(L647/L612)*N94</f>
        <v>#DIV/0!</v>
      </c>
      <c r="M679" s="211" t="e">
        <f t="shared" si="24"/>
        <v>#DIV/0!</v>
      </c>
      <c r="N679" s="222" t="s">
        <v>621</v>
      </c>
    </row>
    <row r="680" spans="1:14" s="211" customFormat="1" ht="12.65" customHeight="1" x14ac:dyDescent="0.3">
      <c r="A680" s="223">
        <v>7010</v>
      </c>
      <c r="B680" s="222" t="s">
        <v>622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>
        <f>(H628/H612)*O60</f>
        <v>0</v>
      </c>
      <c r="I680" s="228" t="e">
        <f>(I629/I612)*O92</f>
        <v>#DIV/0!</v>
      </c>
      <c r="J680" s="228" t="e">
        <f>(J630/J612)*O93</f>
        <v>#DIV/0!</v>
      </c>
      <c r="K680" s="228" t="e">
        <f>(K644/K612)*O89</f>
        <v>#DIV/0!</v>
      </c>
      <c r="L680" s="228" t="e">
        <f>(L647/L612)*O94</f>
        <v>#DIV/0!</v>
      </c>
      <c r="M680" s="211" t="e">
        <f t="shared" si="24"/>
        <v>#DIV/0!</v>
      </c>
      <c r="N680" s="222" t="s">
        <v>623</v>
      </c>
    </row>
    <row r="681" spans="1:14" s="211" customFormat="1" ht="12.65" customHeight="1" x14ac:dyDescent="0.3">
      <c r="A681" s="223">
        <v>7020</v>
      </c>
      <c r="B681" s="222" t="s">
        <v>624</v>
      </c>
      <c r="C681" s="228">
        <f>P85</f>
        <v>1060938</v>
      </c>
      <c r="D681" s="228">
        <f>(D615/D612)*P90</f>
        <v>132994.81215814676</v>
      </c>
      <c r="E681" s="230">
        <f>(E623/E612)*SUM(C681:D681)</f>
        <v>108819.91852505568</v>
      </c>
      <c r="F681" s="230">
        <f>(F624/F612)*P64</f>
        <v>3949.6681638615159</v>
      </c>
      <c r="G681" s="228">
        <f>(G625/G612)*P91</f>
        <v>0</v>
      </c>
      <c r="H681" s="230">
        <f>(H628/H612)*P60</f>
        <v>18337.390229639761</v>
      </c>
      <c r="I681" s="228" t="e">
        <f>(I629/I612)*P92</f>
        <v>#DIV/0!</v>
      </c>
      <c r="J681" s="228" t="e">
        <f>(J630/J612)*P93</f>
        <v>#DIV/0!</v>
      </c>
      <c r="K681" s="228" t="e">
        <f>(K644/K612)*P89</f>
        <v>#DIV/0!</v>
      </c>
      <c r="L681" s="228" t="e">
        <f>(L647/L612)*P94</f>
        <v>#DIV/0!</v>
      </c>
      <c r="M681" s="211" t="e">
        <f t="shared" si="24"/>
        <v>#DIV/0!</v>
      </c>
      <c r="N681" s="222" t="s">
        <v>625</v>
      </c>
    </row>
    <row r="682" spans="1:14" s="211" customFormat="1" ht="12.65" customHeight="1" x14ac:dyDescent="0.3">
      <c r="A682" s="223">
        <v>7030</v>
      </c>
      <c r="B682" s="222" t="s">
        <v>626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>
        <f>(G625/G612)*Q91</f>
        <v>0</v>
      </c>
      <c r="H682" s="230">
        <f>(H628/H612)*Q60</f>
        <v>0</v>
      </c>
      <c r="I682" s="228" t="e">
        <f>(I629/I612)*Q92</f>
        <v>#DIV/0!</v>
      </c>
      <c r="J682" s="228" t="e">
        <f>(J630/J612)*Q93</f>
        <v>#DIV/0!</v>
      </c>
      <c r="K682" s="228" t="e">
        <f>(K644/K612)*Q89</f>
        <v>#DIV/0!</v>
      </c>
      <c r="L682" s="228" t="e">
        <f>(L647/L612)*Q94</f>
        <v>#DIV/0!</v>
      </c>
      <c r="M682" s="211" t="e">
        <f t="shared" si="24"/>
        <v>#DIV/0!</v>
      </c>
      <c r="N682" s="222" t="s">
        <v>627</v>
      </c>
    </row>
    <row r="683" spans="1:14" s="211" customFormat="1" ht="12.65" customHeight="1" x14ac:dyDescent="0.3">
      <c r="A683" s="223">
        <v>7040</v>
      </c>
      <c r="B683" s="222" t="s">
        <v>133</v>
      </c>
      <c r="C683" s="228">
        <f>R85</f>
        <v>463921</v>
      </c>
      <c r="D683" s="228">
        <f>(D615/D612)*R90</f>
        <v>1641.4976815489147</v>
      </c>
      <c r="E683" s="230">
        <f>(E623/E612)*SUM(C683:D683)</f>
        <v>42433.269736887749</v>
      </c>
      <c r="F683" s="230">
        <f>(F624/F612)*R64</f>
        <v>0</v>
      </c>
      <c r="G683" s="228">
        <f>(G625/G612)*R91</f>
        <v>0</v>
      </c>
      <c r="H683" s="230">
        <f>(H628/H612)*R60</f>
        <v>9451.2039278815573</v>
      </c>
      <c r="I683" s="228" t="e">
        <f>(I629/I612)*R92</f>
        <v>#DIV/0!</v>
      </c>
      <c r="J683" s="228" t="e">
        <f>(J630/J612)*R93</f>
        <v>#DIV/0!</v>
      </c>
      <c r="K683" s="228" t="e">
        <f>(K644/K612)*R89</f>
        <v>#DIV/0!</v>
      </c>
      <c r="L683" s="228" t="e">
        <f>(L647/L612)*R94</f>
        <v>#DIV/0!</v>
      </c>
      <c r="M683" s="211" t="e">
        <f t="shared" si="24"/>
        <v>#DIV/0!</v>
      </c>
      <c r="N683" s="222" t="s">
        <v>628</v>
      </c>
    </row>
    <row r="684" spans="1:14" s="211" customFormat="1" ht="12.65" customHeight="1" x14ac:dyDescent="0.3">
      <c r="A684" s="223">
        <v>7050</v>
      </c>
      <c r="B684" s="222" t="s">
        <v>629</v>
      </c>
      <c r="C684" s="228">
        <f>S85</f>
        <v>134836</v>
      </c>
      <c r="D684" s="228">
        <f>(D615/D612)*S90</f>
        <v>0</v>
      </c>
      <c r="E684" s="230">
        <f>(E623/E612)*SUM(C684:D684)</f>
        <v>12289.504388209125</v>
      </c>
      <c r="F684" s="230">
        <f>(F624/F612)*S64</f>
        <v>1213.4305293837476</v>
      </c>
      <c r="G684" s="228">
        <f>(G625/G612)*S91</f>
        <v>0</v>
      </c>
      <c r="H684" s="230">
        <f>(H628/H612)*S60</f>
        <v>0</v>
      </c>
      <c r="I684" s="228" t="e">
        <f>(I629/I612)*S92</f>
        <v>#DIV/0!</v>
      </c>
      <c r="J684" s="228" t="e">
        <f>(J630/J612)*S93</f>
        <v>#DIV/0!</v>
      </c>
      <c r="K684" s="228" t="e">
        <f>(K644/K612)*S89</f>
        <v>#DIV/0!</v>
      </c>
      <c r="L684" s="228" t="e">
        <f>(L647/L612)*S94</f>
        <v>#DIV/0!</v>
      </c>
      <c r="M684" s="211" t="e">
        <f t="shared" si="24"/>
        <v>#DIV/0!</v>
      </c>
      <c r="N684" s="222" t="s">
        <v>630</v>
      </c>
    </row>
    <row r="685" spans="1:14" s="211" customFormat="1" ht="12.65" customHeight="1" x14ac:dyDescent="0.3">
      <c r="A685" s="223">
        <v>7060</v>
      </c>
      <c r="B685" s="222" t="s">
        <v>631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>
        <f>(G625/G612)*T91</f>
        <v>0</v>
      </c>
      <c r="H685" s="230">
        <f>(H628/H612)*T60</f>
        <v>0</v>
      </c>
      <c r="I685" s="228" t="e">
        <f>(I629/I612)*T92</f>
        <v>#DIV/0!</v>
      </c>
      <c r="J685" s="228" t="e">
        <f>(J630/J612)*T93</f>
        <v>#DIV/0!</v>
      </c>
      <c r="K685" s="228" t="e">
        <f>(K644/K612)*T89</f>
        <v>#DIV/0!</v>
      </c>
      <c r="L685" s="228" t="e">
        <f>(L647/L612)*T94</f>
        <v>#DIV/0!</v>
      </c>
      <c r="M685" s="211" t="e">
        <f t="shared" si="24"/>
        <v>#DIV/0!</v>
      </c>
      <c r="N685" s="222" t="s">
        <v>632</v>
      </c>
    </row>
    <row r="686" spans="1:14" s="211" customFormat="1" ht="12.65" customHeight="1" x14ac:dyDescent="0.3">
      <c r="A686" s="223">
        <v>7070</v>
      </c>
      <c r="B686" s="222" t="s">
        <v>136</v>
      </c>
      <c r="C686" s="228">
        <f>U85</f>
        <v>2318773</v>
      </c>
      <c r="D686" s="228">
        <f>(D615/D612)*U90</f>
        <v>62242.912088120065</v>
      </c>
      <c r="E686" s="230">
        <f>(E623/E612)*SUM(C686:D686)</f>
        <v>217015.526268969</v>
      </c>
      <c r="F686" s="230">
        <f>(F624/F612)*U64</f>
        <v>9835.1843999965422</v>
      </c>
      <c r="G686" s="228">
        <f>(G625/G612)*U91</f>
        <v>0</v>
      </c>
      <c r="H686" s="230">
        <f>(H628/H612)*U60</f>
        <v>47410.115355623246</v>
      </c>
      <c r="I686" s="228" t="e">
        <f>(I629/I612)*U92</f>
        <v>#DIV/0!</v>
      </c>
      <c r="J686" s="228" t="e">
        <f>(J630/J612)*U93</f>
        <v>#DIV/0!</v>
      </c>
      <c r="K686" s="228" t="e">
        <f>(K644/K612)*U89</f>
        <v>#DIV/0!</v>
      </c>
      <c r="L686" s="228" t="e">
        <f>(L647/L612)*U94</f>
        <v>#DIV/0!</v>
      </c>
      <c r="M686" s="211" t="e">
        <f t="shared" si="24"/>
        <v>#DIV/0!</v>
      </c>
      <c r="N686" s="222" t="s">
        <v>633</v>
      </c>
    </row>
    <row r="687" spans="1:14" s="211" customFormat="1" ht="12.65" customHeight="1" x14ac:dyDescent="0.3">
      <c r="A687" s="223">
        <v>7110</v>
      </c>
      <c r="B687" s="222" t="s">
        <v>634</v>
      </c>
      <c r="C687" s="228">
        <f>V85</f>
        <v>0</v>
      </c>
      <c r="D687" s="228">
        <f>(D615/D612)*V90</f>
        <v>0</v>
      </c>
      <c r="E687" s="230">
        <f>(E623/E612)*SUM(C687:D687)</f>
        <v>0</v>
      </c>
      <c r="F687" s="230">
        <f>(F624/F612)*V64</f>
        <v>0</v>
      </c>
      <c r="G687" s="228">
        <f>(G625/G612)*V91</f>
        <v>0</v>
      </c>
      <c r="H687" s="230">
        <f>(H628/H612)*V60</f>
        <v>0</v>
      </c>
      <c r="I687" s="228" t="e">
        <f>(I629/I612)*V92</f>
        <v>#DIV/0!</v>
      </c>
      <c r="J687" s="228" t="e">
        <f>(J630/J612)*V93</f>
        <v>#DIV/0!</v>
      </c>
      <c r="K687" s="228" t="e">
        <f>(K644/K612)*V89</f>
        <v>#DIV/0!</v>
      </c>
      <c r="L687" s="228" t="e">
        <f>(L647/L612)*V94</f>
        <v>#DIV/0!</v>
      </c>
      <c r="M687" s="211" t="e">
        <f t="shared" si="24"/>
        <v>#DIV/0!</v>
      </c>
      <c r="N687" s="222" t="s">
        <v>635</v>
      </c>
    </row>
    <row r="688" spans="1:14" s="211" customFormat="1" ht="12.65" customHeight="1" x14ac:dyDescent="0.3">
      <c r="A688" s="223">
        <v>7120</v>
      </c>
      <c r="B688" s="222" t="s">
        <v>636</v>
      </c>
      <c r="C688" s="228">
        <f>W85</f>
        <v>0</v>
      </c>
      <c r="D688" s="228">
        <f>(D615/D612)*W90</f>
        <v>0</v>
      </c>
      <c r="E688" s="230">
        <f>(E623/E612)*SUM(C688:D688)</f>
        <v>0</v>
      </c>
      <c r="F688" s="230">
        <f>(F624/F612)*W64</f>
        <v>0</v>
      </c>
      <c r="G688" s="228">
        <f>(G625/G612)*W91</f>
        <v>0</v>
      </c>
      <c r="H688" s="230">
        <f>(H628/H612)*W60</f>
        <v>0</v>
      </c>
      <c r="I688" s="228" t="e">
        <f>(I629/I612)*W92</f>
        <v>#DIV/0!</v>
      </c>
      <c r="J688" s="228" t="e">
        <f>(J630/J612)*W93</f>
        <v>#DIV/0!</v>
      </c>
      <c r="K688" s="228" t="e">
        <f>(K644/K612)*W89</f>
        <v>#DIV/0!</v>
      </c>
      <c r="L688" s="228" t="e">
        <f>(L647/L612)*W94</f>
        <v>#DIV/0!</v>
      </c>
      <c r="M688" s="211" t="e">
        <f t="shared" si="24"/>
        <v>#DIV/0!</v>
      </c>
      <c r="N688" s="222" t="s">
        <v>637</v>
      </c>
    </row>
    <row r="689" spans="1:14" s="211" customFormat="1" ht="12.65" customHeight="1" x14ac:dyDescent="0.3">
      <c r="A689" s="223">
        <v>7130</v>
      </c>
      <c r="B689" s="222" t="s">
        <v>638</v>
      </c>
      <c r="C689" s="228">
        <f>X85</f>
        <v>678</v>
      </c>
      <c r="D689" s="228">
        <f>(D615/D612)*X90</f>
        <v>0</v>
      </c>
      <c r="E689" s="230">
        <f>(E623/E612)*SUM(C689:D689)</f>
        <v>61.795692361133426</v>
      </c>
      <c r="F689" s="230">
        <f>(F624/F612)*X64</f>
        <v>9.7861956858992833</v>
      </c>
      <c r="G689" s="228">
        <f>(G625/G612)*X91</f>
        <v>0</v>
      </c>
      <c r="H689" s="230">
        <f>(H628/H612)*X60</f>
        <v>0</v>
      </c>
      <c r="I689" s="228" t="e">
        <f>(I629/I612)*X92</f>
        <v>#DIV/0!</v>
      </c>
      <c r="J689" s="228" t="e">
        <f>(J630/J612)*X93</f>
        <v>#DIV/0!</v>
      </c>
      <c r="K689" s="228" t="e">
        <f>(K644/K612)*X89</f>
        <v>#DIV/0!</v>
      </c>
      <c r="L689" s="228" t="e">
        <f>(L647/L612)*X94</f>
        <v>#DIV/0!</v>
      </c>
      <c r="M689" s="211" t="e">
        <f t="shared" si="24"/>
        <v>#DIV/0!</v>
      </c>
      <c r="N689" s="222" t="s">
        <v>639</v>
      </c>
    </row>
    <row r="690" spans="1:14" s="211" customFormat="1" ht="12.65" customHeight="1" x14ac:dyDescent="0.3">
      <c r="A690" s="223">
        <v>7140</v>
      </c>
      <c r="B690" s="222" t="s">
        <v>640</v>
      </c>
      <c r="C690" s="228">
        <f>Y85</f>
        <v>1723020</v>
      </c>
      <c r="D690" s="228">
        <f>(D615/D612)*Y90</f>
        <v>127299.82020175256</v>
      </c>
      <c r="E690" s="230">
        <f>(E623/E612)*SUM(C690:D690)</f>
        <v>168645.71442314927</v>
      </c>
      <c r="F690" s="230">
        <f>(F624/F612)*Y64</f>
        <v>940.10987819172874</v>
      </c>
      <c r="G690" s="228">
        <f>(G625/G612)*Y91</f>
        <v>0</v>
      </c>
      <c r="H690" s="230">
        <f>(H628/H612)*Y60</f>
        <v>25836.715085458822</v>
      </c>
      <c r="I690" s="228" t="e">
        <f>(I629/I612)*Y92</f>
        <v>#DIV/0!</v>
      </c>
      <c r="J690" s="228" t="e">
        <f>(J630/J612)*Y93</f>
        <v>#DIV/0!</v>
      </c>
      <c r="K690" s="228" t="e">
        <f>(K644/K612)*Y89</f>
        <v>#DIV/0!</v>
      </c>
      <c r="L690" s="228" t="e">
        <f>(L647/L612)*Y94</f>
        <v>#DIV/0!</v>
      </c>
      <c r="M690" s="211" t="e">
        <f t="shared" si="24"/>
        <v>#DIV/0!</v>
      </c>
      <c r="N690" s="222" t="s">
        <v>641</v>
      </c>
    </row>
    <row r="691" spans="1:14" s="211" customFormat="1" ht="12.65" customHeight="1" x14ac:dyDescent="0.3">
      <c r="A691" s="223">
        <v>7150</v>
      </c>
      <c r="B691" s="222" t="s">
        <v>642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 t="e">
        <f>(I629/I612)*Z92</f>
        <v>#DIV/0!</v>
      </c>
      <c r="J691" s="228" t="e">
        <f>(J630/J612)*Z93</f>
        <v>#DIV/0!</v>
      </c>
      <c r="K691" s="228" t="e">
        <f>(K644/K612)*Z89</f>
        <v>#DIV/0!</v>
      </c>
      <c r="L691" s="228" t="e">
        <f>(L647/L612)*Z94</f>
        <v>#DIV/0!</v>
      </c>
      <c r="M691" s="211" t="e">
        <f t="shared" si="24"/>
        <v>#DIV/0!</v>
      </c>
      <c r="N691" s="222" t="s">
        <v>643</v>
      </c>
    </row>
    <row r="692" spans="1:14" s="211" customFormat="1" ht="12.65" customHeight="1" x14ac:dyDescent="0.3">
      <c r="A692" s="223">
        <v>7160</v>
      </c>
      <c r="B692" s="222" t="s">
        <v>644</v>
      </c>
      <c r="C692" s="228">
        <f>AA85</f>
        <v>0</v>
      </c>
      <c r="D692" s="228">
        <f>(D615/D612)*AA90</f>
        <v>0</v>
      </c>
      <c r="E692" s="230">
        <f>(E623/E612)*SUM(C692:D692)</f>
        <v>0</v>
      </c>
      <c r="F692" s="230">
        <f>(F624/F612)*AA64</f>
        <v>0</v>
      </c>
      <c r="G692" s="228">
        <f>(G625/G612)*AA91</f>
        <v>0</v>
      </c>
      <c r="H692" s="230">
        <f>(H628/H612)*AA60</f>
        <v>0</v>
      </c>
      <c r="I692" s="228" t="e">
        <f>(I629/I612)*AA92</f>
        <v>#DIV/0!</v>
      </c>
      <c r="J692" s="228" t="e">
        <f>(J630/J612)*AA93</f>
        <v>#DIV/0!</v>
      </c>
      <c r="K692" s="228" t="e">
        <f>(K644/K612)*AA89</f>
        <v>#DIV/0!</v>
      </c>
      <c r="L692" s="228" t="e">
        <f>(L647/L612)*AA94</f>
        <v>#DIV/0!</v>
      </c>
      <c r="M692" s="211" t="e">
        <f t="shared" si="24"/>
        <v>#DIV/0!</v>
      </c>
      <c r="N692" s="222" t="s">
        <v>645</v>
      </c>
    </row>
    <row r="693" spans="1:14" s="211" customFormat="1" ht="12.65" customHeight="1" x14ac:dyDescent="0.3">
      <c r="A693" s="223">
        <v>7170</v>
      </c>
      <c r="B693" s="222" t="s">
        <v>142</v>
      </c>
      <c r="C693" s="228">
        <f>AB85</f>
        <v>1219633</v>
      </c>
      <c r="D693" s="228">
        <f>(D615/D612)*AB90</f>
        <v>3014.9957416204552</v>
      </c>
      <c r="E693" s="230">
        <f>(E623/E612)*SUM(C693:D693)</f>
        <v>111437.13777404948</v>
      </c>
      <c r="F693" s="230">
        <f>(F624/F612)*AB64</f>
        <v>10690.119734320289</v>
      </c>
      <c r="G693" s="228">
        <f>(G625/G612)*AB91</f>
        <v>0</v>
      </c>
      <c r="H693" s="230">
        <f>(H628/H612)*AB60</f>
        <v>4982.4281576332123</v>
      </c>
      <c r="I693" s="228" t="e">
        <f>(I629/I612)*AB92</f>
        <v>#DIV/0!</v>
      </c>
      <c r="J693" s="228" t="e">
        <f>(J630/J612)*AB93</f>
        <v>#DIV/0!</v>
      </c>
      <c r="K693" s="228" t="e">
        <f>(K644/K612)*AB89</f>
        <v>#DIV/0!</v>
      </c>
      <c r="L693" s="228" t="e">
        <f>(L647/L612)*AB94</f>
        <v>#DIV/0!</v>
      </c>
      <c r="M693" s="211" t="e">
        <f t="shared" si="24"/>
        <v>#DIV/0!</v>
      </c>
      <c r="N693" s="222" t="s">
        <v>646</v>
      </c>
    </row>
    <row r="694" spans="1:14" s="211" customFormat="1" ht="12.65" customHeight="1" x14ac:dyDescent="0.3">
      <c r="A694" s="223">
        <v>7180</v>
      </c>
      <c r="B694" s="222" t="s">
        <v>647</v>
      </c>
      <c r="C694" s="228">
        <f>AC85</f>
        <v>253285</v>
      </c>
      <c r="D694" s="228">
        <f>(D615/D612)*AC90</f>
        <v>33231.953063194349</v>
      </c>
      <c r="E694" s="230">
        <f>(E623/E612)*SUM(C694:D694)</f>
        <v>26114.326678086229</v>
      </c>
      <c r="F694" s="230">
        <f>(F624/F612)*AC64</f>
        <v>240.61339540404285</v>
      </c>
      <c r="G694" s="228">
        <f>(G625/G612)*AC91</f>
        <v>0</v>
      </c>
      <c r="H694" s="230">
        <f>(H628/H612)*AC60</f>
        <v>5547.4457837565669</v>
      </c>
      <c r="I694" s="228" t="e">
        <f>(I629/I612)*AC92</f>
        <v>#DIV/0!</v>
      </c>
      <c r="J694" s="228" t="e">
        <f>(J630/J612)*AC93</f>
        <v>#DIV/0!</v>
      </c>
      <c r="K694" s="228" t="e">
        <f>(K644/K612)*AC89</f>
        <v>#DIV/0!</v>
      </c>
      <c r="L694" s="228" t="e">
        <f>(L647/L612)*AC94</f>
        <v>#DIV/0!</v>
      </c>
      <c r="M694" s="211" t="e">
        <f t="shared" si="24"/>
        <v>#DIV/0!</v>
      </c>
      <c r="N694" s="222" t="s">
        <v>648</v>
      </c>
    </row>
    <row r="695" spans="1:14" s="211" customFormat="1" ht="12.65" customHeight="1" x14ac:dyDescent="0.3">
      <c r="A695" s="223">
        <v>7190</v>
      </c>
      <c r="B695" s="222" t="s">
        <v>144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>
        <f>(G625/G612)*AD91</f>
        <v>0</v>
      </c>
      <c r="H695" s="230">
        <f>(H628/H612)*AD60</f>
        <v>0</v>
      </c>
      <c r="I695" s="228" t="e">
        <f>(I629/I612)*AD92</f>
        <v>#DIV/0!</v>
      </c>
      <c r="J695" s="228" t="e">
        <f>(J630/J612)*AD93</f>
        <v>#DIV/0!</v>
      </c>
      <c r="K695" s="228" t="e">
        <f>(K644/K612)*AD89</f>
        <v>#DIV/0!</v>
      </c>
      <c r="L695" s="228" t="e">
        <f>(L647/L612)*AD94</f>
        <v>#DIV/0!</v>
      </c>
      <c r="M695" s="211" t="e">
        <f t="shared" si="24"/>
        <v>#DIV/0!</v>
      </c>
      <c r="N695" s="222" t="s">
        <v>649</v>
      </c>
    </row>
    <row r="696" spans="1:14" s="211" customFormat="1" ht="12.65" customHeight="1" x14ac:dyDescent="0.3">
      <c r="A696" s="223">
        <v>7200</v>
      </c>
      <c r="B696" s="222" t="s">
        <v>650</v>
      </c>
      <c r="C696" s="228">
        <f>AE85</f>
        <v>738676</v>
      </c>
      <c r="D696" s="228">
        <f>(D615/D612)*AE90</f>
        <v>58691.917103544867</v>
      </c>
      <c r="E696" s="230">
        <f>(E623/E612)*SUM(C696:D696)</f>
        <v>72675.372424732152</v>
      </c>
      <c r="F696" s="230">
        <f>(F624/F612)*AE64</f>
        <v>87.498404495459368</v>
      </c>
      <c r="G696" s="228">
        <f>(G625/G612)*AE91</f>
        <v>0</v>
      </c>
      <c r="H696" s="230">
        <f>(H628/H612)*AE60</f>
        <v>8732.0905855427427</v>
      </c>
      <c r="I696" s="228" t="e">
        <f>(I629/I612)*AE92</f>
        <v>#DIV/0!</v>
      </c>
      <c r="J696" s="228" t="e">
        <f>(J630/J612)*AE93</f>
        <v>#DIV/0!</v>
      </c>
      <c r="K696" s="228" t="e">
        <f>(K644/K612)*AE89</f>
        <v>#DIV/0!</v>
      </c>
      <c r="L696" s="228" t="e">
        <f>(L647/L612)*AE94</f>
        <v>#DIV/0!</v>
      </c>
      <c r="M696" s="211" t="e">
        <f t="shared" si="24"/>
        <v>#DIV/0!</v>
      </c>
      <c r="N696" s="222" t="s">
        <v>651</v>
      </c>
    </row>
    <row r="697" spans="1:14" s="211" customFormat="1" ht="12.65" customHeight="1" x14ac:dyDescent="0.3">
      <c r="A697" s="223">
        <v>7220</v>
      </c>
      <c r="B697" s="222" t="s">
        <v>652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 t="e">
        <f>(I629/I612)*AF92</f>
        <v>#DIV/0!</v>
      </c>
      <c r="J697" s="228" t="e">
        <f>(J630/J612)*AF93</f>
        <v>#DIV/0!</v>
      </c>
      <c r="K697" s="228" t="e">
        <f>(K644/K612)*AF89</f>
        <v>#DIV/0!</v>
      </c>
      <c r="L697" s="228" t="e">
        <f>(L647/L612)*AF94</f>
        <v>#DIV/0!</v>
      </c>
      <c r="M697" s="211" t="e">
        <f t="shared" si="24"/>
        <v>#DIV/0!</v>
      </c>
      <c r="N697" s="222" t="s">
        <v>653</v>
      </c>
    </row>
    <row r="698" spans="1:14" s="211" customFormat="1" ht="12.65" customHeight="1" x14ac:dyDescent="0.3">
      <c r="A698" s="223">
        <v>7230</v>
      </c>
      <c r="B698" s="222" t="s">
        <v>654</v>
      </c>
      <c r="C698" s="228">
        <f>AG85</f>
        <v>4956471</v>
      </c>
      <c r="D698" s="228">
        <f>(D615/D612)*AG90</f>
        <v>170548.25911766375</v>
      </c>
      <c r="E698" s="230">
        <f>(E623/E612)*SUM(C698:D698)</f>
        <v>467297.49980242091</v>
      </c>
      <c r="F698" s="230">
        <f>(F624/F612)*AG64</f>
        <v>1570.1214848261416</v>
      </c>
      <c r="G698" s="228">
        <f>(G625/G612)*AG91</f>
        <v>0</v>
      </c>
      <c r="H698" s="230">
        <f>(H628/H612)*AG60</f>
        <v>57118.145477197235</v>
      </c>
      <c r="I698" s="228" t="e">
        <f>(I629/I612)*AG92</f>
        <v>#DIV/0!</v>
      </c>
      <c r="J698" s="228" t="e">
        <f>(J630/J612)*AG93</f>
        <v>#DIV/0!</v>
      </c>
      <c r="K698" s="228" t="e">
        <f>(K644/K612)*AG89</f>
        <v>#DIV/0!</v>
      </c>
      <c r="L698" s="228" t="e">
        <f>(L647/L612)*AG94</f>
        <v>#DIV/0!</v>
      </c>
      <c r="M698" s="211" t="e">
        <f t="shared" si="24"/>
        <v>#DIV/0!</v>
      </c>
      <c r="N698" s="222" t="s">
        <v>655</v>
      </c>
    </row>
    <row r="699" spans="1:14" s="211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 t="e">
        <f>(I629/I612)*AH92</f>
        <v>#DIV/0!</v>
      </c>
      <c r="J699" s="228" t="e">
        <f>(J630/J612)*AH93</f>
        <v>#DIV/0!</v>
      </c>
      <c r="K699" s="228" t="e">
        <f>(K644/K612)*AH89</f>
        <v>#DIV/0!</v>
      </c>
      <c r="L699" s="228" t="e">
        <f>(L647/L612)*AH94</f>
        <v>#DIV/0!</v>
      </c>
      <c r="M699" s="211" t="e">
        <f t="shared" si="24"/>
        <v>#DIV/0!</v>
      </c>
      <c r="N699" s="222" t="s">
        <v>656</v>
      </c>
    </row>
    <row r="700" spans="1:14" s="211" customFormat="1" ht="12.65" customHeight="1" x14ac:dyDescent="0.3">
      <c r="A700" s="223">
        <v>7250</v>
      </c>
      <c r="B700" s="222" t="s">
        <v>657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 t="e">
        <f>(I629/I612)*AI92</f>
        <v>#DIV/0!</v>
      </c>
      <c r="J700" s="228" t="e">
        <f>(J630/J612)*AI93</f>
        <v>#DIV/0!</v>
      </c>
      <c r="K700" s="228" t="e">
        <f>(K644/K612)*AI89</f>
        <v>#DIV/0!</v>
      </c>
      <c r="L700" s="228" t="e">
        <f>(L647/L612)*AI94</f>
        <v>#DIV/0!</v>
      </c>
      <c r="M700" s="211" t="e">
        <f t="shared" si="24"/>
        <v>#DIV/0!</v>
      </c>
      <c r="N700" s="222" t="s">
        <v>658</v>
      </c>
    </row>
    <row r="701" spans="1:14" s="211" customFormat="1" ht="12.65" customHeight="1" x14ac:dyDescent="0.3">
      <c r="A701" s="223">
        <v>7260</v>
      </c>
      <c r="B701" s="222" t="s">
        <v>148</v>
      </c>
      <c r="C701" s="228">
        <f>AJ85</f>
        <v>5335647</v>
      </c>
      <c r="D701" s="228">
        <f>(D615/D612)*AJ90</f>
        <v>374227.97144046787</v>
      </c>
      <c r="E701" s="230">
        <f>(E623/E612)*SUM(C701:D701)</f>
        <v>520421.35273697739</v>
      </c>
      <c r="F701" s="230">
        <f>(F624/F612)*AJ64</f>
        <v>7321.503330829808</v>
      </c>
      <c r="G701" s="228">
        <f>(G625/G612)*AJ91</f>
        <v>0</v>
      </c>
      <c r="H701" s="230">
        <f>(H628/H612)*AJ60</f>
        <v>115828.61335528757</v>
      </c>
      <c r="I701" s="228" t="e">
        <f>(I629/I612)*AJ92</f>
        <v>#DIV/0!</v>
      </c>
      <c r="J701" s="228" t="e">
        <f>(J630/J612)*AJ93</f>
        <v>#DIV/0!</v>
      </c>
      <c r="K701" s="228" t="e">
        <f>(K644/K612)*AJ89</f>
        <v>#DIV/0!</v>
      </c>
      <c r="L701" s="228" t="e">
        <f>(L647/L612)*AJ94</f>
        <v>#DIV/0!</v>
      </c>
      <c r="M701" s="211" t="e">
        <f t="shared" si="24"/>
        <v>#DIV/0!</v>
      </c>
      <c r="N701" s="222" t="s">
        <v>659</v>
      </c>
    </row>
    <row r="702" spans="1:14" s="211" customFormat="1" ht="12.65" customHeight="1" x14ac:dyDescent="0.3">
      <c r="A702" s="223">
        <v>7310</v>
      </c>
      <c r="B702" s="222" t="s">
        <v>660</v>
      </c>
      <c r="C702" s="228">
        <f>AK85</f>
        <v>107069</v>
      </c>
      <c r="D702" s="228">
        <f>(D615/D612)*AK90</f>
        <v>0</v>
      </c>
      <c r="E702" s="230">
        <f>(E623/E612)*SUM(C702:D702)</f>
        <v>9758.7064681625288</v>
      </c>
      <c r="F702" s="230">
        <f>(F624/F612)*AK64</f>
        <v>3.319800896396512</v>
      </c>
      <c r="G702" s="228">
        <f>(G625/G612)*AK91</f>
        <v>0</v>
      </c>
      <c r="H702" s="230">
        <f>(H628/H612)*AK60</f>
        <v>3287.3752792631503</v>
      </c>
      <c r="I702" s="228" t="e">
        <f>(I629/I612)*AK92</f>
        <v>#DIV/0!</v>
      </c>
      <c r="J702" s="228" t="e">
        <f>(J630/J612)*AK93</f>
        <v>#DIV/0!</v>
      </c>
      <c r="K702" s="228" t="e">
        <f>(K644/K612)*AK89</f>
        <v>#DIV/0!</v>
      </c>
      <c r="L702" s="228" t="e">
        <f>(L647/L612)*AK94</f>
        <v>#DIV/0!</v>
      </c>
      <c r="M702" s="211" t="e">
        <f t="shared" si="24"/>
        <v>#DIV/0!</v>
      </c>
      <c r="N702" s="222" t="s">
        <v>661</v>
      </c>
    </row>
    <row r="703" spans="1:14" s="211" customFormat="1" ht="12.65" customHeight="1" x14ac:dyDescent="0.3">
      <c r="A703" s="223">
        <v>7320</v>
      </c>
      <c r="B703" s="222" t="s">
        <v>662</v>
      </c>
      <c r="C703" s="228">
        <f>AL85</f>
        <v>34</v>
      </c>
      <c r="D703" s="228">
        <f>(D615/D612)*AL90</f>
        <v>0</v>
      </c>
      <c r="E703" s="230">
        <f>(E623/E612)*SUM(C703:D703)</f>
        <v>3.0988990269594936</v>
      </c>
      <c r="F703" s="230">
        <f>(F624/F612)*AL64</f>
        <v>0.49075317598904955</v>
      </c>
      <c r="G703" s="228">
        <f>(G625/G612)*AL91</f>
        <v>0</v>
      </c>
      <c r="H703" s="230">
        <f>(H628/H612)*AL60</f>
        <v>0</v>
      </c>
      <c r="I703" s="228" t="e">
        <f>(I629/I612)*AL92</f>
        <v>#DIV/0!</v>
      </c>
      <c r="J703" s="228" t="e">
        <f>(J630/J612)*AL93</f>
        <v>#DIV/0!</v>
      </c>
      <c r="K703" s="228" t="e">
        <f>(K644/K612)*AL89</f>
        <v>#DIV/0!</v>
      </c>
      <c r="L703" s="228" t="e">
        <f>(L647/L612)*AL94</f>
        <v>#DIV/0!</v>
      </c>
      <c r="M703" s="211" t="e">
        <f t="shared" si="24"/>
        <v>#DIV/0!</v>
      </c>
      <c r="N703" s="222" t="s">
        <v>663</v>
      </c>
    </row>
    <row r="704" spans="1:14" s="211" customFormat="1" ht="12.65" customHeight="1" x14ac:dyDescent="0.3">
      <c r="A704" s="223">
        <v>7330</v>
      </c>
      <c r="B704" s="222" t="s">
        <v>664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 t="e">
        <f>(I629/I612)*AM92</f>
        <v>#DIV/0!</v>
      </c>
      <c r="J704" s="228" t="e">
        <f>(J630/J612)*AM93</f>
        <v>#DIV/0!</v>
      </c>
      <c r="K704" s="228" t="e">
        <f>(K644/K612)*AM89</f>
        <v>#DIV/0!</v>
      </c>
      <c r="L704" s="228" t="e">
        <f>(L647/L612)*AM94</f>
        <v>#DIV/0!</v>
      </c>
      <c r="M704" s="211" t="e">
        <f t="shared" si="24"/>
        <v>#DIV/0!</v>
      </c>
      <c r="N704" s="222" t="s">
        <v>665</v>
      </c>
    </row>
    <row r="705" spans="1:14" s="211" customFormat="1" ht="12.65" customHeight="1" x14ac:dyDescent="0.3">
      <c r="A705" s="223">
        <v>7340</v>
      </c>
      <c r="B705" s="222" t="s">
        <v>666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 t="e">
        <f>(I629/I612)*AN92</f>
        <v>#DIV/0!</v>
      </c>
      <c r="J705" s="228" t="e">
        <f>(J630/J612)*AN93</f>
        <v>#DIV/0!</v>
      </c>
      <c r="K705" s="228" t="e">
        <f>(K644/K612)*AN89</f>
        <v>#DIV/0!</v>
      </c>
      <c r="L705" s="228" t="e">
        <f>(L647/L612)*AN94</f>
        <v>#DIV/0!</v>
      </c>
      <c r="M705" s="211" t="e">
        <f t="shared" si="24"/>
        <v>#DIV/0!</v>
      </c>
      <c r="N705" s="222" t="s">
        <v>667</v>
      </c>
    </row>
    <row r="706" spans="1:14" s="211" customFormat="1" ht="12.65" customHeight="1" x14ac:dyDescent="0.3">
      <c r="A706" s="223">
        <v>7350</v>
      </c>
      <c r="B706" s="222" t="s">
        <v>668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 t="e">
        <f>(I629/I612)*AO92</f>
        <v>#DIV/0!</v>
      </c>
      <c r="J706" s="228" t="e">
        <f>(J630/J612)*AO93</f>
        <v>#DIV/0!</v>
      </c>
      <c r="K706" s="228" t="e">
        <f>(K644/K612)*AO89</f>
        <v>#DIV/0!</v>
      </c>
      <c r="L706" s="228" t="e">
        <f>(L647/L612)*AO94</f>
        <v>#DIV/0!</v>
      </c>
      <c r="M706" s="211" t="e">
        <f t="shared" si="24"/>
        <v>#DIV/0!</v>
      </c>
      <c r="N706" s="222" t="s">
        <v>669</v>
      </c>
    </row>
    <row r="707" spans="1:14" s="211" customFormat="1" ht="12.65" customHeight="1" x14ac:dyDescent="0.3">
      <c r="A707" s="223">
        <v>7380</v>
      </c>
      <c r="B707" s="222" t="s">
        <v>670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 t="e">
        <f>(I629/I612)*AP92</f>
        <v>#DIV/0!</v>
      </c>
      <c r="J707" s="228" t="e">
        <f>(J630/J612)*AP93</f>
        <v>#DIV/0!</v>
      </c>
      <c r="K707" s="228" t="e">
        <f>(K644/K612)*AP89</f>
        <v>#DIV/0!</v>
      </c>
      <c r="L707" s="228" t="e">
        <f>(L647/L612)*AP94</f>
        <v>#DIV/0!</v>
      </c>
      <c r="M707" s="211" t="e">
        <f t="shared" si="24"/>
        <v>#DIV/0!</v>
      </c>
      <c r="N707" s="222" t="s">
        <v>671</v>
      </c>
    </row>
    <row r="708" spans="1:14" s="211" customFormat="1" ht="12.65" customHeight="1" x14ac:dyDescent="0.3">
      <c r="A708" s="223">
        <v>7390</v>
      </c>
      <c r="B708" s="222" t="s">
        <v>672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 t="e">
        <f>(I629/I612)*AQ92</f>
        <v>#DIV/0!</v>
      </c>
      <c r="J708" s="228" t="e">
        <f>(J630/J612)*AQ93</f>
        <v>#DIV/0!</v>
      </c>
      <c r="K708" s="228" t="e">
        <f>(K644/K612)*AQ89</f>
        <v>#DIV/0!</v>
      </c>
      <c r="L708" s="228" t="e">
        <f>(L647/L612)*AQ94</f>
        <v>#DIV/0!</v>
      </c>
      <c r="M708" s="211" t="e">
        <f t="shared" si="24"/>
        <v>#DIV/0!</v>
      </c>
      <c r="N708" s="222" t="s">
        <v>673</v>
      </c>
    </row>
    <row r="709" spans="1:14" s="211" customFormat="1" ht="12.65" customHeight="1" x14ac:dyDescent="0.3">
      <c r="A709" s="223">
        <v>7400</v>
      </c>
      <c r="B709" s="222" t="s">
        <v>674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 t="e">
        <f>(I629/I612)*AR92</f>
        <v>#DIV/0!</v>
      </c>
      <c r="J709" s="228" t="e">
        <f>(J630/J612)*AR93</f>
        <v>#DIV/0!</v>
      </c>
      <c r="K709" s="228" t="e">
        <f>(K644/K612)*AR89</f>
        <v>#DIV/0!</v>
      </c>
      <c r="L709" s="228" t="e">
        <f>(L647/L612)*AR94</f>
        <v>#DIV/0!</v>
      </c>
      <c r="M709" s="211" t="e">
        <f t="shared" si="24"/>
        <v>#DIV/0!</v>
      </c>
      <c r="N709" s="222" t="s">
        <v>675</v>
      </c>
    </row>
    <row r="710" spans="1:14" s="211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 t="e">
        <f>(I629/I612)*AS92</f>
        <v>#DIV/0!</v>
      </c>
      <c r="J710" s="228" t="e">
        <f>(J630/J612)*AS93</f>
        <v>#DIV/0!</v>
      </c>
      <c r="K710" s="228" t="e">
        <f>(K644/K612)*AS89</f>
        <v>#DIV/0!</v>
      </c>
      <c r="L710" s="228" t="e">
        <f>(L647/L612)*AS94</f>
        <v>#DIV/0!</v>
      </c>
      <c r="M710" s="211" t="e">
        <f t="shared" si="24"/>
        <v>#DIV/0!</v>
      </c>
      <c r="N710" s="222" t="s">
        <v>676</v>
      </c>
    </row>
    <row r="711" spans="1:14" s="211" customFormat="1" ht="12.65" customHeight="1" x14ac:dyDescent="0.3">
      <c r="A711" s="223">
        <v>7420</v>
      </c>
      <c r="B711" s="222" t="s">
        <v>677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 t="e">
        <f>(I629/I612)*AT92</f>
        <v>#DIV/0!</v>
      </c>
      <c r="J711" s="228" t="e">
        <f>(J630/J612)*AT93</f>
        <v>#DIV/0!</v>
      </c>
      <c r="K711" s="228" t="e">
        <f>(K644/K612)*AT89</f>
        <v>#DIV/0!</v>
      </c>
      <c r="L711" s="228" t="e">
        <f>(L647/L612)*AT94</f>
        <v>#DIV/0!</v>
      </c>
      <c r="M711" s="211" t="e">
        <f t="shared" si="24"/>
        <v>#DIV/0!</v>
      </c>
      <c r="N711" s="222" t="s">
        <v>678</v>
      </c>
    </row>
    <row r="712" spans="1:14" s="211" customFormat="1" ht="12.65" customHeight="1" x14ac:dyDescent="0.3">
      <c r="A712" s="223">
        <v>7430</v>
      </c>
      <c r="B712" s="222" t="s">
        <v>679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 t="e">
        <f>(I629/I612)*AU92</f>
        <v>#DIV/0!</v>
      </c>
      <c r="J712" s="228" t="e">
        <f>(J630/J612)*AU93</f>
        <v>#DIV/0!</v>
      </c>
      <c r="K712" s="228" t="e">
        <f>(K644/K612)*AU89</f>
        <v>#DIV/0!</v>
      </c>
      <c r="L712" s="228" t="e">
        <f>(L647/L612)*AU94</f>
        <v>#DIV/0!</v>
      </c>
      <c r="M712" s="211" t="e">
        <f t="shared" si="24"/>
        <v>#DIV/0!</v>
      </c>
      <c r="N712" s="222" t="s">
        <v>680</v>
      </c>
    </row>
    <row r="713" spans="1:14" s="211" customFormat="1" ht="12.65" customHeight="1" x14ac:dyDescent="0.3">
      <c r="A713" s="223">
        <v>7490</v>
      </c>
      <c r="B713" s="222" t="s">
        <v>681</v>
      </c>
      <c r="C713" s="228">
        <f>AV85</f>
        <v>234</v>
      </c>
      <c r="D713" s="228">
        <f>(D615/D612)*AV90</f>
        <v>0</v>
      </c>
      <c r="E713" s="230">
        <f>(E623/E612)*SUM(C713:D713)</f>
        <v>21.327716832603574</v>
      </c>
      <c r="F713" s="230">
        <f>(F624/F612)*AV64</f>
        <v>3.3775365641599295</v>
      </c>
      <c r="G713" s="228">
        <f>(G625/G612)*AV91</f>
        <v>0</v>
      </c>
      <c r="H713" s="230">
        <f>(H628/H612)*AV60</f>
        <v>0</v>
      </c>
      <c r="I713" s="228" t="e">
        <f>(I629/I612)*AV92</f>
        <v>#DIV/0!</v>
      </c>
      <c r="J713" s="228" t="e">
        <f>(J630/J612)*AV93</f>
        <v>#DIV/0!</v>
      </c>
      <c r="K713" s="228" t="e">
        <f>(K644/K612)*AV89</f>
        <v>#DIV/0!</v>
      </c>
      <c r="L713" s="228" t="e">
        <f>(L647/L612)*AV94</f>
        <v>#DIV/0!</v>
      </c>
      <c r="M713" s="211" t="e">
        <f t="shared" si="24"/>
        <v>#DIV/0!</v>
      </c>
      <c r="N713" s="224" t="s">
        <v>682</v>
      </c>
    </row>
    <row r="714" spans="1:14" s="211" customFormat="1" ht="12.65" customHeight="1" x14ac:dyDescent="0.3"/>
    <row r="715" spans="1:14" s="211" customFormat="1" ht="12.65" customHeight="1" x14ac:dyDescent="0.3">
      <c r="C715" s="225">
        <f>SUM(C614:C647)+SUM(C668:C713)</f>
        <v>32553002</v>
      </c>
      <c r="D715" s="211">
        <f>SUM(D616:D647)+SUM(D668:D713)</f>
        <v>1770037</v>
      </c>
      <c r="E715" s="211">
        <f>SUM(E624:E647)+SUM(E668:E713)</f>
        <v>2719176.8184037702</v>
      </c>
      <c r="F715" s="211">
        <f>SUM(F625:F648)+SUM(F668:F713)</f>
        <v>42766.266937974433</v>
      </c>
      <c r="G715" s="211">
        <f>SUM(G626:G647)+SUM(G668:G713)</f>
        <v>781355.30852055748</v>
      </c>
      <c r="H715" s="211">
        <f>SUM(H629:H647)+SUM(H668:H713)</f>
        <v>533068.44762801519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2" t="s">
        <v>683</v>
      </c>
    </row>
    <row r="716" spans="1:14" s="211" customFormat="1" ht="12.65" customHeight="1" x14ac:dyDescent="0.3">
      <c r="C716" s="225">
        <f>CE85</f>
        <v>32553002</v>
      </c>
      <c r="D716" s="211">
        <f>D615</f>
        <v>1770037</v>
      </c>
      <c r="E716" s="211">
        <f>E623</f>
        <v>2719176.8184037702</v>
      </c>
      <c r="F716" s="211">
        <f>F624</f>
        <v>42766.26693797444</v>
      </c>
      <c r="G716" s="211">
        <f>G625</f>
        <v>781355.30852055748</v>
      </c>
      <c r="H716" s="211">
        <f>H628</f>
        <v>533068.44762801507</v>
      </c>
      <c r="I716" s="211">
        <f>I629</f>
        <v>895758.63970108819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11003085</v>
      </c>
      <c r="N716" s="222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6" t="s">
        <v>889</v>
      </c>
      <c r="B1" s="177"/>
      <c r="C1" s="177"/>
    </row>
    <row r="2" spans="1:3" ht="20.149999999999999" customHeight="1" x14ac:dyDescent="0.35">
      <c r="A2" s="176"/>
      <c r="B2" s="177"/>
      <c r="C2" s="102" t="s">
        <v>890</v>
      </c>
    </row>
    <row r="3" spans="1:3" ht="20.149999999999999" customHeight="1" x14ac:dyDescent="0.35">
      <c r="A3" s="128" t="str">
        <f>"Hospital: "&amp;data!C98</f>
        <v>Hospital: Pacific County Public Healthcare Services District No. 3</v>
      </c>
      <c r="B3" s="178"/>
      <c r="C3" s="150" t="str">
        <f>"FYE: "&amp;data!C96</f>
        <v>FYE: 12/31/2022</v>
      </c>
    </row>
    <row r="4" spans="1:3" ht="20.149999999999999" customHeight="1" x14ac:dyDescent="0.35">
      <c r="A4" s="179"/>
      <c r="B4" s="180" t="s">
        <v>891</v>
      </c>
      <c r="C4" s="181"/>
    </row>
    <row r="5" spans="1:3" ht="20.149999999999999" customHeight="1" x14ac:dyDescent="0.35">
      <c r="A5" s="182">
        <v>1</v>
      </c>
      <c r="B5" s="183" t="s">
        <v>410</v>
      </c>
      <c r="C5" s="183"/>
    </row>
    <row r="6" spans="1:3" ht="20.149999999999999" customHeight="1" x14ac:dyDescent="0.35">
      <c r="A6" s="182">
        <v>2</v>
      </c>
      <c r="B6" s="184" t="s">
        <v>411</v>
      </c>
      <c r="C6" s="184">
        <f>data!C266</f>
        <v>7659588</v>
      </c>
    </row>
    <row r="7" spans="1:3" ht="20.149999999999999" customHeight="1" x14ac:dyDescent="0.35">
      <c r="A7" s="182">
        <v>3</v>
      </c>
      <c r="B7" s="184" t="s">
        <v>412</v>
      </c>
      <c r="C7" s="184">
        <f>data!C267</f>
        <v>0</v>
      </c>
    </row>
    <row r="8" spans="1:3" ht="20.149999999999999" customHeight="1" x14ac:dyDescent="0.35">
      <c r="A8" s="182">
        <v>4</v>
      </c>
      <c r="B8" s="184" t="s">
        <v>413</v>
      </c>
      <c r="C8" s="184">
        <f>data!C268</f>
        <v>10215092</v>
      </c>
    </row>
    <row r="9" spans="1:3" ht="20.149999999999999" customHeight="1" x14ac:dyDescent="0.35">
      <c r="A9" s="182">
        <v>5</v>
      </c>
      <c r="B9" s="184" t="s">
        <v>892</v>
      </c>
      <c r="C9" s="184">
        <f>data!C269</f>
        <v>3327449</v>
      </c>
    </row>
    <row r="10" spans="1:3" ht="20.149999999999999" customHeight="1" x14ac:dyDescent="0.35">
      <c r="A10" s="182">
        <v>6</v>
      </c>
      <c r="B10" s="184" t="s">
        <v>893</v>
      </c>
      <c r="C10" s="184">
        <f>data!C270</f>
        <v>0</v>
      </c>
    </row>
    <row r="11" spans="1:3" ht="20.149999999999999" customHeight="1" x14ac:dyDescent="0.35">
      <c r="A11" s="182">
        <v>7</v>
      </c>
      <c r="B11" s="184" t="s">
        <v>894</v>
      </c>
      <c r="C11" s="184">
        <f>data!C271</f>
        <v>88638</v>
      </c>
    </row>
    <row r="12" spans="1:3" ht="20.149999999999999" customHeight="1" x14ac:dyDescent="0.35">
      <c r="A12" s="182">
        <v>8</v>
      </c>
      <c r="B12" s="184" t="s">
        <v>417</v>
      </c>
      <c r="C12" s="184">
        <f>data!C272</f>
        <v>12227</v>
      </c>
    </row>
    <row r="13" spans="1:3" ht="20.149999999999999" customHeight="1" x14ac:dyDescent="0.35">
      <c r="A13" s="182">
        <v>9</v>
      </c>
      <c r="B13" s="184" t="s">
        <v>418</v>
      </c>
      <c r="C13" s="184">
        <f>data!C273</f>
        <v>448402</v>
      </c>
    </row>
    <row r="14" spans="1:3" ht="20.149999999999999" customHeight="1" x14ac:dyDescent="0.35">
      <c r="A14" s="182">
        <v>10</v>
      </c>
      <c r="B14" s="184" t="s">
        <v>419</v>
      </c>
      <c r="C14" s="184">
        <f>data!C274</f>
        <v>591803</v>
      </c>
    </row>
    <row r="15" spans="1:3" ht="20.149999999999999" customHeight="1" x14ac:dyDescent="0.35">
      <c r="A15" s="182">
        <v>11</v>
      </c>
      <c r="B15" s="184" t="s">
        <v>895</v>
      </c>
      <c r="C15" s="184">
        <f>data!C275</f>
        <v>0</v>
      </c>
    </row>
    <row r="16" spans="1:3" ht="20.149999999999999" customHeight="1" x14ac:dyDescent="0.35">
      <c r="A16" s="182">
        <v>12</v>
      </c>
      <c r="B16" s="184" t="s">
        <v>896</v>
      </c>
      <c r="C16" s="184">
        <f>data!D276</f>
        <v>15688301</v>
      </c>
    </row>
    <row r="17" spans="1:3" ht="20.149999999999999" customHeight="1" x14ac:dyDescent="0.35">
      <c r="A17" s="182">
        <v>13</v>
      </c>
      <c r="B17" s="184"/>
      <c r="C17" s="184"/>
    </row>
    <row r="18" spans="1:3" ht="20.149999999999999" customHeight="1" x14ac:dyDescent="0.35">
      <c r="A18" s="182">
        <v>14</v>
      </c>
      <c r="B18" s="185" t="s">
        <v>897</v>
      </c>
      <c r="C18" s="183"/>
    </row>
    <row r="19" spans="1:3" ht="20.149999999999999" customHeight="1" x14ac:dyDescent="0.35">
      <c r="A19" s="182">
        <v>15</v>
      </c>
      <c r="B19" s="184" t="s">
        <v>411</v>
      </c>
      <c r="C19" s="184">
        <f>data!C278</f>
        <v>11621554</v>
      </c>
    </row>
    <row r="20" spans="1:3" ht="20.149999999999999" customHeight="1" x14ac:dyDescent="0.35">
      <c r="A20" s="182">
        <v>16</v>
      </c>
      <c r="B20" s="184" t="s">
        <v>412</v>
      </c>
      <c r="C20" s="184">
        <f>data!C279</f>
        <v>0</v>
      </c>
    </row>
    <row r="21" spans="1:3" ht="20.149999999999999" customHeight="1" x14ac:dyDescent="0.35">
      <c r="A21" s="182">
        <v>17</v>
      </c>
      <c r="B21" s="184" t="s">
        <v>423</v>
      </c>
      <c r="C21" s="184">
        <f>data!C280</f>
        <v>0</v>
      </c>
    </row>
    <row r="22" spans="1:3" ht="20.149999999999999" customHeight="1" x14ac:dyDescent="0.35">
      <c r="A22" s="182">
        <v>18</v>
      </c>
      <c r="B22" s="184" t="s">
        <v>898</v>
      </c>
      <c r="C22" s="184">
        <f>data!D281</f>
        <v>11621554</v>
      </c>
    </row>
    <row r="23" spans="1:3" ht="20.149999999999999" customHeight="1" x14ac:dyDescent="0.35">
      <c r="A23" s="182">
        <v>19</v>
      </c>
      <c r="B23" s="186"/>
      <c r="C23" s="184"/>
    </row>
    <row r="24" spans="1:3" ht="20.149999999999999" customHeight="1" x14ac:dyDescent="0.35">
      <c r="A24" s="182">
        <v>20</v>
      </c>
      <c r="B24" s="185" t="s">
        <v>899</v>
      </c>
      <c r="C24" s="183"/>
    </row>
    <row r="25" spans="1:3" ht="20.149999999999999" customHeight="1" x14ac:dyDescent="0.35">
      <c r="A25" s="182">
        <v>21</v>
      </c>
      <c r="B25" s="184" t="s">
        <v>380</v>
      </c>
      <c r="C25" s="184">
        <f>data!C283</f>
        <v>592509</v>
      </c>
    </row>
    <row r="26" spans="1:3" ht="20.149999999999999" customHeight="1" x14ac:dyDescent="0.35">
      <c r="A26" s="182">
        <v>22</v>
      </c>
      <c r="B26" s="184" t="s">
        <v>381</v>
      </c>
      <c r="C26" s="184">
        <f>data!C284</f>
        <v>184508.19</v>
      </c>
    </row>
    <row r="27" spans="1:3" ht="20.149999999999999" customHeight="1" x14ac:dyDescent="0.35">
      <c r="A27" s="182">
        <v>23</v>
      </c>
      <c r="B27" s="184" t="s">
        <v>382</v>
      </c>
      <c r="C27" s="184">
        <f>data!C285</f>
        <v>14777252</v>
      </c>
    </row>
    <row r="28" spans="1:3" ht="20.149999999999999" customHeight="1" x14ac:dyDescent="0.35">
      <c r="A28" s="182">
        <v>24</v>
      </c>
      <c r="B28" s="184" t="s">
        <v>900</v>
      </c>
      <c r="C28" s="184">
        <f>data!C286</f>
        <v>277423.90000000002</v>
      </c>
    </row>
    <row r="29" spans="1:3" ht="20.149999999999999" customHeight="1" x14ac:dyDescent="0.35">
      <c r="A29" s="182">
        <v>25</v>
      </c>
      <c r="B29" s="184" t="s">
        <v>384</v>
      </c>
      <c r="C29" s="184">
        <f>data!C287</f>
        <v>3436699.35</v>
      </c>
    </row>
    <row r="30" spans="1:3" ht="20.149999999999999" customHeight="1" x14ac:dyDescent="0.35">
      <c r="A30" s="182">
        <v>26</v>
      </c>
      <c r="B30" s="184" t="s">
        <v>428</v>
      </c>
      <c r="C30" s="184">
        <f>data!C288</f>
        <v>11779055.630000001</v>
      </c>
    </row>
    <row r="31" spans="1:3" ht="20.149999999999999" customHeight="1" x14ac:dyDescent="0.35">
      <c r="A31" s="182">
        <v>27</v>
      </c>
      <c r="B31" s="184" t="s">
        <v>387</v>
      </c>
      <c r="C31" s="184">
        <f>data!C289</f>
        <v>62063</v>
      </c>
    </row>
    <row r="32" spans="1:3" ht="20.149999999999999" customHeight="1" x14ac:dyDescent="0.35">
      <c r="A32" s="182">
        <v>28</v>
      </c>
      <c r="B32" s="184" t="s">
        <v>388</v>
      </c>
      <c r="C32" s="184">
        <f>data!C290</f>
        <v>792135.41</v>
      </c>
    </row>
    <row r="33" spans="1:3" ht="20.149999999999999" customHeight="1" x14ac:dyDescent="0.35">
      <c r="A33" s="182">
        <v>29</v>
      </c>
      <c r="B33" s="184" t="s">
        <v>601</v>
      </c>
      <c r="C33" s="184">
        <f>data!C291</f>
        <v>0</v>
      </c>
    </row>
    <row r="34" spans="1:3" ht="20.149999999999999" customHeight="1" x14ac:dyDescent="0.35">
      <c r="A34" s="182">
        <v>30</v>
      </c>
      <c r="B34" s="184" t="s">
        <v>901</v>
      </c>
      <c r="C34" s="184">
        <f>data!C292</f>
        <v>24946764</v>
      </c>
    </row>
    <row r="35" spans="1:3" ht="20.149999999999999" customHeight="1" x14ac:dyDescent="0.35">
      <c r="A35" s="182">
        <v>31</v>
      </c>
      <c r="B35" s="184" t="s">
        <v>902</v>
      </c>
      <c r="C35" s="184">
        <f>data!D293</f>
        <v>6954882.4800000004</v>
      </c>
    </row>
    <row r="36" spans="1:3" ht="20.149999999999999" customHeight="1" x14ac:dyDescent="0.35">
      <c r="A36" s="182">
        <v>32</v>
      </c>
      <c r="B36" s="186"/>
      <c r="C36" s="184"/>
    </row>
    <row r="37" spans="1:3" ht="20.149999999999999" customHeight="1" x14ac:dyDescent="0.35">
      <c r="A37" s="182">
        <v>33</v>
      </c>
      <c r="B37" s="185" t="s">
        <v>903</v>
      </c>
      <c r="C37" s="183"/>
    </row>
    <row r="38" spans="1:3" ht="20.149999999999999" customHeight="1" x14ac:dyDescent="0.35">
      <c r="A38" s="182">
        <v>34</v>
      </c>
      <c r="B38" s="184" t="s">
        <v>904</v>
      </c>
      <c r="C38" s="184">
        <f>data!C295</f>
        <v>0</v>
      </c>
    </row>
    <row r="39" spans="1:3" ht="20.149999999999999" customHeight="1" x14ac:dyDescent="0.35">
      <c r="A39" s="182">
        <v>35</v>
      </c>
      <c r="B39" s="184" t="s">
        <v>905</v>
      </c>
      <c r="C39" s="184">
        <f>data!C296</f>
        <v>0</v>
      </c>
    </row>
    <row r="40" spans="1:3" ht="20.149999999999999" customHeight="1" x14ac:dyDescent="0.35">
      <c r="A40" s="182">
        <v>36</v>
      </c>
      <c r="B40" s="184" t="s">
        <v>435</v>
      </c>
      <c r="C40" s="184">
        <f>data!C297</f>
        <v>0</v>
      </c>
    </row>
    <row r="41" spans="1:3" ht="20.149999999999999" customHeight="1" x14ac:dyDescent="0.35">
      <c r="A41" s="182">
        <v>37</v>
      </c>
      <c r="B41" s="184" t="s">
        <v>423</v>
      </c>
      <c r="C41" s="184">
        <f>data!C298</f>
        <v>257647</v>
      </c>
    </row>
    <row r="42" spans="1:3" ht="20.149999999999999" customHeight="1" x14ac:dyDescent="0.35">
      <c r="A42" s="182">
        <v>38</v>
      </c>
      <c r="B42" s="184" t="s">
        <v>906</v>
      </c>
      <c r="C42" s="184">
        <f>data!D299</f>
        <v>257647</v>
      </c>
    </row>
    <row r="43" spans="1:3" ht="20.149999999999999" customHeight="1" x14ac:dyDescent="0.35">
      <c r="A43" s="182">
        <v>39</v>
      </c>
      <c r="B43" s="186"/>
      <c r="C43" s="184"/>
    </row>
    <row r="44" spans="1:3" ht="20.149999999999999" customHeight="1" x14ac:dyDescent="0.35">
      <c r="A44" s="182">
        <v>40</v>
      </c>
      <c r="B44" s="185" t="s">
        <v>907</v>
      </c>
      <c r="C44" s="183"/>
    </row>
    <row r="45" spans="1:3" ht="20.149999999999999" customHeight="1" x14ac:dyDescent="0.35">
      <c r="A45" s="182">
        <v>41</v>
      </c>
      <c r="B45" s="184" t="s">
        <v>438</v>
      </c>
      <c r="C45" s="184">
        <f>data!C302</f>
        <v>0</v>
      </c>
    </row>
    <row r="46" spans="1:3" ht="20.149999999999999" customHeight="1" x14ac:dyDescent="0.35">
      <c r="A46" s="182">
        <v>42</v>
      </c>
      <c r="B46" s="184" t="s">
        <v>439</v>
      </c>
      <c r="C46" s="184">
        <f>data!C303</f>
        <v>0</v>
      </c>
    </row>
    <row r="47" spans="1:3" ht="20.149999999999999" customHeight="1" x14ac:dyDescent="0.35">
      <c r="A47" s="182">
        <v>43</v>
      </c>
      <c r="B47" s="184" t="s">
        <v>908</v>
      </c>
      <c r="C47" s="184">
        <f>data!C304</f>
        <v>0</v>
      </c>
    </row>
    <row r="48" spans="1:3" ht="20.149999999999999" customHeight="1" x14ac:dyDescent="0.35">
      <c r="A48" s="182">
        <v>44</v>
      </c>
      <c r="B48" s="184" t="s">
        <v>441</v>
      </c>
      <c r="C48" s="184">
        <f>data!C305</f>
        <v>0</v>
      </c>
    </row>
    <row r="49" spans="1:3" ht="20.149999999999999" customHeight="1" x14ac:dyDescent="0.35">
      <c r="A49" s="182">
        <v>45</v>
      </c>
      <c r="B49" s="184" t="s">
        <v>909</v>
      </c>
      <c r="C49" s="184">
        <f>data!D306</f>
        <v>0</v>
      </c>
    </row>
    <row r="50" spans="1:3" ht="20.149999999999999" customHeight="1" x14ac:dyDescent="0.35">
      <c r="A50" s="187">
        <v>46</v>
      </c>
      <c r="B50" s="188" t="s">
        <v>910</v>
      </c>
      <c r="C50" s="184">
        <f>data!D308</f>
        <v>34522384.480000004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6" t="s">
        <v>911</v>
      </c>
      <c r="B53" s="177"/>
      <c r="C53" s="177"/>
    </row>
    <row r="54" spans="1:3" ht="20.149999999999999" customHeight="1" x14ac:dyDescent="0.35">
      <c r="A54" s="176"/>
      <c r="B54" s="177"/>
      <c r="C54" s="102" t="s">
        <v>912</v>
      </c>
    </row>
    <row r="55" spans="1:3" ht="20.149999999999999" customHeight="1" x14ac:dyDescent="0.35">
      <c r="A55" s="128" t="str">
        <f>"Hospital: "&amp;data!C98</f>
        <v>Hospital: Pacific County Public Healthcare Services District No. 3</v>
      </c>
      <c r="B55" s="178"/>
      <c r="C55" s="150" t="str">
        <f>"FYE: "&amp;data!C96</f>
        <v>FYE: 12/31/2022</v>
      </c>
    </row>
    <row r="56" spans="1:3" ht="20.149999999999999" customHeight="1" x14ac:dyDescent="0.35">
      <c r="A56" s="189"/>
      <c r="B56" s="190" t="s">
        <v>913</v>
      </c>
      <c r="C56" s="181"/>
    </row>
    <row r="57" spans="1:3" ht="20.149999999999999" customHeight="1" x14ac:dyDescent="0.35">
      <c r="A57" s="191">
        <v>1</v>
      </c>
      <c r="B57" s="176" t="s">
        <v>445</v>
      </c>
      <c r="C57" s="192"/>
    </row>
    <row r="58" spans="1:3" ht="20.149999999999999" customHeight="1" x14ac:dyDescent="0.35">
      <c r="A58" s="182">
        <v>2</v>
      </c>
      <c r="B58" s="184" t="s">
        <v>446</v>
      </c>
      <c r="C58" s="184">
        <f>data!C314</f>
        <v>578979</v>
      </c>
    </row>
    <row r="59" spans="1:3" ht="20.149999999999999" customHeight="1" x14ac:dyDescent="0.35">
      <c r="A59" s="182">
        <v>3</v>
      </c>
      <c r="B59" s="184" t="s">
        <v>914</v>
      </c>
      <c r="C59" s="184">
        <f>data!C315</f>
        <v>327122</v>
      </c>
    </row>
    <row r="60" spans="1:3" ht="20.149999999999999" customHeight="1" x14ac:dyDescent="0.35">
      <c r="A60" s="182">
        <v>4</v>
      </c>
      <c r="B60" s="184" t="s">
        <v>915</v>
      </c>
      <c r="C60" s="184">
        <f>data!C316</f>
        <v>1177082</v>
      </c>
    </row>
    <row r="61" spans="1:3" ht="20.149999999999999" customHeight="1" x14ac:dyDescent="0.35">
      <c r="A61" s="182">
        <v>5</v>
      </c>
      <c r="B61" s="184" t="s">
        <v>449</v>
      </c>
      <c r="C61" s="184">
        <f>data!C317</f>
        <v>281044</v>
      </c>
    </row>
    <row r="62" spans="1:3" ht="20.149999999999999" customHeight="1" x14ac:dyDescent="0.35">
      <c r="A62" s="182">
        <v>6</v>
      </c>
      <c r="B62" s="184" t="s">
        <v>916</v>
      </c>
      <c r="C62" s="184">
        <f>data!C318</f>
        <v>0</v>
      </c>
    </row>
    <row r="63" spans="1:3" ht="20.149999999999999" customHeight="1" x14ac:dyDescent="0.35">
      <c r="A63" s="182">
        <v>7</v>
      </c>
      <c r="B63" s="184" t="s">
        <v>917</v>
      </c>
      <c r="C63" s="184">
        <f>data!C319</f>
        <v>1663525</v>
      </c>
    </row>
    <row r="64" spans="1:3" ht="20.149999999999999" customHeight="1" x14ac:dyDescent="0.35">
      <c r="A64" s="182">
        <v>8</v>
      </c>
      <c r="B64" s="184" t="s">
        <v>452</v>
      </c>
      <c r="C64" s="184">
        <f>data!C320</f>
        <v>0</v>
      </c>
    </row>
    <row r="65" spans="1:3" ht="20.149999999999999" customHeight="1" x14ac:dyDescent="0.35">
      <c r="A65" s="182">
        <v>9</v>
      </c>
      <c r="B65" s="184" t="s">
        <v>453</v>
      </c>
      <c r="C65" s="184">
        <f>data!C321</f>
        <v>26271</v>
      </c>
    </row>
    <row r="66" spans="1:3" ht="20.149999999999999" customHeight="1" x14ac:dyDescent="0.35">
      <c r="A66" s="182">
        <v>10</v>
      </c>
      <c r="B66" s="184" t="s">
        <v>454</v>
      </c>
      <c r="C66" s="184">
        <f>data!C322</f>
        <v>3313106</v>
      </c>
    </row>
    <row r="67" spans="1:3" ht="20.149999999999999" customHeight="1" x14ac:dyDescent="0.35">
      <c r="A67" s="182">
        <v>11</v>
      </c>
      <c r="B67" s="184" t="s">
        <v>918</v>
      </c>
      <c r="C67" s="184">
        <f>data!C323</f>
        <v>0</v>
      </c>
    </row>
    <row r="68" spans="1:3" ht="20.149999999999999" customHeight="1" x14ac:dyDescent="0.35">
      <c r="A68" s="182">
        <v>12</v>
      </c>
      <c r="B68" s="184" t="s">
        <v>919</v>
      </c>
      <c r="C68" s="184">
        <f>data!D324</f>
        <v>7367129</v>
      </c>
    </row>
    <row r="69" spans="1:3" ht="20.149999999999999" customHeight="1" x14ac:dyDescent="0.35">
      <c r="A69" s="182">
        <v>13</v>
      </c>
      <c r="B69" s="186"/>
      <c r="C69" s="184"/>
    </row>
    <row r="70" spans="1:3" ht="20.149999999999999" customHeight="1" x14ac:dyDescent="0.35">
      <c r="A70" s="182">
        <v>14</v>
      </c>
      <c r="B70" s="185" t="s">
        <v>920</v>
      </c>
      <c r="C70" s="183"/>
    </row>
    <row r="71" spans="1:3" ht="20.149999999999999" customHeight="1" x14ac:dyDescent="0.35">
      <c r="A71" s="182">
        <v>15</v>
      </c>
      <c r="B71" s="184" t="s">
        <v>458</v>
      </c>
      <c r="C71" s="184">
        <f>data!C326</f>
        <v>0</v>
      </c>
    </row>
    <row r="72" spans="1:3" ht="20.149999999999999" customHeight="1" x14ac:dyDescent="0.35">
      <c r="A72" s="182">
        <v>16</v>
      </c>
      <c r="B72" s="184" t="s">
        <v>921</v>
      </c>
      <c r="C72" s="184">
        <f>data!C327</f>
        <v>0</v>
      </c>
    </row>
    <row r="73" spans="1:3" ht="20.149999999999999" customHeight="1" x14ac:dyDescent="0.35">
      <c r="A73" s="182">
        <v>17</v>
      </c>
      <c r="B73" s="184" t="s">
        <v>460</v>
      </c>
      <c r="C73" s="184">
        <f>data!C328</f>
        <v>0</v>
      </c>
    </row>
    <row r="74" spans="1:3" ht="20.149999999999999" customHeight="1" x14ac:dyDescent="0.35">
      <c r="A74" s="182">
        <v>18</v>
      </c>
      <c r="B74" s="184" t="s">
        <v>922</v>
      </c>
      <c r="C74" s="184">
        <f>data!D329</f>
        <v>0</v>
      </c>
    </row>
    <row r="75" spans="1:3" ht="20.149999999999999" customHeight="1" x14ac:dyDescent="0.35">
      <c r="A75" s="182">
        <v>19</v>
      </c>
      <c r="B75" s="186"/>
      <c r="C75" s="184"/>
    </row>
    <row r="76" spans="1:3" ht="20.149999999999999" customHeight="1" x14ac:dyDescent="0.35">
      <c r="A76" s="182">
        <v>20</v>
      </c>
      <c r="B76" s="185" t="s">
        <v>462</v>
      </c>
      <c r="C76" s="183"/>
    </row>
    <row r="77" spans="1:3" ht="20.149999999999999" customHeight="1" x14ac:dyDescent="0.35">
      <c r="A77" s="182">
        <v>21</v>
      </c>
      <c r="B77" s="184" t="s">
        <v>463</v>
      </c>
      <c r="C77" s="184">
        <f>data!C331</f>
        <v>0</v>
      </c>
    </row>
    <row r="78" spans="1:3" ht="20.149999999999999" customHeight="1" x14ac:dyDescent="0.35">
      <c r="A78" s="182">
        <v>22</v>
      </c>
      <c r="B78" s="184" t="s">
        <v>923</v>
      </c>
      <c r="C78" s="184">
        <f>data!C332</f>
        <v>0</v>
      </c>
    </row>
    <row r="79" spans="1:3" ht="20.149999999999999" customHeight="1" x14ac:dyDescent="0.35">
      <c r="A79" s="182">
        <v>23</v>
      </c>
      <c r="B79" s="184" t="s">
        <v>465</v>
      </c>
      <c r="C79" s="184">
        <f>data!C333</f>
        <v>0</v>
      </c>
    </row>
    <row r="80" spans="1:3" ht="20.149999999999999" customHeight="1" x14ac:dyDescent="0.35">
      <c r="A80" s="182">
        <v>24</v>
      </c>
      <c r="B80" s="184" t="s">
        <v>924</v>
      </c>
      <c r="C80" s="184">
        <f>data!C334</f>
        <v>380622</v>
      </c>
    </row>
    <row r="81" spans="1:3" ht="20.149999999999999" customHeight="1" x14ac:dyDescent="0.35">
      <c r="A81" s="182">
        <v>25</v>
      </c>
      <c r="B81" s="184" t="s">
        <v>467</v>
      </c>
      <c r="C81" s="184">
        <f>data!C335</f>
        <v>1475869</v>
      </c>
    </row>
    <row r="82" spans="1:3" ht="20.149999999999999" customHeight="1" x14ac:dyDescent="0.35">
      <c r="A82" s="182">
        <v>26</v>
      </c>
      <c r="B82" s="184" t="s">
        <v>925</v>
      </c>
      <c r="C82" s="184">
        <f>data!C336</f>
        <v>664436</v>
      </c>
    </row>
    <row r="83" spans="1:3" ht="20.149999999999999" customHeight="1" x14ac:dyDescent="0.35">
      <c r="A83" s="182">
        <v>27</v>
      </c>
      <c r="B83" s="184" t="s">
        <v>469</v>
      </c>
      <c r="C83" s="184">
        <f>data!C337</f>
        <v>0</v>
      </c>
    </row>
    <row r="84" spans="1:3" ht="20.149999999999999" customHeight="1" x14ac:dyDescent="0.35">
      <c r="A84" s="182">
        <v>28</v>
      </c>
      <c r="B84" s="184" t="s">
        <v>470</v>
      </c>
      <c r="C84" s="184">
        <f>data!C338</f>
        <v>0</v>
      </c>
    </row>
    <row r="85" spans="1:3" ht="20.149999999999999" customHeight="1" x14ac:dyDescent="0.35">
      <c r="A85" s="182">
        <v>29</v>
      </c>
      <c r="B85" s="184" t="s">
        <v>601</v>
      </c>
      <c r="C85" s="184">
        <f>data!D339</f>
        <v>2520927</v>
      </c>
    </row>
    <row r="86" spans="1:3" ht="20.149999999999999" customHeight="1" x14ac:dyDescent="0.35">
      <c r="A86" s="182">
        <v>30</v>
      </c>
      <c r="B86" s="184" t="s">
        <v>926</v>
      </c>
      <c r="C86" s="184">
        <f>data!D340</f>
        <v>0</v>
      </c>
    </row>
    <row r="87" spans="1:3" ht="20.149999999999999" customHeight="1" x14ac:dyDescent="0.35">
      <c r="A87" s="182">
        <v>31</v>
      </c>
      <c r="B87" s="184" t="s">
        <v>927</v>
      </c>
      <c r="C87" s="184">
        <f>data!D341</f>
        <v>2520927</v>
      </c>
    </row>
    <row r="88" spans="1:3" ht="20.149999999999999" customHeight="1" x14ac:dyDescent="0.35">
      <c r="A88" s="182">
        <v>32</v>
      </c>
      <c r="B88" s="186"/>
      <c r="C88" s="184"/>
    </row>
    <row r="89" spans="1:3" ht="20.149999999999999" customHeight="1" x14ac:dyDescent="0.35">
      <c r="A89" s="182">
        <v>33</v>
      </c>
      <c r="B89" s="193" t="s">
        <v>928</v>
      </c>
      <c r="C89" s="184">
        <f>data!C343</f>
        <v>24634328</v>
      </c>
    </row>
    <row r="90" spans="1:3" ht="20.149999999999999" customHeight="1" x14ac:dyDescent="0.35">
      <c r="A90" s="182">
        <v>34</v>
      </c>
      <c r="B90" s="184"/>
      <c r="C90" s="184"/>
    </row>
    <row r="91" spans="1:3" ht="20.149999999999999" customHeight="1" x14ac:dyDescent="0.35">
      <c r="A91" s="182">
        <v>35</v>
      </c>
      <c r="B91" s="185" t="s">
        <v>929</v>
      </c>
      <c r="C91" s="183"/>
    </row>
    <row r="92" spans="1:3" ht="20.149999999999999" customHeight="1" x14ac:dyDescent="0.35">
      <c r="A92" s="182">
        <v>36</v>
      </c>
      <c r="B92" s="184" t="s">
        <v>474</v>
      </c>
      <c r="C92" s="184">
        <f>data!C345</f>
        <v>0</v>
      </c>
    </row>
    <row r="93" spans="1:3" ht="20.149999999999999" customHeight="1" x14ac:dyDescent="0.35">
      <c r="A93" s="182">
        <v>37</v>
      </c>
      <c r="B93" s="186"/>
      <c r="C93" s="184"/>
    </row>
    <row r="94" spans="1:3" ht="20.149999999999999" customHeight="1" x14ac:dyDescent="0.35">
      <c r="A94" s="182">
        <v>38</v>
      </c>
      <c r="B94" s="184" t="s">
        <v>475</v>
      </c>
      <c r="C94" s="184">
        <f>data!C346</f>
        <v>0</v>
      </c>
    </row>
    <row r="95" spans="1:3" ht="20.149999999999999" customHeight="1" x14ac:dyDescent="0.35">
      <c r="A95" s="182">
        <v>39</v>
      </c>
      <c r="B95" s="186"/>
      <c r="C95" s="184"/>
    </row>
    <row r="96" spans="1:3" ht="20.149999999999999" customHeight="1" x14ac:dyDescent="0.35">
      <c r="A96" s="182">
        <v>40</v>
      </c>
      <c r="B96" s="184" t="s">
        <v>930</v>
      </c>
      <c r="C96" s="184">
        <f>data!C347</f>
        <v>0</v>
      </c>
    </row>
    <row r="97" spans="1:3" ht="20.149999999999999" customHeight="1" x14ac:dyDescent="0.35">
      <c r="A97" s="182">
        <v>41</v>
      </c>
      <c r="B97" s="186"/>
      <c r="C97" s="184"/>
    </row>
    <row r="98" spans="1:3" ht="20.149999999999999" customHeight="1" x14ac:dyDescent="0.35">
      <c r="A98" s="182">
        <v>42</v>
      </c>
      <c r="B98" s="184" t="s">
        <v>931</v>
      </c>
      <c r="C98" s="184">
        <f>data!C348</f>
        <v>0</v>
      </c>
    </row>
    <row r="99" spans="1:3" ht="20.149999999999999" customHeight="1" x14ac:dyDescent="0.35">
      <c r="A99" s="182">
        <v>43</v>
      </c>
      <c r="B99" s="184" t="s">
        <v>932</v>
      </c>
      <c r="C99" s="184"/>
    </row>
    <row r="100" spans="1:3" ht="20.149999999999999" customHeight="1" x14ac:dyDescent="0.35">
      <c r="A100" s="182">
        <v>44</v>
      </c>
      <c r="B100" s="186"/>
      <c r="C100" s="184"/>
    </row>
    <row r="101" spans="1:3" ht="20.149999999999999" customHeight="1" x14ac:dyDescent="0.35">
      <c r="A101" s="182">
        <v>45</v>
      </c>
      <c r="B101" s="184" t="s">
        <v>933</v>
      </c>
      <c r="C101" s="184">
        <f>data!C349</f>
        <v>0</v>
      </c>
    </row>
    <row r="102" spans="1:3" ht="20.149999999999999" customHeight="1" x14ac:dyDescent="0.35">
      <c r="A102" s="182">
        <v>46</v>
      </c>
      <c r="B102" s="184" t="s">
        <v>934</v>
      </c>
      <c r="C102" s="184">
        <f>data!C343+data!C345+data!C346+data!C347+data!C348-data!C349</f>
        <v>24634328</v>
      </c>
    </row>
    <row r="103" spans="1:3" ht="20.149999999999999" customHeight="1" x14ac:dyDescent="0.35">
      <c r="A103" s="182">
        <v>47</v>
      </c>
      <c r="B103" s="184" t="s">
        <v>935</v>
      </c>
      <c r="C103" s="184">
        <f>data!D352</f>
        <v>34522384.480000004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6" t="s">
        <v>936</v>
      </c>
      <c r="B106" s="177"/>
      <c r="C106" s="177"/>
    </row>
    <row r="107" spans="1:3" ht="20.149999999999999" customHeight="1" x14ac:dyDescent="0.35">
      <c r="A107" s="178"/>
      <c r="C107" s="102" t="s">
        <v>937</v>
      </c>
    </row>
    <row r="108" spans="1:3" ht="20.149999999999999" customHeight="1" x14ac:dyDescent="0.35">
      <c r="A108" s="128" t="str">
        <f>"Hospital: "&amp;data!C98</f>
        <v>Hospital: Pacific County Public Healthcare Services District No. 3</v>
      </c>
      <c r="B108" s="178"/>
      <c r="C108" s="150" t="str">
        <f>"FYE: "&amp;data!C96</f>
        <v>FYE: 12/31/2022</v>
      </c>
    </row>
    <row r="109" spans="1:3" ht="20.149999999999999" customHeight="1" x14ac:dyDescent="0.35">
      <c r="A109" s="179"/>
      <c r="B109" s="194"/>
      <c r="C109" s="195"/>
    </row>
    <row r="110" spans="1:3" ht="20.149999999999999" customHeight="1" x14ac:dyDescent="0.35">
      <c r="A110" s="182">
        <v>1</v>
      </c>
      <c r="B110" s="185" t="s">
        <v>938</v>
      </c>
      <c r="C110" s="183"/>
    </row>
    <row r="111" spans="1:3" ht="20.149999999999999" customHeight="1" x14ac:dyDescent="0.35">
      <c r="A111" s="182">
        <v>2</v>
      </c>
      <c r="B111" s="184" t="s">
        <v>483</v>
      </c>
      <c r="C111" s="184">
        <f>data!C358</f>
        <v>13166568</v>
      </c>
    </row>
    <row r="112" spans="1:3" ht="20.149999999999999" customHeight="1" x14ac:dyDescent="0.35">
      <c r="A112" s="182">
        <v>3</v>
      </c>
      <c r="B112" s="184" t="s">
        <v>484</v>
      </c>
      <c r="C112" s="184">
        <f>data!C359</f>
        <v>48292292</v>
      </c>
    </row>
    <row r="113" spans="1:3" ht="20.149999999999999" customHeight="1" x14ac:dyDescent="0.35">
      <c r="A113" s="182">
        <v>4</v>
      </c>
      <c r="B113" s="184" t="s">
        <v>939</v>
      </c>
      <c r="C113" s="184">
        <f>data!D360</f>
        <v>61458860</v>
      </c>
    </row>
    <row r="114" spans="1:3" ht="20.149999999999999" customHeight="1" x14ac:dyDescent="0.35">
      <c r="A114" s="182">
        <v>5</v>
      </c>
      <c r="B114" s="186"/>
      <c r="C114" s="184"/>
    </row>
    <row r="115" spans="1:3" ht="20.149999999999999" customHeight="1" x14ac:dyDescent="0.35">
      <c r="A115" s="182">
        <v>6</v>
      </c>
      <c r="B115" s="185" t="s">
        <v>940</v>
      </c>
      <c r="C115" s="183"/>
    </row>
    <row r="116" spans="1:3" ht="20.149999999999999" customHeight="1" x14ac:dyDescent="0.35">
      <c r="A116" s="182">
        <v>7</v>
      </c>
      <c r="B116" s="196" t="s">
        <v>941</v>
      </c>
      <c r="C116" s="197">
        <f>data!C362</f>
        <v>1386267</v>
      </c>
    </row>
    <row r="117" spans="1:3" ht="20.149999999999999" customHeight="1" x14ac:dyDescent="0.35">
      <c r="A117" s="182">
        <v>8</v>
      </c>
      <c r="B117" s="184" t="s">
        <v>487</v>
      </c>
      <c r="C117" s="197">
        <f>data!C363</f>
        <v>2368960</v>
      </c>
    </row>
    <row r="118" spans="1:3" ht="20.149999999999999" customHeight="1" x14ac:dyDescent="0.35">
      <c r="A118" s="182">
        <v>9</v>
      </c>
      <c r="B118" s="184" t="s">
        <v>942</v>
      </c>
      <c r="C118" s="197">
        <f>data!C364</f>
        <v>0</v>
      </c>
    </row>
    <row r="119" spans="1:3" ht="20.149999999999999" customHeight="1" x14ac:dyDescent="0.35">
      <c r="A119" s="182">
        <v>10</v>
      </c>
      <c r="B119" s="184" t="s">
        <v>943</v>
      </c>
      <c r="C119" s="197">
        <f>data!C365</f>
        <v>26702681</v>
      </c>
    </row>
    <row r="120" spans="1:3" ht="20.149999999999999" customHeight="1" x14ac:dyDescent="0.35">
      <c r="A120" s="182">
        <v>11</v>
      </c>
      <c r="B120" s="184" t="s">
        <v>887</v>
      </c>
      <c r="C120" s="197">
        <f>data!D366</f>
        <v>30457908</v>
      </c>
    </row>
    <row r="121" spans="1:3" ht="20.149999999999999" customHeight="1" x14ac:dyDescent="0.35">
      <c r="A121" s="182">
        <v>12</v>
      </c>
      <c r="B121" s="184" t="s">
        <v>944</v>
      </c>
      <c r="C121" s="197">
        <f>data!D367</f>
        <v>31000952</v>
      </c>
    </row>
    <row r="122" spans="1:3" ht="20.149999999999999" customHeight="1" x14ac:dyDescent="0.35">
      <c r="A122" s="182">
        <v>13</v>
      </c>
      <c r="B122" s="186"/>
      <c r="C122" s="184"/>
    </row>
    <row r="123" spans="1:3" ht="20.149999999999999" customHeight="1" x14ac:dyDescent="0.35">
      <c r="A123" s="182">
        <v>14</v>
      </c>
      <c r="B123" s="185" t="s">
        <v>491</v>
      </c>
      <c r="C123" s="183"/>
    </row>
    <row r="124" spans="1:3" ht="20.149999999999999" customHeight="1" x14ac:dyDescent="0.35">
      <c r="A124" s="182">
        <v>15</v>
      </c>
      <c r="B124" s="198" t="s">
        <v>492</v>
      </c>
      <c r="C124" s="199"/>
    </row>
    <row r="125" spans="1:3" ht="20.149999999999999" customHeight="1" x14ac:dyDescent="0.35">
      <c r="A125" s="203" t="s">
        <v>945</v>
      </c>
      <c r="B125" s="200" t="s">
        <v>493</v>
      </c>
      <c r="C125" s="199">
        <f>data!C370</f>
        <v>13500</v>
      </c>
    </row>
    <row r="126" spans="1:3" ht="20.149999999999999" customHeight="1" x14ac:dyDescent="0.35">
      <c r="A126" s="203" t="s">
        <v>946</v>
      </c>
      <c r="B126" s="200" t="s">
        <v>494</v>
      </c>
      <c r="C126" s="199">
        <f>data!C371</f>
        <v>417313</v>
      </c>
    </row>
    <row r="127" spans="1:3" ht="20.149999999999999" customHeight="1" x14ac:dyDescent="0.35">
      <c r="A127" s="203" t="s">
        <v>947</v>
      </c>
      <c r="B127" s="200" t="s">
        <v>495</v>
      </c>
      <c r="C127" s="199">
        <f>data!C372</f>
        <v>0</v>
      </c>
    </row>
    <row r="128" spans="1:3" ht="20.149999999999999" customHeight="1" x14ac:dyDescent="0.35">
      <c r="A128" s="203" t="s">
        <v>948</v>
      </c>
      <c r="B128" s="200" t="s">
        <v>496</v>
      </c>
      <c r="C128" s="199">
        <f>data!C373</f>
        <v>0</v>
      </c>
    </row>
    <row r="129" spans="1:3" ht="20.149999999999999" customHeight="1" x14ac:dyDescent="0.35">
      <c r="A129" s="203" t="s">
        <v>949</v>
      </c>
      <c r="B129" s="200" t="s">
        <v>497</v>
      </c>
      <c r="C129" s="199">
        <f>data!C374</f>
        <v>487891</v>
      </c>
    </row>
    <row r="130" spans="1:3" ht="20.149999999999999" customHeight="1" x14ac:dyDescent="0.35">
      <c r="A130" s="203" t="s">
        <v>950</v>
      </c>
      <c r="B130" s="200" t="s">
        <v>498</v>
      </c>
      <c r="C130" s="199">
        <f>data!C375</f>
        <v>0</v>
      </c>
    </row>
    <row r="131" spans="1:3" ht="20.149999999999999" customHeight="1" x14ac:dyDescent="0.35">
      <c r="A131" s="203" t="s">
        <v>951</v>
      </c>
      <c r="B131" s="200" t="s">
        <v>499</v>
      </c>
      <c r="C131" s="199">
        <f>data!C376</f>
        <v>0</v>
      </c>
    </row>
    <row r="132" spans="1:3" ht="20.149999999999999" customHeight="1" x14ac:dyDescent="0.35">
      <c r="A132" s="203" t="s">
        <v>952</v>
      </c>
      <c r="B132" s="200" t="s">
        <v>500</v>
      </c>
      <c r="C132" s="199">
        <f>data!C377</f>
        <v>0</v>
      </c>
    </row>
    <row r="133" spans="1:3" ht="20.149999999999999" customHeight="1" x14ac:dyDescent="0.35">
      <c r="A133" s="203" t="s">
        <v>953</v>
      </c>
      <c r="B133" s="200" t="s">
        <v>501</v>
      </c>
      <c r="C133" s="199">
        <f>data!C378</f>
        <v>0</v>
      </c>
    </row>
    <row r="134" spans="1:3" ht="20.149999999999999" customHeight="1" x14ac:dyDescent="0.35">
      <c r="A134" s="203" t="s">
        <v>954</v>
      </c>
      <c r="B134" s="200" t="s">
        <v>502</v>
      </c>
      <c r="C134" s="199">
        <f>data!C379</f>
        <v>69332</v>
      </c>
    </row>
    <row r="135" spans="1:3" ht="20.149999999999999" customHeight="1" x14ac:dyDescent="0.35">
      <c r="A135" s="203" t="s">
        <v>955</v>
      </c>
      <c r="B135" s="200" t="s">
        <v>503</v>
      </c>
      <c r="C135" s="199">
        <f>data!C380</f>
        <v>3156363</v>
      </c>
    </row>
    <row r="136" spans="1:3" ht="20.149999999999999" customHeight="1" x14ac:dyDescent="0.35">
      <c r="A136" s="182">
        <v>16</v>
      </c>
      <c r="B136" s="184" t="s">
        <v>505</v>
      </c>
      <c r="C136" s="199">
        <f>data!C381</f>
        <v>0</v>
      </c>
    </row>
    <row r="137" spans="1:3" ht="20.149999999999999" customHeight="1" x14ac:dyDescent="0.35">
      <c r="A137" s="182">
        <v>17</v>
      </c>
      <c r="B137" s="184" t="s">
        <v>956</v>
      </c>
      <c r="C137" s="197">
        <f>data!D383</f>
        <v>5471423</v>
      </c>
    </row>
    <row r="138" spans="1:3" ht="20.149999999999999" customHeight="1" x14ac:dyDescent="0.35">
      <c r="A138" s="182">
        <v>18</v>
      </c>
      <c r="B138" s="184" t="s">
        <v>957</v>
      </c>
      <c r="C138" s="197">
        <f>data!D384</f>
        <v>36472375</v>
      </c>
    </row>
    <row r="139" spans="1:3" ht="20.149999999999999" customHeight="1" x14ac:dyDescent="0.35">
      <c r="A139" s="182">
        <v>19</v>
      </c>
      <c r="B139" s="186"/>
      <c r="C139" s="184"/>
    </row>
    <row r="140" spans="1:3" ht="20.149999999999999" customHeight="1" x14ac:dyDescent="0.35">
      <c r="A140" s="182">
        <v>20</v>
      </c>
      <c r="B140" s="185" t="s">
        <v>958</v>
      </c>
      <c r="C140" s="183"/>
    </row>
    <row r="141" spans="1:3" ht="20.149999999999999" customHeight="1" x14ac:dyDescent="0.35">
      <c r="A141" s="182">
        <v>21</v>
      </c>
      <c r="B141" s="184" t="s">
        <v>509</v>
      </c>
      <c r="C141" s="197">
        <f>data!C389</f>
        <v>14414532</v>
      </c>
    </row>
    <row r="142" spans="1:3" ht="20.149999999999999" customHeight="1" x14ac:dyDescent="0.35">
      <c r="A142" s="182">
        <v>22</v>
      </c>
      <c r="B142" s="184" t="s">
        <v>11</v>
      </c>
      <c r="C142" s="197">
        <f>data!C390</f>
        <v>4356738</v>
      </c>
    </row>
    <row r="143" spans="1:3" ht="20.149999999999999" customHeight="1" x14ac:dyDescent="0.35">
      <c r="A143" s="182">
        <v>23</v>
      </c>
      <c r="B143" s="184" t="s">
        <v>264</v>
      </c>
      <c r="C143" s="197">
        <f>data!C391</f>
        <v>0</v>
      </c>
    </row>
    <row r="144" spans="1:3" ht="20.149999999999999" customHeight="1" x14ac:dyDescent="0.35">
      <c r="A144" s="182">
        <v>24</v>
      </c>
      <c r="B144" s="184" t="s">
        <v>265</v>
      </c>
      <c r="C144" s="197">
        <f>data!C392</f>
        <v>3080822</v>
      </c>
    </row>
    <row r="145" spans="1:3" ht="20.149999999999999" customHeight="1" x14ac:dyDescent="0.35">
      <c r="A145" s="182">
        <v>25</v>
      </c>
      <c r="B145" s="184" t="s">
        <v>959</v>
      </c>
      <c r="C145" s="197">
        <f>data!C393</f>
        <v>0</v>
      </c>
    </row>
    <row r="146" spans="1:3" ht="20.149999999999999" customHeight="1" x14ac:dyDescent="0.35">
      <c r="A146" s="182">
        <v>26</v>
      </c>
      <c r="B146" s="184" t="s">
        <v>960</v>
      </c>
      <c r="C146" s="197">
        <f>data!C394</f>
        <v>5501700</v>
      </c>
    </row>
    <row r="147" spans="1:3" ht="20.149999999999999" customHeight="1" x14ac:dyDescent="0.35">
      <c r="A147" s="182">
        <v>27</v>
      </c>
      <c r="B147" s="184" t="s">
        <v>16</v>
      </c>
      <c r="C147" s="197">
        <f>data!C395</f>
        <v>1115274</v>
      </c>
    </row>
    <row r="148" spans="1:3" ht="20.149999999999999" customHeight="1" x14ac:dyDescent="0.35">
      <c r="A148" s="182">
        <v>28</v>
      </c>
      <c r="B148" s="184" t="s">
        <v>961</v>
      </c>
      <c r="C148" s="197">
        <f>data!C396</f>
        <v>23669</v>
      </c>
    </row>
    <row r="149" spans="1:3" ht="20.149999999999999" customHeight="1" x14ac:dyDescent="0.35">
      <c r="A149" s="182">
        <v>29</v>
      </c>
      <c r="B149" s="184" t="s">
        <v>514</v>
      </c>
      <c r="C149" s="197">
        <f>data!C397</f>
        <v>417356</v>
      </c>
    </row>
    <row r="150" spans="1:3" ht="20.149999999999999" customHeight="1" x14ac:dyDescent="0.35">
      <c r="A150" s="182">
        <v>30</v>
      </c>
      <c r="B150" s="184" t="s">
        <v>962</v>
      </c>
      <c r="C150" s="197">
        <f>data!C398</f>
        <v>358639</v>
      </c>
    </row>
    <row r="151" spans="1:3" ht="20.149999999999999" customHeight="1" x14ac:dyDescent="0.35">
      <c r="A151" s="182">
        <v>31</v>
      </c>
      <c r="B151" s="184" t="s">
        <v>516</v>
      </c>
      <c r="C151" s="197">
        <f>data!C399</f>
        <v>125642</v>
      </c>
    </row>
    <row r="152" spans="1:3" ht="20.149999999999999" customHeight="1" x14ac:dyDescent="0.35">
      <c r="A152" s="182">
        <v>32</v>
      </c>
      <c r="B152" s="184" t="s">
        <v>269</v>
      </c>
      <c r="C152" s="197"/>
    </row>
    <row r="153" spans="1:3" ht="20.149999999999999" customHeight="1" x14ac:dyDescent="0.35">
      <c r="A153" s="203" t="s">
        <v>963</v>
      </c>
      <c r="B153" s="201" t="s">
        <v>270</v>
      </c>
      <c r="C153" s="197">
        <f>data!C401</f>
        <v>0</v>
      </c>
    </row>
    <row r="154" spans="1:3" ht="20.149999999999999" customHeight="1" x14ac:dyDescent="0.35">
      <c r="A154" s="203" t="s">
        <v>964</v>
      </c>
      <c r="B154" s="201" t="s">
        <v>271</v>
      </c>
      <c r="C154" s="197">
        <f>data!C402</f>
        <v>0</v>
      </c>
    </row>
    <row r="155" spans="1:3" ht="20.149999999999999" customHeight="1" x14ac:dyDescent="0.35">
      <c r="A155" s="203" t="s">
        <v>965</v>
      </c>
      <c r="B155" s="201" t="s">
        <v>966</v>
      </c>
      <c r="C155" s="197">
        <f>data!C403</f>
        <v>0</v>
      </c>
    </row>
    <row r="156" spans="1:3" ht="20.149999999999999" customHeight="1" x14ac:dyDescent="0.35">
      <c r="A156" s="203" t="s">
        <v>967</v>
      </c>
      <c r="B156" s="201" t="s">
        <v>273</v>
      </c>
      <c r="C156" s="197">
        <f>data!C404</f>
        <v>0</v>
      </c>
    </row>
    <row r="157" spans="1:3" ht="20.149999999999999" customHeight="1" x14ac:dyDescent="0.35">
      <c r="A157" s="203" t="s">
        <v>968</v>
      </c>
      <c r="B157" s="201" t="s">
        <v>274</v>
      </c>
      <c r="C157" s="197">
        <f>data!C405</f>
        <v>0</v>
      </c>
    </row>
    <row r="158" spans="1:3" ht="20.149999999999999" customHeight="1" x14ac:dyDescent="0.35">
      <c r="A158" s="203" t="s">
        <v>969</v>
      </c>
      <c r="B158" s="201" t="s">
        <v>275</v>
      </c>
      <c r="C158" s="197">
        <f>data!C406</f>
        <v>0</v>
      </c>
    </row>
    <row r="159" spans="1:3" ht="20.149999999999999" customHeight="1" x14ac:dyDescent="0.35">
      <c r="A159" s="203" t="s">
        <v>970</v>
      </c>
      <c r="B159" s="201" t="s">
        <v>276</v>
      </c>
      <c r="C159" s="197">
        <f>data!C407</f>
        <v>0</v>
      </c>
    </row>
    <row r="160" spans="1:3" ht="20.149999999999999" customHeight="1" x14ac:dyDescent="0.35">
      <c r="A160" s="203" t="s">
        <v>971</v>
      </c>
      <c r="B160" s="201" t="s">
        <v>277</v>
      </c>
      <c r="C160" s="197">
        <f>data!C408</f>
        <v>251255</v>
      </c>
    </row>
    <row r="161" spans="1:3" ht="20.149999999999999" customHeight="1" x14ac:dyDescent="0.35">
      <c r="A161" s="203" t="s">
        <v>972</v>
      </c>
      <c r="B161" s="201" t="s">
        <v>278</v>
      </c>
      <c r="C161" s="197">
        <f>data!C409</f>
        <v>0</v>
      </c>
    </row>
    <row r="162" spans="1:3" ht="20.149999999999999" customHeight="1" x14ac:dyDescent="0.35">
      <c r="A162" s="203" t="s">
        <v>973</v>
      </c>
      <c r="B162" s="201" t="s">
        <v>279</v>
      </c>
      <c r="C162" s="197">
        <f>data!C410</f>
        <v>0</v>
      </c>
    </row>
    <row r="163" spans="1:3" ht="20.149999999999999" customHeight="1" x14ac:dyDescent="0.35">
      <c r="A163" s="203" t="s">
        <v>974</v>
      </c>
      <c r="B163" s="201" t="s">
        <v>280</v>
      </c>
      <c r="C163" s="197">
        <f>data!C411</f>
        <v>56865</v>
      </c>
    </row>
    <row r="164" spans="1:3" ht="20.149999999999999" customHeight="1" x14ac:dyDescent="0.35">
      <c r="A164" s="203" t="s">
        <v>975</v>
      </c>
      <c r="B164" s="201" t="s">
        <v>281</v>
      </c>
      <c r="C164" s="197">
        <f>data!C412</f>
        <v>0</v>
      </c>
    </row>
    <row r="165" spans="1:3" ht="20.149999999999999" customHeight="1" x14ac:dyDescent="0.35">
      <c r="A165" s="203" t="s">
        <v>976</v>
      </c>
      <c r="B165" s="201" t="s">
        <v>282</v>
      </c>
      <c r="C165" s="197">
        <f>data!C413</f>
        <v>378221</v>
      </c>
    </row>
    <row r="166" spans="1:3" ht="20.149999999999999" customHeight="1" x14ac:dyDescent="0.35">
      <c r="A166" s="203" t="s">
        <v>977</v>
      </c>
      <c r="B166" s="201" t="s">
        <v>978</v>
      </c>
      <c r="C166" s="197">
        <f>data!C414</f>
        <v>2472288</v>
      </c>
    </row>
    <row r="167" spans="1:3" ht="20.149999999999999" customHeight="1" x14ac:dyDescent="0.35">
      <c r="A167" s="182">
        <v>34</v>
      </c>
      <c r="B167" s="184" t="s">
        <v>979</v>
      </c>
      <c r="C167" s="197">
        <f>data!D416</f>
        <v>32553001</v>
      </c>
    </row>
    <row r="168" spans="1:3" ht="20.149999999999999" customHeight="1" x14ac:dyDescent="0.35">
      <c r="A168" s="182">
        <v>35</v>
      </c>
      <c r="B168" s="184" t="s">
        <v>980</v>
      </c>
      <c r="C168" s="197">
        <f>data!D417</f>
        <v>3919374</v>
      </c>
    </row>
    <row r="169" spans="1:3" ht="20.149999999999999" customHeight="1" x14ac:dyDescent="0.35">
      <c r="A169" s="182">
        <v>36</v>
      </c>
      <c r="B169" s="186"/>
      <c r="C169" s="184"/>
    </row>
    <row r="170" spans="1:3" ht="20.149999999999999" customHeight="1" x14ac:dyDescent="0.35">
      <c r="A170" s="182">
        <v>37</v>
      </c>
      <c r="B170" s="184" t="s">
        <v>981</v>
      </c>
      <c r="C170" s="197">
        <f>data!D420</f>
        <v>0</v>
      </c>
    </row>
    <row r="171" spans="1:3" ht="20.149999999999999" customHeight="1" x14ac:dyDescent="0.35">
      <c r="A171" s="182">
        <v>38</v>
      </c>
      <c r="B171" s="186"/>
      <c r="C171" s="184"/>
    </row>
    <row r="172" spans="1:3" ht="20.149999999999999" customHeight="1" x14ac:dyDescent="0.35">
      <c r="A172" s="182">
        <v>39</v>
      </c>
      <c r="B172" s="184" t="s">
        <v>982</v>
      </c>
      <c r="C172" s="184">
        <f>data!D421</f>
        <v>3919374</v>
      </c>
    </row>
    <row r="173" spans="1:3" ht="20.149999999999999" customHeight="1" x14ac:dyDescent="0.35">
      <c r="A173" s="182">
        <v>40</v>
      </c>
      <c r="B173" s="186"/>
      <c r="C173" s="184"/>
    </row>
    <row r="174" spans="1:3" ht="20.149999999999999" customHeight="1" x14ac:dyDescent="0.35">
      <c r="A174" s="182">
        <v>41</v>
      </c>
      <c r="B174" s="184" t="s">
        <v>983</v>
      </c>
      <c r="C174" s="197">
        <f>data!C422</f>
        <v>0</v>
      </c>
    </row>
    <row r="175" spans="1:3" ht="20.149999999999999" customHeight="1" x14ac:dyDescent="0.35">
      <c r="A175" s="182">
        <v>42</v>
      </c>
      <c r="B175" s="184" t="s">
        <v>984</v>
      </c>
      <c r="C175" s="197">
        <f>data!C423</f>
        <v>0</v>
      </c>
    </row>
    <row r="176" spans="1:3" ht="20.149999999999999" customHeight="1" x14ac:dyDescent="0.35">
      <c r="A176" s="182">
        <v>43</v>
      </c>
      <c r="B176" s="186"/>
      <c r="C176" s="184"/>
    </row>
    <row r="177" spans="1:3" ht="20.149999999999999" customHeight="1" x14ac:dyDescent="0.35">
      <c r="A177" s="182">
        <v>44</v>
      </c>
      <c r="B177" s="184" t="s">
        <v>985</v>
      </c>
      <c r="C177" s="197">
        <f>data!D424</f>
        <v>3919374</v>
      </c>
    </row>
    <row r="178" spans="1:3" ht="20.149999999999999" customHeight="1" x14ac:dyDescent="0.35">
      <c r="A178" s="187">
        <v>45</v>
      </c>
      <c r="B178" s="186" t="s">
        <v>986</v>
      </c>
      <c r="C178" s="184"/>
    </row>
    <row r="179" spans="1:3" ht="20.149999999999999" customHeight="1" x14ac:dyDescent="0.35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9140625" defaultRowHeight="20.149999999999999" customHeight="1" x14ac:dyDescent="0.35"/>
  <cols>
    <col min="1" max="1" width="5.75" style="246" customWidth="1"/>
    <col min="2" max="2" width="22.4140625" style="246" customWidth="1"/>
    <col min="3" max="8" width="13.75" style="246" customWidth="1"/>
    <col min="9" max="9" width="15.75" style="246" customWidth="1"/>
    <col min="10" max="11" width="8.9140625" style="246" customWidth="1"/>
    <col min="12" max="16384" width="8.9140625" style="246"/>
  </cols>
  <sheetData>
    <row r="1" spans="1:9" ht="20.149999999999999" customHeight="1" x14ac:dyDescent="0.35">
      <c r="A1" s="244" t="s">
        <v>987</v>
      </c>
      <c r="B1" s="245"/>
      <c r="C1" s="245"/>
      <c r="D1" s="245"/>
      <c r="E1" s="245"/>
      <c r="F1" s="245"/>
      <c r="G1" s="245"/>
      <c r="H1" s="245"/>
    </row>
    <row r="2" spans="1:9" ht="20.149999999999999" customHeight="1" x14ac:dyDescent="0.35">
      <c r="A2" s="247"/>
      <c r="I2" s="248" t="s">
        <v>988</v>
      </c>
    </row>
    <row r="3" spans="1:9" ht="20.149999999999999" customHeight="1" x14ac:dyDescent="0.35">
      <c r="A3" s="247"/>
      <c r="I3" s="247"/>
    </row>
    <row r="4" spans="1:9" ht="20.149999999999999" customHeight="1" x14ac:dyDescent="0.35">
      <c r="A4" s="249" t="str">
        <f>"Hospital: "&amp;data!C98</f>
        <v>Hospital: Pacific County Public Healthcare Services District No. 3</v>
      </c>
      <c r="G4" s="250"/>
      <c r="H4" s="249" t="str">
        <f>"FYE: "&amp;data!C96</f>
        <v>FYE: 12/31/2022</v>
      </c>
    </row>
    <row r="5" spans="1:9" ht="20.149999999999999" customHeight="1" x14ac:dyDescent="0.35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49999999999999" customHeight="1" x14ac:dyDescent="0.35">
      <c r="A6" s="254">
        <v>2</v>
      </c>
      <c r="B6" s="255" t="s">
        <v>989</v>
      </c>
      <c r="C6" s="256" t="s">
        <v>118</v>
      </c>
      <c r="D6" s="257" t="s">
        <v>990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49999999999999" customHeight="1" x14ac:dyDescent="0.35">
      <c r="A7" s="254"/>
      <c r="B7" s="255"/>
      <c r="C7" s="257" t="s">
        <v>190</v>
      </c>
      <c r="D7" s="257" t="s">
        <v>991</v>
      </c>
      <c r="E7" s="257" t="s">
        <v>190</v>
      </c>
      <c r="F7" s="257" t="s">
        <v>992</v>
      </c>
      <c r="G7" s="257" t="s">
        <v>192</v>
      </c>
      <c r="H7" s="257" t="s">
        <v>190</v>
      </c>
      <c r="I7" s="257" t="s">
        <v>193</v>
      </c>
    </row>
    <row r="8" spans="1:9" ht="20.149999999999999" customHeight="1" x14ac:dyDescent="0.35">
      <c r="A8" s="243">
        <v>3</v>
      </c>
      <c r="B8" s="251" t="s">
        <v>993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49999999999999" customHeight="1" x14ac:dyDescent="0.35">
      <c r="A9" s="243">
        <v>4</v>
      </c>
      <c r="B9" s="251" t="s">
        <v>261</v>
      </c>
      <c r="C9" s="251">
        <f>data!C59</f>
        <v>0</v>
      </c>
      <c r="D9" s="251">
        <f>data!D59</f>
        <v>0</v>
      </c>
      <c r="E9" s="251">
        <f>data!E59</f>
        <v>1380</v>
      </c>
      <c r="F9" s="251">
        <f>data!F59</f>
        <v>0</v>
      </c>
      <c r="G9" s="251">
        <f>data!G59</f>
        <v>0</v>
      </c>
      <c r="H9" s="251">
        <f>data!H59</f>
        <v>0</v>
      </c>
      <c r="I9" s="251">
        <f>data!I59</f>
        <v>0</v>
      </c>
    </row>
    <row r="10" spans="1:9" ht="20.149999999999999" customHeight="1" x14ac:dyDescent="0.35">
      <c r="A10" s="243">
        <v>5</v>
      </c>
      <c r="B10" s="251" t="s">
        <v>262</v>
      </c>
      <c r="C10" s="258">
        <f>data!C60</f>
        <v>0</v>
      </c>
      <c r="D10" s="258">
        <f>data!D60</f>
        <v>0</v>
      </c>
      <c r="E10" s="258">
        <f>data!E60</f>
        <v>18.66</v>
      </c>
      <c r="F10" s="258">
        <f>data!F60</f>
        <v>0</v>
      </c>
      <c r="G10" s="258">
        <f>data!G60</f>
        <v>0</v>
      </c>
      <c r="H10" s="258">
        <f>data!H60</f>
        <v>0</v>
      </c>
      <c r="I10" s="258">
        <f>data!I60</f>
        <v>0</v>
      </c>
    </row>
    <row r="11" spans="1:9" ht="20.149999999999999" customHeight="1" x14ac:dyDescent="0.35">
      <c r="A11" s="243">
        <v>6</v>
      </c>
      <c r="B11" s="251" t="s">
        <v>263</v>
      </c>
      <c r="C11" s="251">
        <f>data!C61</f>
        <v>0</v>
      </c>
      <c r="D11" s="251">
        <f>data!D61</f>
        <v>0</v>
      </c>
      <c r="E11" s="251">
        <f>data!E61</f>
        <v>1990646</v>
      </c>
      <c r="F11" s="251">
        <f>data!F61</f>
        <v>0</v>
      </c>
      <c r="G11" s="251">
        <f>data!G61</f>
        <v>0</v>
      </c>
      <c r="H11" s="251">
        <f>data!H61</f>
        <v>0</v>
      </c>
      <c r="I11" s="251">
        <f>data!I61</f>
        <v>0</v>
      </c>
    </row>
    <row r="12" spans="1:9" ht="20.149999999999999" customHeight="1" x14ac:dyDescent="0.35">
      <c r="A12" s="243">
        <v>7</v>
      </c>
      <c r="B12" s="251" t="s">
        <v>11</v>
      </c>
      <c r="C12" s="251">
        <f>data!C62</f>
        <v>0</v>
      </c>
      <c r="D12" s="251">
        <f>data!D62</f>
        <v>0</v>
      </c>
      <c r="E12" s="251">
        <f>data!E62</f>
        <v>643501</v>
      </c>
      <c r="F12" s="251">
        <f>data!F62</f>
        <v>0</v>
      </c>
      <c r="G12" s="251">
        <f>data!G62</f>
        <v>0</v>
      </c>
      <c r="H12" s="251">
        <f>data!H62</f>
        <v>0</v>
      </c>
      <c r="I12" s="251">
        <f>data!I62</f>
        <v>0</v>
      </c>
    </row>
    <row r="13" spans="1:9" ht="20.149999999999999" customHeight="1" x14ac:dyDescent="0.35">
      <c r="A13" s="243">
        <v>8</v>
      </c>
      <c r="B13" s="251" t="s">
        <v>264</v>
      </c>
      <c r="C13" s="251">
        <f>data!C63</f>
        <v>0</v>
      </c>
      <c r="D13" s="251">
        <f>data!D63</f>
        <v>0</v>
      </c>
      <c r="E13" s="251">
        <f>data!E63</f>
        <v>0</v>
      </c>
      <c r="F13" s="251">
        <f>data!F63</f>
        <v>0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49999999999999" customHeight="1" x14ac:dyDescent="0.35">
      <c r="A14" s="243">
        <v>9</v>
      </c>
      <c r="B14" s="251" t="s">
        <v>265</v>
      </c>
      <c r="C14" s="251">
        <f>data!C64</f>
        <v>0</v>
      </c>
      <c r="D14" s="251">
        <f>data!D64</f>
        <v>0</v>
      </c>
      <c r="E14" s="251">
        <f>data!E64</f>
        <v>136050</v>
      </c>
      <c r="F14" s="251">
        <f>data!F64</f>
        <v>0</v>
      </c>
      <c r="G14" s="251">
        <f>data!G64</f>
        <v>0</v>
      </c>
      <c r="H14" s="251">
        <f>data!H64</f>
        <v>0</v>
      </c>
      <c r="I14" s="251">
        <f>data!I64</f>
        <v>0</v>
      </c>
    </row>
    <row r="15" spans="1:9" ht="20.149999999999999" customHeight="1" x14ac:dyDescent="0.35">
      <c r="A15" s="243">
        <v>10</v>
      </c>
      <c r="B15" s="251" t="s">
        <v>511</v>
      </c>
      <c r="C15" s="251">
        <f>data!C65</f>
        <v>0</v>
      </c>
      <c r="D15" s="251">
        <f>data!D65</f>
        <v>0</v>
      </c>
      <c r="E15" s="251">
        <f>data!E65</f>
        <v>0</v>
      </c>
      <c r="F15" s="251">
        <f>data!F65</f>
        <v>0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49999999999999" customHeight="1" x14ac:dyDescent="0.35">
      <c r="A16" s="243">
        <v>11</v>
      </c>
      <c r="B16" s="251" t="s">
        <v>512</v>
      </c>
      <c r="C16" s="251">
        <f>data!C66</f>
        <v>0</v>
      </c>
      <c r="D16" s="251">
        <f>data!D66</f>
        <v>0</v>
      </c>
      <c r="E16" s="251">
        <f>data!E66</f>
        <v>275307</v>
      </c>
      <c r="F16" s="251">
        <f>data!F66</f>
        <v>0</v>
      </c>
      <c r="G16" s="251">
        <f>data!G66</f>
        <v>0</v>
      </c>
      <c r="H16" s="251">
        <f>data!H66</f>
        <v>0</v>
      </c>
      <c r="I16" s="251">
        <f>data!I66</f>
        <v>0</v>
      </c>
    </row>
    <row r="17" spans="1:9" ht="20.149999999999999" customHeight="1" x14ac:dyDescent="0.35">
      <c r="A17" s="243">
        <v>12</v>
      </c>
      <c r="B17" s="251" t="s">
        <v>16</v>
      </c>
      <c r="C17" s="251">
        <f>data!C67</f>
        <v>0</v>
      </c>
      <c r="D17" s="251">
        <f>data!D67</f>
        <v>0</v>
      </c>
      <c r="E17" s="251">
        <f>data!E67</f>
        <v>159415</v>
      </c>
      <c r="F17" s="251">
        <f>data!F67</f>
        <v>0</v>
      </c>
      <c r="G17" s="251">
        <f>data!G67</f>
        <v>0</v>
      </c>
      <c r="H17" s="251">
        <f>data!H67</f>
        <v>0</v>
      </c>
      <c r="I17" s="251">
        <f>data!I67</f>
        <v>0</v>
      </c>
    </row>
    <row r="18" spans="1:9" ht="20.149999999999999" customHeight="1" x14ac:dyDescent="0.35">
      <c r="A18" s="243">
        <v>13</v>
      </c>
      <c r="B18" s="251" t="s">
        <v>994</v>
      </c>
      <c r="C18" s="251">
        <f>data!C68</f>
        <v>0</v>
      </c>
      <c r="D18" s="251">
        <f>data!D68</f>
        <v>0</v>
      </c>
      <c r="E18" s="251">
        <f>data!E68</f>
        <v>1389</v>
      </c>
      <c r="F18" s="251">
        <f>data!F68</f>
        <v>0</v>
      </c>
      <c r="G18" s="251">
        <f>data!G68</f>
        <v>0</v>
      </c>
      <c r="H18" s="251">
        <f>data!H68</f>
        <v>0</v>
      </c>
      <c r="I18" s="251">
        <f>data!I68</f>
        <v>0</v>
      </c>
    </row>
    <row r="19" spans="1:9" ht="20.149999999999999" customHeight="1" x14ac:dyDescent="0.35">
      <c r="A19" s="243">
        <v>14</v>
      </c>
      <c r="B19" s="251" t="s">
        <v>995</v>
      </c>
      <c r="C19" s="251">
        <f>data!C69</f>
        <v>0</v>
      </c>
      <c r="D19" s="251">
        <f>data!D69</f>
        <v>0</v>
      </c>
      <c r="E19" s="251">
        <f>data!E69</f>
        <v>30394</v>
      </c>
      <c r="F19" s="251">
        <f>data!F69</f>
        <v>0</v>
      </c>
      <c r="G19" s="251">
        <f>data!G69</f>
        <v>0</v>
      </c>
      <c r="H19" s="251">
        <f>data!H69</f>
        <v>0</v>
      </c>
      <c r="I19" s="251">
        <f>data!I69</f>
        <v>0</v>
      </c>
    </row>
    <row r="20" spans="1:9" ht="20.149999999999999" customHeight="1" x14ac:dyDescent="0.35">
      <c r="A20" s="243">
        <v>15</v>
      </c>
      <c r="B20" s="251" t="s">
        <v>284</v>
      </c>
      <c r="C20" s="251">
        <f>-data!C84</f>
        <v>0</v>
      </c>
      <c r="D20" s="251">
        <f>-data!D84</f>
        <v>0</v>
      </c>
      <c r="E20" s="251">
        <f>-data!E84</f>
        <v>0</v>
      </c>
      <c r="F20" s="251">
        <f>-data!F84</f>
        <v>0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49999999999999" customHeight="1" x14ac:dyDescent="0.35">
      <c r="A21" s="243">
        <v>16</v>
      </c>
      <c r="B21" s="259" t="s">
        <v>996</v>
      </c>
      <c r="C21" s="251">
        <f>data!C85</f>
        <v>0</v>
      </c>
      <c r="D21" s="251">
        <f>data!D85</f>
        <v>0</v>
      </c>
      <c r="E21" s="251">
        <f>data!E85</f>
        <v>3236702</v>
      </c>
      <c r="F21" s="251">
        <f>data!F85</f>
        <v>0</v>
      </c>
      <c r="G21" s="251">
        <f>data!G85</f>
        <v>0</v>
      </c>
      <c r="H21" s="251">
        <f>data!H85</f>
        <v>0</v>
      </c>
      <c r="I21" s="251">
        <f>data!I85</f>
        <v>0</v>
      </c>
    </row>
    <row r="22" spans="1:9" ht="20.149999999999999" customHeight="1" x14ac:dyDescent="0.35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49999999999999" customHeight="1" x14ac:dyDescent="0.35">
      <c r="A23" s="243">
        <v>18</v>
      </c>
      <c r="B23" s="251" t="s">
        <v>997</v>
      </c>
      <c r="C23" s="259" t="e">
        <f>+data!M668</f>
        <v>#DIV/0!</v>
      </c>
      <c r="D23" s="259" t="e">
        <f>+data!M669</f>
        <v>#DIV/0!</v>
      </c>
      <c r="E23" s="259" t="e">
        <f>+data!M670</f>
        <v>#DIV/0!</v>
      </c>
      <c r="F23" s="259" t="e">
        <f>+data!M671</f>
        <v>#DIV/0!</v>
      </c>
      <c r="G23" s="259" t="e">
        <f>+data!M672</f>
        <v>#DIV/0!</v>
      </c>
      <c r="H23" s="259" t="e">
        <f>+data!M673</f>
        <v>#DIV/0!</v>
      </c>
      <c r="I23" s="259" t="e">
        <f>+data!M674</f>
        <v>#DIV/0!</v>
      </c>
    </row>
    <row r="24" spans="1:9" ht="20.149999999999999" customHeight="1" x14ac:dyDescent="0.35">
      <c r="A24" s="243">
        <v>19</v>
      </c>
      <c r="B24" s="259" t="s">
        <v>998</v>
      </c>
      <c r="C24" s="251">
        <f>data!C87</f>
        <v>0</v>
      </c>
      <c r="D24" s="251">
        <f>data!D87</f>
        <v>0</v>
      </c>
      <c r="E24" s="251">
        <f>data!E87</f>
        <v>5174987</v>
      </c>
      <c r="F24" s="251">
        <f>data!F87</f>
        <v>0</v>
      </c>
      <c r="G24" s="251">
        <f>data!G87</f>
        <v>0</v>
      </c>
      <c r="H24" s="251">
        <f>data!H87</f>
        <v>0</v>
      </c>
      <c r="I24" s="251">
        <f>data!I87</f>
        <v>0</v>
      </c>
    </row>
    <row r="25" spans="1:9" ht="20.149999999999999" customHeight="1" x14ac:dyDescent="0.35">
      <c r="A25" s="243">
        <v>20</v>
      </c>
      <c r="B25" s="259" t="s">
        <v>999</v>
      </c>
      <c r="C25" s="251">
        <f>data!C88</f>
        <v>0</v>
      </c>
      <c r="D25" s="251">
        <f>data!D88</f>
        <v>0</v>
      </c>
      <c r="E25" s="251">
        <f>data!E88</f>
        <v>208575</v>
      </c>
      <c r="F25" s="251">
        <f>data!F88</f>
        <v>0</v>
      </c>
      <c r="G25" s="251">
        <f>data!G88</f>
        <v>0</v>
      </c>
      <c r="H25" s="251">
        <f>data!H88</f>
        <v>0</v>
      </c>
      <c r="I25" s="251">
        <f>data!I88</f>
        <v>0</v>
      </c>
    </row>
    <row r="26" spans="1:9" ht="18" customHeight="1" x14ac:dyDescent="0.35">
      <c r="A26" s="243">
        <v>21</v>
      </c>
      <c r="B26" s="259" t="s">
        <v>1000</v>
      </c>
      <c r="C26" s="251">
        <f>data!C89</f>
        <v>0</v>
      </c>
      <c r="D26" s="251">
        <f>data!D89</f>
        <v>0</v>
      </c>
      <c r="E26" s="251">
        <f>data!E89</f>
        <v>5383562</v>
      </c>
      <c r="F26" s="251">
        <f>data!F89</f>
        <v>0</v>
      </c>
      <c r="G26" s="251">
        <f>data!G89</f>
        <v>0</v>
      </c>
      <c r="H26" s="251">
        <f>data!H89</f>
        <v>0</v>
      </c>
      <c r="I26" s="251">
        <f>data!I89</f>
        <v>0</v>
      </c>
    </row>
    <row r="27" spans="1:9" ht="20.149999999999999" customHeight="1" x14ac:dyDescent="0.35">
      <c r="A27" s="243" t="s">
        <v>1001</v>
      </c>
      <c r="B27" s="251"/>
      <c r="C27" s="261"/>
      <c r="D27" s="261"/>
      <c r="E27" s="261"/>
      <c r="F27" s="261"/>
      <c r="G27" s="261"/>
      <c r="H27" s="261"/>
      <c r="I27" s="261"/>
    </row>
    <row r="28" spans="1:9" ht="20.149999999999999" customHeight="1" x14ac:dyDescent="0.35">
      <c r="A28" s="243">
        <v>22</v>
      </c>
      <c r="B28" s="251" t="s">
        <v>1002</v>
      </c>
      <c r="C28" s="251">
        <f>data!C90</f>
        <v>0</v>
      </c>
      <c r="D28" s="251">
        <f>data!D90</f>
        <v>0</v>
      </c>
      <c r="E28" s="251">
        <f>data!E90</f>
        <v>8046</v>
      </c>
      <c r="F28" s="251">
        <f>data!F90</f>
        <v>0</v>
      </c>
      <c r="G28" s="251">
        <f>data!G90</f>
        <v>0</v>
      </c>
      <c r="H28" s="251">
        <f>data!H90</f>
        <v>0</v>
      </c>
      <c r="I28" s="251">
        <f>data!I90</f>
        <v>0</v>
      </c>
    </row>
    <row r="29" spans="1:9" ht="20.149999999999999" customHeight="1" x14ac:dyDescent="0.35">
      <c r="A29" s="243">
        <v>23</v>
      </c>
      <c r="B29" s="251" t="s">
        <v>1003</v>
      </c>
      <c r="C29" s="251">
        <f>data!C91</f>
        <v>0</v>
      </c>
      <c r="D29" s="251">
        <f>data!D91</f>
        <v>0</v>
      </c>
      <c r="E29" s="251">
        <f>data!E91</f>
        <v>4422</v>
      </c>
      <c r="F29" s="251">
        <f>data!F91</f>
        <v>0</v>
      </c>
      <c r="G29" s="251">
        <f>data!G91</f>
        <v>0</v>
      </c>
      <c r="H29" s="251">
        <f>data!H91</f>
        <v>0</v>
      </c>
      <c r="I29" s="251">
        <f>data!I91</f>
        <v>0</v>
      </c>
    </row>
    <row r="30" spans="1:9" ht="20.149999999999999" customHeight="1" x14ac:dyDescent="0.35">
      <c r="A30" s="243">
        <v>24</v>
      </c>
      <c r="B30" s="251" t="s">
        <v>1004</v>
      </c>
      <c r="C30" s="251">
        <f>data!C92</f>
        <v>0</v>
      </c>
      <c r="D30" s="251">
        <f>data!D92</f>
        <v>0</v>
      </c>
      <c r="E30" s="251">
        <f>data!E92</f>
        <v>0</v>
      </c>
      <c r="F30" s="251">
        <f>data!F92</f>
        <v>0</v>
      </c>
      <c r="G30" s="251">
        <f>data!G92</f>
        <v>0</v>
      </c>
      <c r="H30" s="251">
        <f>data!H92</f>
        <v>0</v>
      </c>
      <c r="I30" s="251">
        <f>data!I92</f>
        <v>0</v>
      </c>
    </row>
    <row r="31" spans="1:9" ht="20.149999999999999" customHeight="1" x14ac:dyDescent="0.35">
      <c r="A31" s="243">
        <v>25</v>
      </c>
      <c r="B31" s="251" t="s">
        <v>1005</v>
      </c>
      <c r="C31" s="251">
        <f>data!C93</f>
        <v>0</v>
      </c>
      <c r="D31" s="251">
        <f>data!D93</f>
        <v>0</v>
      </c>
      <c r="E31" s="251">
        <f>data!E93</f>
        <v>49222</v>
      </c>
      <c r="F31" s="251">
        <f>data!F93</f>
        <v>0</v>
      </c>
      <c r="G31" s="251">
        <f>data!G93</f>
        <v>0</v>
      </c>
      <c r="H31" s="251">
        <f>data!H93</f>
        <v>0</v>
      </c>
      <c r="I31" s="251">
        <f>data!I93</f>
        <v>0</v>
      </c>
    </row>
    <row r="32" spans="1:9" ht="20.149999999999999" customHeight="1" x14ac:dyDescent="0.35">
      <c r="A32" s="243">
        <v>26</v>
      </c>
      <c r="B32" s="251" t="s">
        <v>294</v>
      </c>
      <c r="C32" s="258">
        <f>data!C94</f>
        <v>0</v>
      </c>
      <c r="D32" s="258">
        <f>data!D94</f>
        <v>0</v>
      </c>
      <c r="E32" s="258">
        <f>data!E94</f>
        <v>18.66</v>
      </c>
      <c r="F32" s="258">
        <f>data!F94</f>
        <v>0</v>
      </c>
      <c r="G32" s="258">
        <f>data!G94</f>
        <v>0</v>
      </c>
      <c r="H32" s="258">
        <f>data!H94</f>
        <v>0</v>
      </c>
      <c r="I32" s="258">
        <f>data!I94</f>
        <v>0</v>
      </c>
    </row>
    <row r="33" spans="1:9" ht="20.149999999999999" customHeight="1" x14ac:dyDescent="0.35">
      <c r="A33" s="244" t="s">
        <v>987</v>
      </c>
      <c r="B33" s="245"/>
      <c r="C33" s="245"/>
      <c r="D33" s="245"/>
      <c r="E33" s="245"/>
      <c r="F33" s="245"/>
      <c r="G33" s="245"/>
      <c r="H33" s="245"/>
      <c r="I33" s="244"/>
    </row>
    <row r="34" spans="1:9" ht="20.149999999999999" customHeight="1" x14ac:dyDescent="0.35">
      <c r="A34" s="247"/>
      <c r="I34" s="248" t="s">
        <v>1006</v>
      </c>
    </row>
    <row r="35" spans="1:9" ht="20.149999999999999" customHeight="1" x14ac:dyDescent="0.35">
      <c r="A35" s="247"/>
      <c r="I35" s="247"/>
    </row>
    <row r="36" spans="1:9" ht="20.149999999999999" customHeight="1" x14ac:dyDescent="0.35">
      <c r="A36" s="249" t="str">
        <f>"Hospital: "&amp;data!C98</f>
        <v>Hospital: Pacific County Public Healthcare Services District No. 3</v>
      </c>
      <c r="G36" s="250"/>
      <c r="H36" s="249" t="str">
        <f>"FYE: "&amp;data!C96</f>
        <v>FYE: 12/31/2022</v>
      </c>
    </row>
    <row r="37" spans="1:9" ht="20.149999999999999" customHeight="1" x14ac:dyDescent="0.35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49999999999999" customHeight="1" x14ac:dyDescent="0.35">
      <c r="A38" s="254">
        <v>2</v>
      </c>
      <c r="B38" s="255" t="s">
        <v>989</v>
      </c>
      <c r="C38" s="257"/>
      <c r="D38" s="257" t="s">
        <v>126</v>
      </c>
      <c r="E38" s="257" t="s">
        <v>127</v>
      </c>
      <c r="F38" s="257" t="s">
        <v>1007</v>
      </c>
      <c r="G38" s="257" t="s">
        <v>129</v>
      </c>
      <c r="H38" s="257" t="s">
        <v>1008</v>
      </c>
      <c r="I38" s="257" t="s">
        <v>131</v>
      </c>
    </row>
    <row r="39" spans="1:9" ht="20.149999999999999" customHeight="1" x14ac:dyDescent="0.35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49999999999999" customHeight="1" x14ac:dyDescent="0.35">
      <c r="A40" s="243">
        <v>3</v>
      </c>
      <c r="B40" s="251" t="s">
        <v>993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49999999999999" customHeight="1" x14ac:dyDescent="0.35">
      <c r="A41" s="243">
        <v>4</v>
      </c>
      <c r="B41" s="251" t="s">
        <v>261</v>
      </c>
      <c r="C41" s="251">
        <f>data!J59</f>
        <v>0</v>
      </c>
      <c r="D41" s="251">
        <f>data!K59</f>
        <v>0</v>
      </c>
      <c r="E41" s="251">
        <f>data!L59</f>
        <v>0</v>
      </c>
      <c r="F41" s="251">
        <f>data!M59</f>
        <v>0</v>
      </c>
      <c r="G41" s="251">
        <f>data!N59</f>
        <v>0</v>
      </c>
      <c r="H41" s="251">
        <f>data!O59</f>
        <v>0</v>
      </c>
      <c r="I41" s="251">
        <f>data!P59</f>
        <v>0</v>
      </c>
    </row>
    <row r="42" spans="1:9" ht="20.149999999999999" customHeight="1" x14ac:dyDescent="0.35">
      <c r="A42" s="243">
        <v>5</v>
      </c>
      <c r="B42" s="251" t="s">
        <v>262</v>
      </c>
      <c r="C42" s="258">
        <f>data!J60</f>
        <v>0</v>
      </c>
      <c r="D42" s="258">
        <f>data!K60</f>
        <v>0</v>
      </c>
      <c r="E42" s="258">
        <f>data!L60</f>
        <v>0</v>
      </c>
      <c r="F42" s="258">
        <f>data!M60</f>
        <v>0</v>
      </c>
      <c r="G42" s="258">
        <f>data!N60</f>
        <v>0</v>
      </c>
      <c r="H42" s="258">
        <f>data!O60</f>
        <v>0</v>
      </c>
      <c r="I42" s="258">
        <f>data!P60</f>
        <v>3.57</v>
      </c>
    </row>
    <row r="43" spans="1:9" ht="20.149999999999999" customHeight="1" x14ac:dyDescent="0.35">
      <c r="A43" s="243">
        <v>6</v>
      </c>
      <c r="B43" s="251" t="s">
        <v>263</v>
      </c>
      <c r="C43" s="251">
        <f>data!J61</f>
        <v>0</v>
      </c>
      <c r="D43" s="251">
        <f>data!K61</f>
        <v>0</v>
      </c>
      <c r="E43" s="251">
        <f>data!L61</f>
        <v>0</v>
      </c>
      <c r="F43" s="251">
        <f>data!M61</f>
        <v>0</v>
      </c>
      <c r="G43" s="251">
        <f>data!N61</f>
        <v>0</v>
      </c>
      <c r="H43" s="251">
        <f>data!O61</f>
        <v>0</v>
      </c>
      <c r="I43" s="251">
        <f>data!P61</f>
        <v>488064</v>
      </c>
    </row>
    <row r="44" spans="1:9" ht="20.149999999999999" customHeight="1" x14ac:dyDescent="0.35">
      <c r="A44" s="243">
        <v>7</v>
      </c>
      <c r="B44" s="251" t="s">
        <v>11</v>
      </c>
      <c r="C44" s="251">
        <f>data!J62</f>
        <v>0</v>
      </c>
      <c r="D44" s="251">
        <f>data!K62</f>
        <v>0</v>
      </c>
      <c r="E44" s="251">
        <f>data!L62</f>
        <v>0</v>
      </c>
      <c r="F44" s="251">
        <f>data!M62</f>
        <v>0</v>
      </c>
      <c r="G44" s="251">
        <f>data!N62</f>
        <v>0</v>
      </c>
      <c r="H44" s="251">
        <f>data!O62</f>
        <v>0</v>
      </c>
      <c r="I44" s="251">
        <f>data!P62</f>
        <v>167478</v>
      </c>
    </row>
    <row r="45" spans="1:9" ht="20.149999999999999" customHeight="1" x14ac:dyDescent="0.35">
      <c r="A45" s="243">
        <v>8</v>
      </c>
      <c r="B45" s="251" t="s">
        <v>264</v>
      </c>
      <c r="C45" s="251">
        <f>data!J63</f>
        <v>0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0</v>
      </c>
      <c r="I45" s="251">
        <f>data!P63</f>
        <v>0</v>
      </c>
    </row>
    <row r="46" spans="1:9" ht="20.149999999999999" customHeight="1" x14ac:dyDescent="0.35">
      <c r="A46" s="243">
        <v>9</v>
      </c>
      <c r="B46" s="251" t="s">
        <v>265</v>
      </c>
      <c r="C46" s="251">
        <f>data!J64</f>
        <v>0</v>
      </c>
      <c r="D46" s="251">
        <f>data!K64</f>
        <v>0</v>
      </c>
      <c r="E46" s="251">
        <f>data!L64</f>
        <v>0</v>
      </c>
      <c r="F46" s="251">
        <f>data!M64</f>
        <v>0</v>
      </c>
      <c r="G46" s="251">
        <f>data!N64</f>
        <v>0</v>
      </c>
      <c r="H46" s="251">
        <f>data!O64</f>
        <v>0</v>
      </c>
      <c r="I46" s="251">
        <f>data!P64</f>
        <v>273638</v>
      </c>
    </row>
    <row r="47" spans="1:9" ht="20.149999999999999" customHeight="1" x14ac:dyDescent="0.35">
      <c r="A47" s="243">
        <v>10</v>
      </c>
      <c r="B47" s="251" t="s">
        <v>511</v>
      </c>
      <c r="C47" s="251">
        <f>data!J65</f>
        <v>0</v>
      </c>
      <c r="D47" s="251">
        <f>data!K65</f>
        <v>0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0</v>
      </c>
      <c r="I47" s="251">
        <f>data!P65</f>
        <v>0</v>
      </c>
    </row>
    <row r="48" spans="1:9" ht="20.149999999999999" customHeight="1" x14ac:dyDescent="0.35">
      <c r="A48" s="243">
        <v>11</v>
      </c>
      <c r="B48" s="251" t="s">
        <v>512</v>
      </c>
      <c r="C48" s="251">
        <f>data!J66</f>
        <v>0</v>
      </c>
      <c r="D48" s="251">
        <f>data!K66</f>
        <v>0</v>
      </c>
      <c r="E48" s="251">
        <f>data!L66</f>
        <v>0</v>
      </c>
      <c r="F48" s="251">
        <f>data!M66</f>
        <v>0</v>
      </c>
      <c r="G48" s="251">
        <f>data!N66</f>
        <v>0</v>
      </c>
      <c r="H48" s="251">
        <f>data!O66</f>
        <v>0</v>
      </c>
      <c r="I48" s="251">
        <f>data!P66</f>
        <v>29944</v>
      </c>
    </row>
    <row r="49" spans="1:11" ht="20.149999999999999" customHeight="1" x14ac:dyDescent="0.35">
      <c r="A49" s="243">
        <v>12</v>
      </c>
      <c r="B49" s="251" t="s">
        <v>16</v>
      </c>
      <c r="C49" s="251">
        <f>data!J67</f>
        <v>0</v>
      </c>
      <c r="D49" s="251">
        <f>data!K67</f>
        <v>0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0</v>
      </c>
      <c r="I49" s="251">
        <f>data!P67</f>
        <v>78658</v>
      </c>
    </row>
    <row r="50" spans="1:11" ht="20.149999999999999" customHeight="1" x14ac:dyDescent="0.35">
      <c r="A50" s="243">
        <v>13</v>
      </c>
      <c r="B50" s="251" t="s">
        <v>994</v>
      </c>
      <c r="C50" s="251">
        <f>data!J68</f>
        <v>0</v>
      </c>
      <c r="D50" s="251">
        <f>data!K68</f>
        <v>0</v>
      </c>
      <c r="E50" s="251">
        <f>data!L68</f>
        <v>0</v>
      </c>
      <c r="F50" s="251">
        <f>data!M68</f>
        <v>0</v>
      </c>
      <c r="G50" s="251">
        <f>data!N68</f>
        <v>0</v>
      </c>
      <c r="H50" s="251">
        <f>data!O68</f>
        <v>0</v>
      </c>
      <c r="I50" s="251">
        <f>data!P68</f>
        <v>0</v>
      </c>
    </row>
    <row r="51" spans="1:11" ht="20.149999999999999" customHeight="1" x14ac:dyDescent="0.35">
      <c r="A51" s="243">
        <v>14</v>
      </c>
      <c r="B51" s="251" t="s">
        <v>995</v>
      </c>
      <c r="C51" s="251">
        <f>data!J69</f>
        <v>0</v>
      </c>
      <c r="D51" s="251">
        <f>data!K69</f>
        <v>0</v>
      </c>
      <c r="E51" s="251">
        <f>data!L69</f>
        <v>0</v>
      </c>
      <c r="F51" s="251">
        <f>data!M69</f>
        <v>0</v>
      </c>
      <c r="G51" s="251">
        <f>data!N69</f>
        <v>0</v>
      </c>
      <c r="H51" s="251">
        <f>data!O69</f>
        <v>0</v>
      </c>
      <c r="I51" s="251">
        <f>data!P69</f>
        <v>23156</v>
      </c>
    </row>
    <row r="52" spans="1:11" ht="20.149999999999999" customHeight="1" x14ac:dyDescent="0.35">
      <c r="A52" s="243">
        <v>15</v>
      </c>
      <c r="B52" s="251" t="s">
        <v>284</v>
      </c>
      <c r="C52" s="251">
        <f>-data!J84</f>
        <v>0</v>
      </c>
      <c r="D52" s="251">
        <f>-data!K84</f>
        <v>0</v>
      </c>
      <c r="E52" s="251">
        <f>-data!L84</f>
        <v>0</v>
      </c>
      <c r="F52" s="251">
        <f>-data!M84</f>
        <v>0</v>
      </c>
      <c r="G52" s="251">
        <f>-data!N84</f>
        <v>0</v>
      </c>
      <c r="H52" s="251">
        <f>-data!O84</f>
        <v>0</v>
      </c>
      <c r="I52" s="251">
        <f>-data!P84</f>
        <v>0</v>
      </c>
    </row>
    <row r="53" spans="1:11" ht="20.149999999999999" customHeight="1" x14ac:dyDescent="0.35">
      <c r="A53" s="243">
        <v>16</v>
      </c>
      <c r="B53" s="259" t="s">
        <v>996</v>
      </c>
      <c r="C53" s="251">
        <f>data!J85</f>
        <v>0</v>
      </c>
      <c r="D53" s="251">
        <f>data!K85</f>
        <v>0</v>
      </c>
      <c r="E53" s="251">
        <f>data!L85</f>
        <v>0</v>
      </c>
      <c r="F53" s="251">
        <f>data!M85</f>
        <v>0</v>
      </c>
      <c r="G53" s="251">
        <f>data!N85</f>
        <v>0</v>
      </c>
      <c r="H53" s="251">
        <f>data!O85</f>
        <v>0</v>
      </c>
      <c r="I53" s="251">
        <f>data!P85</f>
        <v>1060938</v>
      </c>
    </row>
    <row r="54" spans="1:11" ht="20.149999999999999" customHeight="1" x14ac:dyDescent="0.35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49999999999999" customHeight="1" x14ac:dyDescent="0.35">
      <c r="A55" s="243">
        <v>18</v>
      </c>
      <c r="B55" s="251" t="s">
        <v>997</v>
      </c>
      <c r="C55" s="259" t="e">
        <f>+data!M675</f>
        <v>#DIV/0!</v>
      </c>
      <c r="D55" s="259" t="e">
        <f>+data!M676</f>
        <v>#DIV/0!</v>
      </c>
      <c r="E55" s="259" t="e">
        <f>+data!M677</f>
        <v>#DIV/0!</v>
      </c>
      <c r="F55" s="259" t="e">
        <f>+data!M678</f>
        <v>#DIV/0!</v>
      </c>
      <c r="G55" s="259" t="e">
        <f>+data!M679</f>
        <v>#DIV/0!</v>
      </c>
      <c r="H55" s="259" t="e">
        <f>+data!M680</f>
        <v>#DIV/0!</v>
      </c>
      <c r="I55" s="259" t="e">
        <f>+data!M681</f>
        <v>#DIV/0!</v>
      </c>
    </row>
    <row r="56" spans="1:11" ht="20.149999999999999" customHeight="1" x14ac:dyDescent="0.35">
      <c r="A56" s="243">
        <v>19</v>
      </c>
      <c r="B56" s="259" t="s">
        <v>998</v>
      </c>
      <c r="C56" s="251">
        <f>data!J87</f>
        <v>0</v>
      </c>
      <c r="D56" s="251">
        <f>data!K87</f>
        <v>0</v>
      </c>
      <c r="E56" s="251">
        <f>data!L87</f>
        <v>0</v>
      </c>
      <c r="F56" s="251">
        <f>data!M87</f>
        <v>0</v>
      </c>
      <c r="G56" s="251">
        <f>data!N87</f>
        <v>0</v>
      </c>
      <c r="H56" s="251">
        <f>data!O87</f>
        <v>0</v>
      </c>
      <c r="I56" s="251">
        <f>data!P87</f>
        <v>311014</v>
      </c>
    </row>
    <row r="57" spans="1:11" ht="20.149999999999999" customHeight="1" x14ac:dyDescent="0.35">
      <c r="A57" s="243">
        <v>20</v>
      </c>
      <c r="B57" s="259" t="s">
        <v>999</v>
      </c>
      <c r="C57" s="251">
        <f>data!J88</f>
        <v>0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0</v>
      </c>
      <c r="H57" s="251">
        <f>data!O88</f>
        <v>0</v>
      </c>
      <c r="I57" s="251">
        <f>data!P88</f>
        <v>2849387</v>
      </c>
    </row>
    <row r="58" spans="1:11" ht="20.149999999999999" customHeight="1" x14ac:dyDescent="0.35">
      <c r="A58" s="243">
        <v>21</v>
      </c>
      <c r="B58" s="259" t="s">
        <v>1000</v>
      </c>
      <c r="C58" s="251">
        <f>data!J89</f>
        <v>0</v>
      </c>
      <c r="D58" s="251">
        <f>data!K89</f>
        <v>0</v>
      </c>
      <c r="E58" s="251">
        <f>data!L89</f>
        <v>0</v>
      </c>
      <c r="F58" s="251">
        <f>data!M89</f>
        <v>0</v>
      </c>
      <c r="G58" s="251">
        <f>data!N89</f>
        <v>0</v>
      </c>
      <c r="H58" s="251">
        <f>data!O89</f>
        <v>0</v>
      </c>
      <c r="I58" s="251">
        <f>data!P89</f>
        <v>3160401</v>
      </c>
    </row>
    <row r="59" spans="1:11" ht="20.149999999999999" customHeight="1" x14ac:dyDescent="0.35">
      <c r="A59" s="243" t="s">
        <v>1001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49999999999999" customHeight="1" x14ac:dyDescent="0.35">
      <c r="A60" s="243">
        <v>22</v>
      </c>
      <c r="B60" s="251" t="s">
        <v>1002</v>
      </c>
      <c r="C60" s="251">
        <f>data!J90</f>
        <v>0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0</v>
      </c>
      <c r="I60" s="251">
        <f>data!P90</f>
        <v>3970</v>
      </c>
      <c r="K60" s="262"/>
    </row>
    <row r="61" spans="1:11" ht="20.149999999999999" customHeight="1" x14ac:dyDescent="0.35">
      <c r="A61" s="243">
        <v>23</v>
      </c>
      <c r="B61" s="251" t="s">
        <v>1003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0</v>
      </c>
      <c r="H61" s="251">
        <f>data!O91</f>
        <v>0</v>
      </c>
      <c r="I61" s="251">
        <f>data!P91</f>
        <v>0</v>
      </c>
    </row>
    <row r="62" spans="1:11" ht="20.149999999999999" customHeight="1" x14ac:dyDescent="0.35">
      <c r="A62" s="243">
        <v>24</v>
      </c>
      <c r="B62" s="251" t="s">
        <v>1004</v>
      </c>
      <c r="C62" s="251">
        <f>data!J92</f>
        <v>0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0</v>
      </c>
      <c r="I62" s="251">
        <f>data!P92</f>
        <v>0</v>
      </c>
    </row>
    <row r="63" spans="1:11" ht="20.149999999999999" customHeight="1" x14ac:dyDescent="0.35">
      <c r="A63" s="243">
        <v>25</v>
      </c>
      <c r="B63" s="251" t="s">
        <v>1005</v>
      </c>
      <c r="C63" s="251">
        <f>data!J93</f>
        <v>0</v>
      </c>
      <c r="D63" s="251">
        <f>data!K93</f>
        <v>0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0</v>
      </c>
      <c r="I63" s="251">
        <f>data!P93</f>
        <v>2625</v>
      </c>
    </row>
    <row r="64" spans="1:11" ht="20.149999999999999" customHeight="1" x14ac:dyDescent="0.35">
      <c r="A64" s="243">
        <v>26</v>
      </c>
      <c r="B64" s="251" t="s">
        <v>294</v>
      </c>
      <c r="C64" s="258">
        <f>data!J94</f>
        <v>0</v>
      </c>
      <c r="D64" s="258">
        <f>data!K94</f>
        <v>0</v>
      </c>
      <c r="E64" s="258">
        <f>data!L94</f>
        <v>0</v>
      </c>
      <c r="F64" s="258">
        <f>data!M94</f>
        <v>0</v>
      </c>
      <c r="G64" s="258">
        <f>data!N94</f>
        <v>0</v>
      </c>
      <c r="H64" s="258">
        <f>data!O94</f>
        <v>0</v>
      </c>
      <c r="I64" s="258">
        <f>data!P94</f>
        <v>3.57</v>
      </c>
    </row>
    <row r="65" spans="1:9" ht="20.149999999999999" customHeight="1" x14ac:dyDescent="0.35">
      <c r="A65" s="244" t="s">
        <v>987</v>
      </c>
      <c r="B65" s="245"/>
      <c r="C65" s="245"/>
      <c r="D65" s="245"/>
      <c r="E65" s="245"/>
      <c r="F65" s="245"/>
      <c r="G65" s="245"/>
      <c r="H65" s="245"/>
      <c r="I65" s="244"/>
    </row>
    <row r="66" spans="1:9" ht="20.149999999999999" customHeight="1" x14ac:dyDescent="0.35">
      <c r="D66" s="247"/>
      <c r="I66" s="248" t="s">
        <v>1009</v>
      </c>
    </row>
    <row r="67" spans="1:9" ht="20.149999999999999" customHeight="1" x14ac:dyDescent="0.35">
      <c r="A67" s="247"/>
    </row>
    <row r="68" spans="1:9" ht="20.149999999999999" customHeight="1" x14ac:dyDescent="0.35">
      <c r="A68" s="249" t="str">
        <f>"Hospital: "&amp;data!C98</f>
        <v>Hospital: Pacific County Public Healthcare Services District No. 3</v>
      </c>
      <c r="G68" s="250"/>
      <c r="H68" s="249" t="str">
        <f>"FYE: "&amp;data!C96</f>
        <v>FYE: 12/31/2022</v>
      </c>
    </row>
    <row r="69" spans="1:9" ht="20.149999999999999" customHeight="1" x14ac:dyDescent="0.35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49999999999999" customHeight="1" x14ac:dyDescent="0.35">
      <c r="A70" s="254">
        <v>2</v>
      </c>
      <c r="B70" s="255" t="s">
        <v>989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49999999999999" customHeight="1" x14ac:dyDescent="0.35">
      <c r="A71" s="254"/>
      <c r="B71" s="255"/>
      <c r="C71" s="257" t="s">
        <v>198</v>
      </c>
      <c r="D71" s="257" t="s">
        <v>1010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49999999999999" customHeight="1" x14ac:dyDescent="0.35">
      <c r="A72" s="243">
        <v>3</v>
      </c>
      <c r="B72" s="251" t="s">
        <v>993</v>
      </c>
      <c r="C72" s="253" t="s">
        <v>1011</v>
      </c>
      <c r="D72" s="252" t="s">
        <v>1012</v>
      </c>
      <c r="E72" s="263"/>
      <c r="F72" s="263"/>
      <c r="G72" s="252" t="s">
        <v>1013</v>
      </c>
      <c r="H72" s="252" t="s">
        <v>1013</v>
      </c>
      <c r="I72" s="253" t="s">
        <v>250</v>
      </c>
    </row>
    <row r="73" spans="1:9" ht="20.149999999999999" customHeight="1" x14ac:dyDescent="0.35">
      <c r="A73" s="243">
        <v>4</v>
      </c>
      <c r="B73" s="251" t="s">
        <v>261</v>
      </c>
      <c r="C73" s="251">
        <f>data!Q59</f>
        <v>0</v>
      </c>
      <c r="D73" s="259">
        <f>data!R59</f>
        <v>0</v>
      </c>
      <c r="E73" s="263"/>
      <c r="F73" s="263"/>
      <c r="G73" s="251">
        <f>data!U59</f>
        <v>11571</v>
      </c>
      <c r="H73" s="251">
        <f>data!V59</f>
        <v>0</v>
      </c>
      <c r="I73" s="251">
        <f>data!W59</f>
        <v>0</v>
      </c>
    </row>
    <row r="74" spans="1:9" ht="20.149999999999999" customHeight="1" x14ac:dyDescent="0.35">
      <c r="A74" s="243">
        <v>5</v>
      </c>
      <c r="B74" s="251" t="s">
        <v>262</v>
      </c>
      <c r="C74" s="258">
        <f>data!Q60</f>
        <v>0</v>
      </c>
      <c r="D74" s="258">
        <f>data!R60</f>
        <v>1.84</v>
      </c>
      <c r="E74" s="258">
        <f>data!S60</f>
        <v>0</v>
      </c>
      <c r="F74" s="258">
        <f>data!T60</f>
        <v>0</v>
      </c>
      <c r="G74" s="258">
        <f>data!U60</f>
        <v>9.23</v>
      </c>
      <c r="H74" s="258">
        <f>data!V60</f>
        <v>0</v>
      </c>
      <c r="I74" s="258">
        <f>data!W60</f>
        <v>0</v>
      </c>
    </row>
    <row r="75" spans="1:9" ht="20.149999999999999" customHeight="1" x14ac:dyDescent="0.35">
      <c r="A75" s="243">
        <v>6</v>
      </c>
      <c r="B75" s="251" t="s">
        <v>263</v>
      </c>
      <c r="C75" s="251">
        <f>data!Q61</f>
        <v>0</v>
      </c>
      <c r="D75" s="251">
        <f>data!R61</f>
        <v>385990</v>
      </c>
      <c r="E75" s="251">
        <f>data!S61</f>
        <v>0</v>
      </c>
      <c r="F75" s="251">
        <f>data!T61</f>
        <v>0</v>
      </c>
      <c r="G75" s="251">
        <f>data!U61</f>
        <v>1017748</v>
      </c>
      <c r="H75" s="251">
        <f>data!V61</f>
        <v>0</v>
      </c>
      <c r="I75" s="251">
        <f>data!W61</f>
        <v>0</v>
      </c>
    </row>
    <row r="76" spans="1:9" ht="20.149999999999999" customHeight="1" x14ac:dyDescent="0.35">
      <c r="A76" s="243">
        <v>7</v>
      </c>
      <c r="B76" s="251" t="s">
        <v>11</v>
      </c>
      <c r="C76" s="251">
        <f>data!Q62</f>
        <v>0</v>
      </c>
      <c r="D76" s="251">
        <f>data!R62</f>
        <v>65489</v>
      </c>
      <c r="E76" s="251">
        <f>data!S62</f>
        <v>0</v>
      </c>
      <c r="F76" s="251">
        <f>data!T62</f>
        <v>0</v>
      </c>
      <c r="G76" s="251">
        <f>data!U62</f>
        <v>301047</v>
      </c>
      <c r="H76" s="251">
        <f>data!V62</f>
        <v>0</v>
      </c>
      <c r="I76" s="251">
        <f>data!W62</f>
        <v>0</v>
      </c>
    </row>
    <row r="77" spans="1:9" ht="20.149999999999999" customHeight="1" x14ac:dyDescent="0.35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0</v>
      </c>
      <c r="H77" s="251">
        <f>data!V63</f>
        <v>0</v>
      </c>
      <c r="I77" s="251">
        <f>data!W63</f>
        <v>0</v>
      </c>
    </row>
    <row r="78" spans="1:9" ht="20.149999999999999" customHeight="1" x14ac:dyDescent="0.35">
      <c r="A78" s="243">
        <v>9</v>
      </c>
      <c r="B78" s="251" t="s">
        <v>265</v>
      </c>
      <c r="C78" s="251">
        <f>data!Q64</f>
        <v>0</v>
      </c>
      <c r="D78" s="251">
        <f>data!R64</f>
        <v>0</v>
      </c>
      <c r="E78" s="251">
        <f>data!S64</f>
        <v>84068</v>
      </c>
      <c r="F78" s="251">
        <f>data!T64</f>
        <v>0</v>
      </c>
      <c r="G78" s="251">
        <f>data!U64</f>
        <v>681394</v>
      </c>
      <c r="H78" s="251">
        <f>data!V64</f>
        <v>0</v>
      </c>
      <c r="I78" s="251">
        <f>data!W64</f>
        <v>0</v>
      </c>
    </row>
    <row r="79" spans="1:9" ht="20.149999999999999" customHeight="1" x14ac:dyDescent="0.35">
      <c r="A79" s="243">
        <v>10</v>
      </c>
      <c r="B79" s="251" t="s">
        <v>511</v>
      </c>
      <c r="C79" s="251">
        <f>data!Q65</f>
        <v>0</v>
      </c>
      <c r="D79" s="251">
        <f>data!R65</f>
        <v>0</v>
      </c>
      <c r="E79" s="251">
        <f>data!S65</f>
        <v>0</v>
      </c>
      <c r="F79" s="251">
        <f>data!T65</f>
        <v>0</v>
      </c>
      <c r="G79" s="251">
        <f>data!U65</f>
        <v>0</v>
      </c>
      <c r="H79" s="251">
        <f>data!V65</f>
        <v>0</v>
      </c>
      <c r="I79" s="251">
        <f>data!W65</f>
        <v>0</v>
      </c>
    </row>
    <row r="80" spans="1:9" ht="20.149999999999999" customHeight="1" x14ac:dyDescent="0.35">
      <c r="A80" s="243">
        <v>11</v>
      </c>
      <c r="B80" s="251" t="s">
        <v>512</v>
      </c>
      <c r="C80" s="251">
        <f>data!Q66</f>
        <v>0</v>
      </c>
      <c r="D80" s="251">
        <f>data!R66</f>
        <v>0</v>
      </c>
      <c r="E80" s="251">
        <f>data!S66</f>
        <v>5533</v>
      </c>
      <c r="F80" s="251">
        <f>data!T66</f>
        <v>0</v>
      </c>
      <c r="G80" s="251">
        <f>data!U66</f>
        <v>239908</v>
      </c>
      <c r="H80" s="251">
        <f>data!V66</f>
        <v>0</v>
      </c>
      <c r="I80" s="251">
        <f>data!W66</f>
        <v>0</v>
      </c>
    </row>
    <row r="81" spans="1:9" ht="20.149999999999999" customHeight="1" x14ac:dyDescent="0.35">
      <c r="A81" s="243">
        <v>12</v>
      </c>
      <c r="B81" s="251" t="s">
        <v>16</v>
      </c>
      <c r="C81" s="251">
        <f>data!Q67</f>
        <v>0</v>
      </c>
      <c r="D81" s="251">
        <f>data!R67</f>
        <v>971</v>
      </c>
      <c r="E81" s="251">
        <f>data!S67</f>
        <v>0</v>
      </c>
      <c r="F81" s="251">
        <f>data!T67</f>
        <v>0</v>
      </c>
      <c r="G81" s="251">
        <f>data!U67</f>
        <v>36813</v>
      </c>
      <c r="H81" s="251">
        <f>data!V67</f>
        <v>0</v>
      </c>
      <c r="I81" s="251">
        <f>data!W67</f>
        <v>0</v>
      </c>
    </row>
    <row r="82" spans="1:9" ht="20.149999999999999" customHeight="1" x14ac:dyDescent="0.35">
      <c r="A82" s="243">
        <v>13</v>
      </c>
      <c r="B82" s="251" t="s">
        <v>994</v>
      </c>
      <c r="C82" s="251">
        <f>data!Q68</f>
        <v>0</v>
      </c>
      <c r="D82" s="251">
        <f>data!R68</f>
        <v>0</v>
      </c>
      <c r="E82" s="251">
        <f>data!S68</f>
        <v>2109</v>
      </c>
      <c r="F82" s="251">
        <f>data!T68</f>
        <v>0</v>
      </c>
      <c r="G82" s="251">
        <f>data!U68</f>
        <v>-3137</v>
      </c>
      <c r="H82" s="251">
        <f>data!V68</f>
        <v>0</v>
      </c>
      <c r="I82" s="251">
        <f>data!W68</f>
        <v>0</v>
      </c>
    </row>
    <row r="83" spans="1:9" ht="20.149999999999999" customHeight="1" x14ac:dyDescent="0.35">
      <c r="A83" s="243">
        <v>14</v>
      </c>
      <c r="B83" s="251" t="s">
        <v>995</v>
      </c>
      <c r="C83" s="251">
        <f>data!Q69</f>
        <v>0</v>
      </c>
      <c r="D83" s="251">
        <f>data!R69</f>
        <v>11471</v>
      </c>
      <c r="E83" s="251">
        <f>data!S69</f>
        <v>43126</v>
      </c>
      <c r="F83" s="251">
        <f>data!T69</f>
        <v>0</v>
      </c>
      <c r="G83" s="251">
        <f>data!U69</f>
        <v>45000</v>
      </c>
      <c r="H83" s="251">
        <f>data!V69</f>
        <v>0</v>
      </c>
      <c r="I83" s="251">
        <f>data!W69</f>
        <v>0</v>
      </c>
    </row>
    <row r="84" spans="1:9" ht="20.149999999999999" customHeight="1" x14ac:dyDescent="0.35">
      <c r="A84" s="243">
        <v>15</v>
      </c>
      <c r="B84" s="251" t="s">
        <v>284</v>
      </c>
      <c r="C84" s="251">
        <f>data!Q84</f>
        <v>0</v>
      </c>
      <c r="D84" s="251">
        <f>data!R84</f>
        <v>0</v>
      </c>
      <c r="E84" s="251">
        <f>data!S84</f>
        <v>0</v>
      </c>
      <c r="F84" s="251">
        <f>data!T84</f>
        <v>0</v>
      </c>
      <c r="G84" s="251">
        <f>data!U84</f>
        <v>0</v>
      </c>
      <c r="H84" s="251">
        <f>data!V84</f>
        <v>0</v>
      </c>
      <c r="I84" s="251">
        <f>data!W84</f>
        <v>0</v>
      </c>
    </row>
    <row r="85" spans="1:9" ht="20.149999999999999" customHeight="1" x14ac:dyDescent="0.35">
      <c r="A85" s="243">
        <v>16</v>
      </c>
      <c r="B85" s="259" t="s">
        <v>996</v>
      </c>
      <c r="C85" s="251">
        <f>data!Q85</f>
        <v>0</v>
      </c>
      <c r="D85" s="251">
        <f>data!R85</f>
        <v>463921</v>
      </c>
      <c r="E85" s="251">
        <f>data!S85</f>
        <v>134836</v>
      </c>
      <c r="F85" s="251">
        <f>data!T85</f>
        <v>0</v>
      </c>
      <c r="G85" s="251">
        <f>data!U85</f>
        <v>2318773</v>
      </c>
      <c r="H85" s="251">
        <f>data!V85</f>
        <v>0</v>
      </c>
      <c r="I85" s="251">
        <f>data!W85</f>
        <v>0</v>
      </c>
    </row>
    <row r="86" spans="1:9" ht="20.149999999999999" customHeight="1" x14ac:dyDescent="0.35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49999999999999" customHeight="1" x14ac:dyDescent="0.35">
      <c r="A87" s="243">
        <v>18</v>
      </c>
      <c r="B87" s="251" t="s">
        <v>997</v>
      </c>
      <c r="C87" s="259" t="e">
        <f>+data!M682</f>
        <v>#DIV/0!</v>
      </c>
      <c r="D87" s="259" t="e">
        <f>+data!M683</f>
        <v>#DIV/0!</v>
      </c>
      <c r="E87" s="259" t="e">
        <f>+data!M684</f>
        <v>#DIV/0!</v>
      </c>
      <c r="F87" s="259" t="e">
        <f>+data!M685</f>
        <v>#DIV/0!</v>
      </c>
      <c r="G87" s="259" t="e">
        <f>+data!M686</f>
        <v>#DIV/0!</v>
      </c>
      <c r="H87" s="259" t="e">
        <f>+data!M687</f>
        <v>#DIV/0!</v>
      </c>
      <c r="I87" s="259" t="e">
        <f>+data!M688</f>
        <v>#DIV/0!</v>
      </c>
    </row>
    <row r="88" spans="1:9" ht="20.149999999999999" customHeight="1" x14ac:dyDescent="0.35">
      <c r="A88" s="243">
        <v>19</v>
      </c>
      <c r="B88" s="259" t="s">
        <v>998</v>
      </c>
      <c r="C88" s="251">
        <f>data!Q87</f>
        <v>0</v>
      </c>
      <c r="D88" s="251">
        <f>data!R87</f>
        <v>14051</v>
      </c>
      <c r="E88" s="251">
        <f>data!S87</f>
        <v>0</v>
      </c>
      <c r="F88" s="251">
        <f>data!T87</f>
        <v>0</v>
      </c>
      <c r="G88" s="251">
        <f>data!U87</f>
        <v>2066033</v>
      </c>
      <c r="H88" s="251">
        <f>data!V87</f>
        <v>0</v>
      </c>
      <c r="I88" s="251">
        <f>data!W87</f>
        <v>0</v>
      </c>
    </row>
    <row r="89" spans="1:9" ht="20.149999999999999" customHeight="1" x14ac:dyDescent="0.35">
      <c r="A89" s="243">
        <v>20</v>
      </c>
      <c r="B89" s="259" t="s">
        <v>999</v>
      </c>
      <c r="C89" s="251">
        <f>data!Q88</f>
        <v>0</v>
      </c>
      <c r="D89" s="251">
        <f>data!R88</f>
        <v>189078</v>
      </c>
      <c r="E89" s="251">
        <f>data!S88</f>
        <v>0</v>
      </c>
      <c r="F89" s="251">
        <f>data!T88</f>
        <v>0</v>
      </c>
      <c r="G89" s="251">
        <f>data!U88</f>
        <v>7937127</v>
      </c>
      <c r="H89" s="251">
        <f>data!V88</f>
        <v>0</v>
      </c>
      <c r="I89" s="251">
        <f>data!W88</f>
        <v>0</v>
      </c>
    </row>
    <row r="90" spans="1:9" ht="20.149999999999999" customHeight="1" x14ac:dyDescent="0.35">
      <c r="A90" s="243">
        <v>21</v>
      </c>
      <c r="B90" s="259" t="s">
        <v>1000</v>
      </c>
      <c r="C90" s="251">
        <f>data!Q89</f>
        <v>0</v>
      </c>
      <c r="D90" s="251">
        <f>data!R89</f>
        <v>203129</v>
      </c>
      <c r="E90" s="251">
        <f>data!S89</f>
        <v>0</v>
      </c>
      <c r="F90" s="251">
        <f>data!T89</f>
        <v>0</v>
      </c>
      <c r="G90" s="251">
        <f>data!U89</f>
        <v>10003160</v>
      </c>
      <c r="H90" s="251">
        <f>data!V89</f>
        <v>0</v>
      </c>
      <c r="I90" s="251">
        <f>data!W89</f>
        <v>0</v>
      </c>
    </row>
    <row r="91" spans="1:9" ht="20.149999999999999" customHeight="1" x14ac:dyDescent="0.35">
      <c r="A91" s="243" t="s">
        <v>1001</v>
      </c>
      <c r="B91" s="251"/>
      <c r="C91" s="261"/>
      <c r="D91" s="261"/>
      <c r="E91" s="261"/>
      <c r="F91" s="261"/>
      <c r="G91" s="261"/>
      <c r="H91" s="261"/>
      <c r="I91" s="261"/>
    </row>
    <row r="92" spans="1:9" ht="20.149999999999999" customHeight="1" x14ac:dyDescent="0.35">
      <c r="A92" s="243">
        <v>22</v>
      </c>
      <c r="B92" s="251" t="s">
        <v>1002</v>
      </c>
      <c r="C92" s="251">
        <f>data!Q90</f>
        <v>0</v>
      </c>
      <c r="D92" s="251">
        <f>data!R90</f>
        <v>49</v>
      </c>
      <c r="E92" s="251">
        <f>data!S90</f>
        <v>0</v>
      </c>
      <c r="F92" s="251">
        <f>data!T90</f>
        <v>0</v>
      </c>
      <c r="G92" s="251">
        <f>data!U90</f>
        <v>1858</v>
      </c>
      <c r="H92" s="251">
        <f>data!V90</f>
        <v>0</v>
      </c>
      <c r="I92" s="251">
        <f>data!W90</f>
        <v>0</v>
      </c>
    </row>
    <row r="93" spans="1:9" ht="20.149999999999999" customHeight="1" x14ac:dyDescent="0.35">
      <c r="A93" s="243">
        <v>23</v>
      </c>
      <c r="B93" s="251" t="s">
        <v>1003</v>
      </c>
      <c r="C93" s="251">
        <f>data!Q91</f>
        <v>0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49999999999999" customHeight="1" x14ac:dyDescent="0.35">
      <c r="A94" s="243">
        <v>24</v>
      </c>
      <c r="B94" s="251" t="s">
        <v>1004</v>
      </c>
      <c r="C94" s="251">
        <f>data!Q92</f>
        <v>0</v>
      </c>
      <c r="D94" s="251">
        <f>data!R92</f>
        <v>0</v>
      </c>
      <c r="E94" s="251">
        <f>data!S92</f>
        <v>0</v>
      </c>
      <c r="F94" s="251">
        <f>data!T92</f>
        <v>0</v>
      </c>
      <c r="G94" s="251">
        <f>data!U92</f>
        <v>0</v>
      </c>
      <c r="H94" s="251">
        <f>data!V92</f>
        <v>0</v>
      </c>
      <c r="I94" s="251">
        <f>data!W92</f>
        <v>0</v>
      </c>
    </row>
    <row r="95" spans="1:9" ht="20.149999999999999" customHeight="1" x14ac:dyDescent="0.35">
      <c r="A95" s="243">
        <v>25</v>
      </c>
      <c r="B95" s="251" t="s">
        <v>1005</v>
      </c>
      <c r="C95" s="251">
        <f>data!Q93</f>
        <v>0</v>
      </c>
      <c r="D95" s="251">
        <f>data!R93</f>
        <v>0</v>
      </c>
      <c r="E95" s="251">
        <f>data!S93</f>
        <v>0</v>
      </c>
      <c r="F95" s="251">
        <f>data!T93</f>
        <v>0</v>
      </c>
      <c r="G95" s="251">
        <f>data!U93</f>
        <v>0</v>
      </c>
      <c r="H95" s="251">
        <f>data!V93</f>
        <v>0</v>
      </c>
      <c r="I95" s="251">
        <f>data!W93</f>
        <v>0</v>
      </c>
    </row>
    <row r="96" spans="1:9" ht="20.149999999999999" customHeight="1" x14ac:dyDescent="0.35">
      <c r="A96" s="243">
        <v>26</v>
      </c>
      <c r="B96" s="251" t="s">
        <v>294</v>
      </c>
      <c r="C96" s="258">
        <f>data!Q94</f>
        <v>0</v>
      </c>
      <c r="D96" s="258">
        <f>data!R94</f>
        <v>0</v>
      </c>
      <c r="E96" s="258">
        <f>data!S94</f>
        <v>0</v>
      </c>
      <c r="F96" s="258">
        <f>data!T94</f>
        <v>0</v>
      </c>
      <c r="G96" s="258">
        <f>data!U94</f>
        <v>0</v>
      </c>
      <c r="H96" s="258">
        <f>data!V94</f>
        <v>0</v>
      </c>
      <c r="I96" s="258">
        <f>data!W94</f>
        <v>0</v>
      </c>
    </row>
    <row r="97" spans="1:9" ht="20.149999999999999" customHeight="1" x14ac:dyDescent="0.35">
      <c r="A97" s="244" t="s">
        <v>987</v>
      </c>
      <c r="B97" s="245"/>
      <c r="C97" s="245"/>
      <c r="D97" s="245"/>
      <c r="E97" s="245"/>
      <c r="F97" s="245"/>
      <c r="G97" s="245"/>
      <c r="H97" s="245"/>
      <c r="I97" s="244"/>
    </row>
    <row r="98" spans="1:9" ht="20.149999999999999" customHeight="1" x14ac:dyDescent="0.35">
      <c r="D98" s="247"/>
      <c r="I98" s="248" t="s">
        <v>1014</v>
      </c>
    </row>
    <row r="99" spans="1:9" ht="20.149999999999999" customHeight="1" x14ac:dyDescent="0.35">
      <c r="A99" s="247"/>
    </row>
    <row r="100" spans="1:9" ht="20.149999999999999" customHeight="1" x14ac:dyDescent="0.35">
      <c r="A100" s="249" t="str">
        <f>"Hospital: "&amp;data!C98</f>
        <v>Hospital: Pacific County Public Healthcare Services District No. 3</v>
      </c>
      <c r="G100" s="250"/>
      <c r="H100" s="249" t="str">
        <f>"FYE: "&amp;data!C96</f>
        <v>FYE: 12/31/2022</v>
      </c>
    </row>
    <row r="101" spans="1:9" ht="20.149999999999999" customHeight="1" x14ac:dyDescent="0.35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49999999999999" customHeight="1" x14ac:dyDescent="0.35">
      <c r="A102" s="254">
        <v>2</v>
      </c>
      <c r="B102" s="255" t="s">
        <v>989</v>
      </c>
      <c r="C102" s="257" t="s">
        <v>1015</v>
      </c>
      <c r="D102" s="257" t="s">
        <v>1016</v>
      </c>
      <c r="E102" s="257" t="s">
        <v>1016</v>
      </c>
      <c r="F102" s="257" t="s">
        <v>141</v>
      </c>
      <c r="G102" s="257"/>
      <c r="H102" s="257" t="s">
        <v>143</v>
      </c>
      <c r="I102" s="257"/>
    </row>
    <row r="103" spans="1:9" ht="20.149999999999999" customHeight="1" x14ac:dyDescent="0.35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49999999999999" customHeight="1" x14ac:dyDescent="0.35">
      <c r="A104" s="243">
        <v>3</v>
      </c>
      <c r="B104" s="251" t="s">
        <v>993</v>
      </c>
      <c r="C104" s="252" t="s">
        <v>251</v>
      </c>
      <c r="D104" s="253" t="s">
        <v>1017</v>
      </c>
      <c r="E104" s="253" t="s">
        <v>1017</v>
      </c>
      <c r="F104" s="253" t="s">
        <v>1017</v>
      </c>
      <c r="G104" s="263"/>
      <c r="H104" s="253" t="s">
        <v>253</v>
      </c>
      <c r="I104" s="253" t="s">
        <v>254</v>
      </c>
    </row>
    <row r="105" spans="1:9" ht="20.149999999999999" customHeight="1" x14ac:dyDescent="0.35">
      <c r="A105" s="243">
        <v>4</v>
      </c>
      <c r="B105" s="251" t="s">
        <v>261</v>
      </c>
      <c r="C105" s="251">
        <f>data!X59</f>
        <v>0</v>
      </c>
      <c r="D105" s="251">
        <f>data!Y59</f>
        <v>10755</v>
      </c>
      <c r="E105" s="251">
        <f>data!Z59</f>
        <v>0</v>
      </c>
      <c r="F105" s="251">
        <f>data!AA59</f>
        <v>0</v>
      </c>
      <c r="G105" s="263"/>
      <c r="H105" s="251">
        <f>data!AC59</f>
        <v>0</v>
      </c>
      <c r="I105" s="251">
        <f>data!AD59</f>
        <v>0</v>
      </c>
    </row>
    <row r="106" spans="1:9" ht="20.149999999999999" customHeight="1" x14ac:dyDescent="0.35">
      <c r="A106" s="243">
        <v>5</v>
      </c>
      <c r="B106" s="251" t="s">
        <v>262</v>
      </c>
      <c r="C106" s="258">
        <f>data!X60</f>
        <v>0</v>
      </c>
      <c r="D106" s="258">
        <f>data!Y60</f>
        <v>5.03</v>
      </c>
      <c r="E106" s="258">
        <f>data!Z60</f>
        <v>0</v>
      </c>
      <c r="F106" s="258">
        <f>data!AA60</f>
        <v>0</v>
      </c>
      <c r="G106" s="258">
        <f>data!AB60</f>
        <v>0.97</v>
      </c>
      <c r="H106" s="258">
        <f>data!AC60</f>
        <v>1.08</v>
      </c>
      <c r="I106" s="258">
        <f>data!AD60</f>
        <v>0</v>
      </c>
    </row>
    <row r="107" spans="1:9" ht="20.149999999999999" customHeight="1" x14ac:dyDescent="0.35">
      <c r="A107" s="243">
        <v>6</v>
      </c>
      <c r="B107" s="251" t="s">
        <v>263</v>
      </c>
      <c r="C107" s="251">
        <f>data!X61</f>
        <v>0</v>
      </c>
      <c r="D107" s="251">
        <f>data!Y61</f>
        <v>828814</v>
      </c>
      <c r="E107" s="251">
        <f>data!Z61</f>
        <v>0</v>
      </c>
      <c r="F107" s="251">
        <f>data!AA61</f>
        <v>0</v>
      </c>
      <c r="G107" s="251">
        <f>data!AB61</f>
        <v>175050</v>
      </c>
      <c r="H107" s="251">
        <f>data!AC61</f>
        <v>152351</v>
      </c>
      <c r="I107" s="251">
        <f>data!AD61</f>
        <v>0</v>
      </c>
    </row>
    <row r="108" spans="1:9" ht="20.149999999999999" customHeight="1" x14ac:dyDescent="0.35">
      <c r="A108" s="243">
        <v>7</v>
      </c>
      <c r="B108" s="251" t="s">
        <v>11</v>
      </c>
      <c r="C108" s="251">
        <f>data!X62</f>
        <v>0</v>
      </c>
      <c r="D108" s="251">
        <f>data!Y62</f>
        <v>208330</v>
      </c>
      <c r="E108" s="251">
        <f>data!Z62</f>
        <v>0</v>
      </c>
      <c r="F108" s="251">
        <f>data!AA62</f>
        <v>0</v>
      </c>
      <c r="G108" s="251">
        <f>data!AB62</f>
        <v>39727</v>
      </c>
      <c r="H108" s="251">
        <f>data!AC62</f>
        <v>49311</v>
      </c>
      <c r="I108" s="251">
        <f>data!AD62</f>
        <v>0</v>
      </c>
    </row>
    <row r="109" spans="1:9" ht="20.149999999999999" customHeight="1" x14ac:dyDescent="0.35">
      <c r="A109" s="243">
        <v>8</v>
      </c>
      <c r="B109" s="251" t="s">
        <v>264</v>
      </c>
      <c r="C109" s="251">
        <f>data!X63</f>
        <v>0</v>
      </c>
      <c r="D109" s="251">
        <f>data!Y63</f>
        <v>0</v>
      </c>
      <c r="E109" s="251">
        <f>data!Z63</f>
        <v>0</v>
      </c>
      <c r="F109" s="251">
        <f>data!AA63</f>
        <v>0</v>
      </c>
      <c r="G109" s="251">
        <f>data!AB63</f>
        <v>0</v>
      </c>
      <c r="H109" s="251">
        <f>data!AC63</f>
        <v>0</v>
      </c>
      <c r="I109" s="251">
        <f>data!AD63</f>
        <v>0</v>
      </c>
    </row>
    <row r="110" spans="1:9" ht="20.149999999999999" customHeight="1" x14ac:dyDescent="0.35">
      <c r="A110" s="243">
        <v>9</v>
      </c>
      <c r="B110" s="251" t="s">
        <v>265</v>
      </c>
      <c r="C110" s="251">
        <f>data!X64</f>
        <v>678</v>
      </c>
      <c r="D110" s="251">
        <f>data!Y64</f>
        <v>65132</v>
      </c>
      <c r="E110" s="251">
        <f>data!Z64</f>
        <v>0</v>
      </c>
      <c r="F110" s="251">
        <f>data!AA64</f>
        <v>0</v>
      </c>
      <c r="G110" s="251">
        <f>data!AB64</f>
        <v>740625</v>
      </c>
      <c r="H110" s="251">
        <f>data!AC64</f>
        <v>16670</v>
      </c>
      <c r="I110" s="251">
        <f>data!AD64</f>
        <v>0</v>
      </c>
    </row>
    <row r="111" spans="1:9" ht="20.149999999999999" customHeight="1" x14ac:dyDescent="0.35">
      <c r="A111" s="243">
        <v>10</v>
      </c>
      <c r="B111" s="251" t="s">
        <v>511</v>
      </c>
      <c r="C111" s="251">
        <f>data!X65</f>
        <v>0</v>
      </c>
      <c r="D111" s="251">
        <f>data!Y65</f>
        <v>0</v>
      </c>
      <c r="E111" s="251">
        <f>data!Z65</f>
        <v>0</v>
      </c>
      <c r="F111" s="251">
        <f>data!AA65</f>
        <v>0</v>
      </c>
      <c r="G111" s="251">
        <f>data!AB65</f>
        <v>0</v>
      </c>
      <c r="H111" s="251">
        <f>data!AC65</f>
        <v>0</v>
      </c>
      <c r="I111" s="251">
        <f>data!AD65</f>
        <v>0</v>
      </c>
    </row>
    <row r="112" spans="1:9" ht="20.149999999999999" customHeight="1" x14ac:dyDescent="0.35">
      <c r="A112" s="243">
        <v>11</v>
      </c>
      <c r="B112" s="251" t="s">
        <v>512</v>
      </c>
      <c r="C112" s="251">
        <f>data!X66</f>
        <v>0</v>
      </c>
      <c r="D112" s="251">
        <f>data!Y66</f>
        <v>487105</v>
      </c>
      <c r="E112" s="251">
        <f>data!Z66</f>
        <v>0</v>
      </c>
      <c r="F112" s="251">
        <f>data!AA66</f>
        <v>0</v>
      </c>
      <c r="G112" s="251">
        <f>data!AB66</f>
        <v>253548</v>
      </c>
      <c r="H112" s="251">
        <f>data!AC66</f>
        <v>14827</v>
      </c>
      <c r="I112" s="251">
        <f>data!AD66</f>
        <v>0</v>
      </c>
    </row>
    <row r="113" spans="1:9" ht="20.149999999999999" customHeight="1" x14ac:dyDescent="0.35">
      <c r="A113" s="243">
        <v>12</v>
      </c>
      <c r="B113" s="251" t="s">
        <v>16</v>
      </c>
      <c r="C113" s="251">
        <f>data!X67</f>
        <v>0</v>
      </c>
      <c r="D113" s="251">
        <f>data!Y67</f>
        <v>75289</v>
      </c>
      <c r="E113" s="251">
        <f>data!Z67</f>
        <v>0</v>
      </c>
      <c r="F113" s="251">
        <f>data!AA67</f>
        <v>0</v>
      </c>
      <c r="G113" s="251">
        <f>data!AB67</f>
        <v>1783</v>
      </c>
      <c r="H113" s="251">
        <f>data!AC67</f>
        <v>19655</v>
      </c>
      <c r="I113" s="251">
        <f>data!AD67</f>
        <v>0</v>
      </c>
    </row>
    <row r="114" spans="1:9" ht="20.149999999999999" customHeight="1" x14ac:dyDescent="0.35">
      <c r="A114" s="243">
        <v>13</v>
      </c>
      <c r="B114" s="251" t="s">
        <v>994</v>
      </c>
      <c r="C114" s="251">
        <f>data!X68</f>
        <v>0</v>
      </c>
      <c r="D114" s="251">
        <f>data!Y68</f>
        <v>863</v>
      </c>
      <c r="E114" s="251">
        <f>data!Z68</f>
        <v>0</v>
      </c>
      <c r="F114" s="251">
        <f>data!AA68</f>
        <v>0</v>
      </c>
      <c r="G114" s="251">
        <f>data!AB68</f>
        <v>1388</v>
      </c>
      <c r="H114" s="251">
        <f>data!AC68</f>
        <v>0</v>
      </c>
      <c r="I114" s="251">
        <f>data!AD68</f>
        <v>0</v>
      </c>
    </row>
    <row r="115" spans="1:9" ht="20.149999999999999" customHeight="1" x14ac:dyDescent="0.35">
      <c r="A115" s="243">
        <v>14</v>
      </c>
      <c r="B115" s="251" t="s">
        <v>995</v>
      </c>
      <c r="C115" s="251">
        <f>data!X69</f>
        <v>0</v>
      </c>
      <c r="D115" s="251">
        <f>data!Y69</f>
        <v>57487</v>
      </c>
      <c r="E115" s="251">
        <f>data!Z69</f>
        <v>0</v>
      </c>
      <c r="F115" s="251">
        <f>data!AA69</f>
        <v>0</v>
      </c>
      <c r="G115" s="251">
        <f>data!AB69</f>
        <v>7512</v>
      </c>
      <c r="H115" s="251">
        <f>data!AC69</f>
        <v>471</v>
      </c>
      <c r="I115" s="251">
        <f>data!AD69</f>
        <v>0</v>
      </c>
    </row>
    <row r="116" spans="1:9" ht="20.149999999999999" customHeight="1" x14ac:dyDescent="0.35">
      <c r="A116" s="243">
        <v>15</v>
      </c>
      <c r="B116" s="251" t="s">
        <v>284</v>
      </c>
      <c r="C116" s="251">
        <f>-data!X84</f>
        <v>0</v>
      </c>
      <c r="D116" s="251">
        <f>-data!Y84</f>
        <v>0</v>
      </c>
      <c r="E116" s="251">
        <f>-data!Z84</f>
        <v>0</v>
      </c>
      <c r="F116" s="251">
        <f>-data!AA84</f>
        <v>0</v>
      </c>
      <c r="G116" s="251">
        <f>-data!AB84</f>
        <v>0</v>
      </c>
      <c r="H116" s="251">
        <f>-data!AC84</f>
        <v>0</v>
      </c>
      <c r="I116" s="251">
        <f>-data!AD84</f>
        <v>0</v>
      </c>
    </row>
    <row r="117" spans="1:9" ht="20.149999999999999" customHeight="1" x14ac:dyDescent="0.35">
      <c r="A117" s="243">
        <v>16</v>
      </c>
      <c r="B117" s="259" t="s">
        <v>996</v>
      </c>
      <c r="C117" s="251">
        <f>data!X85</f>
        <v>678</v>
      </c>
      <c r="D117" s="251">
        <f>data!Y85</f>
        <v>1723020</v>
      </c>
      <c r="E117" s="251">
        <f>data!Z85</f>
        <v>0</v>
      </c>
      <c r="F117" s="251">
        <f>data!AA85</f>
        <v>0</v>
      </c>
      <c r="G117" s="251">
        <f>data!AB85</f>
        <v>1219633</v>
      </c>
      <c r="H117" s="251">
        <f>data!AC85</f>
        <v>253285</v>
      </c>
      <c r="I117" s="251">
        <f>data!AD85</f>
        <v>0</v>
      </c>
    </row>
    <row r="118" spans="1:9" ht="20.149999999999999" customHeight="1" x14ac:dyDescent="0.35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49999999999999" customHeight="1" x14ac:dyDescent="0.35">
      <c r="A119" s="243">
        <v>18</v>
      </c>
      <c r="B119" s="251" t="s">
        <v>997</v>
      </c>
      <c r="C119" s="259" t="e">
        <f>+data!M689</f>
        <v>#DIV/0!</v>
      </c>
      <c r="D119" s="259" t="e">
        <f>+data!M690</f>
        <v>#DIV/0!</v>
      </c>
      <c r="E119" s="259" t="e">
        <f>+data!M691</f>
        <v>#DIV/0!</v>
      </c>
      <c r="F119" s="259" t="e">
        <f>+data!M692</f>
        <v>#DIV/0!</v>
      </c>
      <c r="G119" s="259" t="e">
        <f>+data!M693</f>
        <v>#DIV/0!</v>
      </c>
      <c r="H119" s="259" t="e">
        <f>+data!M694</f>
        <v>#DIV/0!</v>
      </c>
      <c r="I119" s="259" t="e">
        <f>+data!M695</f>
        <v>#DIV/0!</v>
      </c>
    </row>
    <row r="120" spans="1:9" ht="20.149999999999999" customHeight="1" x14ac:dyDescent="0.35">
      <c r="A120" s="243">
        <v>19</v>
      </c>
      <c r="B120" s="259" t="s">
        <v>998</v>
      </c>
      <c r="C120" s="251">
        <f>data!X87</f>
        <v>0</v>
      </c>
      <c r="D120" s="251">
        <f>data!Y87</f>
        <v>1795463</v>
      </c>
      <c r="E120" s="251">
        <f>data!Z87</f>
        <v>0</v>
      </c>
      <c r="F120" s="251">
        <f>data!AA87</f>
        <v>0</v>
      </c>
      <c r="G120" s="251">
        <f>data!AB87</f>
        <v>1340923</v>
      </c>
      <c r="H120" s="251">
        <f>data!AC87</f>
        <v>0</v>
      </c>
      <c r="I120" s="251">
        <f>data!AD87</f>
        <v>0</v>
      </c>
    </row>
    <row r="121" spans="1:9" ht="20.149999999999999" customHeight="1" x14ac:dyDescent="0.35">
      <c r="A121" s="243">
        <v>20</v>
      </c>
      <c r="B121" s="259" t="s">
        <v>999</v>
      </c>
      <c r="C121" s="251">
        <f>data!X88</f>
        <v>0</v>
      </c>
      <c r="D121" s="251">
        <f>data!Y88</f>
        <v>13360560</v>
      </c>
      <c r="E121" s="251">
        <f>data!Z88</f>
        <v>0</v>
      </c>
      <c r="F121" s="251">
        <f>data!AA88</f>
        <v>0</v>
      </c>
      <c r="G121" s="251">
        <f>data!AB88</f>
        <v>1043976</v>
      </c>
      <c r="H121" s="251">
        <f>data!AC88</f>
        <v>0</v>
      </c>
      <c r="I121" s="251">
        <f>data!AD88</f>
        <v>0</v>
      </c>
    </row>
    <row r="122" spans="1:9" ht="20.149999999999999" customHeight="1" x14ac:dyDescent="0.35">
      <c r="A122" s="243">
        <v>21</v>
      </c>
      <c r="B122" s="259" t="s">
        <v>1000</v>
      </c>
      <c r="C122" s="251">
        <f>data!X89</f>
        <v>0</v>
      </c>
      <c r="D122" s="251">
        <f>data!Y89</f>
        <v>15156023</v>
      </c>
      <c r="E122" s="251">
        <f>data!Z89</f>
        <v>0</v>
      </c>
      <c r="F122" s="251">
        <f>data!AA89</f>
        <v>0</v>
      </c>
      <c r="G122" s="251">
        <f>data!AB89</f>
        <v>2384899</v>
      </c>
      <c r="H122" s="251">
        <f>data!AC89</f>
        <v>0</v>
      </c>
      <c r="I122" s="251">
        <f>data!AD89</f>
        <v>0</v>
      </c>
    </row>
    <row r="123" spans="1:9" ht="20.149999999999999" customHeight="1" x14ac:dyDescent="0.35">
      <c r="A123" s="243" t="s">
        <v>1001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49999999999999" customHeight="1" x14ac:dyDescent="0.35">
      <c r="A124" s="243">
        <v>22</v>
      </c>
      <c r="B124" s="251" t="s">
        <v>1002</v>
      </c>
      <c r="C124" s="251">
        <f>data!X90</f>
        <v>0</v>
      </c>
      <c r="D124" s="251">
        <f>data!Y90</f>
        <v>3800</v>
      </c>
      <c r="E124" s="251">
        <f>data!Z90</f>
        <v>0</v>
      </c>
      <c r="F124" s="251">
        <f>data!AA90</f>
        <v>0</v>
      </c>
      <c r="G124" s="251">
        <f>data!AB90</f>
        <v>90</v>
      </c>
      <c r="H124" s="251">
        <f>data!AC90</f>
        <v>992</v>
      </c>
      <c r="I124" s="251">
        <f>data!AD90</f>
        <v>0</v>
      </c>
    </row>
    <row r="125" spans="1:9" ht="20.149999999999999" customHeight="1" x14ac:dyDescent="0.35">
      <c r="A125" s="243">
        <v>23</v>
      </c>
      <c r="B125" s="251" t="s">
        <v>1003</v>
      </c>
      <c r="C125" s="251">
        <f>data!X91</f>
        <v>0</v>
      </c>
      <c r="D125" s="251">
        <f>data!Y91</f>
        <v>0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49999999999999" customHeight="1" x14ac:dyDescent="0.35">
      <c r="A126" s="243">
        <v>24</v>
      </c>
      <c r="B126" s="251" t="s">
        <v>1004</v>
      </c>
      <c r="C126" s="251">
        <f>data!X92</f>
        <v>0</v>
      </c>
      <c r="D126" s="251">
        <f>data!Y92</f>
        <v>0</v>
      </c>
      <c r="E126" s="251">
        <f>data!Z92</f>
        <v>0</v>
      </c>
      <c r="F126" s="251">
        <f>data!AA92</f>
        <v>0</v>
      </c>
      <c r="G126" s="251">
        <f>data!AB92</f>
        <v>0</v>
      </c>
      <c r="H126" s="251">
        <f>data!AC92</f>
        <v>0</v>
      </c>
      <c r="I126" s="251">
        <f>data!AD92</f>
        <v>0</v>
      </c>
    </row>
    <row r="127" spans="1:9" ht="20.149999999999999" customHeight="1" x14ac:dyDescent="0.35">
      <c r="A127" s="243">
        <v>25</v>
      </c>
      <c r="B127" s="251" t="s">
        <v>1005</v>
      </c>
      <c r="C127" s="251">
        <f>data!X93</f>
        <v>0</v>
      </c>
      <c r="D127" s="251">
        <f>data!Y93</f>
        <v>2625</v>
      </c>
      <c r="E127" s="251">
        <f>data!Z93</f>
        <v>0</v>
      </c>
      <c r="F127" s="251">
        <f>data!AA93</f>
        <v>0</v>
      </c>
      <c r="G127" s="251">
        <f>data!AB93</f>
        <v>0</v>
      </c>
      <c r="H127" s="251">
        <f>data!AC93</f>
        <v>0</v>
      </c>
      <c r="I127" s="251">
        <f>data!AD93</f>
        <v>0</v>
      </c>
    </row>
    <row r="128" spans="1:9" ht="20.149999999999999" customHeight="1" x14ac:dyDescent="0.35">
      <c r="A128" s="243">
        <v>26</v>
      </c>
      <c r="B128" s="251" t="s">
        <v>294</v>
      </c>
      <c r="C128" s="258">
        <f>data!X94</f>
        <v>0</v>
      </c>
      <c r="D128" s="258">
        <f>data!Y94</f>
        <v>0</v>
      </c>
      <c r="E128" s="258">
        <f>data!Z94</f>
        <v>0</v>
      </c>
      <c r="F128" s="258">
        <f>data!AA94</f>
        <v>0</v>
      </c>
      <c r="G128" s="258">
        <f>data!AB94</f>
        <v>0</v>
      </c>
      <c r="H128" s="258">
        <f>data!AC94</f>
        <v>0</v>
      </c>
      <c r="I128" s="258">
        <f>data!AD94</f>
        <v>0</v>
      </c>
    </row>
    <row r="129" spans="1:14" ht="20.149999999999999" customHeight="1" x14ac:dyDescent="0.35">
      <c r="A129" s="244" t="s">
        <v>987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49999999999999" customHeight="1" x14ac:dyDescent="0.35">
      <c r="D130" s="247"/>
      <c r="I130" s="248" t="s">
        <v>1018</v>
      </c>
    </row>
    <row r="131" spans="1:14" ht="20.149999999999999" customHeight="1" x14ac:dyDescent="0.35">
      <c r="A131" s="247"/>
    </row>
    <row r="132" spans="1:14" ht="20.149999999999999" customHeight="1" x14ac:dyDescent="0.35">
      <c r="A132" s="249" t="str">
        <f>"Hospital: "&amp;data!C98</f>
        <v>Hospital: Pacific County Public Healthcare Services District No. 3</v>
      </c>
      <c r="G132" s="250"/>
      <c r="H132" s="249" t="str">
        <f>"FYE: "&amp;data!C96</f>
        <v>FYE: 12/31/2022</v>
      </c>
    </row>
    <row r="133" spans="1:14" ht="20.149999999999999" customHeight="1" x14ac:dyDescent="0.35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49999999999999" customHeight="1" x14ac:dyDescent="0.35">
      <c r="A134" s="254">
        <v>2</v>
      </c>
      <c r="B134" s="255" t="s">
        <v>989</v>
      </c>
      <c r="C134" s="257" t="s">
        <v>122</v>
      </c>
      <c r="D134" s="257" t="s">
        <v>123</v>
      </c>
      <c r="E134" s="257" t="s">
        <v>145</v>
      </c>
      <c r="F134" s="257"/>
      <c r="G134" s="257" t="s">
        <v>1019</v>
      </c>
      <c r="H134" s="257"/>
      <c r="I134" s="257" t="s">
        <v>149</v>
      </c>
    </row>
    <row r="135" spans="1:14" ht="20.149999999999999" customHeight="1" x14ac:dyDescent="0.35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49999999999999" customHeight="1" x14ac:dyDescent="0.35">
      <c r="A136" s="243">
        <v>3</v>
      </c>
      <c r="B136" s="251" t="s">
        <v>993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1020</v>
      </c>
      <c r="H136" s="253" t="s">
        <v>255</v>
      </c>
      <c r="I136" s="253" t="s">
        <v>253</v>
      </c>
    </row>
    <row r="137" spans="1:14" ht="20.149999999999999" customHeight="1" x14ac:dyDescent="0.35">
      <c r="A137" s="243">
        <v>4</v>
      </c>
      <c r="B137" s="251" t="s">
        <v>261</v>
      </c>
      <c r="C137" s="251">
        <f>data!AE59</f>
        <v>5260</v>
      </c>
      <c r="D137" s="251">
        <f>data!AF59</f>
        <v>0</v>
      </c>
      <c r="E137" s="251">
        <f>data!AG59</f>
        <v>7374</v>
      </c>
      <c r="F137" s="251">
        <f>data!AH59</f>
        <v>0</v>
      </c>
      <c r="G137" s="251">
        <f>data!AI59</f>
        <v>0</v>
      </c>
      <c r="H137" s="251">
        <f>data!AJ59</f>
        <v>15879</v>
      </c>
      <c r="I137" s="251">
        <f>data!AK59</f>
        <v>0</v>
      </c>
      <c r="K137" s="262"/>
      <c r="L137" s="264"/>
      <c r="M137" s="264"/>
      <c r="N137" s="264"/>
    </row>
    <row r="138" spans="1:14" ht="20.149999999999999" customHeight="1" x14ac:dyDescent="0.35">
      <c r="A138" s="243">
        <v>5</v>
      </c>
      <c r="B138" s="251" t="s">
        <v>262</v>
      </c>
      <c r="C138" s="258">
        <f>data!AE60</f>
        <v>1.7</v>
      </c>
      <c r="D138" s="258">
        <f>data!AF60</f>
        <v>0</v>
      </c>
      <c r="E138" s="258">
        <f>data!AG60</f>
        <v>11.12</v>
      </c>
      <c r="F138" s="258">
        <f>data!AH60</f>
        <v>0</v>
      </c>
      <c r="G138" s="258">
        <f>data!AI60</f>
        <v>0</v>
      </c>
      <c r="H138" s="258">
        <f>data!AJ60</f>
        <v>22.55</v>
      </c>
      <c r="I138" s="258">
        <f>data!AK60</f>
        <v>0.64</v>
      </c>
    </row>
    <row r="139" spans="1:14" ht="20.149999999999999" customHeight="1" x14ac:dyDescent="0.35">
      <c r="A139" s="243">
        <v>6</v>
      </c>
      <c r="B139" s="251" t="s">
        <v>263</v>
      </c>
      <c r="C139" s="251">
        <f>data!AE61</f>
        <v>299375</v>
      </c>
      <c r="D139" s="251">
        <f>data!AF61</f>
        <v>0</v>
      </c>
      <c r="E139" s="251">
        <f>data!AG61</f>
        <v>1533904</v>
      </c>
      <c r="F139" s="251">
        <f>data!AH61</f>
        <v>0</v>
      </c>
      <c r="G139" s="251">
        <f>data!AI61</f>
        <v>0</v>
      </c>
      <c r="H139" s="251">
        <f>data!AJ61</f>
        <v>3343903</v>
      </c>
      <c r="I139" s="251">
        <f>data!AK61</f>
        <v>84709</v>
      </c>
    </row>
    <row r="140" spans="1:14" ht="20.149999999999999" customHeight="1" x14ac:dyDescent="0.35">
      <c r="A140" s="243">
        <v>7</v>
      </c>
      <c r="B140" s="251" t="s">
        <v>11</v>
      </c>
      <c r="C140" s="251">
        <f>data!AE62</f>
        <v>107752</v>
      </c>
      <c r="D140" s="251">
        <f>data!AF62</f>
        <v>0</v>
      </c>
      <c r="E140" s="251">
        <f>data!AG62</f>
        <v>396422</v>
      </c>
      <c r="F140" s="251">
        <f>data!AH62</f>
        <v>0</v>
      </c>
      <c r="G140" s="251">
        <f>data!AI62</f>
        <v>0</v>
      </c>
      <c r="H140" s="251">
        <f>data!AJ62</f>
        <v>974217</v>
      </c>
      <c r="I140" s="251">
        <f>data!AK62</f>
        <v>21726</v>
      </c>
    </row>
    <row r="141" spans="1:14" ht="20.149999999999999" customHeight="1" x14ac:dyDescent="0.35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0</v>
      </c>
      <c r="F141" s="251">
        <f>data!AH63</f>
        <v>0</v>
      </c>
      <c r="G141" s="251">
        <f>data!AI63</f>
        <v>0</v>
      </c>
      <c r="H141" s="251">
        <f>data!AJ63</f>
        <v>0</v>
      </c>
      <c r="I141" s="251">
        <f>data!AK63</f>
        <v>0</v>
      </c>
    </row>
    <row r="142" spans="1:14" ht="20.149999999999999" customHeight="1" x14ac:dyDescent="0.35">
      <c r="A142" s="243">
        <v>9</v>
      </c>
      <c r="B142" s="251" t="s">
        <v>265</v>
      </c>
      <c r="C142" s="251">
        <f>data!AE64</f>
        <v>6062</v>
      </c>
      <c r="D142" s="251">
        <f>data!AF64</f>
        <v>0</v>
      </c>
      <c r="E142" s="251">
        <f>data!AG64</f>
        <v>108780</v>
      </c>
      <c r="F142" s="251">
        <f>data!AH64</f>
        <v>0</v>
      </c>
      <c r="G142" s="251">
        <f>data!AI64</f>
        <v>0</v>
      </c>
      <c r="H142" s="251">
        <f>data!AJ64</f>
        <v>507243</v>
      </c>
      <c r="I142" s="251">
        <f>data!AK64</f>
        <v>230</v>
      </c>
    </row>
    <row r="143" spans="1:14" ht="20.149999999999999" customHeight="1" x14ac:dyDescent="0.35">
      <c r="A143" s="243">
        <v>10</v>
      </c>
      <c r="B143" s="251" t="s">
        <v>511</v>
      </c>
      <c r="C143" s="251">
        <f>data!AE65</f>
        <v>0</v>
      </c>
      <c r="D143" s="251">
        <f>data!AF65</f>
        <v>0</v>
      </c>
      <c r="E143" s="251">
        <f>data!AG65</f>
        <v>0</v>
      </c>
      <c r="F143" s="251">
        <f>data!AH65</f>
        <v>0</v>
      </c>
      <c r="G143" s="251">
        <f>data!AI65</f>
        <v>0</v>
      </c>
      <c r="H143" s="251">
        <f>data!AJ65</f>
        <v>0</v>
      </c>
      <c r="I143" s="251">
        <f>data!AK65</f>
        <v>0</v>
      </c>
    </row>
    <row r="144" spans="1:14" ht="20.149999999999999" customHeight="1" x14ac:dyDescent="0.35">
      <c r="A144" s="243">
        <v>11</v>
      </c>
      <c r="B144" s="251" t="s">
        <v>512</v>
      </c>
      <c r="C144" s="251">
        <f>data!AE66</f>
        <v>286273</v>
      </c>
      <c r="D144" s="251">
        <f>data!AF66</f>
        <v>0</v>
      </c>
      <c r="E144" s="251">
        <f>data!AG66</f>
        <v>704875</v>
      </c>
      <c r="F144" s="251">
        <f>data!AH66</f>
        <v>0</v>
      </c>
      <c r="G144" s="251">
        <f>data!AI66</f>
        <v>0</v>
      </c>
      <c r="H144" s="251">
        <f>data!AJ66</f>
        <v>115629</v>
      </c>
      <c r="I144" s="251">
        <f>data!AK66</f>
        <v>0</v>
      </c>
    </row>
    <row r="145" spans="1:9" ht="20.149999999999999" customHeight="1" x14ac:dyDescent="0.35">
      <c r="A145" s="243">
        <v>12</v>
      </c>
      <c r="B145" s="251" t="s">
        <v>16</v>
      </c>
      <c r="C145" s="251">
        <f>data!AE67</f>
        <v>34712</v>
      </c>
      <c r="D145" s="251">
        <f>data!AF67</f>
        <v>0</v>
      </c>
      <c r="E145" s="251">
        <f>data!AG67</f>
        <v>100868</v>
      </c>
      <c r="F145" s="251">
        <f>data!AH67</f>
        <v>0</v>
      </c>
      <c r="G145" s="251">
        <f>data!AI67</f>
        <v>0</v>
      </c>
      <c r="H145" s="251">
        <f>data!AJ67</f>
        <v>221331</v>
      </c>
      <c r="I145" s="251">
        <f>data!AK67</f>
        <v>0</v>
      </c>
    </row>
    <row r="146" spans="1:9" ht="20.149999999999999" customHeight="1" x14ac:dyDescent="0.35">
      <c r="A146" s="243">
        <v>13</v>
      </c>
      <c r="B146" s="251" t="s">
        <v>994</v>
      </c>
      <c r="C146" s="251">
        <f>data!AE68</f>
        <v>0</v>
      </c>
      <c r="D146" s="251">
        <f>data!AF68</f>
        <v>0</v>
      </c>
      <c r="E146" s="251">
        <f>data!AG68</f>
        <v>0</v>
      </c>
      <c r="F146" s="251">
        <f>data!AH68</f>
        <v>0</v>
      </c>
      <c r="G146" s="251">
        <f>data!AI68</f>
        <v>0</v>
      </c>
      <c r="H146" s="251">
        <f>data!AJ68</f>
        <v>126084</v>
      </c>
      <c r="I146" s="251">
        <f>data!AK68</f>
        <v>0</v>
      </c>
    </row>
    <row r="147" spans="1:9" ht="20.149999999999999" customHeight="1" x14ac:dyDescent="0.35">
      <c r="A147" s="243">
        <v>14</v>
      </c>
      <c r="B147" s="251" t="s">
        <v>995</v>
      </c>
      <c r="C147" s="251">
        <f>data!AE69</f>
        <v>4502</v>
      </c>
      <c r="D147" s="251">
        <f>data!AF69</f>
        <v>0</v>
      </c>
      <c r="E147" s="251">
        <f>data!AG69</f>
        <v>2111622</v>
      </c>
      <c r="F147" s="251">
        <f>data!AH69</f>
        <v>0</v>
      </c>
      <c r="G147" s="251">
        <f>data!AI69</f>
        <v>0</v>
      </c>
      <c r="H147" s="251">
        <f>data!AJ69</f>
        <v>47240</v>
      </c>
      <c r="I147" s="251">
        <f>data!AK69</f>
        <v>404</v>
      </c>
    </row>
    <row r="148" spans="1:9" ht="20.149999999999999" customHeight="1" x14ac:dyDescent="0.35">
      <c r="A148" s="243">
        <v>15</v>
      </c>
      <c r="B148" s="251" t="s">
        <v>284</v>
      </c>
      <c r="C148" s="251">
        <f>-data!AE84</f>
        <v>0</v>
      </c>
      <c r="D148" s="251">
        <f>-data!AF84</f>
        <v>0</v>
      </c>
      <c r="E148" s="251">
        <f>-data!AG84</f>
        <v>0</v>
      </c>
      <c r="F148" s="251">
        <f>-data!AH84</f>
        <v>0</v>
      </c>
      <c r="G148" s="251">
        <f>-data!AI84</f>
        <v>0</v>
      </c>
      <c r="H148" s="251">
        <f>-data!AJ84</f>
        <v>0</v>
      </c>
      <c r="I148" s="251">
        <f>-data!AK84</f>
        <v>0</v>
      </c>
    </row>
    <row r="149" spans="1:9" ht="20.149999999999999" customHeight="1" x14ac:dyDescent="0.35">
      <c r="A149" s="243">
        <v>16</v>
      </c>
      <c r="B149" s="259" t="s">
        <v>996</v>
      </c>
      <c r="C149" s="251">
        <f>data!AE85</f>
        <v>738676</v>
      </c>
      <c r="D149" s="251">
        <f>data!AF85</f>
        <v>0</v>
      </c>
      <c r="E149" s="251">
        <f>data!AG85</f>
        <v>4956471</v>
      </c>
      <c r="F149" s="251">
        <f>data!AH85</f>
        <v>0</v>
      </c>
      <c r="G149" s="251">
        <f>data!AI85</f>
        <v>0</v>
      </c>
      <c r="H149" s="251">
        <f>data!AJ85</f>
        <v>5335647</v>
      </c>
      <c r="I149" s="251">
        <f>data!AK85</f>
        <v>107069</v>
      </c>
    </row>
    <row r="150" spans="1:9" ht="20.149999999999999" customHeight="1" x14ac:dyDescent="0.35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49999999999999" customHeight="1" x14ac:dyDescent="0.35">
      <c r="A151" s="243">
        <v>18</v>
      </c>
      <c r="B151" s="251" t="s">
        <v>997</v>
      </c>
      <c r="C151" s="259" t="e">
        <f>+data!M696</f>
        <v>#DIV/0!</v>
      </c>
      <c r="D151" s="259" t="e">
        <f>+data!M697</f>
        <v>#DIV/0!</v>
      </c>
      <c r="E151" s="259" t="e">
        <f>+data!M698</f>
        <v>#DIV/0!</v>
      </c>
      <c r="F151" s="259" t="e">
        <f>+data!M699</f>
        <v>#DIV/0!</v>
      </c>
      <c r="G151" s="259" t="e">
        <f>+data!M700</f>
        <v>#DIV/0!</v>
      </c>
      <c r="H151" s="259" t="e">
        <f>+data!M701</f>
        <v>#DIV/0!</v>
      </c>
      <c r="I151" s="259" t="e">
        <f>+data!M702</f>
        <v>#DIV/0!</v>
      </c>
    </row>
    <row r="152" spans="1:9" ht="20.149999999999999" customHeight="1" x14ac:dyDescent="0.35">
      <c r="A152" s="243">
        <v>19</v>
      </c>
      <c r="B152" s="259" t="s">
        <v>998</v>
      </c>
      <c r="C152" s="251">
        <f>data!AE87</f>
        <v>420540</v>
      </c>
      <c r="D152" s="251">
        <f>data!AF87</f>
        <v>0</v>
      </c>
      <c r="E152" s="251">
        <f>data!AG87</f>
        <v>2029470</v>
      </c>
      <c r="F152" s="251">
        <f>data!AH87</f>
        <v>0</v>
      </c>
      <c r="G152" s="251">
        <f>data!AI87</f>
        <v>0</v>
      </c>
      <c r="H152" s="251">
        <f>data!AJ87</f>
        <v>14086</v>
      </c>
      <c r="I152" s="251">
        <f>data!AK87</f>
        <v>0</v>
      </c>
    </row>
    <row r="153" spans="1:9" ht="20.149999999999999" customHeight="1" x14ac:dyDescent="0.35">
      <c r="A153" s="243">
        <v>20</v>
      </c>
      <c r="B153" s="259" t="s">
        <v>999</v>
      </c>
      <c r="C153" s="251">
        <f>data!AE88</f>
        <v>2094529</v>
      </c>
      <c r="D153" s="251">
        <f>data!AF88</f>
        <v>0</v>
      </c>
      <c r="E153" s="251">
        <f>data!AG88</f>
        <v>15583080</v>
      </c>
      <c r="F153" s="251">
        <f>data!AH88</f>
        <v>0</v>
      </c>
      <c r="G153" s="251">
        <f>data!AI88</f>
        <v>0</v>
      </c>
      <c r="H153" s="251">
        <f>data!AJ88</f>
        <v>4373205</v>
      </c>
      <c r="I153" s="251">
        <f>data!AK88</f>
        <v>0</v>
      </c>
    </row>
    <row r="154" spans="1:9" ht="20.149999999999999" customHeight="1" x14ac:dyDescent="0.35">
      <c r="A154" s="243">
        <v>21</v>
      </c>
      <c r="B154" s="259" t="s">
        <v>1000</v>
      </c>
      <c r="C154" s="251">
        <f>data!AE89</f>
        <v>2515069</v>
      </c>
      <c r="D154" s="251">
        <f>data!AF89</f>
        <v>0</v>
      </c>
      <c r="E154" s="251">
        <f>data!AG89</f>
        <v>17612550</v>
      </c>
      <c r="F154" s="251">
        <f>data!AH89</f>
        <v>0</v>
      </c>
      <c r="G154" s="251">
        <f>data!AI89</f>
        <v>0</v>
      </c>
      <c r="H154" s="251">
        <f>data!AJ89</f>
        <v>4387291</v>
      </c>
      <c r="I154" s="251">
        <f>data!AK89</f>
        <v>0</v>
      </c>
    </row>
    <row r="155" spans="1:9" ht="20.149999999999999" customHeight="1" x14ac:dyDescent="0.35">
      <c r="A155" s="243" t="s">
        <v>1001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49999999999999" customHeight="1" x14ac:dyDescent="0.35">
      <c r="A156" s="243">
        <v>22</v>
      </c>
      <c r="B156" s="251" t="s">
        <v>1002</v>
      </c>
      <c r="C156" s="251">
        <f>data!AE90</f>
        <v>1752</v>
      </c>
      <c r="D156" s="251">
        <f>data!AF90</f>
        <v>0</v>
      </c>
      <c r="E156" s="251">
        <f>data!AG90</f>
        <v>5091</v>
      </c>
      <c r="F156" s="251">
        <f>data!AH90</f>
        <v>0</v>
      </c>
      <c r="G156" s="251">
        <f>data!AI90</f>
        <v>0</v>
      </c>
      <c r="H156" s="251">
        <f>data!AJ90</f>
        <v>11171</v>
      </c>
      <c r="I156" s="251">
        <f>data!AK90</f>
        <v>0</v>
      </c>
    </row>
    <row r="157" spans="1:9" ht="20.149999999999999" customHeight="1" x14ac:dyDescent="0.35">
      <c r="A157" s="243">
        <v>23</v>
      </c>
      <c r="B157" s="251" t="s">
        <v>1003</v>
      </c>
      <c r="C157" s="251">
        <f>data!AE91</f>
        <v>0</v>
      </c>
      <c r="D157" s="251">
        <f>data!AF91</f>
        <v>0</v>
      </c>
      <c r="E157" s="251">
        <f>data!AG91</f>
        <v>0</v>
      </c>
      <c r="F157" s="251">
        <f>data!AH91</f>
        <v>0</v>
      </c>
      <c r="G157" s="251">
        <f>data!AI91</f>
        <v>0</v>
      </c>
      <c r="H157" s="251">
        <f>data!AJ91</f>
        <v>0</v>
      </c>
      <c r="I157" s="251">
        <f>data!AK91</f>
        <v>0</v>
      </c>
    </row>
    <row r="158" spans="1:9" ht="20.149999999999999" customHeight="1" x14ac:dyDescent="0.35">
      <c r="A158" s="243">
        <v>24</v>
      </c>
      <c r="B158" s="251" t="s">
        <v>1004</v>
      </c>
      <c r="C158" s="251">
        <f>data!AE92</f>
        <v>0</v>
      </c>
      <c r="D158" s="251">
        <f>data!AF92</f>
        <v>0</v>
      </c>
      <c r="E158" s="251">
        <f>data!AG92</f>
        <v>0</v>
      </c>
      <c r="F158" s="251">
        <f>data!AH92</f>
        <v>0</v>
      </c>
      <c r="G158" s="251">
        <f>data!AI92</f>
        <v>0</v>
      </c>
      <c r="H158" s="251">
        <f>data!AJ92</f>
        <v>0</v>
      </c>
      <c r="I158" s="251">
        <f>data!AK92</f>
        <v>0</v>
      </c>
    </row>
    <row r="159" spans="1:9" ht="20.149999999999999" customHeight="1" x14ac:dyDescent="0.35">
      <c r="A159" s="243">
        <v>25</v>
      </c>
      <c r="B159" s="251" t="s">
        <v>1005</v>
      </c>
      <c r="C159" s="251">
        <f>data!AE93</f>
        <v>0</v>
      </c>
      <c r="D159" s="251">
        <f>data!AF93</f>
        <v>0</v>
      </c>
      <c r="E159" s="251">
        <f>data!AG93</f>
        <v>9845</v>
      </c>
      <c r="F159" s="251">
        <f>data!AH93</f>
        <v>0</v>
      </c>
      <c r="G159" s="251">
        <f>data!AI93</f>
        <v>0</v>
      </c>
      <c r="H159" s="251">
        <f>data!AJ93</f>
        <v>1313</v>
      </c>
      <c r="I159" s="251">
        <f>data!AK93</f>
        <v>0</v>
      </c>
    </row>
    <row r="160" spans="1:9" ht="20.149999999999999" customHeight="1" x14ac:dyDescent="0.35">
      <c r="A160" s="243">
        <v>26</v>
      </c>
      <c r="B160" s="251" t="s">
        <v>294</v>
      </c>
      <c r="C160" s="258">
        <f>data!AE94</f>
        <v>0</v>
      </c>
      <c r="D160" s="258">
        <f>data!AF94</f>
        <v>0</v>
      </c>
      <c r="E160" s="258">
        <f>data!AG94</f>
        <v>11.12</v>
      </c>
      <c r="F160" s="258">
        <f>data!AH94</f>
        <v>0</v>
      </c>
      <c r="G160" s="258">
        <f>data!AI94</f>
        <v>0</v>
      </c>
      <c r="H160" s="258">
        <f>data!AJ94</f>
        <v>0</v>
      </c>
      <c r="I160" s="258">
        <f>data!AK94</f>
        <v>0</v>
      </c>
    </row>
    <row r="161" spans="1:9" ht="20.149999999999999" customHeight="1" x14ac:dyDescent="0.35">
      <c r="A161" s="244" t="s">
        <v>987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49999999999999" customHeight="1" x14ac:dyDescent="0.35">
      <c r="D162" s="247"/>
      <c r="I162" s="248" t="s">
        <v>1021</v>
      </c>
    </row>
    <row r="163" spans="1:9" ht="20.149999999999999" customHeight="1" x14ac:dyDescent="0.35">
      <c r="A163" s="247"/>
    </row>
    <row r="164" spans="1:9" ht="20.149999999999999" customHeight="1" x14ac:dyDescent="0.35">
      <c r="A164" s="249" t="str">
        <f>"Hospital: "&amp;data!C98</f>
        <v>Hospital: Pacific County Public Healthcare Services District No. 3</v>
      </c>
      <c r="G164" s="250"/>
      <c r="H164" s="249" t="str">
        <f>"FYE: "&amp;data!C96</f>
        <v>FYE: 12/31/2022</v>
      </c>
    </row>
    <row r="165" spans="1:9" ht="20.149999999999999" customHeight="1" x14ac:dyDescent="0.35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49999999999999" customHeight="1" x14ac:dyDescent="0.35">
      <c r="A166" s="254">
        <v>2</v>
      </c>
      <c r="B166" s="255" t="s">
        <v>989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1022</v>
      </c>
      <c r="H166" s="257" t="s">
        <v>154</v>
      </c>
      <c r="I166" s="257" t="s">
        <v>155</v>
      </c>
    </row>
    <row r="167" spans="1:9" ht="20.149999999999999" customHeight="1" x14ac:dyDescent="0.35">
      <c r="A167" s="254"/>
      <c r="B167" s="255"/>
      <c r="C167" s="257" t="s">
        <v>199</v>
      </c>
      <c r="D167" s="257" t="s">
        <v>199</v>
      </c>
      <c r="E167" s="257" t="s">
        <v>1023</v>
      </c>
      <c r="F167" s="257" t="s">
        <v>209</v>
      </c>
      <c r="G167" s="257" t="s">
        <v>148</v>
      </c>
      <c r="H167" s="256" t="s">
        <v>1024</v>
      </c>
      <c r="I167" s="257" t="s">
        <v>196</v>
      </c>
    </row>
    <row r="168" spans="1:9" ht="20.149999999999999" customHeight="1" x14ac:dyDescent="0.35">
      <c r="A168" s="243">
        <v>3</v>
      </c>
      <c r="B168" s="251" t="s">
        <v>993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49999999999999" customHeight="1" x14ac:dyDescent="0.35">
      <c r="A169" s="243">
        <v>4</v>
      </c>
      <c r="B169" s="251" t="s">
        <v>261</v>
      </c>
      <c r="C169" s="251">
        <f>data!AL59</f>
        <v>0</v>
      </c>
      <c r="D169" s="251">
        <f>data!AM59</f>
        <v>0</v>
      </c>
      <c r="E169" s="251">
        <f>data!AN59</f>
        <v>0</v>
      </c>
      <c r="F169" s="251">
        <f>data!AO59</f>
        <v>0</v>
      </c>
      <c r="G169" s="251">
        <f>data!AP59</f>
        <v>0</v>
      </c>
      <c r="H169" s="251">
        <f>data!AQ59</f>
        <v>0</v>
      </c>
      <c r="I169" s="251">
        <f>data!AR59</f>
        <v>0</v>
      </c>
    </row>
    <row r="170" spans="1:9" ht="20.149999999999999" customHeight="1" x14ac:dyDescent="0.35">
      <c r="A170" s="243">
        <v>5</v>
      </c>
      <c r="B170" s="251" t="s">
        <v>262</v>
      </c>
      <c r="C170" s="258">
        <f>data!AL60</f>
        <v>0</v>
      </c>
      <c r="D170" s="258">
        <f>data!AM60</f>
        <v>0</v>
      </c>
      <c r="E170" s="258">
        <f>data!AN60</f>
        <v>0</v>
      </c>
      <c r="F170" s="258">
        <f>data!AO60</f>
        <v>0</v>
      </c>
      <c r="G170" s="258">
        <f>data!AP60</f>
        <v>0</v>
      </c>
      <c r="H170" s="258">
        <f>data!AQ60</f>
        <v>0</v>
      </c>
      <c r="I170" s="258">
        <f>data!AR60</f>
        <v>0</v>
      </c>
    </row>
    <row r="171" spans="1:9" ht="20.149999999999999" customHeight="1" x14ac:dyDescent="0.35">
      <c r="A171" s="243">
        <v>6</v>
      </c>
      <c r="B171" s="251" t="s">
        <v>263</v>
      </c>
      <c r="C171" s="251">
        <f>data!AL61</f>
        <v>0</v>
      </c>
      <c r="D171" s="251">
        <f>data!AM61</f>
        <v>0</v>
      </c>
      <c r="E171" s="251">
        <f>data!AN61</f>
        <v>0</v>
      </c>
      <c r="F171" s="251">
        <f>data!AO61</f>
        <v>0</v>
      </c>
      <c r="G171" s="251">
        <f>data!AP61</f>
        <v>0</v>
      </c>
      <c r="H171" s="251">
        <f>data!AQ61</f>
        <v>0</v>
      </c>
      <c r="I171" s="251">
        <f>data!AR61</f>
        <v>0</v>
      </c>
    </row>
    <row r="172" spans="1:9" ht="20.149999999999999" customHeight="1" x14ac:dyDescent="0.35">
      <c r="A172" s="243">
        <v>7</v>
      </c>
      <c r="B172" s="251" t="s">
        <v>11</v>
      </c>
      <c r="C172" s="251">
        <f>data!AL62</f>
        <v>0</v>
      </c>
      <c r="D172" s="251">
        <f>data!AM62</f>
        <v>0</v>
      </c>
      <c r="E172" s="251">
        <f>data!AN62</f>
        <v>0</v>
      </c>
      <c r="F172" s="251">
        <f>data!AO62</f>
        <v>0</v>
      </c>
      <c r="G172" s="251">
        <f>data!AP62</f>
        <v>0</v>
      </c>
      <c r="H172" s="251">
        <f>data!AQ62</f>
        <v>0</v>
      </c>
      <c r="I172" s="251">
        <f>data!AR62</f>
        <v>0</v>
      </c>
    </row>
    <row r="173" spans="1:9" ht="20.149999999999999" customHeight="1" x14ac:dyDescent="0.35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0</v>
      </c>
    </row>
    <row r="174" spans="1:9" ht="20.149999999999999" customHeight="1" x14ac:dyDescent="0.35">
      <c r="A174" s="243">
        <v>9</v>
      </c>
      <c r="B174" s="251" t="s">
        <v>265</v>
      </c>
      <c r="C174" s="251">
        <f>data!AL64</f>
        <v>34</v>
      </c>
      <c r="D174" s="251">
        <f>data!AM64</f>
        <v>0</v>
      </c>
      <c r="E174" s="251">
        <f>data!AN64</f>
        <v>0</v>
      </c>
      <c r="F174" s="251">
        <f>data!AO64</f>
        <v>0</v>
      </c>
      <c r="G174" s="251">
        <f>data!AP64</f>
        <v>0</v>
      </c>
      <c r="H174" s="251">
        <f>data!AQ64</f>
        <v>0</v>
      </c>
      <c r="I174" s="251">
        <f>data!AR64</f>
        <v>0</v>
      </c>
    </row>
    <row r="175" spans="1:9" ht="20.149999999999999" customHeight="1" x14ac:dyDescent="0.35">
      <c r="A175" s="243">
        <v>10</v>
      </c>
      <c r="B175" s="251" t="s">
        <v>511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0</v>
      </c>
      <c r="H175" s="251">
        <f>data!AQ65</f>
        <v>0</v>
      </c>
      <c r="I175" s="251">
        <f>data!AR65</f>
        <v>0</v>
      </c>
    </row>
    <row r="176" spans="1:9" ht="20.149999999999999" customHeight="1" x14ac:dyDescent="0.35">
      <c r="A176" s="243">
        <v>11</v>
      </c>
      <c r="B176" s="251" t="s">
        <v>512</v>
      </c>
      <c r="C176" s="251">
        <f>data!AL66</f>
        <v>0</v>
      </c>
      <c r="D176" s="251">
        <f>data!AM66</f>
        <v>0</v>
      </c>
      <c r="E176" s="251">
        <f>data!AN66</f>
        <v>0</v>
      </c>
      <c r="F176" s="251">
        <f>data!AO66</f>
        <v>0</v>
      </c>
      <c r="G176" s="251">
        <f>data!AP66</f>
        <v>0</v>
      </c>
      <c r="H176" s="251">
        <f>data!AQ66</f>
        <v>0</v>
      </c>
      <c r="I176" s="251">
        <f>data!AR66</f>
        <v>0</v>
      </c>
    </row>
    <row r="177" spans="1:9" ht="20.149999999999999" customHeight="1" x14ac:dyDescent="0.35">
      <c r="A177" s="243">
        <v>12</v>
      </c>
      <c r="B177" s="251" t="s">
        <v>16</v>
      </c>
      <c r="C177" s="251">
        <f>data!AL67</f>
        <v>0</v>
      </c>
      <c r="D177" s="251">
        <f>data!AM67</f>
        <v>0</v>
      </c>
      <c r="E177" s="251">
        <f>data!AN67</f>
        <v>0</v>
      </c>
      <c r="F177" s="251">
        <f>data!AO67</f>
        <v>0</v>
      </c>
      <c r="G177" s="251">
        <f>data!AP67</f>
        <v>0</v>
      </c>
      <c r="H177" s="251">
        <f>data!AQ67</f>
        <v>0</v>
      </c>
      <c r="I177" s="251">
        <f>data!AR67</f>
        <v>0</v>
      </c>
    </row>
    <row r="178" spans="1:9" ht="20.149999999999999" customHeight="1" x14ac:dyDescent="0.35">
      <c r="A178" s="243">
        <v>13</v>
      </c>
      <c r="B178" s="251" t="s">
        <v>994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0</v>
      </c>
      <c r="H178" s="251">
        <f>data!AQ68</f>
        <v>0</v>
      </c>
      <c r="I178" s="251">
        <f>data!AR68</f>
        <v>0</v>
      </c>
    </row>
    <row r="179" spans="1:9" ht="20.149999999999999" customHeight="1" x14ac:dyDescent="0.35">
      <c r="A179" s="243">
        <v>14</v>
      </c>
      <c r="B179" s="251" t="s">
        <v>995</v>
      </c>
      <c r="C179" s="251">
        <f>data!AL69</f>
        <v>0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0</v>
      </c>
      <c r="H179" s="251">
        <f>data!AQ69</f>
        <v>0</v>
      </c>
      <c r="I179" s="251">
        <f>data!AR69</f>
        <v>0</v>
      </c>
    </row>
    <row r="180" spans="1:9" ht="20.149999999999999" customHeight="1" x14ac:dyDescent="0.35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49999999999999" customHeight="1" x14ac:dyDescent="0.35">
      <c r="A181" s="243">
        <v>16</v>
      </c>
      <c r="B181" s="259" t="s">
        <v>996</v>
      </c>
      <c r="C181" s="251">
        <f>data!AL85</f>
        <v>34</v>
      </c>
      <c r="D181" s="251">
        <f>data!AM85</f>
        <v>0</v>
      </c>
      <c r="E181" s="251">
        <f>data!AN85</f>
        <v>0</v>
      </c>
      <c r="F181" s="251">
        <f>data!AO85</f>
        <v>0</v>
      </c>
      <c r="G181" s="251">
        <f>data!AP85</f>
        <v>0</v>
      </c>
      <c r="H181" s="251">
        <f>data!AQ85</f>
        <v>0</v>
      </c>
      <c r="I181" s="251">
        <f>data!AR85</f>
        <v>0</v>
      </c>
    </row>
    <row r="182" spans="1:9" ht="20.149999999999999" customHeight="1" x14ac:dyDescent="0.35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49999999999999" customHeight="1" x14ac:dyDescent="0.35">
      <c r="A183" s="243">
        <v>18</v>
      </c>
      <c r="B183" s="251" t="s">
        <v>997</v>
      </c>
      <c r="C183" s="259" t="e">
        <f>+data!M703</f>
        <v>#DIV/0!</v>
      </c>
      <c r="D183" s="259" t="e">
        <f>+data!M704</f>
        <v>#DIV/0!</v>
      </c>
      <c r="E183" s="259" t="e">
        <f>+data!M705</f>
        <v>#DIV/0!</v>
      </c>
      <c r="F183" s="259" t="e">
        <f>+data!M706</f>
        <v>#DIV/0!</v>
      </c>
      <c r="G183" s="259" t="e">
        <f>+data!M707</f>
        <v>#DIV/0!</v>
      </c>
      <c r="H183" s="259" t="e">
        <f>+data!M708</f>
        <v>#DIV/0!</v>
      </c>
      <c r="I183" s="259" t="e">
        <f>+data!M709</f>
        <v>#DIV/0!</v>
      </c>
    </row>
    <row r="184" spans="1:9" ht="20.149999999999999" customHeight="1" x14ac:dyDescent="0.35">
      <c r="A184" s="243">
        <v>19</v>
      </c>
      <c r="B184" s="259" t="s">
        <v>998</v>
      </c>
      <c r="C184" s="251">
        <f>data!AL87</f>
        <v>0</v>
      </c>
      <c r="D184" s="251">
        <f>data!AM87</f>
        <v>0</v>
      </c>
      <c r="E184" s="251">
        <f>data!AN87</f>
        <v>0</v>
      </c>
      <c r="F184" s="251">
        <f>data!AO87</f>
        <v>0</v>
      </c>
      <c r="G184" s="251">
        <f>data!AP87</f>
        <v>0</v>
      </c>
      <c r="H184" s="251">
        <f>data!AQ87</f>
        <v>0</v>
      </c>
      <c r="I184" s="251">
        <f>data!AR87</f>
        <v>0</v>
      </c>
    </row>
    <row r="185" spans="1:9" ht="20.149999999999999" customHeight="1" x14ac:dyDescent="0.35">
      <c r="A185" s="243">
        <v>20</v>
      </c>
      <c r="B185" s="259" t="s">
        <v>999</v>
      </c>
      <c r="C185" s="251">
        <f>data!AL88</f>
        <v>0</v>
      </c>
      <c r="D185" s="251">
        <f>data!AM88</f>
        <v>0</v>
      </c>
      <c r="E185" s="251">
        <f>data!AN88</f>
        <v>0</v>
      </c>
      <c r="F185" s="251">
        <f>data!AO88</f>
        <v>0</v>
      </c>
      <c r="G185" s="251">
        <f>data!AP88</f>
        <v>0</v>
      </c>
      <c r="H185" s="251">
        <f>data!AQ88</f>
        <v>0</v>
      </c>
      <c r="I185" s="251">
        <f>data!AR88</f>
        <v>0</v>
      </c>
    </row>
    <row r="186" spans="1:9" ht="20.149999999999999" customHeight="1" x14ac:dyDescent="0.35">
      <c r="A186" s="243">
        <v>21</v>
      </c>
      <c r="B186" s="259" t="s">
        <v>1000</v>
      </c>
      <c r="C186" s="251">
        <f>data!AL89</f>
        <v>0</v>
      </c>
      <c r="D186" s="251">
        <f>data!AM89</f>
        <v>0</v>
      </c>
      <c r="E186" s="251">
        <f>data!AN89</f>
        <v>0</v>
      </c>
      <c r="F186" s="251">
        <f>data!AO89</f>
        <v>0</v>
      </c>
      <c r="G186" s="251">
        <f>data!AP89</f>
        <v>0</v>
      </c>
      <c r="H186" s="251">
        <f>data!AQ89</f>
        <v>0</v>
      </c>
      <c r="I186" s="251">
        <f>data!AR89</f>
        <v>0</v>
      </c>
    </row>
    <row r="187" spans="1:9" ht="20.149999999999999" customHeight="1" x14ac:dyDescent="0.35">
      <c r="A187" s="243" t="s">
        <v>1001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49999999999999" customHeight="1" x14ac:dyDescent="0.35">
      <c r="A188" s="243">
        <v>22</v>
      </c>
      <c r="B188" s="251" t="s">
        <v>1002</v>
      </c>
      <c r="C188" s="251">
        <f>data!AL90</f>
        <v>0</v>
      </c>
      <c r="D188" s="251">
        <f>data!AM90</f>
        <v>0</v>
      </c>
      <c r="E188" s="251">
        <f>data!AN90</f>
        <v>0</v>
      </c>
      <c r="F188" s="251">
        <f>data!AO90</f>
        <v>0</v>
      </c>
      <c r="G188" s="251">
        <f>data!AP90</f>
        <v>0</v>
      </c>
      <c r="H188" s="251">
        <f>data!AQ90</f>
        <v>0</v>
      </c>
      <c r="I188" s="251">
        <f>data!AR90</f>
        <v>0</v>
      </c>
    </row>
    <row r="189" spans="1:9" ht="20.149999999999999" customHeight="1" x14ac:dyDescent="0.35">
      <c r="A189" s="243">
        <v>23</v>
      </c>
      <c r="B189" s="251" t="s">
        <v>1003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49999999999999" customHeight="1" x14ac:dyDescent="0.35">
      <c r="A190" s="243">
        <v>24</v>
      </c>
      <c r="B190" s="251" t="s">
        <v>1004</v>
      </c>
      <c r="C190" s="251">
        <f>data!AL92</f>
        <v>0</v>
      </c>
      <c r="D190" s="251">
        <f>data!AM92</f>
        <v>0</v>
      </c>
      <c r="E190" s="251">
        <f>data!AN92</f>
        <v>0</v>
      </c>
      <c r="F190" s="251">
        <f>data!AO92</f>
        <v>0</v>
      </c>
      <c r="G190" s="251">
        <f>data!AP92</f>
        <v>0</v>
      </c>
      <c r="H190" s="251">
        <f>data!AQ92</f>
        <v>0</v>
      </c>
      <c r="I190" s="251">
        <f>data!AR92</f>
        <v>0</v>
      </c>
    </row>
    <row r="191" spans="1:9" ht="20.149999999999999" customHeight="1" x14ac:dyDescent="0.35">
      <c r="A191" s="243">
        <v>25</v>
      </c>
      <c r="B191" s="251" t="s">
        <v>1005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0</v>
      </c>
      <c r="H191" s="251">
        <f>data!AQ93</f>
        <v>0</v>
      </c>
      <c r="I191" s="251">
        <f>data!AR93</f>
        <v>0</v>
      </c>
    </row>
    <row r="192" spans="1:9" ht="20.149999999999999" customHeight="1" x14ac:dyDescent="0.35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0</v>
      </c>
      <c r="H192" s="258">
        <f>data!AQ94</f>
        <v>0</v>
      </c>
      <c r="I192" s="258">
        <f>data!AR94</f>
        <v>0</v>
      </c>
    </row>
    <row r="193" spans="1:9" ht="20.149999999999999" customHeight="1" x14ac:dyDescent="0.35">
      <c r="A193" s="244" t="s">
        <v>987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49999999999999" customHeight="1" x14ac:dyDescent="0.35">
      <c r="D194" s="247"/>
      <c r="I194" s="248" t="s">
        <v>1025</v>
      </c>
    </row>
    <row r="195" spans="1:9" ht="20.149999999999999" customHeight="1" x14ac:dyDescent="0.35">
      <c r="A195" s="247"/>
    </row>
    <row r="196" spans="1:9" ht="20.149999999999999" customHeight="1" x14ac:dyDescent="0.35">
      <c r="A196" s="249" t="str">
        <f>"Hospital: "&amp;data!C98</f>
        <v>Hospital: Pacific County Public Healthcare Services District No. 3</v>
      </c>
      <c r="G196" s="250"/>
      <c r="H196" s="249" t="str">
        <f>"FYE: "&amp;data!C96</f>
        <v>FYE: 12/31/2022</v>
      </c>
    </row>
    <row r="197" spans="1:9" ht="20.149999999999999" customHeight="1" x14ac:dyDescent="0.35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49999999999999" customHeight="1" x14ac:dyDescent="0.35">
      <c r="A198" s="254">
        <v>2</v>
      </c>
      <c r="B198" s="255" t="s">
        <v>989</v>
      </c>
      <c r="C198" s="257"/>
      <c r="D198" s="257" t="s">
        <v>157</v>
      </c>
      <c r="E198" s="257" t="s">
        <v>158</v>
      </c>
      <c r="F198" s="257" t="s">
        <v>159</v>
      </c>
      <c r="G198" s="257" t="s">
        <v>1026</v>
      </c>
      <c r="H198" s="257" t="s">
        <v>161</v>
      </c>
      <c r="I198" s="257"/>
    </row>
    <row r="199" spans="1:9" ht="20.149999999999999" customHeight="1" x14ac:dyDescent="0.35">
      <c r="A199" s="254"/>
      <c r="B199" s="255"/>
      <c r="C199" s="257" t="s">
        <v>156</v>
      </c>
      <c r="D199" s="257" t="s">
        <v>258</v>
      </c>
      <c r="E199" s="257" t="s">
        <v>1027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49999999999999" customHeight="1" x14ac:dyDescent="0.35">
      <c r="A200" s="243">
        <v>3</v>
      </c>
      <c r="B200" s="251" t="s">
        <v>993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49999999999999" customHeight="1" x14ac:dyDescent="0.35">
      <c r="A201" s="243">
        <v>4</v>
      </c>
      <c r="B201" s="251" t="s">
        <v>261</v>
      </c>
      <c r="C201" s="251">
        <f>data!AS59</f>
        <v>0</v>
      </c>
      <c r="D201" s="251">
        <f>data!AT59</f>
        <v>0</v>
      </c>
      <c r="E201" s="251">
        <f>data!AU59</f>
        <v>0</v>
      </c>
      <c r="F201" s="263"/>
      <c r="G201" s="263"/>
      <c r="H201" s="263"/>
      <c r="I201" s="251">
        <f>data!AY59</f>
        <v>4422</v>
      </c>
    </row>
    <row r="202" spans="1:9" ht="20.149999999999999" customHeight="1" x14ac:dyDescent="0.35">
      <c r="A202" s="243">
        <v>5</v>
      </c>
      <c r="B202" s="251" t="s">
        <v>262</v>
      </c>
      <c r="C202" s="258">
        <f>data!AS60</f>
        <v>0</v>
      </c>
      <c r="D202" s="258">
        <f>data!AT60</f>
        <v>0</v>
      </c>
      <c r="E202" s="258">
        <f>data!AU60</f>
        <v>0</v>
      </c>
      <c r="F202" s="258">
        <f>data!AV60</f>
        <v>0</v>
      </c>
      <c r="G202" s="258">
        <f>data!AW60</f>
        <v>0</v>
      </c>
      <c r="H202" s="258">
        <f>data!AX60</f>
        <v>0</v>
      </c>
      <c r="I202" s="258">
        <f>data!AY60</f>
        <v>6.61</v>
      </c>
    </row>
    <row r="203" spans="1:9" ht="20.149999999999999" customHeight="1" x14ac:dyDescent="0.35">
      <c r="A203" s="243">
        <v>6</v>
      </c>
      <c r="B203" s="251" t="s">
        <v>263</v>
      </c>
      <c r="C203" s="251">
        <f>data!AS61</f>
        <v>0</v>
      </c>
      <c r="D203" s="251">
        <f>data!AT61</f>
        <v>0</v>
      </c>
      <c r="E203" s="251">
        <f>data!AU61</f>
        <v>0</v>
      </c>
      <c r="F203" s="251">
        <f>data!AV61</f>
        <v>0</v>
      </c>
      <c r="G203" s="251">
        <f>data!AW61</f>
        <v>0</v>
      </c>
      <c r="H203" s="251">
        <f>data!AX61</f>
        <v>0</v>
      </c>
      <c r="I203" s="251">
        <f>data!AY61</f>
        <v>345756</v>
      </c>
    </row>
    <row r="204" spans="1:9" ht="20.149999999999999" customHeight="1" x14ac:dyDescent="0.35">
      <c r="A204" s="243">
        <v>7</v>
      </c>
      <c r="B204" s="251" t="s">
        <v>11</v>
      </c>
      <c r="C204" s="251">
        <f>data!AS62</f>
        <v>0</v>
      </c>
      <c r="D204" s="251">
        <f>data!AT62</f>
        <v>0</v>
      </c>
      <c r="E204" s="251">
        <f>data!AU62</f>
        <v>0</v>
      </c>
      <c r="F204" s="251">
        <f>data!AV62</f>
        <v>0</v>
      </c>
      <c r="G204" s="251">
        <f>data!AW62</f>
        <v>0</v>
      </c>
      <c r="H204" s="251">
        <f>data!AX62</f>
        <v>0</v>
      </c>
      <c r="I204" s="251">
        <f>data!AY62</f>
        <v>158592</v>
      </c>
    </row>
    <row r="205" spans="1:9" ht="20.149999999999999" customHeight="1" x14ac:dyDescent="0.35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49999999999999" customHeight="1" x14ac:dyDescent="0.35">
      <c r="A206" s="243">
        <v>9</v>
      </c>
      <c r="B206" s="251" t="s">
        <v>265</v>
      </c>
      <c r="C206" s="251">
        <f>data!AS64</f>
        <v>0</v>
      </c>
      <c r="D206" s="251">
        <f>data!AT64</f>
        <v>0</v>
      </c>
      <c r="E206" s="251">
        <f>data!AU64</f>
        <v>0</v>
      </c>
      <c r="F206" s="251">
        <f>data!AV64</f>
        <v>234</v>
      </c>
      <c r="G206" s="251">
        <f>data!AW64</f>
        <v>0</v>
      </c>
      <c r="H206" s="251">
        <f>data!AX64</f>
        <v>0</v>
      </c>
      <c r="I206" s="251">
        <f>data!AY64</f>
        <v>111632</v>
      </c>
    </row>
    <row r="207" spans="1:9" ht="20.149999999999999" customHeight="1" x14ac:dyDescent="0.35">
      <c r="A207" s="243">
        <v>10</v>
      </c>
      <c r="B207" s="251" t="s">
        <v>511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0</v>
      </c>
      <c r="G207" s="251">
        <f>data!AW65</f>
        <v>0</v>
      </c>
      <c r="H207" s="251">
        <f>data!AX65</f>
        <v>0</v>
      </c>
      <c r="I207" s="251">
        <f>data!AY65</f>
        <v>0</v>
      </c>
    </row>
    <row r="208" spans="1:9" ht="20.149999999999999" customHeight="1" x14ac:dyDescent="0.35">
      <c r="A208" s="243">
        <v>11</v>
      </c>
      <c r="B208" s="251" t="s">
        <v>512</v>
      </c>
      <c r="C208" s="251">
        <f>data!AS66</f>
        <v>0</v>
      </c>
      <c r="D208" s="251">
        <f>data!AT66</f>
        <v>0</v>
      </c>
      <c r="E208" s="251">
        <f>data!AU66</f>
        <v>0</v>
      </c>
      <c r="F208" s="251">
        <f>data!AV66</f>
        <v>0</v>
      </c>
      <c r="G208" s="251">
        <f>data!AW66</f>
        <v>0</v>
      </c>
      <c r="H208" s="251">
        <f>data!AX66</f>
        <v>0</v>
      </c>
      <c r="I208" s="251">
        <f>data!AY66</f>
        <v>952</v>
      </c>
    </row>
    <row r="209" spans="1:9" ht="20.149999999999999" customHeight="1" x14ac:dyDescent="0.35">
      <c r="A209" s="243">
        <v>12</v>
      </c>
      <c r="B209" s="251" t="s">
        <v>16</v>
      </c>
      <c r="C209" s="251">
        <f>data!AS67</f>
        <v>0</v>
      </c>
      <c r="D209" s="251">
        <f>data!AT67</f>
        <v>0</v>
      </c>
      <c r="E209" s="251">
        <f>data!AU67</f>
        <v>0</v>
      </c>
      <c r="F209" s="251">
        <f>data!AV67</f>
        <v>0</v>
      </c>
      <c r="G209" s="251">
        <f>data!AW67</f>
        <v>0</v>
      </c>
      <c r="H209" s="251">
        <f>data!AX67</f>
        <v>0</v>
      </c>
      <c r="I209" s="251">
        <f>data!AY67</f>
        <v>35564</v>
      </c>
    </row>
    <row r="210" spans="1:9" ht="20.149999999999999" customHeight="1" x14ac:dyDescent="0.35">
      <c r="A210" s="243">
        <v>13</v>
      </c>
      <c r="B210" s="251" t="s">
        <v>994</v>
      </c>
      <c r="C210" s="251">
        <f>data!AS68</f>
        <v>0</v>
      </c>
      <c r="D210" s="251">
        <f>data!AT68</f>
        <v>0</v>
      </c>
      <c r="E210" s="251">
        <f>data!AU68</f>
        <v>0</v>
      </c>
      <c r="F210" s="251">
        <f>data!AV68</f>
        <v>0</v>
      </c>
      <c r="G210" s="251">
        <f>data!AW68</f>
        <v>0</v>
      </c>
      <c r="H210" s="251">
        <f>data!AX68</f>
        <v>0</v>
      </c>
      <c r="I210" s="251">
        <f>data!AY68</f>
        <v>13</v>
      </c>
    </row>
    <row r="211" spans="1:9" ht="20.149999999999999" customHeight="1" x14ac:dyDescent="0.35">
      <c r="A211" s="243">
        <v>14</v>
      </c>
      <c r="B211" s="251" t="s">
        <v>995</v>
      </c>
      <c r="C211" s="251">
        <f>data!AS69</f>
        <v>0</v>
      </c>
      <c r="D211" s="251">
        <f>data!AT69</f>
        <v>0</v>
      </c>
      <c r="E211" s="251">
        <f>data!AU69</f>
        <v>0</v>
      </c>
      <c r="F211" s="251">
        <f>data!AV69</f>
        <v>0</v>
      </c>
      <c r="G211" s="251">
        <f>data!AW69</f>
        <v>0</v>
      </c>
      <c r="H211" s="251">
        <f>data!AX69</f>
        <v>0</v>
      </c>
      <c r="I211" s="251">
        <f>data!AY69</f>
        <v>1970</v>
      </c>
    </row>
    <row r="212" spans="1:9" ht="20.149999999999999" customHeight="1" x14ac:dyDescent="0.35">
      <c r="A212" s="243">
        <v>15</v>
      </c>
      <c r="B212" s="251" t="s">
        <v>284</v>
      </c>
      <c r="C212" s="251">
        <f>-data!AS84</f>
        <v>0</v>
      </c>
      <c r="D212" s="251">
        <f>-data!AT84</f>
        <v>0</v>
      </c>
      <c r="E212" s="251">
        <f>-data!AU84</f>
        <v>0</v>
      </c>
      <c r="F212" s="251">
        <f>-data!AV84</f>
        <v>0</v>
      </c>
      <c r="G212" s="251">
        <f>-data!AW84</f>
        <v>0</v>
      </c>
      <c r="H212" s="251">
        <f>-data!AX84</f>
        <v>0</v>
      </c>
      <c r="I212" s="251">
        <f>-data!AY84</f>
        <v>0</v>
      </c>
    </row>
    <row r="213" spans="1:9" ht="20.149999999999999" customHeight="1" x14ac:dyDescent="0.35">
      <c r="A213" s="243">
        <v>16</v>
      </c>
      <c r="B213" s="259" t="s">
        <v>996</v>
      </c>
      <c r="C213" s="251">
        <f>data!AS85</f>
        <v>0</v>
      </c>
      <c r="D213" s="251">
        <f>data!AT85</f>
        <v>0</v>
      </c>
      <c r="E213" s="251">
        <f>data!AU85</f>
        <v>0</v>
      </c>
      <c r="F213" s="251">
        <f>data!AV85</f>
        <v>234</v>
      </c>
      <c r="G213" s="251">
        <f>data!AW85</f>
        <v>0</v>
      </c>
      <c r="H213" s="251">
        <f>data!AX85</f>
        <v>0</v>
      </c>
      <c r="I213" s="251">
        <f>data!AY85</f>
        <v>654479</v>
      </c>
    </row>
    <row r="214" spans="1:9" ht="20.149999999999999" customHeight="1" x14ac:dyDescent="0.35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49999999999999" customHeight="1" x14ac:dyDescent="0.35">
      <c r="A215" s="243">
        <v>18</v>
      </c>
      <c r="B215" s="251" t="s">
        <v>997</v>
      </c>
      <c r="C215" s="259" t="e">
        <f>+data!M710</f>
        <v>#DIV/0!</v>
      </c>
      <c r="D215" s="259" t="e">
        <f>+data!M711</f>
        <v>#DIV/0!</v>
      </c>
      <c r="E215" s="259" t="e">
        <f>+data!M712</f>
        <v>#DIV/0!</v>
      </c>
      <c r="F215" s="259" t="e">
        <f>+data!M713</f>
        <v>#DIV/0!</v>
      </c>
      <c r="G215" s="265"/>
      <c r="H215" s="251"/>
      <c r="I215" s="251"/>
    </row>
    <row r="216" spans="1:9" ht="20.149999999999999" customHeight="1" x14ac:dyDescent="0.35">
      <c r="A216" s="243">
        <v>19</v>
      </c>
      <c r="B216" s="259" t="s">
        <v>998</v>
      </c>
      <c r="C216" s="251">
        <f>data!AS87</f>
        <v>0</v>
      </c>
      <c r="D216" s="251">
        <f>data!AT87</f>
        <v>0</v>
      </c>
      <c r="E216" s="251">
        <f>data!AU87</f>
        <v>0</v>
      </c>
      <c r="F216" s="251">
        <f>data!AV87</f>
        <v>0</v>
      </c>
      <c r="G216" s="266" t="str">
        <f>IF(data!AW73&gt;0,data!AW73,"")</f>
        <v/>
      </c>
      <c r="H216" s="266" t="str">
        <f>IF(data!AX73&gt;0,data!AX73,"")</f>
        <v/>
      </c>
      <c r="I216" s="266" t="str">
        <f>IF(data!AY73&gt;0,data!AY73,"")</f>
        <v/>
      </c>
    </row>
    <row r="217" spans="1:9" ht="20.149999999999999" customHeight="1" x14ac:dyDescent="0.35">
      <c r="A217" s="243">
        <v>20</v>
      </c>
      <c r="B217" s="259" t="s">
        <v>999</v>
      </c>
      <c r="C217" s="251">
        <f>data!AS88</f>
        <v>0</v>
      </c>
      <c r="D217" s="251">
        <f>data!AT88</f>
        <v>0</v>
      </c>
      <c r="E217" s="251">
        <f>data!AU88</f>
        <v>0</v>
      </c>
      <c r="F217" s="251">
        <f>data!AV88</f>
        <v>652775</v>
      </c>
      <c r="G217" s="266" t="str">
        <f>IF(data!AW74&gt;0,data!AW74,"")</f>
        <v/>
      </c>
      <c r="H217" s="266" t="str">
        <f>IF(data!AX74&gt;0,data!AX74,"")</f>
        <v/>
      </c>
      <c r="I217" s="266" t="str">
        <f>IF(data!AY74&gt;0,data!AY74,"")</f>
        <v/>
      </c>
    </row>
    <row r="218" spans="1:9" ht="20.149999999999999" customHeight="1" x14ac:dyDescent="0.35">
      <c r="A218" s="243">
        <v>21</v>
      </c>
      <c r="B218" s="259" t="s">
        <v>1000</v>
      </c>
      <c r="C218" s="251">
        <f>data!AS89</f>
        <v>0</v>
      </c>
      <c r="D218" s="251">
        <f>data!AT89</f>
        <v>0</v>
      </c>
      <c r="E218" s="251">
        <f>data!AU89</f>
        <v>0</v>
      </c>
      <c r="F218" s="251">
        <f>data!AV89</f>
        <v>652775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49999999999999" customHeight="1" x14ac:dyDescent="0.35">
      <c r="A219" s="243" t="s">
        <v>1001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49999999999999" customHeight="1" x14ac:dyDescent="0.35">
      <c r="A220" s="243">
        <v>22</v>
      </c>
      <c r="B220" s="251" t="s">
        <v>1002</v>
      </c>
      <c r="C220" s="251">
        <f>data!AS90</f>
        <v>0</v>
      </c>
      <c r="D220" s="251">
        <f>data!AT90</f>
        <v>0</v>
      </c>
      <c r="E220" s="251">
        <f>data!AU90</f>
        <v>0</v>
      </c>
      <c r="F220" s="251">
        <f>data!AV90</f>
        <v>0</v>
      </c>
      <c r="G220" s="251">
        <f>data!AW90</f>
        <v>0</v>
      </c>
      <c r="H220" s="251">
        <f>data!AX90</f>
        <v>0</v>
      </c>
      <c r="I220" s="251">
        <f>data!AY90</f>
        <v>1795</v>
      </c>
    </row>
    <row r="221" spans="1:9" ht="20.149999999999999" customHeight="1" x14ac:dyDescent="0.35">
      <c r="A221" s="243">
        <v>23</v>
      </c>
      <c r="B221" s="251" t="s">
        <v>1003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0</v>
      </c>
      <c r="G221" s="251">
        <f>data!AW91</f>
        <v>0</v>
      </c>
      <c r="H221" s="266" t="str">
        <f>IF(data!AX77&gt;0,data!AX77,"")</f>
        <v/>
      </c>
      <c r="I221" s="266">
        <f>IF(data!AY77&gt;0,data!AY77,"")</f>
        <v>823</v>
      </c>
    </row>
    <row r="222" spans="1:9" ht="20.149999999999999" customHeight="1" x14ac:dyDescent="0.35">
      <c r="A222" s="243">
        <v>24</v>
      </c>
      <c r="B222" s="251" t="s">
        <v>1004</v>
      </c>
      <c r="C222" s="251">
        <f>data!AS92</f>
        <v>0</v>
      </c>
      <c r="D222" s="251">
        <f>data!AT92</f>
        <v>0</v>
      </c>
      <c r="E222" s="251">
        <f>data!AU92</f>
        <v>0</v>
      </c>
      <c r="F222" s="251">
        <f>data!AV92</f>
        <v>0</v>
      </c>
      <c r="G222" s="251">
        <f>data!AW92</f>
        <v>0</v>
      </c>
      <c r="H222" s="266" t="str">
        <f>IF(data!AX78&gt;0,data!AX78,"")</f>
        <v/>
      </c>
      <c r="I222" s="266" t="str">
        <f>IF(data!AY78&gt;0,data!AY78,"")</f>
        <v/>
      </c>
    </row>
    <row r="223" spans="1:9" ht="20.149999999999999" customHeight="1" x14ac:dyDescent="0.35">
      <c r="A223" s="243">
        <v>25</v>
      </c>
      <c r="B223" s="251" t="s">
        <v>1005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0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49999999999999" customHeight="1" x14ac:dyDescent="0.35">
      <c r="A224" s="243">
        <v>26</v>
      </c>
      <c r="B224" s="251" t="s">
        <v>294</v>
      </c>
      <c r="C224" s="258">
        <f>data!AS94</f>
        <v>0</v>
      </c>
      <c r="D224" s="258">
        <f>data!AT94</f>
        <v>0</v>
      </c>
      <c r="E224" s="258">
        <f>data!AU94</f>
        <v>0</v>
      </c>
      <c r="F224" s="258">
        <f>data!AV94</f>
        <v>0</v>
      </c>
      <c r="G224" s="266" t="str">
        <f>IF(data!AW80&gt;0,data!AW80,"")</f>
        <v/>
      </c>
      <c r="H224" s="266" t="str">
        <f>IF(data!AX80&gt;0,data!AX80,"")</f>
        <v/>
      </c>
      <c r="I224" s="266" t="str">
        <f>IF(data!AY80&gt;0,data!AY80,"")</f>
        <v/>
      </c>
    </row>
    <row r="225" spans="1:9" ht="20.149999999999999" customHeight="1" x14ac:dyDescent="0.35">
      <c r="A225" s="244" t="s">
        <v>987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49999999999999" customHeight="1" x14ac:dyDescent="0.35">
      <c r="D226" s="247"/>
      <c r="I226" s="248" t="s">
        <v>1028</v>
      </c>
    </row>
    <row r="227" spans="1:9" ht="20.149999999999999" customHeight="1" x14ac:dyDescent="0.35">
      <c r="A227" s="247"/>
    </row>
    <row r="228" spans="1:9" ht="20.149999999999999" customHeight="1" x14ac:dyDescent="0.35">
      <c r="A228" s="249" t="str">
        <f>"Hospital: "&amp;data!C98</f>
        <v>Hospital: Pacific County Public Healthcare Services District No. 3</v>
      </c>
      <c r="G228" s="250"/>
      <c r="H228" s="249" t="str">
        <f>"FYE: "&amp;data!C96</f>
        <v>FYE: 12/31/2022</v>
      </c>
    </row>
    <row r="229" spans="1:9" ht="20.149999999999999" customHeight="1" x14ac:dyDescent="0.35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49999999999999" customHeight="1" x14ac:dyDescent="0.35">
      <c r="A230" s="254">
        <v>2</v>
      </c>
      <c r="B230" s="255" t="s">
        <v>989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49999999999999" customHeight="1" x14ac:dyDescent="0.35">
      <c r="A231" s="254"/>
      <c r="B231" s="255"/>
      <c r="C231" s="257" t="s">
        <v>163</v>
      </c>
      <c r="D231" s="257" t="s">
        <v>216</v>
      </c>
      <c r="E231" s="257" t="s">
        <v>1029</v>
      </c>
      <c r="F231" s="257" t="s">
        <v>1030</v>
      </c>
      <c r="G231" s="257" t="s">
        <v>166</v>
      </c>
      <c r="H231" s="257" t="s">
        <v>167</v>
      </c>
      <c r="I231" s="257" t="s">
        <v>168</v>
      </c>
    </row>
    <row r="232" spans="1:9" ht="20.149999999999999" customHeight="1" x14ac:dyDescent="0.35">
      <c r="A232" s="243">
        <v>3</v>
      </c>
      <c r="B232" s="251" t="s">
        <v>993</v>
      </c>
      <c r="C232" s="253" t="s">
        <v>1031</v>
      </c>
      <c r="D232" s="253" t="s">
        <v>1032</v>
      </c>
      <c r="E232" s="263"/>
      <c r="F232" s="263"/>
      <c r="G232" s="263"/>
      <c r="H232" s="253" t="s">
        <v>260</v>
      </c>
      <c r="I232" s="263"/>
    </row>
    <row r="233" spans="1:9" ht="20.149999999999999" customHeight="1" x14ac:dyDescent="0.35">
      <c r="A233" s="243">
        <v>4</v>
      </c>
      <c r="B233" s="251" t="s">
        <v>261</v>
      </c>
      <c r="C233" s="251">
        <f>data!AZ59</f>
        <v>0</v>
      </c>
      <c r="D233" s="251">
        <f>data!BA59</f>
        <v>0</v>
      </c>
      <c r="E233" s="263"/>
      <c r="F233" s="263"/>
      <c r="G233" s="263"/>
      <c r="H233" s="251">
        <f>data!BE59</f>
        <v>56290</v>
      </c>
      <c r="I233" s="263"/>
    </row>
    <row r="234" spans="1:9" ht="20.149999999999999" customHeight="1" x14ac:dyDescent="0.35">
      <c r="A234" s="243">
        <v>5</v>
      </c>
      <c r="B234" s="251" t="s">
        <v>262</v>
      </c>
      <c r="C234" s="258">
        <f>data!AZ60</f>
        <v>0</v>
      </c>
      <c r="D234" s="258">
        <f>data!BA60</f>
        <v>0</v>
      </c>
      <c r="E234" s="258">
        <f>data!BB60</f>
        <v>0</v>
      </c>
      <c r="F234" s="258">
        <f>data!BC60</f>
        <v>0</v>
      </c>
      <c r="G234" s="258">
        <f>data!BD60</f>
        <v>0</v>
      </c>
      <c r="H234" s="258">
        <f>data!BE60</f>
        <v>3.83</v>
      </c>
      <c r="I234" s="258">
        <f>data!BF60</f>
        <v>7.66</v>
      </c>
    </row>
    <row r="235" spans="1:9" ht="20.149999999999999" customHeight="1" x14ac:dyDescent="0.35">
      <c r="A235" s="243">
        <v>6</v>
      </c>
      <c r="B235" s="251" t="s">
        <v>263</v>
      </c>
      <c r="C235" s="251">
        <f>data!AZ61</f>
        <v>0</v>
      </c>
      <c r="D235" s="251">
        <f>data!BA61</f>
        <v>0</v>
      </c>
      <c r="E235" s="251">
        <f>data!BB61</f>
        <v>0</v>
      </c>
      <c r="F235" s="251">
        <f>data!BC61</f>
        <v>0</v>
      </c>
      <c r="G235" s="251">
        <f>data!BD61</f>
        <v>0</v>
      </c>
      <c r="H235" s="251">
        <f>data!BE61</f>
        <v>303522</v>
      </c>
      <c r="I235" s="251">
        <f>data!BF61</f>
        <v>478109</v>
      </c>
    </row>
    <row r="236" spans="1:9" ht="20.149999999999999" customHeight="1" x14ac:dyDescent="0.35">
      <c r="A236" s="243">
        <v>7</v>
      </c>
      <c r="B236" s="251" t="s">
        <v>11</v>
      </c>
      <c r="C236" s="251">
        <f>data!AZ62</f>
        <v>0</v>
      </c>
      <c r="D236" s="251">
        <f>data!BA62</f>
        <v>0</v>
      </c>
      <c r="E236" s="251">
        <f>data!BB62</f>
        <v>0</v>
      </c>
      <c r="F236" s="251">
        <f>data!BC62</f>
        <v>0</v>
      </c>
      <c r="G236" s="251">
        <f>data!BD62</f>
        <v>0</v>
      </c>
      <c r="H236" s="251">
        <f>data!BE62</f>
        <v>120361</v>
      </c>
      <c r="I236" s="251">
        <f>data!BF62</f>
        <v>225611</v>
      </c>
    </row>
    <row r="237" spans="1:9" ht="20.149999999999999" customHeight="1" x14ac:dyDescent="0.35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0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49999999999999" customHeight="1" x14ac:dyDescent="0.35">
      <c r="A238" s="243">
        <v>9</v>
      </c>
      <c r="B238" s="251" t="s">
        <v>265</v>
      </c>
      <c r="C238" s="251">
        <f>data!AZ64</f>
        <v>0</v>
      </c>
      <c r="D238" s="251">
        <f>data!BA64</f>
        <v>0</v>
      </c>
      <c r="E238" s="251">
        <f>data!BB64</f>
        <v>0</v>
      </c>
      <c r="F238" s="251">
        <f>data!BC64</f>
        <v>0</v>
      </c>
      <c r="G238" s="251">
        <f>data!BD64</f>
        <v>1125</v>
      </c>
      <c r="H238" s="251">
        <f>data!BE64</f>
        <v>93092</v>
      </c>
      <c r="I238" s="251">
        <f>data!BF64</f>
        <v>65055</v>
      </c>
    </row>
    <row r="239" spans="1:9" ht="20.149999999999999" customHeight="1" x14ac:dyDescent="0.35">
      <c r="A239" s="243">
        <v>10</v>
      </c>
      <c r="B239" s="251" t="s">
        <v>511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0</v>
      </c>
      <c r="H239" s="251">
        <f>data!BE65</f>
        <v>0</v>
      </c>
      <c r="I239" s="251">
        <f>data!BF65</f>
        <v>0</v>
      </c>
    </row>
    <row r="240" spans="1:9" ht="20.149999999999999" customHeight="1" x14ac:dyDescent="0.35">
      <c r="A240" s="243">
        <v>11</v>
      </c>
      <c r="B240" s="251" t="s">
        <v>512</v>
      </c>
      <c r="C240" s="251">
        <f>data!AZ66</f>
        <v>0</v>
      </c>
      <c r="D240" s="251">
        <f>data!BA66</f>
        <v>0</v>
      </c>
      <c r="E240" s="251">
        <f>data!BB66</f>
        <v>0</v>
      </c>
      <c r="F240" s="251">
        <f>data!BC66</f>
        <v>0</v>
      </c>
      <c r="G240" s="251">
        <f>data!BD66</f>
        <v>2268</v>
      </c>
      <c r="H240" s="251">
        <f>data!BE66</f>
        <v>64143</v>
      </c>
      <c r="I240" s="251">
        <f>data!BF66</f>
        <v>0</v>
      </c>
    </row>
    <row r="241" spans="1:9" ht="20.149999999999999" customHeight="1" x14ac:dyDescent="0.35">
      <c r="A241" s="243">
        <v>12</v>
      </c>
      <c r="B241" s="251" t="s">
        <v>16</v>
      </c>
      <c r="C241" s="251">
        <f>data!AZ67</f>
        <v>0</v>
      </c>
      <c r="D241" s="251">
        <f>data!BA67</f>
        <v>28610</v>
      </c>
      <c r="E241" s="251">
        <f>data!BB67</f>
        <v>0</v>
      </c>
      <c r="F241" s="251">
        <f>data!BC67</f>
        <v>0</v>
      </c>
      <c r="G241" s="251">
        <f>data!BD67</f>
        <v>13235</v>
      </c>
      <c r="H241" s="251">
        <f>data!BE67</f>
        <v>68414</v>
      </c>
      <c r="I241" s="251">
        <f>data!BF67</f>
        <v>3903</v>
      </c>
    </row>
    <row r="242" spans="1:9" ht="20.149999999999999" customHeight="1" x14ac:dyDescent="0.35">
      <c r="A242" s="243">
        <v>13</v>
      </c>
      <c r="B242" s="251" t="s">
        <v>994</v>
      </c>
      <c r="C242" s="251">
        <f>data!AZ68</f>
        <v>0</v>
      </c>
      <c r="D242" s="251">
        <f>data!BA68</f>
        <v>0</v>
      </c>
      <c r="E242" s="251">
        <f>data!BB68</f>
        <v>0</v>
      </c>
      <c r="F242" s="251">
        <f>data!BC68</f>
        <v>0</v>
      </c>
      <c r="G242" s="251">
        <f>data!BD68</f>
        <v>0</v>
      </c>
      <c r="H242" s="251">
        <f>data!BE68</f>
        <v>8513</v>
      </c>
      <c r="I242" s="251">
        <f>data!BF68</f>
        <v>0</v>
      </c>
    </row>
    <row r="243" spans="1:9" ht="20.149999999999999" customHeight="1" x14ac:dyDescent="0.35">
      <c r="A243" s="243">
        <v>14</v>
      </c>
      <c r="B243" s="251" t="s">
        <v>995</v>
      </c>
      <c r="C243" s="251">
        <f>data!AZ69</f>
        <v>0</v>
      </c>
      <c r="D243" s="251">
        <f>data!BA69</f>
        <v>0</v>
      </c>
      <c r="E243" s="251">
        <f>data!BB69</f>
        <v>0</v>
      </c>
      <c r="F243" s="251">
        <f>data!BC69</f>
        <v>0</v>
      </c>
      <c r="G243" s="251">
        <f>data!BD69</f>
        <v>188</v>
      </c>
      <c r="H243" s="251">
        <f>data!BE69</f>
        <v>568702</v>
      </c>
      <c r="I243" s="251">
        <f>data!BF69</f>
        <v>4738</v>
      </c>
    </row>
    <row r="244" spans="1:9" ht="20.149999999999999" customHeight="1" x14ac:dyDescent="0.35">
      <c r="A244" s="243">
        <v>15</v>
      </c>
      <c r="B244" s="251" t="s">
        <v>284</v>
      </c>
      <c r="C244" s="251">
        <f>-data!AZ84</f>
        <v>0</v>
      </c>
      <c r="D244" s="251">
        <f>-data!BA84</f>
        <v>0</v>
      </c>
      <c r="E244" s="251">
        <f>-data!BB84</f>
        <v>0</v>
      </c>
      <c r="F244" s="251">
        <f>-data!BC84</f>
        <v>0</v>
      </c>
      <c r="G244" s="251">
        <f>-data!BD84</f>
        <v>0</v>
      </c>
      <c r="H244" s="251">
        <f>-data!BE84</f>
        <v>0</v>
      </c>
      <c r="I244" s="251">
        <f>-data!BF84</f>
        <v>0</v>
      </c>
    </row>
    <row r="245" spans="1:9" ht="20.149999999999999" customHeight="1" x14ac:dyDescent="0.35">
      <c r="A245" s="243">
        <v>16</v>
      </c>
      <c r="B245" s="259" t="s">
        <v>996</v>
      </c>
      <c r="C245" s="251">
        <f>data!AZ85</f>
        <v>0</v>
      </c>
      <c r="D245" s="251">
        <f>data!BA85</f>
        <v>28610</v>
      </c>
      <c r="E245" s="251">
        <f>data!BB85</f>
        <v>0</v>
      </c>
      <c r="F245" s="251">
        <f>data!BC85</f>
        <v>0</v>
      </c>
      <c r="G245" s="251">
        <f>data!BD85</f>
        <v>16816</v>
      </c>
      <c r="H245" s="251">
        <f>data!BE85</f>
        <v>1226747</v>
      </c>
      <c r="I245" s="251">
        <f>data!BF85</f>
        <v>777416</v>
      </c>
    </row>
    <row r="246" spans="1:9" ht="20.149999999999999" customHeight="1" x14ac:dyDescent="0.35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49999999999999" customHeight="1" x14ac:dyDescent="0.35">
      <c r="A247" s="243">
        <v>18</v>
      </c>
      <c r="B247" s="251" t="s">
        <v>997</v>
      </c>
      <c r="C247" s="251"/>
      <c r="D247" s="251"/>
      <c r="E247" s="251"/>
      <c r="F247" s="251"/>
      <c r="G247" s="251"/>
      <c r="H247" s="251"/>
      <c r="I247" s="251"/>
    </row>
    <row r="248" spans="1:9" ht="20.149999999999999" customHeight="1" x14ac:dyDescent="0.35">
      <c r="A248" s="243">
        <v>19</v>
      </c>
      <c r="B248" s="259" t="s">
        <v>998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 t="str">
        <f>IF(data!BE73&gt;0,data!BE73,"")</f>
        <v/>
      </c>
      <c r="I248" s="266" t="str">
        <f>IF(data!BF73&gt;0,data!BF73,"")</f>
        <v/>
      </c>
    </row>
    <row r="249" spans="1:9" ht="20.149999999999999" customHeight="1" x14ac:dyDescent="0.35">
      <c r="A249" s="243">
        <v>20</v>
      </c>
      <c r="B249" s="259" t="s">
        <v>999</v>
      </c>
      <c r="C249" s="266" t="str">
        <f>IF(data!AZ74&gt;0,data!AZ74,"")</f>
        <v/>
      </c>
      <c r="D249" s="266" t="str">
        <f>IF(data!BA74&gt;0,data!BA74,"")</f>
        <v/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 t="str">
        <f>IF(data!BE74&gt;0,data!BE74,"")</f>
        <v/>
      </c>
      <c r="I249" s="266" t="str">
        <f>IF(data!BF74&gt;0,data!BF74,"")</f>
        <v/>
      </c>
    </row>
    <row r="250" spans="1:9" ht="20.149999999999999" customHeight="1" x14ac:dyDescent="0.35">
      <c r="A250" s="243">
        <v>21</v>
      </c>
      <c r="B250" s="259" t="s">
        <v>1000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49999999999999" customHeight="1" x14ac:dyDescent="0.35">
      <c r="A251" s="243" t="s">
        <v>1001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49999999999999" customHeight="1" x14ac:dyDescent="0.35">
      <c r="A252" s="243">
        <v>22</v>
      </c>
      <c r="B252" s="251" t="s">
        <v>1002</v>
      </c>
      <c r="C252" s="267">
        <f>data!AZ90</f>
        <v>0</v>
      </c>
      <c r="D252" s="267">
        <f>data!BA90</f>
        <v>1444</v>
      </c>
      <c r="E252" s="267">
        <f>data!BB90</f>
        <v>0</v>
      </c>
      <c r="F252" s="267">
        <f>data!BC90</f>
        <v>0</v>
      </c>
      <c r="G252" s="267">
        <f>data!BD90</f>
        <v>668</v>
      </c>
      <c r="H252" s="267">
        <f>data!BE90</f>
        <v>3453</v>
      </c>
      <c r="I252" s="267">
        <f>data!BF90</f>
        <v>197</v>
      </c>
    </row>
    <row r="253" spans="1:9" ht="20.149999999999999" customHeight="1" x14ac:dyDescent="0.35">
      <c r="A253" s="243">
        <v>23</v>
      </c>
      <c r="B253" s="251" t="s">
        <v>1003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>
        <f>IF(data!BD77&gt;0,data!BD77,"")</f>
        <v>163</v>
      </c>
      <c r="H253" s="266">
        <f>IF(data!BE77&gt;0,data!BE77,"")</f>
        <v>159478</v>
      </c>
      <c r="I253" s="267">
        <f>data!BF91</f>
        <v>0</v>
      </c>
    </row>
    <row r="254" spans="1:9" ht="20.149999999999999" customHeight="1" x14ac:dyDescent="0.35">
      <c r="A254" s="243">
        <v>24</v>
      </c>
      <c r="B254" s="251" t="s">
        <v>1004</v>
      </c>
      <c r="C254" s="266" t="str">
        <f>IF(data!AZ78&gt;0,data!AZ78,"")</f>
        <v/>
      </c>
      <c r="D254" s="267">
        <f>data!BA92</f>
        <v>0</v>
      </c>
      <c r="E254" s="267">
        <f>data!BB92</f>
        <v>0</v>
      </c>
      <c r="F254" s="267">
        <f>data!BC92</f>
        <v>0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49999999999999" customHeight="1" x14ac:dyDescent="0.35">
      <c r="A255" s="243">
        <v>25</v>
      </c>
      <c r="B255" s="251" t="s">
        <v>1005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 t="str">
        <f>IF(data!BE79&gt;0,data!BE79,"")</f>
        <v/>
      </c>
      <c r="I255" s="266" t="str">
        <f>IF(data!BF79&gt;0,data!BF79,"")</f>
        <v/>
      </c>
    </row>
    <row r="256" spans="1:9" ht="20.149999999999999" customHeight="1" x14ac:dyDescent="0.35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 t="str">
        <f>IF(data!BB80&gt;0,data!BB80,"")</f>
        <v/>
      </c>
      <c r="F256" s="266" t="str">
        <f>IF(data!BC80&gt;0,data!BC80,"")</f>
        <v/>
      </c>
      <c r="G256" s="266" t="str">
        <f>IF(data!BD80&gt;0,data!BD80,"")</f>
        <v/>
      </c>
      <c r="H256" s="266" t="str">
        <f>IF(data!BE80&gt;0,data!BE80,"")</f>
        <v/>
      </c>
      <c r="I256" s="266">
        <f>IF(data!BF80&gt;0,data!BF80,"")</f>
        <v>799</v>
      </c>
    </row>
    <row r="257" spans="1:9" ht="20.149999999999999" customHeight="1" x14ac:dyDescent="0.35">
      <c r="A257" s="244" t="s">
        <v>987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49999999999999" customHeight="1" x14ac:dyDescent="0.35">
      <c r="D258" s="247"/>
      <c r="I258" s="248" t="s">
        <v>1033</v>
      </c>
    </row>
    <row r="259" spans="1:9" ht="20.149999999999999" customHeight="1" x14ac:dyDescent="0.35">
      <c r="A259" s="247"/>
    </row>
    <row r="260" spans="1:9" ht="20.149999999999999" customHeight="1" x14ac:dyDescent="0.35">
      <c r="A260" s="249" t="str">
        <f>"Hospital: "&amp;data!C98</f>
        <v>Hospital: Pacific County Public Healthcare Services District No. 3</v>
      </c>
      <c r="G260" s="250"/>
      <c r="H260" s="249" t="str">
        <f>"FYE: "&amp;data!C96</f>
        <v>FYE: 12/31/2022</v>
      </c>
    </row>
    <row r="261" spans="1:9" ht="20.149999999999999" customHeight="1" x14ac:dyDescent="0.35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49999999999999" customHeight="1" x14ac:dyDescent="0.35">
      <c r="A262" s="254">
        <v>2</v>
      </c>
      <c r="B262" s="255" t="s">
        <v>989</v>
      </c>
      <c r="C262" s="257" t="s">
        <v>1034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49999999999999" customHeight="1" x14ac:dyDescent="0.35">
      <c r="A263" s="254"/>
      <c r="B263" s="255"/>
      <c r="C263" s="257" t="s">
        <v>1035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1036</v>
      </c>
    </row>
    <row r="264" spans="1:9" ht="20.149999999999999" customHeight="1" x14ac:dyDescent="0.35">
      <c r="A264" s="243">
        <v>3</v>
      </c>
      <c r="B264" s="251" t="s">
        <v>993</v>
      </c>
      <c r="C264" s="263"/>
      <c r="D264" s="263"/>
      <c r="E264" s="263"/>
      <c r="F264" s="263"/>
      <c r="G264" s="263"/>
      <c r="H264" s="263"/>
      <c r="I264" s="263"/>
    </row>
    <row r="265" spans="1:9" ht="20.149999999999999" customHeight="1" x14ac:dyDescent="0.35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49999999999999" customHeight="1" x14ac:dyDescent="0.35">
      <c r="A266" s="243">
        <v>5</v>
      </c>
      <c r="B266" s="251" t="s">
        <v>262</v>
      </c>
      <c r="C266" s="258">
        <f>data!BG60</f>
        <v>0</v>
      </c>
      <c r="D266" s="258">
        <f>data!BH60</f>
        <v>1.6</v>
      </c>
      <c r="E266" s="258">
        <f>data!BI60</f>
        <v>0</v>
      </c>
      <c r="F266" s="258">
        <f>data!BJ60</f>
        <v>4.3499999999999996</v>
      </c>
      <c r="G266" s="258">
        <f>data!BK60</f>
        <v>3.31</v>
      </c>
      <c r="H266" s="258">
        <f>data!BL60</f>
        <v>7.3</v>
      </c>
      <c r="I266" s="258">
        <f>data!BM60</f>
        <v>0</v>
      </c>
    </row>
    <row r="267" spans="1:9" ht="20.149999999999999" customHeight="1" x14ac:dyDescent="0.35">
      <c r="A267" s="243">
        <v>6</v>
      </c>
      <c r="B267" s="251" t="s">
        <v>263</v>
      </c>
      <c r="C267" s="251">
        <f>data!BG61</f>
        <v>0</v>
      </c>
      <c r="D267" s="251">
        <f>data!BH61</f>
        <v>163163</v>
      </c>
      <c r="E267" s="251">
        <f>data!BI61</f>
        <v>0</v>
      </c>
      <c r="F267" s="251">
        <f>data!BJ61</f>
        <v>166978</v>
      </c>
      <c r="G267" s="251">
        <f>data!BK61</f>
        <v>115827</v>
      </c>
      <c r="H267" s="251">
        <f>data!BL61</f>
        <v>452300</v>
      </c>
      <c r="I267" s="251">
        <f>data!BM61</f>
        <v>0</v>
      </c>
    </row>
    <row r="268" spans="1:9" ht="20.149999999999999" customHeight="1" x14ac:dyDescent="0.35">
      <c r="A268" s="243">
        <v>7</v>
      </c>
      <c r="B268" s="251" t="s">
        <v>11</v>
      </c>
      <c r="C268" s="251">
        <f>data!BG62</f>
        <v>0</v>
      </c>
      <c r="D268" s="251">
        <f>data!BH62</f>
        <v>55120</v>
      </c>
      <c r="E268" s="251">
        <f>data!BI62</f>
        <v>0</v>
      </c>
      <c r="F268" s="251">
        <f>data!BJ62</f>
        <v>75912</v>
      </c>
      <c r="G268" s="251">
        <f>data!BK62</f>
        <v>46997</v>
      </c>
      <c r="H268" s="251">
        <f>data!BL62</f>
        <v>199907</v>
      </c>
      <c r="I268" s="251">
        <f>data!BM62</f>
        <v>0</v>
      </c>
    </row>
    <row r="269" spans="1:9" ht="20.149999999999999" customHeight="1" x14ac:dyDescent="0.35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0</v>
      </c>
      <c r="F269" s="251">
        <f>data!BJ63</f>
        <v>0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49999999999999" customHeight="1" x14ac:dyDescent="0.35">
      <c r="A270" s="243">
        <v>9</v>
      </c>
      <c r="B270" s="251" t="s">
        <v>265</v>
      </c>
      <c r="C270" s="251">
        <f>data!BG64</f>
        <v>0</v>
      </c>
      <c r="D270" s="251">
        <f>data!BH64</f>
        <v>64285</v>
      </c>
      <c r="E270" s="251">
        <f>data!BI64</f>
        <v>0</v>
      </c>
      <c r="F270" s="251">
        <f>data!BJ64</f>
        <v>203</v>
      </c>
      <c r="G270" s="251">
        <f>data!BK64</f>
        <v>90433</v>
      </c>
      <c r="H270" s="251">
        <f>data!BL64</f>
        <v>320</v>
      </c>
      <c r="I270" s="251">
        <f>data!BM64</f>
        <v>0</v>
      </c>
    </row>
    <row r="271" spans="1:9" ht="20.149999999999999" customHeight="1" x14ac:dyDescent="0.35">
      <c r="A271" s="243">
        <v>10</v>
      </c>
      <c r="B271" s="251" t="s">
        <v>511</v>
      </c>
      <c r="C271" s="251">
        <f>data!BG65</f>
        <v>0</v>
      </c>
      <c r="D271" s="251">
        <f>data!BH65</f>
        <v>0</v>
      </c>
      <c r="E271" s="251">
        <f>data!BI65</f>
        <v>0</v>
      </c>
      <c r="F271" s="251">
        <f>data!BJ65</f>
        <v>0</v>
      </c>
      <c r="G271" s="251">
        <f>data!BK65</f>
        <v>0</v>
      </c>
      <c r="H271" s="251">
        <f>data!BL65</f>
        <v>0</v>
      </c>
      <c r="I271" s="251">
        <f>data!BM65</f>
        <v>0</v>
      </c>
    </row>
    <row r="272" spans="1:9" ht="20.149999999999999" customHeight="1" x14ac:dyDescent="0.35">
      <c r="A272" s="243">
        <v>11</v>
      </c>
      <c r="B272" s="251" t="s">
        <v>512</v>
      </c>
      <c r="C272" s="251">
        <f>data!BG66</f>
        <v>0</v>
      </c>
      <c r="D272" s="251">
        <f>data!BH66</f>
        <v>1116560</v>
      </c>
      <c r="E272" s="251">
        <f>data!BI66</f>
        <v>0</v>
      </c>
      <c r="F272" s="251">
        <f>data!BJ66</f>
        <v>232730</v>
      </c>
      <c r="G272" s="251">
        <f>data!BK66</f>
        <v>1264122</v>
      </c>
      <c r="H272" s="251">
        <f>data!BL66</f>
        <v>20942</v>
      </c>
      <c r="I272" s="251">
        <f>data!BM66</f>
        <v>0</v>
      </c>
    </row>
    <row r="273" spans="1:9" ht="20.149999999999999" customHeight="1" x14ac:dyDescent="0.35">
      <c r="A273" s="243">
        <v>12</v>
      </c>
      <c r="B273" s="251" t="s">
        <v>16</v>
      </c>
      <c r="C273" s="251">
        <f>data!BG67</f>
        <v>0</v>
      </c>
      <c r="D273" s="251">
        <f>data!BH67</f>
        <v>38021</v>
      </c>
      <c r="E273" s="251">
        <f>data!BI67</f>
        <v>0</v>
      </c>
      <c r="F273" s="251">
        <f>data!BJ67</f>
        <v>38021</v>
      </c>
      <c r="G273" s="251">
        <f>data!BK67</f>
        <v>38021</v>
      </c>
      <c r="H273" s="251">
        <f>data!BL67</f>
        <v>36912</v>
      </c>
      <c r="I273" s="251">
        <f>data!BM67</f>
        <v>0</v>
      </c>
    </row>
    <row r="274" spans="1:9" ht="20.149999999999999" customHeight="1" x14ac:dyDescent="0.35">
      <c r="A274" s="243">
        <v>13</v>
      </c>
      <c r="B274" s="251" t="s">
        <v>994</v>
      </c>
      <c r="C274" s="251">
        <f>data!BG68</f>
        <v>0</v>
      </c>
      <c r="D274" s="251">
        <f>data!BH68</f>
        <v>1665</v>
      </c>
      <c r="E274" s="251">
        <f>data!BI68</f>
        <v>0</v>
      </c>
      <c r="F274" s="251">
        <f>data!BJ68</f>
        <v>0</v>
      </c>
      <c r="G274" s="251">
        <f>data!BK68</f>
        <v>673</v>
      </c>
      <c r="H274" s="251">
        <f>data!BL68</f>
        <v>0</v>
      </c>
      <c r="I274" s="251">
        <f>data!BM68</f>
        <v>0</v>
      </c>
    </row>
    <row r="275" spans="1:9" ht="20.149999999999999" customHeight="1" x14ac:dyDescent="0.35">
      <c r="A275" s="243">
        <v>14</v>
      </c>
      <c r="B275" s="251" t="s">
        <v>995</v>
      </c>
      <c r="C275" s="251">
        <f>data!BG69</f>
        <v>0</v>
      </c>
      <c r="D275" s="251">
        <f>data!BH69</f>
        <v>141240</v>
      </c>
      <c r="E275" s="251">
        <f>data!BI69</f>
        <v>0</v>
      </c>
      <c r="F275" s="251">
        <f>data!BJ69</f>
        <v>29057</v>
      </c>
      <c r="G275" s="251">
        <f>data!BK69</f>
        <v>290</v>
      </c>
      <c r="H275" s="251">
        <f>data!BL69</f>
        <v>215</v>
      </c>
      <c r="I275" s="251">
        <f>data!BM69</f>
        <v>0</v>
      </c>
    </row>
    <row r="276" spans="1:9" ht="20.149999999999999" customHeight="1" x14ac:dyDescent="0.35">
      <c r="A276" s="243">
        <v>15</v>
      </c>
      <c r="B276" s="251" t="s">
        <v>284</v>
      </c>
      <c r="C276" s="251">
        <f>-data!BG84</f>
        <v>0</v>
      </c>
      <c r="D276" s="251">
        <f>-data!BH84</f>
        <v>0</v>
      </c>
      <c r="E276" s="251">
        <f>-data!BI84</f>
        <v>0</v>
      </c>
      <c r="F276" s="251">
        <f>-data!BJ84</f>
        <v>0</v>
      </c>
      <c r="G276" s="251">
        <f>-data!BK84</f>
        <v>0</v>
      </c>
      <c r="H276" s="251">
        <f>-data!BL84</f>
        <v>0</v>
      </c>
      <c r="I276" s="251">
        <f>-data!BM84</f>
        <v>0</v>
      </c>
    </row>
    <row r="277" spans="1:9" ht="20.149999999999999" customHeight="1" x14ac:dyDescent="0.35">
      <c r="A277" s="243">
        <v>16</v>
      </c>
      <c r="B277" s="259" t="s">
        <v>996</v>
      </c>
      <c r="C277" s="251">
        <f>data!BG85</f>
        <v>0</v>
      </c>
      <c r="D277" s="251">
        <f>data!BH85</f>
        <v>1580054</v>
      </c>
      <c r="E277" s="251">
        <f>data!BI85</f>
        <v>0</v>
      </c>
      <c r="F277" s="251">
        <f>data!BJ85</f>
        <v>542901</v>
      </c>
      <c r="G277" s="251">
        <f>data!BK85</f>
        <v>1556363</v>
      </c>
      <c r="H277" s="251">
        <f>data!BL85</f>
        <v>710596</v>
      </c>
      <c r="I277" s="251">
        <f>data!BM85</f>
        <v>0</v>
      </c>
    </row>
    <row r="278" spans="1:9" ht="20.149999999999999" customHeight="1" x14ac:dyDescent="0.35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49999999999999" customHeight="1" x14ac:dyDescent="0.35">
      <c r="A279" s="243">
        <v>18</v>
      </c>
      <c r="B279" s="251" t="s">
        <v>997</v>
      </c>
      <c r="C279" s="251"/>
      <c r="D279" s="251"/>
      <c r="E279" s="251"/>
      <c r="F279" s="251"/>
      <c r="G279" s="251"/>
      <c r="H279" s="251"/>
      <c r="I279" s="251"/>
    </row>
    <row r="280" spans="1:9" ht="20.149999999999999" customHeight="1" x14ac:dyDescent="0.35">
      <c r="A280" s="243">
        <v>19</v>
      </c>
      <c r="B280" s="259" t="s">
        <v>998</v>
      </c>
      <c r="C280" s="266" t="str">
        <f>IF(data!BG73&gt;0,data!BG73,"")</f>
        <v/>
      </c>
      <c r="D280" s="266" t="str">
        <f>IF(data!BH73&gt;0,data!BH73,"")</f>
        <v/>
      </c>
      <c r="E280" s="266" t="str">
        <f>IF(data!BI73&gt;0,data!BI73,"")</f>
        <v/>
      </c>
      <c r="F280" s="266" t="str">
        <f>IF(data!BJ73&gt;0,data!BJ73,"")</f>
        <v/>
      </c>
      <c r="G280" s="266" t="str">
        <f>IF(data!BK73&gt;0,data!BK73,"")</f>
        <v/>
      </c>
      <c r="H280" s="266" t="str">
        <f>IF(data!BL73&gt;0,data!BL73,"")</f>
        <v/>
      </c>
      <c r="I280" s="266" t="str">
        <f>IF(data!BM73&gt;0,data!BM73,"")</f>
        <v/>
      </c>
    </row>
    <row r="281" spans="1:9" ht="20.149999999999999" customHeight="1" x14ac:dyDescent="0.35">
      <c r="A281" s="243">
        <v>20</v>
      </c>
      <c r="B281" s="259" t="s">
        <v>999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49999999999999" customHeight="1" x14ac:dyDescent="0.35">
      <c r="A282" s="243">
        <v>21</v>
      </c>
      <c r="B282" s="259" t="s">
        <v>1000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49999999999999" customHeight="1" x14ac:dyDescent="0.35">
      <c r="A283" s="243" t="s">
        <v>1001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49999999999999" customHeight="1" x14ac:dyDescent="0.35">
      <c r="A284" s="243">
        <v>22</v>
      </c>
      <c r="B284" s="251" t="s">
        <v>1002</v>
      </c>
      <c r="C284" s="267">
        <f>data!BG90</f>
        <v>0</v>
      </c>
      <c r="D284" s="267">
        <f>data!BH90</f>
        <v>1919</v>
      </c>
      <c r="E284" s="267">
        <f>data!BI90</f>
        <v>0</v>
      </c>
      <c r="F284" s="267">
        <f>data!BJ90</f>
        <v>1919</v>
      </c>
      <c r="G284" s="267">
        <f>data!BK90</f>
        <v>1919</v>
      </c>
      <c r="H284" s="267">
        <f>data!BL90</f>
        <v>1863</v>
      </c>
      <c r="I284" s="267">
        <f>data!BM90</f>
        <v>0</v>
      </c>
    </row>
    <row r="285" spans="1:9" ht="20.149999999999999" customHeight="1" x14ac:dyDescent="0.35">
      <c r="A285" s="243">
        <v>23</v>
      </c>
      <c r="B285" s="251" t="s">
        <v>1003</v>
      </c>
      <c r="C285" s="266" t="str">
        <f>IF(data!BG77&gt;0,data!BG77,"")</f>
        <v/>
      </c>
      <c r="D285" s="267">
        <f>data!BH91</f>
        <v>0</v>
      </c>
      <c r="E285" s="267">
        <f>data!BI91</f>
        <v>0</v>
      </c>
      <c r="F285" s="266" t="str">
        <f>IF(data!BJ77&gt;0,data!BJ77,"")</f>
        <v/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49999999999999" customHeight="1" x14ac:dyDescent="0.35">
      <c r="A286" s="243">
        <v>24</v>
      </c>
      <c r="B286" s="251" t="s">
        <v>1004</v>
      </c>
      <c r="C286" s="266" t="str">
        <f>IF(data!BG78&gt;0,data!BG78,"")</f>
        <v/>
      </c>
      <c r="D286" s="267">
        <f>data!BH92</f>
        <v>0</v>
      </c>
      <c r="E286" s="267">
        <f>data!BI92</f>
        <v>0</v>
      </c>
      <c r="F286" s="266" t="str">
        <f>IF(data!BJ78&gt;0,data!BJ78,"")</f>
        <v/>
      </c>
      <c r="G286" s="267">
        <f>data!BK92</f>
        <v>0</v>
      </c>
      <c r="H286" s="267">
        <f>data!BL92</f>
        <v>0</v>
      </c>
      <c r="I286" s="267">
        <f>data!BM92</f>
        <v>0</v>
      </c>
    </row>
    <row r="287" spans="1:9" ht="20.149999999999999" customHeight="1" x14ac:dyDescent="0.35">
      <c r="A287" s="243">
        <v>25</v>
      </c>
      <c r="B287" s="251" t="s">
        <v>1005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49999999999999" customHeight="1" x14ac:dyDescent="0.35">
      <c r="A288" s="243">
        <v>26</v>
      </c>
      <c r="B288" s="251" t="s">
        <v>294</v>
      </c>
      <c r="C288" s="266" t="str">
        <f>IF(data!BG80&gt;0,data!BG80,"")</f>
        <v/>
      </c>
      <c r="D288" s="266">
        <f>IF(data!BH80&gt;0,data!BH80,"")</f>
        <v>1187</v>
      </c>
      <c r="E288" s="266" t="str">
        <f>IF(data!BI80&gt;0,data!BI80,"")</f>
        <v/>
      </c>
      <c r="F288" s="266">
        <f>IF(data!BJ80&gt;0,data!BJ80,"")</f>
        <v>1105</v>
      </c>
      <c r="G288" s="266">
        <f>IF(data!BK80&gt;0,data!BK80,"")</f>
        <v>195</v>
      </c>
      <c r="H288" s="266">
        <f>IF(data!BL80&gt;0,data!BL80,"")</f>
        <v>155</v>
      </c>
      <c r="I288" s="266" t="str">
        <f>IF(data!BM80&gt;0,data!BM80,"")</f>
        <v/>
      </c>
    </row>
    <row r="289" spans="1:9" ht="20.149999999999999" customHeight="1" x14ac:dyDescent="0.35">
      <c r="A289" s="244" t="s">
        <v>987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49999999999999" customHeight="1" x14ac:dyDescent="0.35">
      <c r="D290" s="247"/>
      <c r="I290" s="248" t="s">
        <v>1037</v>
      </c>
    </row>
    <row r="291" spans="1:9" ht="20.149999999999999" customHeight="1" x14ac:dyDescent="0.35">
      <c r="A291" s="247"/>
    </row>
    <row r="292" spans="1:9" ht="20.149999999999999" customHeight="1" x14ac:dyDescent="0.35">
      <c r="A292" s="249" t="str">
        <f>"Hospital: "&amp;data!C98</f>
        <v>Hospital: Pacific County Public Healthcare Services District No. 3</v>
      </c>
      <c r="G292" s="250"/>
      <c r="H292" s="249" t="str">
        <f>"FYE: "&amp;data!C96</f>
        <v>FYE: 12/31/2022</v>
      </c>
    </row>
    <row r="293" spans="1:9" ht="20.149999999999999" customHeight="1" x14ac:dyDescent="0.35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49999999999999" customHeight="1" x14ac:dyDescent="0.35">
      <c r="A294" s="254">
        <v>2</v>
      </c>
      <c r="B294" s="255" t="s">
        <v>989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49999999999999" customHeight="1" x14ac:dyDescent="0.35">
      <c r="A295" s="254"/>
      <c r="B295" s="255"/>
      <c r="C295" s="257" t="s">
        <v>1038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49999999999999" customHeight="1" x14ac:dyDescent="0.35">
      <c r="A296" s="243">
        <v>3</v>
      </c>
      <c r="B296" s="251" t="s">
        <v>993</v>
      </c>
      <c r="C296" s="263"/>
      <c r="D296" s="263"/>
      <c r="E296" s="263"/>
      <c r="F296" s="263"/>
      <c r="G296" s="263"/>
      <c r="H296" s="263"/>
      <c r="I296" s="263"/>
    </row>
    <row r="297" spans="1:9" ht="20.149999999999999" customHeight="1" x14ac:dyDescent="0.35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49999999999999" customHeight="1" x14ac:dyDescent="0.35">
      <c r="A298" s="243">
        <v>5</v>
      </c>
      <c r="B298" s="251" t="s">
        <v>262</v>
      </c>
      <c r="C298" s="258">
        <f>data!BN60</f>
        <v>4.3499999999999996</v>
      </c>
      <c r="D298" s="258">
        <f>data!BO60</f>
        <v>0</v>
      </c>
      <c r="E298" s="258">
        <f>data!BP60</f>
        <v>0</v>
      </c>
      <c r="F298" s="258">
        <f>data!BQ60</f>
        <v>0</v>
      </c>
      <c r="G298" s="258">
        <f>data!BR60</f>
        <v>2.6</v>
      </c>
      <c r="H298" s="258">
        <f>data!BS60</f>
        <v>0</v>
      </c>
      <c r="I298" s="258">
        <f>data!BT60</f>
        <v>0</v>
      </c>
    </row>
    <row r="299" spans="1:9" ht="20.149999999999999" customHeight="1" x14ac:dyDescent="0.35">
      <c r="A299" s="243">
        <v>6</v>
      </c>
      <c r="B299" s="251" t="s">
        <v>263</v>
      </c>
      <c r="C299" s="251">
        <f>data!BN61</f>
        <v>1311032</v>
      </c>
      <c r="D299" s="251">
        <f>data!BO61</f>
        <v>0</v>
      </c>
      <c r="E299" s="251">
        <f>data!BP61</f>
        <v>0</v>
      </c>
      <c r="F299" s="251">
        <f>data!BQ61</f>
        <v>0</v>
      </c>
      <c r="G299" s="251">
        <f>data!BR61</f>
        <v>230658</v>
      </c>
      <c r="H299" s="251">
        <f>data!BS61</f>
        <v>0</v>
      </c>
      <c r="I299" s="251">
        <f>data!BT61</f>
        <v>0</v>
      </c>
    </row>
    <row r="300" spans="1:9" ht="20.149999999999999" customHeight="1" x14ac:dyDescent="0.35">
      <c r="A300" s="243">
        <v>7</v>
      </c>
      <c r="B300" s="251" t="s">
        <v>11</v>
      </c>
      <c r="C300" s="251">
        <f>data!BN62</f>
        <v>198641</v>
      </c>
      <c r="D300" s="251">
        <f>data!BO62</f>
        <v>0</v>
      </c>
      <c r="E300" s="251">
        <f>data!BP62</f>
        <v>0</v>
      </c>
      <c r="F300" s="251">
        <f>data!BQ62</f>
        <v>0</v>
      </c>
      <c r="G300" s="251">
        <f>data!BR62</f>
        <v>85193</v>
      </c>
      <c r="H300" s="251">
        <f>data!BS62</f>
        <v>0</v>
      </c>
      <c r="I300" s="251">
        <f>data!BT62</f>
        <v>0</v>
      </c>
    </row>
    <row r="301" spans="1:9" ht="20.149999999999999" customHeight="1" x14ac:dyDescent="0.35">
      <c r="A301" s="243">
        <v>8</v>
      </c>
      <c r="B301" s="251" t="s">
        <v>264</v>
      </c>
      <c r="C301" s="251">
        <f>data!BN63</f>
        <v>0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49999999999999" customHeight="1" x14ac:dyDescent="0.35">
      <c r="A302" s="243">
        <v>9</v>
      </c>
      <c r="B302" s="251" t="s">
        <v>265</v>
      </c>
      <c r="C302" s="251">
        <f>data!BN64</f>
        <v>23501</v>
      </c>
      <c r="D302" s="251">
        <f>data!BO64</f>
        <v>0</v>
      </c>
      <c r="E302" s="251">
        <f>data!BP64</f>
        <v>0</v>
      </c>
      <c r="F302" s="251">
        <f>data!BQ64</f>
        <v>0</v>
      </c>
      <c r="G302" s="251">
        <f>data!BR64</f>
        <v>10042</v>
      </c>
      <c r="H302" s="251">
        <f>data!BS64</f>
        <v>0</v>
      </c>
      <c r="I302" s="251">
        <f>data!BT64</f>
        <v>0</v>
      </c>
    </row>
    <row r="303" spans="1:9" ht="20.149999999999999" customHeight="1" x14ac:dyDescent="0.35">
      <c r="A303" s="243">
        <v>10</v>
      </c>
      <c r="B303" s="251" t="s">
        <v>511</v>
      </c>
      <c r="C303" s="251">
        <f>data!BN65</f>
        <v>0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0</v>
      </c>
    </row>
    <row r="304" spans="1:9" ht="20.149999999999999" customHeight="1" x14ac:dyDescent="0.35">
      <c r="A304" s="243">
        <v>11</v>
      </c>
      <c r="B304" s="251" t="s">
        <v>512</v>
      </c>
      <c r="C304" s="251">
        <f>data!BN66</f>
        <v>245462</v>
      </c>
      <c r="D304" s="251">
        <f>data!BO66</f>
        <v>0</v>
      </c>
      <c r="E304" s="251">
        <f>data!BP66</f>
        <v>418</v>
      </c>
      <c r="F304" s="251">
        <f>data!BQ66</f>
        <v>0</v>
      </c>
      <c r="G304" s="251">
        <f>data!BR66</f>
        <v>140167</v>
      </c>
      <c r="H304" s="251">
        <f>data!BS66</f>
        <v>0</v>
      </c>
      <c r="I304" s="251">
        <f>data!BT66</f>
        <v>0</v>
      </c>
    </row>
    <row r="305" spans="1:9" ht="20.149999999999999" customHeight="1" x14ac:dyDescent="0.35">
      <c r="A305" s="243">
        <v>12</v>
      </c>
      <c r="B305" s="251" t="s">
        <v>16</v>
      </c>
      <c r="C305" s="251">
        <f>data!BN67</f>
        <v>38021</v>
      </c>
      <c r="D305" s="251">
        <f>data!BO67</f>
        <v>0</v>
      </c>
      <c r="E305" s="251">
        <f>data!BP67</f>
        <v>0</v>
      </c>
      <c r="F305" s="251">
        <f>data!BQ67</f>
        <v>0</v>
      </c>
      <c r="G305" s="251">
        <f>data!BR67</f>
        <v>0</v>
      </c>
      <c r="H305" s="251">
        <f>data!BS67</f>
        <v>0</v>
      </c>
      <c r="I305" s="251">
        <f>data!BT67</f>
        <v>0</v>
      </c>
    </row>
    <row r="306" spans="1:9" ht="20.149999999999999" customHeight="1" x14ac:dyDescent="0.35">
      <c r="A306" s="243">
        <v>13</v>
      </c>
      <c r="B306" s="251" t="s">
        <v>994</v>
      </c>
      <c r="C306" s="251">
        <f>data!BN68</f>
        <v>-115890</v>
      </c>
      <c r="D306" s="251">
        <f>data!BO68</f>
        <v>0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0</v>
      </c>
    </row>
    <row r="307" spans="1:9" ht="20.149999999999999" customHeight="1" x14ac:dyDescent="0.35">
      <c r="A307" s="243">
        <v>14</v>
      </c>
      <c r="B307" s="251" t="s">
        <v>995</v>
      </c>
      <c r="C307" s="251">
        <f>data!BN69</f>
        <v>236826</v>
      </c>
      <c r="D307" s="251">
        <f>data!BO69</f>
        <v>0</v>
      </c>
      <c r="E307" s="251">
        <f>data!BP69</f>
        <v>109692</v>
      </c>
      <c r="F307" s="251">
        <f>data!BQ69</f>
        <v>0</v>
      </c>
      <c r="G307" s="251">
        <f>data!BR69</f>
        <v>22348</v>
      </c>
      <c r="H307" s="251">
        <f>data!BS69</f>
        <v>0</v>
      </c>
      <c r="I307" s="251">
        <f>data!BT69</f>
        <v>0</v>
      </c>
    </row>
    <row r="308" spans="1:9" ht="20.149999999999999" customHeight="1" x14ac:dyDescent="0.35">
      <c r="A308" s="243">
        <v>15</v>
      </c>
      <c r="B308" s="251" t="s">
        <v>284</v>
      </c>
      <c r="C308" s="251">
        <f>-data!BN84</f>
        <v>0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0</v>
      </c>
      <c r="I308" s="251">
        <f>-data!BT84</f>
        <v>0</v>
      </c>
    </row>
    <row r="309" spans="1:9" ht="20.149999999999999" customHeight="1" x14ac:dyDescent="0.35">
      <c r="A309" s="243">
        <v>16</v>
      </c>
      <c r="B309" s="259" t="s">
        <v>996</v>
      </c>
      <c r="C309" s="251">
        <f>data!BN85</f>
        <v>1937593</v>
      </c>
      <c r="D309" s="251">
        <f>data!BO85</f>
        <v>0</v>
      </c>
      <c r="E309" s="251">
        <f>data!BP85</f>
        <v>110110</v>
      </c>
      <c r="F309" s="251">
        <f>data!BQ85</f>
        <v>0</v>
      </c>
      <c r="G309" s="251">
        <f>data!BR85</f>
        <v>488408</v>
      </c>
      <c r="H309" s="251">
        <f>data!BS85</f>
        <v>0</v>
      </c>
      <c r="I309" s="251">
        <f>data!BT85</f>
        <v>0</v>
      </c>
    </row>
    <row r="310" spans="1:9" ht="20.149999999999999" customHeight="1" x14ac:dyDescent="0.35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49999999999999" customHeight="1" x14ac:dyDescent="0.35">
      <c r="A311" s="243">
        <v>18</v>
      </c>
      <c r="B311" s="251" t="s">
        <v>997</v>
      </c>
      <c r="C311" s="251"/>
      <c r="D311" s="251"/>
      <c r="E311" s="251"/>
      <c r="F311" s="251"/>
      <c r="G311" s="251"/>
      <c r="H311" s="251"/>
      <c r="I311" s="251"/>
    </row>
    <row r="312" spans="1:9" ht="20.149999999999999" customHeight="1" x14ac:dyDescent="0.35">
      <c r="A312" s="243">
        <v>19</v>
      </c>
      <c r="B312" s="259" t="s">
        <v>998</v>
      </c>
      <c r="C312" s="266">
        <f>IF(data!BN73&gt;0,data!BN73,"")</f>
        <v>1487</v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49999999999999" customHeight="1" x14ac:dyDescent="0.35">
      <c r="A313" s="243">
        <v>20</v>
      </c>
      <c r="B313" s="259" t="s">
        <v>999</v>
      </c>
      <c r="C313" s="266" t="str">
        <f>IF(data!BN74&gt;0,data!BN74,"")</f>
        <v/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49999999999999" customHeight="1" x14ac:dyDescent="0.35">
      <c r="A314" s="243">
        <v>21</v>
      </c>
      <c r="B314" s="259" t="s">
        <v>1000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49999999999999" customHeight="1" x14ac:dyDescent="0.35">
      <c r="A315" s="243" t="s">
        <v>1001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49999999999999" customHeight="1" x14ac:dyDescent="0.35">
      <c r="A316" s="243">
        <v>22</v>
      </c>
      <c r="B316" s="251" t="s">
        <v>1002</v>
      </c>
      <c r="C316" s="267">
        <f>data!BN90</f>
        <v>1919</v>
      </c>
      <c r="D316" s="267">
        <f>data!BO90</f>
        <v>0</v>
      </c>
      <c r="E316" s="267">
        <f>data!BP90</f>
        <v>0</v>
      </c>
      <c r="F316" s="267">
        <f>data!BQ90</f>
        <v>0</v>
      </c>
      <c r="G316" s="267">
        <f>data!BR90</f>
        <v>0</v>
      </c>
      <c r="H316" s="267">
        <f>data!BS90</f>
        <v>0</v>
      </c>
      <c r="I316" s="267">
        <f>data!BT90</f>
        <v>0</v>
      </c>
    </row>
    <row r="317" spans="1:9" ht="20.149999999999999" customHeight="1" x14ac:dyDescent="0.35">
      <c r="A317" s="243">
        <v>23</v>
      </c>
      <c r="B317" s="251" t="s">
        <v>1003</v>
      </c>
      <c r="C317" s="266">
        <f>IF(data!BN77&gt;0,data!BN77,"")</f>
        <v>1137</v>
      </c>
      <c r="D317" s="266" t="str">
        <f>IF(data!BO77&gt;0,data!BO77,"")</f>
        <v/>
      </c>
      <c r="E317" s="266" t="str">
        <f>IF(data!BP77&gt;0,data!BP77,"")</f>
        <v/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49999999999999" customHeight="1" x14ac:dyDescent="0.35">
      <c r="A318" s="243">
        <v>24</v>
      </c>
      <c r="B318" s="251" t="s">
        <v>1004</v>
      </c>
      <c r="C318" s="266" t="str">
        <f>IF(data!BN78&gt;0,data!BN78,"")</f>
        <v/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0</v>
      </c>
      <c r="I318" s="267">
        <f>data!BT92</f>
        <v>0</v>
      </c>
    </row>
    <row r="319" spans="1:9" ht="20.149999999999999" customHeight="1" x14ac:dyDescent="0.35">
      <c r="A319" s="243">
        <v>25</v>
      </c>
      <c r="B319" s="251" t="s">
        <v>1005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 t="str">
        <f>IF(data!BR79&gt;0,data!BR79,"")</f>
        <v/>
      </c>
      <c r="H319" s="267">
        <f>data!BS93</f>
        <v>0</v>
      </c>
      <c r="I319" s="267">
        <f>data!BT93</f>
        <v>0</v>
      </c>
    </row>
    <row r="320" spans="1:9" ht="20.149999999999999" customHeight="1" x14ac:dyDescent="0.35">
      <c r="A320" s="243">
        <v>26</v>
      </c>
      <c r="B320" s="251" t="s">
        <v>294</v>
      </c>
      <c r="C320" s="269">
        <f>IF(data!BN80&gt;0,data!BN80,"")</f>
        <v>9172</v>
      </c>
      <c r="D320" s="269" t="str">
        <f>IF(data!BO80&gt;0,data!BO80,"")</f>
        <v/>
      </c>
      <c r="E320" s="269" t="str">
        <f>IF(data!BP80&gt;0,data!BP80,"")</f>
        <v/>
      </c>
      <c r="F320" s="269" t="str">
        <f>IF(data!BQ80&gt;0,data!BQ80,"")</f>
        <v/>
      </c>
      <c r="G320" s="269">
        <f>IF(data!BR80&gt;0,data!BR80,"")</f>
        <v>1692</v>
      </c>
      <c r="H320" s="269" t="str">
        <f>IF(data!BS80&gt;0,data!BS80,"")</f>
        <v/>
      </c>
      <c r="I320" s="269" t="str">
        <f>IF(data!BT80&gt;0,data!BT80,"")</f>
        <v/>
      </c>
    </row>
    <row r="321" spans="1:9" ht="20.149999999999999" customHeight="1" x14ac:dyDescent="0.35">
      <c r="A321" s="244" t="s">
        <v>987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49999999999999" customHeight="1" x14ac:dyDescent="0.35">
      <c r="D322" s="247"/>
      <c r="I322" s="248" t="s">
        <v>1039</v>
      </c>
    </row>
    <row r="323" spans="1:9" ht="20.149999999999999" customHeight="1" x14ac:dyDescent="0.35">
      <c r="A323" s="247"/>
    </row>
    <row r="324" spans="1:9" ht="20.149999999999999" customHeight="1" x14ac:dyDescent="0.35">
      <c r="A324" s="249" t="str">
        <f>"Hospital: "&amp;data!C98</f>
        <v>Hospital: Pacific County Public Healthcare Services District No. 3</v>
      </c>
      <c r="G324" s="250"/>
      <c r="H324" s="249" t="str">
        <f>"FYE: "&amp;data!C96</f>
        <v>FYE: 12/31/2022</v>
      </c>
    </row>
    <row r="325" spans="1:9" ht="20.149999999999999" customHeight="1" x14ac:dyDescent="0.35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49999999999999" customHeight="1" x14ac:dyDescent="0.35">
      <c r="A326" s="254">
        <v>2</v>
      </c>
      <c r="B326" s="255" t="s">
        <v>989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49999999999999" customHeight="1" x14ac:dyDescent="0.35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1038</v>
      </c>
      <c r="H327" s="257" t="s">
        <v>179</v>
      </c>
      <c r="I327" s="257" t="s">
        <v>228</v>
      </c>
    </row>
    <row r="328" spans="1:9" ht="20.149999999999999" customHeight="1" x14ac:dyDescent="0.35">
      <c r="A328" s="243">
        <v>3</v>
      </c>
      <c r="B328" s="251" t="s">
        <v>993</v>
      </c>
      <c r="C328" s="263"/>
      <c r="D328" s="263"/>
      <c r="E328" s="263"/>
      <c r="F328" s="263"/>
      <c r="G328" s="263"/>
      <c r="H328" s="263"/>
      <c r="I328" s="263"/>
    </row>
    <row r="329" spans="1:9" ht="20.149999999999999" customHeight="1" x14ac:dyDescent="0.35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49999999999999" customHeight="1" x14ac:dyDescent="0.35">
      <c r="A330" s="243">
        <v>5</v>
      </c>
      <c r="B330" s="251" t="s">
        <v>262</v>
      </c>
      <c r="C330" s="258">
        <f>data!BU60</f>
        <v>0</v>
      </c>
      <c r="D330" s="258">
        <f>data!BV60</f>
        <v>2.5</v>
      </c>
      <c r="E330" s="258">
        <f>data!BW60</f>
        <v>0</v>
      </c>
      <c r="F330" s="258">
        <f>data!BX60</f>
        <v>0</v>
      </c>
      <c r="G330" s="258">
        <f>data!BY60</f>
        <v>1.02</v>
      </c>
      <c r="H330" s="258">
        <f>data!BZ60</f>
        <v>0</v>
      </c>
      <c r="I330" s="258">
        <f>data!CA60</f>
        <v>4</v>
      </c>
    </row>
    <row r="331" spans="1:9" ht="20.149999999999999" customHeight="1" x14ac:dyDescent="0.35">
      <c r="A331" s="243">
        <v>6</v>
      </c>
      <c r="B331" s="251" t="s">
        <v>263</v>
      </c>
      <c r="C331" s="270">
        <f>data!BU61</f>
        <v>0</v>
      </c>
      <c r="D331" s="270">
        <f>data!BV61</f>
        <v>161147</v>
      </c>
      <c r="E331" s="270">
        <f>data!BW61</f>
        <v>0</v>
      </c>
      <c r="F331" s="270">
        <f>data!BX61</f>
        <v>0</v>
      </c>
      <c r="G331" s="270">
        <f>data!BY61</f>
        <v>155401</v>
      </c>
      <c r="H331" s="270">
        <f>data!BZ61</f>
        <v>0</v>
      </c>
      <c r="I331" s="270">
        <f>data!CA61</f>
        <v>230085</v>
      </c>
    </row>
    <row r="332" spans="1:9" ht="20.149999999999999" customHeight="1" x14ac:dyDescent="0.35">
      <c r="A332" s="243">
        <v>7</v>
      </c>
      <c r="B332" s="251" t="s">
        <v>11</v>
      </c>
      <c r="C332" s="270">
        <f>data!BU62</f>
        <v>0</v>
      </c>
      <c r="D332" s="270">
        <f>data!BV62</f>
        <v>86489</v>
      </c>
      <c r="E332" s="270">
        <f>data!BW62</f>
        <v>0</v>
      </c>
      <c r="F332" s="270">
        <f>data!BX62</f>
        <v>0</v>
      </c>
      <c r="G332" s="270">
        <f>data!BY62</f>
        <v>32791</v>
      </c>
      <c r="H332" s="270">
        <f>data!BZ62</f>
        <v>0</v>
      </c>
      <c r="I332" s="270">
        <f>data!CA62</f>
        <v>96126</v>
      </c>
    </row>
    <row r="333" spans="1:9" ht="20.149999999999999" customHeight="1" x14ac:dyDescent="0.35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0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49999999999999" customHeight="1" x14ac:dyDescent="0.35">
      <c r="A334" s="243">
        <v>9</v>
      </c>
      <c r="B334" s="251" t="s">
        <v>265</v>
      </c>
      <c r="C334" s="270">
        <f>data!BU64</f>
        <v>0</v>
      </c>
      <c r="D334" s="270">
        <f>data!BV64</f>
        <v>217</v>
      </c>
      <c r="E334" s="270">
        <f>data!BW64</f>
        <v>0</v>
      </c>
      <c r="F334" s="270">
        <f>data!BX64</f>
        <v>0</v>
      </c>
      <c r="G334" s="270">
        <f>data!BY64</f>
        <v>17</v>
      </c>
      <c r="H334" s="270">
        <f>data!BZ64</f>
        <v>0</v>
      </c>
      <c r="I334" s="270">
        <f>data!CA64</f>
        <v>62</v>
      </c>
    </row>
    <row r="335" spans="1:9" ht="20.149999999999999" customHeight="1" x14ac:dyDescent="0.35">
      <c r="A335" s="243">
        <v>10</v>
      </c>
      <c r="B335" s="251" t="s">
        <v>511</v>
      </c>
      <c r="C335" s="270">
        <f>data!BU65</f>
        <v>0</v>
      </c>
      <c r="D335" s="270">
        <f>data!BV65</f>
        <v>0</v>
      </c>
      <c r="E335" s="270">
        <f>data!BW65</f>
        <v>0</v>
      </c>
      <c r="F335" s="270">
        <f>data!BX65</f>
        <v>0</v>
      </c>
      <c r="G335" s="270">
        <f>data!BY65</f>
        <v>0</v>
      </c>
      <c r="H335" s="270">
        <f>data!BZ65</f>
        <v>0</v>
      </c>
      <c r="I335" s="270">
        <f>data!CA65</f>
        <v>0</v>
      </c>
    </row>
    <row r="336" spans="1:9" ht="20.149999999999999" customHeight="1" x14ac:dyDescent="0.35">
      <c r="A336" s="243">
        <v>11</v>
      </c>
      <c r="B336" s="251" t="s">
        <v>512</v>
      </c>
      <c r="C336" s="270">
        <f>data!BU66</f>
        <v>0</v>
      </c>
      <c r="D336" s="270">
        <f>data!BV66</f>
        <v>0</v>
      </c>
      <c r="E336" s="270">
        <f>data!BW66</f>
        <v>0</v>
      </c>
      <c r="F336" s="270">
        <f>data!BX66</f>
        <v>0</v>
      </c>
      <c r="G336" s="270">
        <f>data!BY66</f>
        <v>0</v>
      </c>
      <c r="H336" s="270">
        <f>data!BZ66</f>
        <v>0</v>
      </c>
      <c r="I336" s="270">
        <f>data!CA66</f>
        <v>986</v>
      </c>
    </row>
    <row r="337" spans="1:9" ht="20.149999999999999" customHeight="1" x14ac:dyDescent="0.35">
      <c r="A337" s="243">
        <v>12</v>
      </c>
      <c r="B337" s="251" t="s">
        <v>16</v>
      </c>
      <c r="C337" s="270">
        <f>data!BU67</f>
        <v>0</v>
      </c>
      <c r="D337" s="270">
        <f>data!BV67</f>
        <v>40339</v>
      </c>
      <c r="E337" s="270">
        <f>data!BW67</f>
        <v>0</v>
      </c>
      <c r="F337" s="270">
        <f>data!BX67</f>
        <v>0</v>
      </c>
      <c r="G337" s="270">
        <f>data!BY67</f>
        <v>6717</v>
      </c>
      <c r="H337" s="270">
        <f>data!BZ67</f>
        <v>0</v>
      </c>
      <c r="I337" s="270">
        <f>data!CA67</f>
        <v>0</v>
      </c>
    </row>
    <row r="338" spans="1:9" ht="20.149999999999999" customHeight="1" x14ac:dyDescent="0.35">
      <c r="A338" s="243">
        <v>13</v>
      </c>
      <c r="B338" s="251" t="s">
        <v>994</v>
      </c>
      <c r="C338" s="270">
        <f>data!BU68</f>
        <v>0</v>
      </c>
      <c r="D338" s="270">
        <f>data!BV68</f>
        <v>0</v>
      </c>
      <c r="E338" s="270">
        <f>data!BW68</f>
        <v>0</v>
      </c>
      <c r="F338" s="270">
        <f>data!BX68</f>
        <v>0</v>
      </c>
      <c r="G338" s="270">
        <f>data!BY68</f>
        <v>0</v>
      </c>
      <c r="H338" s="270">
        <f>data!BZ68</f>
        <v>0</v>
      </c>
      <c r="I338" s="270">
        <f>data!CA68</f>
        <v>0</v>
      </c>
    </row>
    <row r="339" spans="1:9" ht="20.149999999999999" customHeight="1" x14ac:dyDescent="0.35">
      <c r="A339" s="243">
        <v>14</v>
      </c>
      <c r="B339" s="251" t="s">
        <v>995</v>
      </c>
      <c r="C339" s="270">
        <f>data!BU69</f>
        <v>0</v>
      </c>
      <c r="D339" s="270">
        <f>data!BV69</f>
        <v>0</v>
      </c>
      <c r="E339" s="270">
        <f>data!BW69</f>
        <v>0</v>
      </c>
      <c r="F339" s="270">
        <f>data!BX69</f>
        <v>0</v>
      </c>
      <c r="G339" s="270">
        <f>data!BY69</f>
        <v>7957</v>
      </c>
      <c r="H339" s="270">
        <f>data!BZ69</f>
        <v>0</v>
      </c>
      <c r="I339" s="270">
        <f>data!CA69</f>
        <v>11368</v>
      </c>
    </row>
    <row r="340" spans="1:9" ht="20.149999999999999" customHeight="1" x14ac:dyDescent="0.35">
      <c r="A340" s="243">
        <v>15</v>
      </c>
      <c r="B340" s="251" t="s">
        <v>284</v>
      </c>
      <c r="C340" s="251">
        <f>-data!BU84</f>
        <v>0</v>
      </c>
      <c r="D340" s="251">
        <f>-data!BV84</f>
        <v>0</v>
      </c>
      <c r="E340" s="251">
        <f>-data!BW84</f>
        <v>0</v>
      </c>
      <c r="F340" s="251">
        <f>-data!BX84</f>
        <v>0</v>
      </c>
      <c r="G340" s="251">
        <f>-data!BY84</f>
        <v>0</v>
      </c>
      <c r="H340" s="251">
        <f>-data!BZ84</f>
        <v>0</v>
      </c>
      <c r="I340" s="251">
        <f>-data!CA84</f>
        <v>0</v>
      </c>
    </row>
    <row r="341" spans="1:9" ht="20.149999999999999" customHeight="1" x14ac:dyDescent="0.35">
      <c r="A341" s="243">
        <v>16</v>
      </c>
      <c r="B341" s="259" t="s">
        <v>996</v>
      </c>
      <c r="C341" s="251">
        <f>data!BU85</f>
        <v>0</v>
      </c>
      <c r="D341" s="251">
        <f>data!BV85</f>
        <v>288192</v>
      </c>
      <c r="E341" s="251">
        <f>data!BW85</f>
        <v>0</v>
      </c>
      <c r="F341" s="251">
        <f>data!BX85</f>
        <v>0</v>
      </c>
      <c r="G341" s="251">
        <f>data!BY85</f>
        <v>202883</v>
      </c>
      <c r="H341" s="251">
        <f>data!BZ85</f>
        <v>0</v>
      </c>
      <c r="I341" s="251">
        <f>data!CA85</f>
        <v>338627</v>
      </c>
    </row>
    <row r="342" spans="1:9" ht="20.149999999999999" customHeight="1" x14ac:dyDescent="0.35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49999999999999" customHeight="1" x14ac:dyDescent="0.35">
      <c r="A343" s="243">
        <v>18</v>
      </c>
      <c r="B343" s="251" t="s">
        <v>997</v>
      </c>
      <c r="C343" s="251"/>
      <c r="D343" s="251"/>
      <c r="E343" s="251"/>
      <c r="F343" s="251"/>
      <c r="G343" s="251"/>
      <c r="H343" s="251"/>
      <c r="I343" s="251"/>
    </row>
    <row r="344" spans="1:9" ht="20.149999999999999" customHeight="1" x14ac:dyDescent="0.35">
      <c r="A344" s="243">
        <v>19</v>
      </c>
      <c r="B344" s="259" t="s">
        <v>998</v>
      </c>
      <c r="C344" s="266" t="str">
        <f>IF(data!BU73&gt;0,data!BU73,"")</f>
        <v/>
      </c>
      <c r="D344" s="266" t="str">
        <f>IF(data!BV73&gt;0,data!BV73,"")</f>
        <v/>
      </c>
      <c r="E344" s="266" t="str">
        <f>IF(data!BW73&gt;0,data!BW73,"")</f>
        <v/>
      </c>
      <c r="F344" s="266" t="str">
        <f>IF(data!BX73&gt;0,data!BX73,"")</f>
        <v/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49999999999999" customHeight="1" x14ac:dyDescent="0.35">
      <c r="A345" s="243">
        <v>20</v>
      </c>
      <c r="B345" s="259" t="s">
        <v>999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49999999999999" customHeight="1" x14ac:dyDescent="0.35">
      <c r="A346" s="243">
        <v>21</v>
      </c>
      <c r="B346" s="259" t="s">
        <v>1000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49999999999999" customHeight="1" x14ac:dyDescent="0.35">
      <c r="A347" s="243" t="s">
        <v>1001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49999999999999" customHeight="1" x14ac:dyDescent="0.35">
      <c r="A348" s="243">
        <v>22</v>
      </c>
      <c r="B348" s="251" t="s">
        <v>1002</v>
      </c>
      <c r="C348" s="267">
        <f>data!BU90</f>
        <v>0</v>
      </c>
      <c r="D348" s="267">
        <f>data!BV90</f>
        <v>2036</v>
      </c>
      <c r="E348" s="267">
        <f>data!BW90</f>
        <v>0</v>
      </c>
      <c r="F348" s="267">
        <f>data!BX90</f>
        <v>0</v>
      </c>
      <c r="G348" s="267">
        <f>data!BY90</f>
        <v>339</v>
      </c>
      <c r="H348" s="267">
        <f>data!BZ90</f>
        <v>0</v>
      </c>
      <c r="I348" s="267">
        <f>data!CA90</f>
        <v>0</v>
      </c>
    </row>
    <row r="349" spans="1:9" ht="20.149999999999999" customHeight="1" x14ac:dyDescent="0.35">
      <c r="A349" s="243">
        <v>23</v>
      </c>
      <c r="B349" s="251" t="s">
        <v>1003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49999999999999" customHeight="1" x14ac:dyDescent="0.35">
      <c r="A350" s="243">
        <v>24</v>
      </c>
      <c r="B350" s="251" t="s">
        <v>1004</v>
      </c>
      <c r="C350" s="267">
        <f>data!BU92</f>
        <v>0</v>
      </c>
      <c r="D350" s="267">
        <f>data!BV92</f>
        <v>0</v>
      </c>
      <c r="E350" s="267">
        <f>data!BW92</f>
        <v>0</v>
      </c>
      <c r="F350" s="267">
        <f>data!BX92</f>
        <v>0</v>
      </c>
      <c r="G350" s="267">
        <f>data!BY92</f>
        <v>0</v>
      </c>
      <c r="H350" s="267">
        <f>data!BZ92</f>
        <v>0</v>
      </c>
      <c r="I350" s="267">
        <f>data!CA92</f>
        <v>0</v>
      </c>
    </row>
    <row r="351" spans="1:9" ht="20.149999999999999" customHeight="1" x14ac:dyDescent="0.35">
      <c r="A351" s="243">
        <v>25</v>
      </c>
      <c r="B351" s="251" t="s">
        <v>1005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49999999999999" customHeight="1" x14ac:dyDescent="0.35">
      <c r="A352" s="243">
        <v>26</v>
      </c>
      <c r="B352" s="251" t="s">
        <v>294</v>
      </c>
      <c r="C352" s="269" t="str">
        <f>IF(data!BU80&gt;0,data!BU80,"")</f>
        <v/>
      </c>
      <c r="D352" s="269" t="str">
        <f>IF(data!BV80&gt;0,data!BV80,"")</f>
        <v/>
      </c>
      <c r="E352" s="269" t="str">
        <f>IF(data!BW80&gt;0,data!BW80,"")</f>
        <v/>
      </c>
      <c r="F352" s="269" t="str">
        <f>IF(data!BX80&gt;0,data!BX80,"")</f>
        <v/>
      </c>
      <c r="G352" s="269">
        <f>IF(data!BY80&gt;0,data!BY80,"")</f>
        <v>1592</v>
      </c>
      <c r="H352" s="269" t="str">
        <f>IF(data!BZ80&gt;0,data!BZ80,"")</f>
        <v/>
      </c>
      <c r="I352" s="269">
        <f>IF(data!CA80&gt;0,data!CA80,"")</f>
        <v>1898</v>
      </c>
    </row>
    <row r="353" spans="1:9" ht="20.149999999999999" customHeight="1" x14ac:dyDescent="0.35">
      <c r="A353" s="244" t="s">
        <v>987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49999999999999" customHeight="1" x14ac:dyDescent="0.35">
      <c r="D354" s="247"/>
      <c r="I354" s="248" t="s">
        <v>1040</v>
      </c>
    </row>
    <row r="355" spans="1:9" ht="20.149999999999999" customHeight="1" x14ac:dyDescent="0.35">
      <c r="A355" s="247"/>
    </row>
    <row r="356" spans="1:9" ht="20.149999999999999" customHeight="1" x14ac:dyDescent="0.35">
      <c r="A356" s="249" t="str">
        <f>"Hospital: "&amp;data!C98</f>
        <v>Hospital: Pacific County Public Healthcare Services District No. 3</v>
      </c>
      <c r="G356" s="250"/>
      <c r="H356" s="249" t="str">
        <f>"FYE: "&amp;data!C96</f>
        <v>FYE: 12/31/2022</v>
      </c>
    </row>
    <row r="357" spans="1:9" ht="20.149999999999999" customHeight="1" x14ac:dyDescent="0.35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49999999999999" customHeight="1" x14ac:dyDescent="0.35">
      <c r="A358" s="254">
        <v>2</v>
      </c>
      <c r="B358" s="255" t="s">
        <v>989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49999999999999" customHeight="1" x14ac:dyDescent="0.35">
      <c r="A359" s="254"/>
      <c r="B359" s="255"/>
      <c r="C359" s="257" t="s">
        <v>228</v>
      </c>
      <c r="D359" s="257" t="s">
        <v>1041</v>
      </c>
      <c r="E359" s="257" t="s">
        <v>240</v>
      </c>
      <c r="F359" s="272"/>
      <c r="G359" s="272"/>
      <c r="H359" s="272"/>
      <c r="I359" s="257" t="s">
        <v>230</v>
      </c>
    </row>
    <row r="360" spans="1:9" ht="20.149999999999999" customHeight="1" x14ac:dyDescent="0.35">
      <c r="A360" s="243">
        <v>3</v>
      </c>
      <c r="B360" s="251" t="s">
        <v>993</v>
      </c>
      <c r="C360" s="263"/>
      <c r="D360" s="263"/>
      <c r="E360" s="263"/>
      <c r="F360" s="263"/>
      <c r="G360" s="263"/>
      <c r="H360" s="263"/>
      <c r="I360" s="263"/>
    </row>
    <row r="361" spans="1:9" ht="20.149999999999999" customHeight="1" x14ac:dyDescent="0.35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49999999999999" customHeight="1" x14ac:dyDescent="0.35">
      <c r="A362" s="243">
        <v>5</v>
      </c>
      <c r="B362" s="251" t="s">
        <v>262</v>
      </c>
      <c r="C362" s="258">
        <f>data!CB60</f>
        <v>0</v>
      </c>
      <c r="D362" s="258">
        <f>data!CC60</f>
        <v>0</v>
      </c>
      <c r="E362" s="273"/>
      <c r="F362" s="261"/>
      <c r="G362" s="261"/>
      <c r="H362" s="261"/>
      <c r="I362" s="274">
        <f>data!CE60</f>
        <v>125.51999999999997</v>
      </c>
    </row>
    <row r="363" spans="1:9" ht="20.149999999999999" customHeight="1" x14ac:dyDescent="0.35">
      <c r="A363" s="243">
        <v>6</v>
      </c>
      <c r="B363" s="251" t="s">
        <v>263</v>
      </c>
      <c r="C363" s="270">
        <f>data!CB61</f>
        <v>0</v>
      </c>
      <c r="D363" s="270">
        <f>data!CC61</f>
        <v>0</v>
      </c>
      <c r="E363" s="275"/>
      <c r="F363" s="275"/>
      <c r="G363" s="275"/>
      <c r="H363" s="275"/>
      <c r="I363" s="270">
        <f>data!CE61</f>
        <v>14414532</v>
      </c>
    </row>
    <row r="364" spans="1:9" ht="20.149999999999999" customHeight="1" x14ac:dyDescent="0.35">
      <c r="A364" s="243">
        <v>7</v>
      </c>
      <c r="B364" s="251" t="s">
        <v>11</v>
      </c>
      <c r="C364" s="270">
        <f>data!CB62</f>
        <v>0</v>
      </c>
      <c r="D364" s="270">
        <f>data!CC62</f>
        <v>0</v>
      </c>
      <c r="E364" s="275"/>
      <c r="F364" s="275"/>
      <c r="G364" s="275"/>
      <c r="H364" s="275"/>
      <c r="I364" s="270">
        <f>data!CE62</f>
        <v>4356740</v>
      </c>
    </row>
    <row r="365" spans="1:9" ht="20.149999999999999" customHeight="1" x14ac:dyDescent="0.35">
      <c r="A365" s="243">
        <v>8</v>
      </c>
      <c r="B365" s="251" t="s">
        <v>264</v>
      </c>
      <c r="C365" s="270">
        <f>data!CB63</f>
        <v>0</v>
      </c>
      <c r="D365" s="270">
        <f>data!CC63</f>
        <v>0</v>
      </c>
      <c r="E365" s="275"/>
      <c r="F365" s="275"/>
      <c r="G365" s="275"/>
      <c r="H365" s="275"/>
      <c r="I365" s="270">
        <f>data!CE63</f>
        <v>0</v>
      </c>
    </row>
    <row r="366" spans="1:9" ht="20.149999999999999" customHeight="1" x14ac:dyDescent="0.35">
      <c r="A366" s="243">
        <v>9</v>
      </c>
      <c r="B366" s="251" t="s">
        <v>265</v>
      </c>
      <c r="C366" s="270">
        <f>data!CB64</f>
        <v>0</v>
      </c>
      <c r="D366" s="270">
        <f>data!CC64</f>
        <v>0</v>
      </c>
      <c r="E366" s="275"/>
      <c r="F366" s="275"/>
      <c r="G366" s="275"/>
      <c r="H366" s="275"/>
      <c r="I366" s="270">
        <f>data!CE64</f>
        <v>3080822</v>
      </c>
    </row>
    <row r="367" spans="1:9" ht="20.149999999999999" customHeight="1" x14ac:dyDescent="0.35">
      <c r="A367" s="243">
        <v>10</v>
      </c>
      <c r="B367" s="251" t="s">
        <v>511</v>
      </c>
      <c r="C367" s="270">
        <f>data!CB65</f>
        <v>0</v>
      </c>
      <c r="D367" s="270">
        <f>data!CC65</f>
        <v>0</v>
      </c>
      <c r="E367" s="275"/>
      <c r="F367" s="275"/>
      <c r="G367" s="275"/>
      <c r="H367" s="275"/>
      <c r="I367" s="270">
        <f>data!CE65</f>
        <v>0</v>
      </c>
    </row>
    <row r="368" spans="1:9" ht="20.149999999999999" customHeight="1" x14ac:dyDescent="0.35">
      <c r="A368" s="243">
        <v>11</v>
      </c>
      <c r="B368" s="251" t="s">
        <v>512</v>
      </c>
      <c r="C368" s="270">
        <f>data!CB66</f>
        <v>0</v>
      </c>
      <c r="D368" s="270">
        <f>data!CC66</f>
        <v>0</v>
      </c>
      <c r="E368" s="275"/>
      <c r="F368" s="275"/>
      <c r="G368" s="275"/>
      <c r="H368" s="275"/>
      <c r="I368" s="270">
        <f>data!CE66</f>
        <v>5501699</v>
      </c>
    </row>
    <row r="369" spans="1:9" ht="20.149999999999999" customHeight="1" x14ac:dyDescent="0.35">
      <c r="A369" s="243">
        <v>12</v>
      </c>
      <c r="B369" s="251" t="s">
        <v>16</v>
      </c>
      <c r="C369" s="270">
        <f>data!CB67</f>
        <v>0</v>
      </c>
      <c r="D369" s="270">
        <f>data!CC67</f>
        <v>0</v>
      </c>
      <c r="E369" s="275"/>
      <c r="F369" s="275"/>
      <c r="G369" s="275"/>
      <c r="H369" s="275"/>
      <c r="I369" s="270">
        <f>data!CE67</f>
        <v>1115273</v>
      </c>
    </row>
    <row r="370" spans="1:9" ht="20.149999999999999" customHeight="1" x14ac:dyDescent="0.35">
      <c r="A370" s="243">
        <v>13</v>
      </c>
      <c r="B370" s="251" t="s">
        <v>994</v>
      </c>
      <c r="C370" s="270">
        <f>data!CB68</f>
        <v>0</v>
      </c>
      <c r="D370" s="270">
        <f>data!CC68</f>
        <v>0</v>
      </c>
      <c r="E370" s="275"/>
      <c r="F370" s="275"/>
      <c r="G370" s="275"/>
      <c r="H370" s="275"/>
      <c r="I370" s="270">
        <f>data!CE68</f>
        <v>23670</v>
      </c>
    </row>
    <row r="371" spans="1:9" ht="20.149999999999999" customHeight="1" x14ac:dyDescent="0.35">
      <c r="A371" s="243">
        <v>14</v>
      </c>
      <c r="B371" s="251" t="s">
        <v>995</v>
      </c>
      <c r="C371" s="270">
        <f>data!CB69</f>
        <v>0</v>
      </c>
      <c r="D371" s="270">
        <f>data!CC69</f>
        <v>0</v>
      </c>
      <c r="E371" s="270">
        <f>data!CD69</f>
        <v>543290</v>
      </c>
      <c r="F371" s="275"/>
      <c r="G371" s="275"/>
      <c r="H371" s="275"/>
      <c r="I371" s="270">
        <f>data!CE69</f>
        <v>4060266</v>
      </c>
    </row>
    <row r="372" spans="1:9" ht="20.149999999999999" customHeight="1" x14ac:dyDescent="0.35">
      <c r="A372" s="243">
        <v>15</v>
      </c>
      <c r="B372" s="251" t="s">
        <v>284</v>
      </c>
      <c r="C372" s="251">
        <f>-data!CB84</f>
        <v>0</v>
      </c>
      <c r="D372" s="251">
        <f>-data!CC84</f>
        <v>0</v>
      </c>
      <c r="E372" s="251">
        <f>-data!CD84</f>
        <v>0</v>
      </c>
      <c r="F372" s="261"/>
      <c r="G372" s="261"/>
      <c r="H372" s="261"/>
      <c r="I372" s="251">
        <f>-data!CE84</f>
        <v>0</v>
      </c>
    </row>
    <row r="373" spans="1:9" ht="20.149999999999999" customHeight="1" x14ac:dyDescent="0.35">
      <c r="A373" s="243">
        <v>16</v>
      </c>
      <c r="B373" s="259" t="s">
        <v>996</v>
      </c>
      <c r="C373" s="270">
        <f>data!CB85</f>
        <v>0</v>
      </c>
      <c r="D373" s="270">
        <f>data!CC85</f>
        <v>0</v>
      </c>
      <c r="E373" s="270">
        <f>data!CD85</f>
        <v>543290</v>
      </c>
      <c r="F373" s="275"/>
      <c r="G373" s="275"/>
      <c r="H373" s="275"/>
      <c r="I373" s="251">
        <f>data!CE85</f>
        <v>32553002</v>
      </c>
    </row>
    <row r="374" spans="1:9" ht="20.149999999999999" customHeight="1" x14ac:dyDescent="0.35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1327024</v>
      </c>
    </row>
    <row r="375" spans="1:9" ht="20.149999999999999" customHeight="1" x14ac:dyDescent="0.35">
      <c r="A375" s="243">
        <v>18</v>
      </c>
      <c r="B375" s="251" t="s">
        <v>997</v>
      </c>
      <c r="C375" s="251"/>
      <c r="D375" s="251"/>
      <c r="E375" s="251"/>
      <c r="F375" s="251"/>
      <c r="G375" s="251"/>
      <c r="H375" s="251"/>
      <c r="I375" s="251"/>
    </row>
    <row r="376" spans="1:9" ht="20.149999999999999" customHeight="1" x14ac:dyDescent="0.35">
      <c r="A376" s="243">
        <v>19</v>
      </c>
      <c r="B376" s="259" t="s">
        <v>998</v>
      </c>
      <c r="C376" s="266" t="str">
        <f>IF(data!CB73&gt;0,data!CB73,"")</f>
        <v/>
      </c>
      <c r="D376" s="266" t="str">
        <f>IF(data!CC73&gt;0,data!CC73,"")</f>
        <v/>
      </c>
      <c r="E376" s="261"/>
      <c r="F376" s="261"/>
      <c r="G376" s="261"/>
      <c r="H376" s="261"/>
      <c r="I376" s="267">
        <f>data!CE87</f>
        <v>13166567</v>
      </c>
    </row>
    <row r="377" spans="1:9" ht="20.149999999999999" customHeight="1" x14ac:dyDescent="0.35">
      <c r="A377" s="243">
        <v>20</v>
      </c>
      <c r="B377" s="259" t="s">
        <v>999</v>
      </c>
      <c r="C377" s="266" t="str">
        <f>IF(data!CB74&gt;0,data!CB74,"")</f>
        <v/>
      </c>
      <c r="D377" s="266" t="str">
        <f>IF(data!CC74&gt;0,data!CC74,"")</f>
        <v/>
      </c>
      <c r="E377" s="261"/>
      <c r="F377" s="261"/>
      <c r="G377" s="261"/>
      <c r="H377" s="261"/>
      <c r="I377" s="267">
        <f>data!CE88</f>
        <v>48292292</v>
      </c>
    </row>
    <row r="378" spans="1:9" ht="20.149999999999999" customHeight="1" x14ac:dyDescent="0.35">
      <c r="A378" s="243">
        <v>21</v>
      </c>
      <c r="B378" s="259" t="s">
        <v>1000</v>
      </c>
      <c r="C378" s="266" t="str">
        <f>IF(data!CB75&gt;0,data!CB75,"")</f>
        <v/>
      </c>
      <c r="D378" s="266" t="str">
        <f>IF(data!CC75&gt;0,data!CC75,"")</f>
        <v/>
      </c>
      <c r="E378" s="261"/>
      <c r="F378" s="261"/>
      <c r="G378" s="261"/>
      <c r="H378" s="261"/>
      <c r="I378" s="267">
        <f>data!CE89</f>
        <v>61458859</v>
      </c>
    </row>
    <row r="379" spans="1:9" ht="20.149999999999999" customHeight="1" x14ac:dyDescent="0.35">
      <c r="A379" s="243" t="s">
        <v>1001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49999999999999" customHeight="1" x14ac:dyDescent="0.35">
      <c r="A380" s="243">
        <v>22</v>
      </c>
      <c r="B380" s="251" t="s">
        <v>1002</v>
      </c>
      <c r="C380" s="267">
        <f>data!CB90</f>
        <v>0</v>
      </c>
      <c r="D380" s="267">
        <f>data!CC90</f>
        <v>0</v>
      </c>
      <c r="E380" s="261"/>
      <c r="F380" s="261"/>
      <c r="G380" s="261"/>
      <c r="H380" s="261"/>
      <c r="I380" s="251">
        <f>data!CE90</f>
        <v>56290</v>
      </c>
    </row>
    <row r="381" spans="1:9" ht="20.149999999999999" customHeight="1" x14ac:dyDescent="0.35">
      <c r="A381" s="243">
        <v>23</v>
      </c>
      <c r="B381" s="251" t="s">
        <v>1003</v>
      </c>
      <c r="C381" s="267">
        <f>data!CB91</f>
        <v>0</v>
      </c>
      <c r="D381" s="266" t="str">
        <f>IF(data!CC77&gt;0,data!CC77,"")</f>
        <v/>
      </c>
      <c r="E381" s="261"/>
      <c r="F381" s="261"/>
      <c r="G381" s="261"/>
      <c r="H381" s="261"/>
      <c r="I381" s="251">
        <f>data!CE91</f>
        <v>4422</v>
      </c>
    </row>
    <row r="382" spans="1:9" ht="20.149999999999999" customHeight="1" x14ac:dyDescent="0.35">
      <c r="A382" s="243">
        <v>24</v>
      </c>
      <c r="B382" s="251" t="s">
        <v>1004</v>
      </c>
      <c r="C382" s="267">
        <f>data!CB92</f>
        <v>0</v>
      </c>
      <c r="D382" s="266" t="str">
        <f>IF(data!CC78&gt;0,data!CC78,"")</f>
        <v/>
      </c>
      <c r="E382" s="261"/>
      <c r="F382" s="261"/>
      <c r="G382" s="261"/>
      <c r="H382" s="261"/>
      <c r="I382" s="251">
        <f>data!CE92</f>
        <v>0</v>
      </c>
    </row>
    <row r="383" spans="1:9" ht="20.149999999999999" customHeight="1" x14ac:dyDescent="0.35">
      <c r="A383" s="243">
        <v>25</v>
      </c>
      <c r="B383" s="251" t="s">
        <v>1005</v>
      </c>
      <c r="C383" s="267">
        <f>data!CB93</f>
        <v>0</v>
      </c>
      <c r="D383" s="266" t="str">
        <f>IF(data!CC79&gt;0,data!CC79,"")</f>
        <v/>
      </c>
      <c r="E383" s="261"/>
      <c r="F383" s="261"/>
      <c r="G383" s="261"/>
      <c r="H383" s="261"/>
      <c r="I383" s="251">
        <f>data!CE93</f>
        <v>65630</v>
      </c>
    </row>
    <row r="384" spans="1:9" ht="20.149999999999999" customHeight="1" x14ac:dyDescent="0.35">
      <c r="A384" s="243">
        <v>26</v>
      </c>
      <c r="B384" s="251" t="s">
        <v>294</v>
      </c>
      <c r="C384" s="266" t="str">
        <f>IF(data!CB80&gt;0,data!CB80,"")</f>
        <v/>
      </c>
      <c r="D384" s="266" t="str">
        <f>IF(data!CC80&gt;0,data!CC80,"")</f>
        <v/>
      </c>
      <c r="E384" s="273"/>
      <c r="F384" s="261"/>
      <c r="G384" s="261"/>
      <c r="H384" s="261"/>
      <c r="I384" s="258">
        <f>data!CE94</f>
        <v>33.35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95" transitionEvaluation="1" transitionEntry="1" codeName="Sheet1">
    <tabColor rgb="FF92D050"/>
    <pageSetUpPr autoPageBreaks="0" fitToPage="1"/>
  </sheetPr>
  <dimension ref="A1:CF716"/>
  <sheetViews>
    <sheetView topLeftCell="A34" zoomScaleNormal="100" workbookViewId="0">
      <pane ySplit="13" topLeftCell="A95" activePane="bottomLeft" state="frozen"/>
      <selection activeCell="A34" sqref="A34"/>
      <selection pane="bottomLeft" activeCell="D101" sqref="D10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4" t="s">
        <v>0</v>
      </c>
      <c r="C1" s="13"/>
    </row>
    <row r="2" spans="1:3" x14ac:dyDescent="0.35">
      <c r="A2" s="64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09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4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7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4" customHeight="1" x14ac:dyDescent="0.35">
      <c r="A18" s="14" t="s">
        <v>14</v>
      </c>
    </row>
    <row r="19" spans="1:10" ht="14.4" customHeight="1" x14ac:dyDescent="0.35">
      <c r="A19" s="14" t="s">
        <v>15</v>
      </c>
    </row>
    <row r="20" spans="1:10" ht="14.4" customHeight="1" x14ac:dyDescent="0.35">
      <c r="A20" s="12"/>
      <c r="E20" s="66"/>
      <c r="F20" s="66"/>
      <c r="G20" s="66"/>
    </row>
    <row r="21" spans="1:10" ht="14.4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4" t="s">
        <v>17</v>
      </c>
      <c r="E22" s="65"/>
      <c r="F22" s="65"/>
      <c r="G22" s="65"/>
      <c r="I22" s="65"/>
      <c r="J22" s="65"/>
    </row>
    <row r="23" spans="1:10" x14ac:dyDescent="0.35">
      <c r="A23" s="14" t="s">
        <v>18</v>
      </c>
      <c r="E23" s="65"/>
      <c r="F23" s="65"/>
      <c r="G23" s="65"/>
      <c r="I23" s="65"/>
      <c r="J23" s="65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88" t="s">
        <v>24</v>
      </c>
      <c r="F30" s="15"/>
    </row>
    <row r="31" spans="1:10" x14ac:dyDescent="0.35">
      <c r="C31" s="13"/>
    </row>
    <row r="32" spans="1:10" x14ac:dyDescent="0.35">
      <c r="A32" s="64" t="s">
        <v>25</v>
      </c>
      <c r="B32" s="66"/>
      <c r="C32" s="66"/>
      <c r="D32" s="66"/>
    </row>
    <row r="33" spans="1:83" x14ac:dyDescent="0.35">
      <c r="A33" s="14" t="s">
        <v>26</v>
      </c>
      <c r="B33" s="66"/>
      <c r="C33" s="66"/>
      <c r="D33" s="66"/>
    </row>
    <row r="34" spans="1:83" x14ac:dyDescent="0.35">
      <c r="A34" s="14" t="s">
        <v>27</v>
      </c>
      <c r="B34" s="65"/>
      <c r="C34" s="65"/>
      <c r="D34" s="65"/>
    </row>
    <row r="35" spans="1:83" x14ac:dyDescent="0.35">
      <c r="B35" s="65"/>
      <c r="C35" s="65"/>
      <c r="D35" s="65"/>
    </row>
    <row r="36" spans="1:83" x14ac:dyDescent="0.35">
      <c r="A36" s="294" t="s">
        <v>28</v>
      </c>
      <c r="B36" s="295"/>
      <c r="C36" s="296"/>
      <c r="D36" s="295"/>
      <c r="E36" s="295"/>
      <c r="F36" s="295"/>
      <c r="G36" s="297"/>
    </row>
    <row r="37" spans="1:83" x14ac:dyDescent="0.35">
      <c r="A37" s="298" t="s">
        <v>29</v>
      </c>
      <c r="B37" s="299"/>
      <c r="C37" s="300"/>
      <c r="D37" s="301"/>
      <c r="E37" s="301"/>
      <c r="F37" s="301"/>
      <c r="G37" s="302"/>
    </row>
    <row r="38" spans="1:83" x14ac:dyDescent="0.35">
      <c r="A38" s="303" t="s">
        <v>30</v>
      </c>
      <c r="B38" s="299"/>
      <c r="C38" s="300"/>
      <c r="D38" s="301"/>
      <c r="E38" s="301"/>
      <c r="F38" s="301"/>
      <c r="G38" s="302"/>
    </row>
    <row r="39" spans="1:83" x14ac:dyDescent="0.35">
      <c r="A39" s="304" t="s">
        <v>31</v>
      </c>
      <c r="B39" s="301"/>
      <c r="C39" s="300"/>
      <c r="D39" s="301"/>
      <c r="E39" s="301"/>
      <c r="F39" s="301"/>
      <c r="G39" s="302"/>
    </row>
    <row r="40" spans="1:83" x14ac:dyDescent="0.35">
      <c r="A40" s="305" t="s">
        <v>32</v>
      </c>
      <c r="B40" s="306"/>
      <c r="C40" s="307"/>
      <c r="D40" s="306"/>
      <c r="E40" s="306"/>
      <c r="F40" s="306"/>
      <c r="G40" s="30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6"/>
      <c r="C47" s="340">
        <v>0</v>
      </c>
      <c r="D47" s="340">
        <v>0</v>
      </c>
      <c r="E47" s="340">
        <v>583593</v>
      </c>
      <c r="F47" s="340">
        <v>0</v>
      </c>
      <c r="G47" s="340">
        <v>0</v>
      </c>
      <c r="H47" s="340">
        <v>0</v>
      </c>
      <c r="I47" s="340">
        <v>0</v>
      </c>
      <c r="J47" s="340">
        <v>0</v>
      </c>
      <c r="K47" s="340">
        <v>0</v>
      </c>
      <c r="L47" s="340">
        <v>0</v>
      </c>
      <c r="M47" s="340">
        <v>0</v>
      </c>
      <c r="N47" s="340">
        <v>0</v>
      </c>
      <c r="O47" s="340">
        <v>0</v>
      </c>
      <c r="P47" s="340">
        <v>141196</v>
      </c>
      <c r="Q47" s="340">
        <v>0</v>
      </c>
      <c r="R47" s="340">
        <v>59028</v>
      </c>
      <c r="S47" s="340">
        <v>0</v>
      </c>
      <c r="T47" s="340">
        <v>0</v>
      </c>
      <c r="U47" s="340">
        <v>230578</v>
      </c>
      <c r="V47" s="340">
        <v>0</v>
      </c>
      <c r="W47" s="340">
        <v>0</v>
      </c>
      <c r="X47" s="340">
        <v>0</v>
      </c>
      <c r="Y47" s="340">
        <v>186653</v>
      </c>
      <c r="Z47" s="340">
        <v>0</v>
      </c>
      <c r="AA47" s="340">
        <v>0</v>
      </c>
      <c r="AB47" s="340">
        <v>32316</v>
      </c>
      <c r="AC47" s="340">
        <v>36377</v>
      </c>
      <c r="AD47" s="340">
        <v>0</v>
      </c>
      <c r="AE47" s="340">
        <v>149492</v>
      </c>
      <c r="AF47" s="340">
        <v>0</v>
      </c>
      <c r="AG47" s="340">
        <v>348427</v>
      </c>
      <c r="AH47" s="340">
        <v>0</v>
      </c>
      <c r="AI47" s="340">
        <v>0</v>
      </c>
      <c r="AJ47" s="340">
        <v>812813</v>
      </c>
      <c r="AK47" s="340">
        <v>6442</v>
      </c>
      <c r="AL47" s="340">
        <v>0</v>
      </c>
      <c r="AM47" s="340">
        <v>0</v>
      </c>
      <c r="AN47" s="340">
        <v>0</v>
      </c>
      <c r="AO47" s="340">
        <v>0</v>
      </c>
      <c r="AP47" s="340">
        <v>0</v>
      </c>
      <c r="AQ47" s="340">
        <v>0</v>
      </c>
      <c r="AR47" s="340">
        <v>0</v>
      </c>
      <c r="AS47" s="340">
        <v>0</v>
      </c>
      <c r="AT47" s="340">
        <v>0</v>
      </c>
      <c r="AU47" s="340">
        <v>0</v>
      </c>
      <c r="AV47" s="340">
        <v>0</v>
      </c>
      <c r="AW47" s="340">
        <v>0</v>
      </c>
      <c r="AX47" s="340">
        <v>0</v>
      </c>
      <c r="AY47" s="340">
        <v>249634</v>
      </c>
      <c r="AZ47" s="340">
        <v>0</v>
      </c>
      <c r="BA47" s="340">
        <v>0</v>
      </c>
      <c r="BB47" s="340">
        <v>0</v>
      </c>
      <c r="BC47" s="340">
        <v>0</v>
      </c>
      <c r="BD47" s="340">
        <v>8933</v>
      </c>
      <c r="BE47" s="340">
        <v>106570</v>
      </c>
      <c r="BF47" s="340">
        <v>197011</v>
      </c>
      <c r="BG47" s="340">
        <v>0</v>
      </c>
      <c r="BH47" s="340">
        <v>82458</v>
      </c>
      <c r="BI47" s="340">
        <v>0</v>
      </c>
      <c r="BJ47" s="340">
        <v>69313</v>
      </c>
      <c r="BK47" s="340">
        <v>6780</v>
      </c>
      <c r="BL47" s="340">
        <v>181513</v>
      </c>
      <c r="BM47" s="340">
        <v>0</v>
      </c>
      <c r="BN47" s="340">
        <v>574340</v>
      </c>
      <c r="BO47" s="340">
        <v>0</v>
      </c>
      <c r="BP47" s="340">
        <v>0</v>
      </c>
      <c r="BQ47" s="340">
        <v>0</v>
      </c>
      <c r="BR47" s="340">
        <v>63589</v>
      </c>
      <c r="BS47" s="340">
        <v>0</v>
      </c>
      <c r="BT47" s="340">
        <v>0</v>
      </c>
      <c r="BU47" s="340">
        <v>0</v>
      </c>
      <c r="BV47" s="340">
        <v>48208</v>
      </c>
      <c r="BW47" s="340">
        <v>0</v>
      </c>
      <c r="BX47" s="340">
        <v>0</v>
      </c>
      <c r="BY47" s="340">
        <v>67306</v>
      </c>
      <c r="BZ47" s="340">
        <v>0</v>
      </c>
      <c r="CA47" s="340">
        <v>145195</v>
      </c>
      <c r="CB47" s="340">
        <v>0</v>
      </c>
      <c r="CC47" s="340">
        <v>0</v>
      </c>
      <c r="CD47" s="16"/>
      <c r="CE47" s="28">
        <f>SUM(C47:CC47)</f>
        <v>4387765</v>
      </c>
    </row>
    <row r="48" spans="1:83" x14ac:dyDescent="0.35">
      <c r="A48" s="28" t="s">
        <v>232</v>
      </c>
      <c r="B48" s="342">
        <v>31591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4982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1107</v>
      </c>
      <c r="Q48" s="28">
        <f t="shared" si="0"/>
        <v>0</v>
      </c>
      <c r="R48" s="28">
        <f t="shared" si="0"/>
        <v>706</v>
      </c>
      <c r="S48" s="28">
        <f t="shared" si="0"/>
        <v>0</v>
      </c>
      <c r="T48" s="28">
        <f t="shared" si="0"/>
        <v>0</v>
      </c>
      <c r="U48" s="28">
        <f t="shared" si="0"/>
        <v>1823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1613</v>
      </c>
      <c r="Z48" s="28">
        <f t="shared" si="0"/>
        <v>0</v>
      </c>
      <c r="AA48" s="28">
        <f t="shared" si="0"/>
        <v>0</v>
      </c>
      <c r="AB48" s="28">
        <f t="shared" si="0"/>
        <v>362</v>
      </c>
      <c r="AC48" s="28">
        <f t="shared" si="0"/>
        <v>316</v>
      </c>
      <c r="AD48" s="28">
        <f t="shared" si="0"/>
        <v>0</v>
      </c>
      <c r="AE48" s="28">
        <f t="shared" si="0"/>
        <v>1160</v>
      </c>
      <c r="AF48" s="28">
        <f t="shared" si="0"/>
        <v>0</v>
      </c>
      <c r="AG48" s="28">
        <f t="shared" si="0"/>
        <v>3132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7019</v>
      </c>
      <c r="AK48" s="28">
        <f t="shared" si="1"/>
        <v>71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728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278</v>
      </c>
      <c r="BE48" s="28">
        <f t="shared" si="1"/>
        <v>645</v>
      </c>
      <c r="BF48" s="28">
        <f t="shared" si="1"/>
        <v>993</v>
      </c>
      <c r="BG48" s="28">
        <f t="shared" si="1"/>
        <v>0</v>
      </c>
      <c r="BH48" s="28">
        <f t="shared" si="1"/>
        <v>670</v>
      </c>
      <c r="BI48" s="28">
        <f t="shared" si="1"/>
        <v>0</v>
      </c>
      <c r="BJ48" s="28">
        <f t="shared" si="1"/>
        <v>356</v>
      </c>
      <c r="BK48" s="28">
        <f t="shared" si="1"/>
        <v>44</v>
      </c>
      <c r="BL48" s="28">
        <f t="shared" si="1"/>
        <v>999</v>
      </c>
      <c r="BM48" s="28">
        <f t="shared" si="1"/>
        <v>0</v>
      </c>
      <c r="BN48" s="28">
        <f t="shared" si="1"/>
        <v>2313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446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233</v>
      </c>
      <c r="BW48" s="28">
        <f t="shared" si="2"/>
        <v>0</v>
      </c>
      <c r="BX48" s="28">
        <f t="shared" si="2"/>
        <v>0</v>
      </c>
      <c r="BY48" s="28">
        <f t="shared" si="2"/>
        <v>621</v>
      </c>
      <c r="BZ48" s="28">
        <f t="shared" si="2"/>
        <v>0</v>
      </c>
      <c r="CA48" s="28">
        <f t="shared" si="2"/>
        <v>977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31594</v>
      </c>
    </row>
    <row r="49" spans="1:83" x14ac:dyDescent="0.35">
      <c r="A49" s="16" t="s">
        <v>233</v>
      </c>
      <c r="B49" s="28">
        <f>B47+B48</f>
        <v>31591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/>
      <c r="C51" s="341">
        <v>0</v>
      </c>
      <c r="D51" s="341">
        <v>0</v>
      </c>
      <c r="E51" s="341">
        <v>0</v>
      </c>
      <c r="F51" s="341">
        <v>0</v>
      </c>
      <c r="G51" s="341">
        <v>0</v>
      </c>
      <c r="H51" s="341">
        <v>0</v>
      </c>
      <c r="I51" s="341">
        <v>0</v>
      </c>
      <c r="J51" s="341">
        <v>0</v>
      </c>
      <c r="K51" s="341">
        <v>0</v>
      </c>
      <c r="L51" s="341">
        <v>0</v>
      </c>
      <c r="M51" s="341">
        <v>0</v>
      </c>
      <c r="N51" s="341">
        <v>0</v>
      </c>
      <c r="O51" s="341">
        <v>0</v>
      </c>
      <c r="P51" s="341">
        <v>0</v>
      </c>
      <c r="Q51" s="341">
        <v>0</v>
      </c>
      <c r="R51" s="341">
        <v>0</v>
      </c>
      <c r="S51" s="341">
        <v>0</v>
      </c>
      <c r="T51" s="341">
        <v>0</v>
      </c>
      <c r="U51" s="341">
        <v>0</v>
      </c>
      <c r="V51" s="341">
        <v>0</v>
      </c>
      <c r="W51" s="341">
        <v>0</v>
      </c>
      <c r="X51" s="341">
        <v>0</v>
      </c>
      <c r="Y51" s="341">
        <v>0</v>
      </c>
      <c r="Z51" s="341">
        <v>0</v>
      </c>
      <c r="AA51" s="341">
        <v>0</v>
      </c>
      <c r="AB51" s="341">
        <v>0</v>
      </c>
      <c r="AC51" s="341">
        <v>0</v>
      </c>
      <c r="AD51" s="341">
        <v>0</v>
      </c>
      <c r="AE51" s="341">
        <v>0</v>
      </c>
      <c r="AF51" s="341">
        <v>0</v>
      </c>
      <c r="AG51" s="341">
        <v>0</v>
      </c>
      <c r="AH51" s="341">
        <v>0</v>
      </c>
      <c r="AI51" s="341">
        <v>0</v>
      </c>
      <c r="AJ51" s="341">
        <v>0</v>
      </c>
      <c r="AK51" s="341">
        <v>0</v>
      </c>
      <c r="AL51" s="341">
        <v>0</v>
      </c>
      <c r="AM51" s="341">
        <v>0</v>
      </c>
      <c r="AN51" s="341">
        <v>0</v>
      </c>
      <c r="AO51" s="341">
        <v>0</v>
      </c>
      <c r="AP51" s="341">
        <v>0</v>
      </c>
      <c r="AQ51" s="341">
        <v>0</v>
      </c>
      <c r="AR51" s="341">
        <v>0</v>
      </c>
      <c r="AS51" s="341">
        <v>0</v>
      </c>
      <c r="AT51" s="341">
        <v>0</v>
      </c>
      <c r="AU51" s="341">
        <v>0</v>
      </c>
      <c r="AV51" s="341">
        <v>0</v>
      </c>
      <c r="AW51" s="341">
        <v>0</v>
      </c>
      <c r="AX51" s="341">
        <v>0</v>
      </c>
      <c r="AY51" s="341">
        <v>0</v>
      </c>
      <c r="AZ51" s="341">
        <v>0</v>
      </c>
      <c r="BA51" s="341">
        <v>0</v>
      </c>
      <c r="BB51" s="341">
        <v>0</v>
      </c>
      <c r="BC51" s="341">
        <v>0</v>
      </c>
      <c r="BD51" s="341">
        <v>0</v>
      </c>
      <c r="BE51" s="341">
        <v>0</v>
      </c>
      <c r="BF51" s="341">
        <v>0</v>
      </c>
      <c r="BG51" s="341">
        <v>0</v>
      </c>
      <c r="BH51" s="341">
        <v>0</v>
      </c>
      <c r="BI51" s="341">
        <v>0</v>
      </c>
      <c r="BJ51" s="341">
        <v>0</v>
      </c>
      <c r="BK51" s="341">
        <v>0</v>
      </c>
      <c r="BL51" s="341">
        <v>0</v>
      </c>
      <c r="BM51" s="341">
        <v>0</v>
      </c>
      <c r="BN51" s="341">
        <v>0</v>
      </c>
      <c r="BO51" s="341">
        <v>0</v>
      </c>
      <c r="BP51" s="341">
        <v>0</v>
      </c>
      <c r="BQ51" s="341">
        <v>0</v>
      </c>
      <c r="BR51" s="341">
        <v>0</v>
      </c>
      <c r="BS51" s="341">
        <v>0</v>
      </c>
      <c r="BT51" s="341">
        <v>0</v>
      </c>
      <c r="BU51" s="341">
        <v>0</v>
      </c>
      <c r="BV51" s="341">
        <v>0</v>
      </c>
      <c r="BW51" s="341">
        <v>0</v>
      </c>
      <c r="BX51" s="341">
        <v>0</v>
      </c>
      <c r="BY51" s="341">
        <v>0</v>
      </c>
      <c r="BZ51" s="341">
        <v>0</v>
      </c>
      <c r="CA51" s="341">
        <v>0</v>
      </c>
      <c r="CB51" s="341">
        <v>0</v>
      </c>
      <c r="CC51" s="341">
        <v>0</v>
      </c>
      <c r="CD51" s="16"/>
      <c r="CE51" s="28">
        <f>SUM(C51:CD51)</f>
        <v>0</v>
      </c>
    </row>
    <row r="52" spans="1:83" x14ac:dyDescent="0.35">
      <c r="A52" s="34" t="s">
        <v>235</v>
      </c>
      <c r="B52" s="342">
        <v>1030241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147261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72660</v>
      </c>
      <c r="Q52" s="28">
        <f t="shared" si="3"/>
        <v>0</v>
      </c>
      <c r="R52" s="28">
        <f t="shared" si="3"/>
        <v>897</v>
      </c>
      <c r="S52" s="28">
        <f t="shared" si="3"/>
        <v>0</v>
      </c>
      <c r="T52" s="28">
        <f t="shared" si="3"/>
        <v>0</v>
      </c>
      <c r="U52" s="28">
        <f t="shared" si="3"/>
        <v>34006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69549</v>
      </c>
      <c r="Z52" s="28">
        <f t="shared" si="3"/>
        <v>0</v>
      </c>
      <c r="AA52" s="28">
        <f t="shared" si="3"/>
        <v>0</v>
      </c>
      <c r="AB52" s="28">
        <f t="shared" si="3"/>
        <v>1647</v>
      </c>
      <c r="AC52" s="28">
        <f t="shared" si="3"/>
        <v>18156</v>
      </c>
      <c r="AD52" s="28">
        <f t="shared" si="3"/>
        <v>0</v>
      </c>
      <c r="AE52" s="28">
        <f t="shared" si="3"/>
        <v>32066</v>
      </c>
      <c r="AF52" s="28">
        <f t="shared" si="3"/>
        <v>0</v>
      </c>
      <c r="AG52" s="28">
        <f t="shared" si="3"/>
        <v>93177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204456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32853</v>
      </c>
      <c r="AZ52" s="28">
        <f t="shared" si="4"/>
        <v>0</v>
      </c>
      <c r="BA52" s="28">
        <f t="shared" si="4"/>
        <v>26429</v>
      </c>
      <c r="BB52" s="28">
        <f t="shared" si="4"/>
        <v>0</v>
      </c>
      <c r="BC52" s="28">
        <f t="shared" si="4"/>
        <v>0</v>
      </c>
      <c r="BD52" s="28">
        <f t="shared" si="4"/>
        <v>12226</v>
      </c>
      <c r="BE52" s="28">
        <f t="shared" si="4"/>
        <v>63198</v>
      </c>
      <c r="BF52" s="28">
        <f t="shared" si="4"/>
        <v>3606</v>
      </c>
      <c r="BG52" s="28">
        <f t="shared" si="4"/>
        <v>0</v>
      </c>
      <c r="BH52" s="28">
        <f t="shared" si="4"/>
        <v>35122</v>
      </c>
      <c r="BI52" s="28">
        <f t="shared" si="4"/>
        <v>0</v>
      </c>
      <c r="BJ52" s="28">
        <f t="shared" si="4"/>
        <v>35122</v>
      </c>
      <c r="BK52" s="28">
        <f t="shared" si="4"/>
        <v>35122</v>
      </c>
      <c r="BL52" s="28">
        <f t="shared" si="4"/>
        <v>34097</v>
      </c>
      <c r="BM52" s="28">
        <f t="shared" si="4"/>
        <v>0</v>
      </c>
      <c r="BN52" s="28">
        <f t="shared" si="4"/>
        <v>35122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37264</v>
      </c>
      <c r="BW52" s="28">
        <f t="shared" si="5"/>
        <v>0</v>
      </c>
      <c r="BX52" s="28">
        <f t="shared" si="5"/>
        <v>0</v>
      </c>
      <c r="BY52" s="28">
        <f t="shared" si="5"/>
        <v>6205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1030241</v>
      </c>
    </row>
    <row r="53" spans="1:83" x14ac:dyDescent="0.35">
      <c r="A53" s="16" t="s">
        <v>233</v>
      </c>
      <c r="B53" s="28">
        <f>B51+B52</f>
        <v>1030241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4" t="s">
        <v>261</v>
      </c>
      <c r="B59" s="28"/>
      <c r="C59" s="20"/>
      <c r="D59" s="20"/>
      <c r="E59" s="20">
        <v>1184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79"/>
      <c r="Q59" s="26"/>
      <c r="R59" s="26"/>
      <c r="S59" s="277">
        <v>0</v>
      </c>
      <c r="T59" s="277">
        <v>0</v>
      </c>
      <c r="U59" s="27">
        <v>12704</v>
      </c>
      <c r="V59" s="26"/>
      <c r="W59" s="26"/>
      <c r="X59" s="26"/>
      <c r="Y59" s="26">
        <v>10558</v>
      </c>
      <c r="Z59" s="26"/>
      <c r="AA59" s="26"/>
      <c r="AB59" s="277">
        <v>0</v>
      </c>
      <c r="AC59" s="26"/>
      <c r="AD59" s="26"/>
      <c r="AE59" s="26">
        <v>4848</v>
      </c>
      <c r="AF59" s="26"/>
      <c r="AG59" s="26">
        <v>6972</v>
      </c>
      <c r="AH59" s="26"/>
      <c r="AI59" s="26"/>
      <c r="AJ59" s="26">
        <v>16490</v>
      </c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77">
        <v>0</v>
      </c>
      <c r="AW59" s="277">
        <v>0</v>
      </c>
      <c r="AX59" s="277">
        <v>0</v>
      </c>
      <c r="AY59" s="26">
        <v>3968</v>
      </c>
      <c r="AZ59" s="26"/>
      <c r="BA59" s="277">
        <v>0</v>
      </c>
      <c r="BB59" s="277">
        <v>0</v>
      </c>
      <c r="BC59" s="277">
        <v>0</v>
      </c>
      <c r="BD59" s="277">
        <v>0</v>
      </c>
      <c r="BE59" s="26">
        <v>56290</v>
      </c>
      <c r="BF59" s="277">
        <v>0</v>
      </c>
      <c r="BG59" s="277">
        <v>0</v>
      </c>
      <c r="BH59" s="277">
        <v>0</v>
      </c>
      <c r="BI59" s="277">
        <v>0</v>
      </c>
      <c r="BJ59" s="277">
        <v>0</v>
      </c>
      <c r="BK59" s="277">
        <v>0</v>
      </c>
      <c r="BL59" s="277">
        <v>0</v>
      </c>
      <c r="BM59" s="277">
        <v>0</v>
      </c>
      <c r="BN59" s="277">
        <v>0</v>
      </c>
      <c r="BO59" s="277">
        <v>0</v>
      </c>
      <c r="BP59" s="277">
        <v>0</v>
      </c>
      <c r="BQ59" s="277">
        <v>0</v>
      </c>
      <c r="BR59" s="277">
        <v>0</v>
      </c>
      <c r="BS59" s="277">
        <v>0</v>
      </c>
      <c r="BT59" s="277">
        <v>0</v>
      </c>
      <c r="BU59" s="277">
        <v>0</v>
      </c>
      <c r="BV59" s="277">
        <v>0</v>
      </c>
      <c r="BW59" s="277">
        <v>0</v>
      </c>
      <c r="BX59" s="277">
        <v>0</v>
      </c>
      <c r="BY59" s="277">
        <v>0</v>
      </c>
      <c r="BZ59" s="277">
        <v>0</v>
      </c>
      <c r="CA59" s="277">
        <v>0</v>
      </c>
      <c r="CB59" s="277">
        <v>0</v>
      </c>
      <c r="CC59" s="277">
        <v>0</v>
      </c>
      <c r="CD59" s="235">
        <v>0</v>
      </c>
      <c r="CE59" s="28">
        <v>0</v>
      </c>
    </row>
    <row r="60" spans="1:83" s="210" customFormat="1" ht="15.75" customHeight="1" x14ac:dyDescent="0.35">
      <c r="A60" s="218" t="s">
        <v>262</v>
      </c>
      <c r="B60" s="219"/>
      <c r="C60" s="278"/>
      <c r="D60" s="278"/>
      <c r="E60" s="278">
        <f>15.3+4.98</f>
        <v>20.28</v>
      </c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9">
        <v>3.59</v>
      </c>
      <c r="Q60" s="279"/>
      <c r="R60" s="279">
        <v>0.49</v>
      </c>
      <c r="S60" s="280"/>
      <c r="T60" s="280"/>
      <c r="U60" s="281">
        <v>7.64</v>
      </c>
      <c r="V60" s="279"/>
      <c r="W60" s="279"/>
      <c r="X60" s="279"/>
      <c r="Y60" s="279">
        <v>4.2699999999999996</v>
      </c>
      <c r="Z60" s="279"/>
      <c r="AA60" s="279"/>
      <c r="AB60" s="280">
        <v>0.93</v>
      </c>
      <c r="AC60" s="279">
        <v>0.78</v>
      </c>
      <c r="AD60" s="279"/>
      <c r="AE60" s="279">
        <v>3.9</v>
      </c>
      <c r="AF60" s="279"/>
      <c r="AG60" s="279">
        <v>14.37</v>
      </c>
      <c r="AH60" s="279"/>
      <c r="AI60" s="279"/>
      <c r="AJ60" s="279">
        <v>21.19</v>
      </c>
      <c r="AK60" s="279">
        <v>0.61</v>
      </c>
      <c r="AL60" s="279"/>
      <c r="AM60" s="279"/>
      <c r="AN60" s="279"/>
      <c r="AO60" s="279"/>
      <c r="AP60" s="279"/>
      <c r="AQ60" s="279"/>
      <c r="AR60" s="279"/>
      <c r="AS60" s="279"/>
      <c r="AT60" s="279"/>
      <c r="AU60" s="279"/>
      <c r="AV60" s="280"/>
      <c r="AW60" s="280"/>
      <c r="AX60" s="280"/>
      <c r="AY60" s="279">
        <v>6.1</v>
      </c>
      <c r="AZ60" s="279"/>
      <c r="BA60" s="280"/>
      <c r="BB60" s="280"/>
      <c r="BC60" s="280"/>
      <c r="BD60" s="280">
        <v>2.75</v>
      </c>
      <c r="BE60" s="279">
        <v>4.0199999999999996</v>
      </c>
      <c r="BF60" s="280">
        <v>7.46</v>
      </c>
      <c r="BG60" s="280"/>
      <c r="BH60" s="280">
        <v>1.61</v>
      </c>
      <c r="BI60" s="280"/>
      <c r="BJ60" s="280">
        <v>2.2000000000000002</v>
      </c>
      <c r="BK60" s="280">
        <v>3.23</v>
      </c>
      <c r="BL60" s="280">
        <v>6.62</v>
      </c>
      <c r="BM60" s="280"/>
      <c r="BN60" s="280">
        <v>4.53</v>
      </c>
      <c r="BO60" s="280"/>
      <c r="BP60" s="280"/>
      <c r="BQ60" s="280"/>
      <c r="BR60" s="280">
        <v>2.2000000000000002</v>
      </c>
      <c r="BS60" s="280"/>
      <c r="BT60" s="280"/>
      <c r="BU60" s="280"/>
      <c r="BV60" s="280">
        <v>1.37</v>
      </c>
      <c r="BW60" s="280"/>
      <c r="BX60" s="280"/>
      <c r="BY60" s="280">
        <v>1.5</v>
      </c>
      <c r="BZ60" s="280"/>
      <c r="CA60" s="280">
        <v>8</v>
      </c>
      <c r="CB60" s="280"/>
      <c r="CC60" s="280"/>
      <c r="CD60" s="220" t="s">
        <v>248</v>
      </c>
      <c r="CE60" s="238">
        <f t="shared" ref="CE60:CE68" si="6">SUM(C60:CD60)</f>
        <v>129.63999999999999</v>
      </c>
    </row>
    <row r="61" spans="1:83" x14ac:dyDescent="0.35">
      <c r="A61" s="34" t="s">
        <v>263</v>
      </c>
      <c r="B61" s="16"/>
      <c r="C61" s="341">
        <v>0</v>
      </c>
      <c r="D61" s="341">
        <v>0</v>
      </c>
      <c r="E61" s="341">
        <f>2190463-5</f>
        <v>2190458</v>
      </c>
      <c r="F61" s="341">
        <v>0</v>
      </c>
      <c r="G61" s="341">
        <v>0</v>
      </c>
      <c r="H61" s="341">
        <v>0</v>
      </c>
      <c r="I61" s="341">
        <v>0</v>
      </c>
      <c r="J61" s="341">
        <v>0</v>
      </c>
      <c r="K61" s="341">
        <v>0</v>
      </c>
      <c r="L61" s="341">
        <v>0</v>
      </c>
      <c r="M61" s="341">
        <v>0</v>
      </c>
      <c r="N61" s="341">
        <v>0</v>
      </c>
      <c r="O61" s="341">
        <v>0</v>
      </c>
      <c r="P61" s="341">
        <v>486601</v>
      </c>
      <c r="Q61" s="341">
        <v>0</v>
      </c>
      <c r="R61" s="341">
        <v>310336</v>
      </c>
      <c r="S61" s="341">
        <v>0</v>
      </c>
      <c r="T61" s="341">
        <v>0</v>
      </c>
      <c r="U61" s="341">
        <v>801634</v>
      </c>
      <c r="V61" s="341">
        <v>0</v>
      </c>
      <c r="W61" s="341">
        <v>0</v>
      </c>
      <c r="X61" s="341">
        <v>0</v>
      </c>
      <c r="Y61" s="341">
        <v>708964</v>
      </c>
      <c r="Z61" s="341">
        <v>0</v>
      </c>
      <c r="AA61" s="341">
        <v>0</v>
      </c>
      <c r="AB61" s="341">
        <v>159180</v>
      </c>
      <c r="AC61" s="341">
        <v>139133</v>
      </c>
      <c r="AD61" s="341">
        <v>0</v>
      </c>
      <c r="AE61" s="341">
        <v>509884</v>
      </c>
      <c r="AF61" s="341">
        <v>0</v>
      </c>
      <c r="AG61" s="341">
        <v>1377022</v>
      </c>
      <c r="AH61" s="341">
        <v>0</v>
      </c>
      <c r="AI61" s="341">
        <v>0</v>
      </c>
      <c r="AJ61" s="341">
        <v>3085860</v>
      </c>
      <c r="AK61" s="341">
        <v>31095</v>
      </c>
      <c r="AL61" s="341">
        <v>0</v>
      </c>
      <c r="AM61" s="341">
        <v>0</v>
      </c>
      <c r="AN61" s="341">
        <v>0</v>
      </c>
      <c r="AO61" s="341">
        <v>0</v>
      </c>
      <c r="AP61" s="341">
        <v>0</v>
      </c>
      <c r="AQ61" s="341">
        <v>0</v>
      </c>
      <c r="AR61" s="341">
        <v>0</v>
      </c>
      <c r="AS61" s="341">
        <v>0</v>
      </c>
      <c r="AT61" s="341">
        <v>0</v>
      </c>
      <c r="AU61" s="341">
        <v>0</v>
      </c>
      <c r="AV61" s="341">
        <v>0</v>
      </c>
      <c r="AW61" s="341">
        <v>0</v>
      </c>
      <c r="AX61" s="341">
        <v>0</v>
      </c>
      <c r="AY61" s="341">
        <v>320111</v>
      </c>
      <c r="AZ61" s="341">
        <v>0</v>
      </c>
      <c r="BA61" s="341">
        <v>0</v>
      </c>
      <c r="BB61" s="341">
        <v>0</v>
      </c>
      <c r="BC61" s="341">
        <v>0</v>
      </c>
      <c r="BD61" s="341">
        <v>122072</v>
      </c>
      <c r="BE61" s="341">
        <v>283365</v>
      </c>
      <c r="BF61" s="341">
        <v>436635</v>
      </c>
      <c r="BG61" s="341">
        <v>0</v>
      </c>
      <c r="BH61" s="341">
        <v>294551</v>
      </c>
      <c r="BI61" s="341">
        <v>0</v>
      </c>
      <c r="BJ61" s="341">
        <v>156366</v>
      </c>
      <c r="BK61" s="341">
        <v>19146</v>
      </c>
      <c r="BL61" s="341">
        <v>439061</v>
      </c>
      <c r="BM61" s="341">
        <v>0</v>
      </c>
      <c r="BN61" s="341">
        <v>1016726</v>
      </c>
      <c r="BO61" s="341">
        <v>0</v>
      </c>
      <c r="BP61" s="341">
        <v>0</v>
      </c>
      <c r="BQ61" s="341">
        <v>0</v>
      </c>
      <c r="BR61" s="341">
        <v>196189</v>
      </c>
      <c r="BS61" s="341">
        <v>0</v>
      </c>
      <c r="BT61" s="341">
        <v>0</v>
      </c>
      <c r="BU61" s="341">
        <v>0</v>
      </c>
      <c r="BV61" s="341">
        <v>102261</v>
      </c>
      <c r="BW61" s="341">
        <v>0</v>
      </c>
      <c r="BX61" s="341">
        <v>0</v>
      </c>
      <c r="BY61" s="341">
        <v>272897</v>
      </c>
      <c r="BZ61" s="341">
        <v>0</v>
      </c>
      <c r="CA61" s="341">
        <v>429417</v>
      </c>
      <c r="CB61" s="341">
        <v>0</v>
      </c>
      <c r="CC61" s="341">
        <v>0</v>
      </c>
      <c r="CD61" s="25" t="s">
        <v>248</v>
      </c>
      <c r="CE61" s="28">
        <f t="shared" si="6"/>
        <v>13888964</v>
      </c>
    </row>
    <row r="62" spans="1:83" x14ac:dyDescent="0.35">
      <c r="A62" s="34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588575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142303</v>
      </c>
      <c r="Q62" s="28">
        <f t="shared" si="7"/>
        <v>0</v>
      </c>
      <c r="R62" s="28">
        <f t="shared" si="7"/>
        <v>59734</v>
      </c>
      <c r="S62" s="28">
        <f t="shared" si="7"/>
        <v>0</v>
      </c>
      <c r="T62" s="28">
        <f t="shared" si="7"/>
        <v>0</v>
      </c>
      <c r="U62" s="28">
        <f t="shared" si="7"/>
        <v>232401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188266</v>
      </c>
      <c r="Z62" s="28">
        <f t="shared" si="7"/>
        <v>0</v>
      </c>
      <c r="AA62" s="28">
        <f t="shared" si="7"/>
        <v>0</v>
      </c>
      <c r="AB62" s="28">
        <f t="shared" si="7"/>
        <v>32678</v>
      </c>
      <c r="AC62" s="28">
        <f t="shared" si="7"/>
        <v>36693</v>
      </c>
      <c r="AD62" s="28">
        <f t="shared" si="7"/>
        <v>0</v>
      </c>
      <c r="AE62" s="28">
        <f t="shared" si="7"/>
        <v>150652</v>
      </c>
      <c r="AF62" s="28">
        <f t="shared" si="7"/>
        <v>0</v>
      </c>
      <c r="AG62" s="28">
        <f t="shared" si="7"/>
        <v>351559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819832</v>
      </c>
      <c r="AK62" s="28">
        <f t="shared" si="8"/>
        <v>6513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250362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9211</v>
      </c>
      <c r="BE62" s="28">
        <f t="shared" si="8"/>
        <v>107215</v>
      </c>
      <c r="BF62" s="28">
        <f t="shared" si="8"/>
        <v>198004</v>
      </c>
      <c r="BG62" s="28">
        <f t="shared" si="8"/>
        <v>0</v>
      </c>
      <c r="BH62" s="28">
        <f t="shared" si="8"/>
        <v>83128</v>
      </c>
      <c r="BI62" s="28">
        <f t="shared" si="8"/>
        <v>0</v>
      </c>
      <c r="BJ62" s="28">
        <f t="shared" si="8"/>
        <v>69669</v>
      </c>
      <c r="BK62" s="28">
        <f t="shared" si="8"/>
        <v>6824</v>
      </c>
      <c r="BL62" s="28">
        <f t="shared" si="8"/>
        <v>182512</v>
      </c>
      <c r="BM62" s="28">
        <f t="shared" si="8"/>
        <v>0</v>
      </c>
      <c r="BN62" s="28">
        <f t="shared" si="8"/>
        <v>576653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64035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48441</v>
      </c>
      <c r="BW62" s="28">
        <f t="shared" si="9"/>
        <v>0</v>
      </c>
      <c r="BX62" s="28">
        <f t="shared" si="9"/>
        <v>0</v>
      </c>
      <c r="BY62" s="28">
        <f t="shared" si="9"/>
        <v>67927</v>
      </c>
      <c r="BZ62" s="28">
        <f t="shared" si="9"/>
        <v>0</v>
      </c>
      <c r="CA62" s="28">
        <f t="shared" si="9"/>
        <v>146172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4419359</v>
      </c>
    </row>
    <row r="63" spans="1:83" x14ac:dyDescent="0.35">
      <c r="A63" s="34" t="s">
        <v>264</v>
      </c>
      <c r="B63" s="16"/>
      <c r="C63" s="341">
        <v>0</v>
      </c>
      <c r="D63" s="341">
        <v>0</v>
      </c>
      <c r="E63" s="341">
        <v>0</v>
      </c>
      <c r="F63" s="341">
        <v>0</v>
      </c>
      <c r="G63" s="341">
        <v>0</v>
      </c>
      <c r="H63" s="341">
        <v>0</v>
      </c>
      <c r="I63" s="341">
        <v>0</v>
      </c>
      <c r="J63" s="341">
        <v>0</v>
      </c>
      <c r="K63" s="341">
        <v>0</v>
      </c>
      <c r="L63" s="341">
        <v>0</v>
      </c>
      <c r="M63" s="341">
        <v>0</v>
      </c>
      <c r="N63" s="341">
        <v>0</v>
      </c>
      <c r="O63" s="341">
        <v>0</v>
      </c>
      <c r="P63" s="341">
        <v>0</v>
      </c>
      <c r="Q63" s="341">
        <v>0</v>
      </c>
      <c r="R63" s="341">
        <v>0</v>
      </c>
      <c r="S63" s="341">
        <v>0</v>
      </c>
      <c r="T63" s="341">
        <v>0</v>
      </c>
      <c r="U63" s="341">
        <v>0</v>
      </c>
      <c r="V63" s="341">
        <v>0</v>
      </c>
      <c r="W63" s="341">
        <v>0</v>
      </c>
      <c r="X63" s="341">
        <v>0</v>
      </c>
      <c r="Y63" s="341">
        <v>0</v>
      </c>
      <c r="Z63" s="341">
        <v>0</v>
      </c>
      <c r="AA63" s="341">
        <v>0</v>
      </c>
      <c r="AB63" s="341">
        <v>0</v>
      </c>
      <c r="AC63" s="341">
        <v>0</v>
      </c>
      <c r="AD63" s="341">
        <v>0</v>
      </c>
      <c r="AE63" s="341">
        <v>0</v>
      </c>
      <c r="AF63" s="341">
        <v>0</v>
      </c>
      <c r="AG63" s="341">
        <v>0</v>
      </c>
      <c r="AH63" s="341">
        <v>0</v>
      </c>
      <c r="AI63" s="341">
        <v>0</v>
      </c>
      <c r="AJ63" s="341">
        <v>0</v>
      </c>
      <c r="AK63" s="341">
        <v>0</v>
      </c>
      <c r="AL63" s="341">
        <v>0</v>
      </c>
      <c r="AM63" s="341">
        <v>0</v>
      </c>
      <c r="AN63" s="341">
        <v>0</v>
      </c>
      <c r="AO63" s="341">
        <v>0</v>
      </c>
      <c r="AP63" s="341">
        <v>0</v>
      </c>
      <c r="AQ63" s="341">
        <v>0</v>
      </c>
      <c r="AR63" s="341">
        <v>0</v>
      </c>
      <c r="AS63" s="341">
        <v>0</v>
      </c>
      <c r="AT63" s="341">
        <v>0</v>
      </c>
      <c r="AU63" s="341">
        <v>0</v>
      </c>
      <c r="AV63" s="341">
        <v>0</v>
      </c>
      <c r="AW63" s="341">
        <v>0</v>
      </c>
      <c r="AX63" s="341">
        <v>0</v>
      </c>
      <c r="AY63" s="341">
        <v>0</v>
      </c>
      <c r="AZ63" s="341">
        <v>0</v>
      </c>
      <c r="BA63" s="341">
        <v>0</v>
      </c>
      <c r="BB63" s="341">
        <v>0</v>
      </c>
      <c r="BC63" s="341">
        <v>0</v>
      </c>
      <c r="BD63" s="341">
        <v>0</v>
      </c>
      <c r="BE63" s="341">
        <v>0</v>
      </c>
      <c r="BF63" s="341">
        <v>0</v>
      </c>
      <c r="BG63" s="341">
        <v>0</v>
      </c>
      <c r="BH63" s="341">
        <v>0</v>
      </c>
      <c r="BI63" s="341">
        <v>0</v>
      </c>
      <c r="BJ63" s="341">
        <v>0</v>
      </c>
      <c r="BK63" s="341">
        <v>0</v>
      </c>
      <c r="BL63" s="341">
        <v>0</v>
      </c>
      <c r="BM63" s="341">
        <v>0</v>
      </c>
      <c r="BN63" s="341">
        <v>0</v>
      </c>
      <c r="BO63" s="341">
        <v>0</v>
      </c>
      <c r="BP63" s="341">
        <v>0</v>
      </c>
      <c r="BQ63" s="341">
        <v>0</v>
      </c>
      <c r="BR63" s="341">
        <v>0</v>
      </c>
      <c r="BS63" s="341">
        <v>0</v>
      </c>
      <c r="BT63" s="341">
        <v>0</v>
      </c>
      <c r="BU63" s="341">
        <v>0</v>
      </c>
      <c r="BV63" s="341">
        <v>0</v>
      </c>
      <c r="BW63" s="341">
        <v>0</v>
      </c>
      <c r="BX63" s="341">
        <v>0</v>
      </c>
      <c r="BY63" s="341">
        <v>0</v>
      </c>
      <c r="BZ63" s="341">
        <v>0</v>
      </c>
      <c r="CA63" s="341">
        <v>0</v>
      </c>
      <c r="CB63" s="341">
        <v>0</v>
      </c>
      <c r="CC63" s="341">
        <v>0</v>
      </c>
      <c r="CD63" s="25" t="s">
        <v>248</v>
      </c>
      <c r="CE63" s="28">
        <f t="shared" si="6"/>
        <v>0</v>
      </c>
    </row>
    <row r="64" spans="1:83" x14ac:dyDescent="0.35">
      <c r="A64" s="34" t="s">
        <v>265</v>
      </c>
      <c r="B64" s="16"/>
      <c r="C64" s="341">
        <v>0</v>
      </c>
      <c r="D64" s="341">
        <v>0</v>
      </c>
      <c r="E64" s="341">
        <v>196971</v>
      </c>
      <c r="F64" s="341">
        <v>0</v>
      </c>
      <c r="G64" s="341">
        <v>0</v>
      </c>
      <c r="H64" s="341">
        <v>0</v>
      </c>
      <c r="I64" s="341">
        <v>0</v>
      </c>
      <c r="J64" s="341">
        <v>0</v>
      </c>
      <c r="K64" s="341">
        <v>0</v>
      </c>
      <c r="L64" s="341">
        <v>0</v>
      </c>
      <c r="M64" s="341">
        <v>0</v>
      </c>
      <c r="N64" s="341">
        <v>0</v>
      </c>
      <c r="O64" s="341">
        <v>0</v>
      </c>
      <c r="P64" s="341">
        <v>311354</v>
      </c>
      <c r="Q64" s="341">
        <v>0</v>
      </c>
      <c r="R64" s="341">
        <v>0</v>
      </c>
      <c r="S64" s="341">
        <v>77292</v>
      </c>
      <c r="T64" s="341">
        <v>0</v>
      </c>
      <c r="U64" s="341">
        <v>701821</v>
      </c>
      <c r="V64" s="341">
        <v>0</v>
      </c>
      <c r="W64" s="341">
        <v>0</v>
      </c>
      <c r="X64" s="341">
        <v>588</v>
      </c>
      <c r="Y64" s="341">
        <v>97597</v>
      </c>
      <c r="Z64" s="341">
        <v>0</v>
      </c>
      <c r="AA64" s="341">
        <v>0</v>
      </c>
      <c r="AB64" s="341">
        <v>733870</v>
      </c>
      <c r="AC64" s="341">
        <v>19614</v>
      </c>
      <c r="AD64" s="341">
        <v>0</v>
      </c>
      <c r="AE64" s="341">
        <v>55346</v>
      </c>
      <c r="AF64" s="341">
        <v>0</v>
      </c>
      <c r="AG64" s="341">
        <v>157186</v>
      </c>
      <c r="AH64" s="341">
        <v>0</v>
      </c>
      <c r="AI64" s="341">
        <v>0</v>
      </c>
      <c r="AJ64" s="341">
        <v>245054</v>
      </c>
      <c r="AK64" s="341">
        <v>452</v>
      </c>
      <c r="AL64" s="341">
        <v>0</v>
      </c>
      <c r="AM64" s="341">
        <v>0</v>
      </c>
      <c r="AN64" s="341">
        <v>0</v>
      </c>
      <c r="AO64" s="341">
        <v>0</v>
      </c>
      <c r="AP64" s="341">
        <v>0</v>
      </c>
      <c r="AQ64" s="341">
        <v>0</v>
      </c>
      <c r="AR64" s="341">
        <v>0</v>
      </c>
      <c r="AS64" s="341">
        <v>0</v>
      </c>
      <c r="AT64" s="341">
        <v>0</v>
      </c>
      <c r="AU64" s="341">
        <v>0</v>
      </c>
      <c r="AV64" s="341">
        <v>22</v>
      </c>
      <c r="AW64" s="341">
        <v>0</v>
      </c>
      <c r="AX64" s="341">
        <v>0</v>
      </c>
      <c r="AY64" s="341">
        <v>48964</v>
      </c>
      <c r="AZ64" s="341">
        <v>0</v>
      </c>
      <c r="BA64" s="341">
        <v>0</v>
      </c>
      <c r="BB64" s="341">
        <v>0</v>
      </c>
      <c r="BC64" s="341">
        <v>0</v>
      </c>
      <c r="BD64" s="341">
        <v>1667</v>
      </c>
      <c r="BE64" s="341">
        <v>25941</v>
      </c>
      <c r="BF64" s="341">
        <v>67253</v>
      </c>
      <c r="BG64" s="341">
        <v>0</v>
      </c>
      <c r="BH64" s="341">
        <v>82460</v>
      </c>
      <c r="BI64" s="341">
        <v>0</v>
      </c>
      <c r="BJ64" s="341">
        <v>2199</v>
      </c>
      <c r="BK64" s="341">
        <v>86343</v>
      </c>
      <c r="BL64" s="341">
        <v>9100</v>
      </c>
      <c r="BM64" s="341">
        <v>0</v>
      </c>
      <c r="BN64" s="341">
        <v>97634</v>
      </c>
      <c r="BO64" s="341">
        <v>0</v>
      </c>
      <c r="BP64" s="341">
        <v>0</v>
      </c>
      <c r="BQ64" s="341">
        <v>0</v>
      </c>
      <c r="BR64" s="341">
        <v>4370</v>
      </c>
      <c r="BS64" s="341">
        <v>0</v>
      </c>
      <c r="BT64" s="341">
        <v>0</v>
      </c>
      <c r="BU64" s="341">
        <v>0</v>
      </c>
      <c r="BV64" s="341">
        <v>854</v>
      </c>
      <c r="BW64" s="341">
        <v>0</v>
      </c>
      <c r="BX64" s="341">
        <v>0</v>
      </c>
      <c r="BY64" s="341">
        <v>0</v>
      </c>
      <c r="BZ64" s="341">
        <v>0</v>
      </c>
      <c r="CA64" s="341">
        <v>13392</v>
      </c>
      <c r="CB64" s="341">
        <v>0</v>
      </c>
      <c r="CC64" s="341">
        <v>0</v>
      </c>
      <c r="CD64" s="25" t="s">
        <v>248</v>
      </c>
      <c r="CE64" s="28">
        <f t="shared" si="6"/>
        <v>3037344</v>
      </c>
    </row>
    <row r="65" spans="1:83" x14ac:dyDescent="0.35">
      <c r="A65" s="34" t="s">
        <v>266</v>
      </c>
      <c r="B65" s="16"/>
      <c r="C65" s="341">
        <v>0</v>
      </c>
      <c r="D65" s="341">
        <v>0</v>
      </c>
      <c r="E65" s="341">
        <v>0</v>
      </c>
      <c r="F65" s="341">
        <v>0</v>
      </c>
      <c r="G65" s="341">
        <v>0</v>
      </c>
      <c r="H65" s="341">
        <v>0</v>
      </c>
      <c r="I65" s="341">
        <v>0</v>
      </c>
      <c r="J65" s="341">
        <v>0</v>
      </c>
      <c r="K65" s="341">
        <v>0</v>
      </c>
      <c r="L65" s="341">
        <v>0</v>
      </c>
      <c r="M65" s="341">
        <v>0</v>
      </c>
      <c r="N65" s="341">
        <v>0</v>
      </c>
      <c r="O65" s="341">
        <v>0</v>
      </c>
      <c r="P65" s="341">
        <v>0</v>
      </c>
      <c r="Q65" s="341">
        <v>0</v>
      </c>
      <c r="R65" s="341">
        <v>0</v>
      </c>
      <c r="S65" s="341">
        <v>0</v>
      </c>
      <c r="T65" s="341">
        <v>0</v>
      </c>
      <c r="U65" s="341">
        <v>0</v>
      </c>
      <c r="V65" s="341">
        <v>0</v>
      </c>
      <c r="W65" s="341">
        <v>0</v>
      </c>
      <c r="X65" s="341">
        <v>0</v>
      </c>
      <c r="Y65" s="341">
        <v>0</v>
      </c>
      <c r="Z65" s="341">
        <v>0</v>
      </c>
      <c r="AA65" s="341">
        <v>0</v>
      </c>
      <c r="AB65" s="341">
        <v>0</v>
      </c>
      <c r="AC65" s="341">
        <v>0</v>
      </c>
      <c r="AD65" s="341">
        <v>0</v>
      </c>
      <c r="AE65" s="341">
        <v>0</v>
      </c>
      <c r="AF65" s="341">
        <v>0</v>
      </c>
      <c r="AG65" s="341">
        <v>0</v>
      </c>
      <c r="AH65" s="341">
        <v>0</v>
      </c>
      <c r="AI65" s="341">
        <v>0</v>
      </c>
      <c r="AJ65" s="341">
        <v>0</v>
      </c>
      <c r="AK65" s="341">
        <v>0</v>
      </c>
      <c r="AL65" s="341">
        <v>0</v>
      </c>
      <c r="AM65" s="341">
        <v>0</v>
      </c>
      <c r="AN65" s="341">
        <v>0</v>
      </c>
      <c r="AO65" s="341">
        <v>0</v>
      </c>
      <c r="AP65" s="341">
        <v>0</v>
      </c>
      <c r="AQ65" s="341">
        <v>0</v>
      </c>
      <c r="AR65" s="341">
        <v>0</v>
      </c>
      <c r="AS65" s="341">
        <v>0</v>
      </c>
      <c r="AT65" s="341">
        <v>0</v>
      </c>
      <c r="AU65" s="341">
        <v>0</v>
      </c>
      <c r="AV65" s="341">
        <v>0</v>
      </c>
      <c r="AW65" s="341">
        <v>0</v>
      </c>
      <c r="AX65" s="341">
        <v>0</v>
      </c>
      <c r="AY65" s="341">
        <v>0</v>
      </c>
      <c r="AZ65" s="341">
        <v>0</v>
      </c>
      <c r="BA65" s="341">
        <v>0</v>
      </c>
      <c r="BB65" s="341">
        <v>0</v>
      </c>
      <c r="BC65" s="341">
        <v>0</v>
      </c>
      <c r="BD65" s="341">
        <v>0</v>
      </c>
      <c r="BE65" s="341">
        <v>0</v>
      </c>
      <c r="BF65" s="341">
        <v>0</v>
      </c>
      <c r="BG65" s="341">
        <v>0</v>
      </c>
      <c r="BH65" s="341">
        <v>0</v>
      </c>
      <c r="BI65" s="341">
        <v>0</v>
      </c>
      <c r="BJ65" s="341">
        <v>0</v>
      </c>
      <c r="BK65" s="341">
        <v>0</v>
      </c>
      <c r="BL65" s="341">
        <v>0</v>
      </c>
      <c r="BM65" s="341">
        <v>0</v>
      </c>
      <c r="BN65" s="341">
        <v>0</v>
      </c>
      <c r="BO65" s="341">
        <v>0</v>
      </c>
      <c r="BP65" s="341">
        <v>0</v>
      </c>
      <c r="BQ65" s="341">
        <v>0</v>
      </c>
      <c r="BR65" s="341">
        <v>0</v>
      </c>
      <c r="BS65" s="341">
        <v>0</v>
      </c>
      <c r="BT65" s="341">
        <v>0</v>
      </c>
      <c r="BU65" s="341">
        <v>0</v>
      </c>
      <c r="BV65" s="341">
        <v>0</v>
      </c>
      <c r="BW65" s="341">
        <v>0</v>
      </c>
      <c r="BX65" s="341">
        <v>0</v>
      </c>
      <c r="BY65" s="341">
        <v>0</v>
      </c>
      <c r="BZ65" s="341">
        <v>0</v>
      </c>
      <c r="CA65" s="341">
        <v>0</v>
      </c>
      <c r="CB65" s="341">
        <v>0</v>
      </c>
      <c r="CC65" s="341">
        <v>0</v>
      </c>
      <c r="CD65" s="25" t="s">
        <v>248</v>
      </c>
      <c r="CE65" s="28">
        <f t="shared" si="6"/>
        <v>0</v>
      </c>
    </row>
    <row r="66" spans="1:83" x14ac:dyDescent="0.35">
      <c r="A66" s="34" t="s">
        <v>267</v>
      </c>
      <c r="B66" s="16"/>
      <c r="C66" s="341">
        <v>0</v>
      </c>
      <c r="D66" s="341">
        <v>0</v>
      </c>
      <c r="E66" s="341">
        <v>93476</v>
      </c>
      <c r="F66" s="341">
        <v>0</v>
      </c>
      <c r="G66" s="341">
        <v>0</v>
      </c>
      <c r="H66" s="341">
        <v>0</v>
      </c>
      <c r="I66" s="341">
        <v>0</v>
      </c>
      <c r="J66" s="341">
        <v>0</v>
      </c>
      <c r="K66" s="341">
        <v>0</v>
      </c>
      <c r="L66" s="341">
        <v>0</v>
      </c>
      <c r="M66" s="341">
        <v>0</v>
      </c>
      <c r="N66" s="341">
        <v>0</v>
      </c>
      <c r="O66" s="341">
        <v>0</v>
      </c>
      <c r="P66" s="341">
        <v>21973</v>
      </c>
      <c r="Q66" s="341">
        <v>0</v>
      </c>
      <c r="R66" s="341">
        <v>0</v>
      </c>
      <c r="S66" s="341">
        <v>7950</v>
      </c>
      <c r="T66" s="341">
        <v>0</v>
      </c>
      <c r="U66" s="341">
        <v>310876</v>
      </c>
      <c r="V66" s="341">
        <v>0</v>
      </c>
      <c r="W66" s="341">
        <v>0</v>
      </c>
      <c r="X66" s="341">
        <v>0</v>
      </c>
      <c r="Y66" s="341">
        <v>436467</v>
      </c>
      <c r="Z66" s="341">
        <v>0</v>
      </c>
      <c r="AA66" s="341">
        <v>0</v>
      </c>
      <c r="AB66" s="341">
        <v>289328</v>
      </c>
      <c r="AC66" s="341">
        <v>14293</v>
      </c>
      <c r="AD66" s="341">
        <v>0</v>
      </c>
      <c r="AE66" s="341">
        <v>67188</v>
      </c>
      <c r="AF66" s="341">
        <v>0</v>
      </c>
      <c r="AG66" s="341">
        <v>56193</v>
      </c>
      <c r="AH66" s="341">
        <v>0</v>
      </c>
      <c r="AI66" s="341">
        <v>0</v>
      </c>
      <c r="AJ66" s="341">
        <v>108347</v>
      </c>
      <c r="AK66" s="341">
        <v>0</v>
      </c>
      <c r="AL66" s="341">
        <v>0</v>
      </c>
      <c r="AM66" s="341">
        <v>0</v>
      </c>
      <c r="AN66" s="341">
        <v>0</v>
      </c>
      <c r="AO66" s="341">
        <v>0</v>
      </c>
      <c r="AP66" s="341">
        <v>0</v>
      </c>
      <c r="AQ66" s="341">
        <v>0</v>
      </c>
      <c r="AR66" s="341">
        <v>0</v>
      </c>
      <c r="AS66" s="341">
        <v>0</v>
      </c>
      <c r="AT66" s="341">
        <v>0</v>
      </c>
      <c r="AU66" s="341">
        <v>0</v>
      </c>
      <c r="AV66" s="341">
        <v>0</v>
      </c>
      <c r="AW66" s="341">
        <v>0</v>
      </c>
      <c r="AX66" s="341">
        <v>0</v>
      </c>
      <c r="AY66" s="341">
        <v>456</v>
      </c>
      <c r="AZ66" s="341">
        <v>0</v>
      </c>
      <c r="BA66" s="341">
        <v>0</v>
      </c>
      <c r="BB66" s="341">
        <v>0</v>
      </c>
      <c r="BC66" s="341">
        <v>0</v>
      </c>
      <c r="BD66" s="341">
        <v>15470</v>
      </c>
      <c r="BE66" s="341">
        <v>54146</v>
      </c>
      <c r="BF66" s="341">
        <v>0</v>
      </c>
      <c r="BG66" s="341">
        <v>0</v>
      </c>
      <c r="BH66" s="341">
        <v>1188355</v>
      </c>
      <c r="BI66" s="341">
        <v>0</v>
      </c>
      <c r="BJ66" s="341">
        <v>178281</v>
      </c>
      <c r="BK66" s="341">
        <v>1357830</v>
      </c>
      <c r="BL66" s="341">
        <v>12042</v>
      </c>
      <c r="BM66" s="341">
        <v>0</v>
      </c>
      <c r="BN66" s="341">
        <v>208197</v>
      </c>
      <c r="BO66" s="341">
        <v>0</v>
      </c>
      <c r="BP66" s="341">
        <v>1968</v>
      </c>
      <c r="BQ66" s="341">
        <v>0</v>
      </c>
      <c r="BR66" s="341">
        <v>57583</v>
      </c>
      <c r="BS66" s="341">
        <v>0</v>
      </c>
      <c r="BT66" s="341">
        <v>0</v>
      </c>
      <c r="BU66" s="341">
        <v>0</v>
      </c>
      <c r="BV66" s="341">
        <v>0</v>
      </c>
      <c r="BW66" s="341">
        <v>0</v>
      </c>
      <c r="BX66" s="341">
        <v>0</v>
      </c>
      <c r="BY66" s="341">
        <v>0</v>
      </c>
      <c r="BZ66" s="341">
        <v>0</v>
      </c>
      <c r="CA66" s="341">
        <v>4661</v>
      </c>
      <c r="CB66" s="341">
        <v>0</v>
      </c>
      <c r="CC66" s="341">
        <v>0</v>
      </c>
      <c r="CD66" s="25" t="s">
        <v>248</v>
      </c>
      <c r="CE66" s="28">
        <f t="shared" si="6"/>
        <v>4485080</v>
      </c>
    </row>
    <row r="67" spans="1:83" x14ac:dyDescent="0.35">
      <c r="A67" s="34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147261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72660</v>
      </c>
      <c r="Q67" s="28">
        <f t="shared" si="10"/>
        <v>0</v>
      </c>
      <c r="R67" s="28">
        <f t="shared" si="10"/>
        <v>897</v>
      </c>
      <c r="S67" s="28">
        <f t="shared" si="10"/>
        <v>0</v>
      </c>
      <c r="T67" s="28">
        <f t="shared" si="10"/>
        <v>0</v>
      </c>
      <c r="U67" s="28">
        <f t="shared" si="10"/>
        <v>34006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69549</v>
      </c>
      <c r="Z67" s="28">
        <f t="shared" si="10"/>
        <v>0</v>
      </c>
      <c r="AA67" s="28">
        <f t="shared" si="10"/>
        <v>0</v>
      </c>
      <c r="AB67" s="28">
        <f t="shared" si="10"/>
        <v>1647</v>
      </c>
      <c r="AC67" s="28">
        <f t="shared" si="10"/>
        <v>18156</v>
      </c>
      <c r="AD67" s="28">
        <f t="shared" si="10"/>
        <v>0</v>
      </c>
      <c r="AE67" s="28">
        <f t="shared" si="10"/>
        <v>32066</v>
      </c>
      <c r="AF67" s="28">
        <f t="shared" si="10"/>
        <v>0</v>
      </c>
      <c r="AG67" s="28">
        <f t="shared" si="10"/>
        <v>93177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204456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32853</v>
      </c>
      <c r="AZ67" s="28">
        <f t="shared" si="11"/>
        <v>0</v>
      </c>
      <c r="BA67" s="28">
        <f t="shared" si="11"/>
        <v>26429</v>
      </c>
      <c r="BB67" s="28">
        <f t="shared" si="11"/>
        <v>0</v>
      </c>
      <c r="BC67" s="28">
        <f t="shared" si="11"/>
        <v>0</v>
      </c>
      <c r="BD67" s="28">
        <f t="shared" si="11"/>
        <v>12226</v>
      </c>
      <c r="BE67" s="28">
        <f t="shared" si="11"/>
        <v>63198</v>
      </c>
      <c r="BF67" s="28">
        <f t="shared" si="11"/>
        <v>3606</v>
      </c>
      <c r="BG67" s="28">
        <f t="shared" si="11"/>
        <v>0</v>
      </c>
      <c r="BH67" s="28">
        <f t="shared" si="11"/>
        <v>35122</v>
      </c>
      <c r="BI67" s="28">
        <f t="shared" si="11"/>
        <v>0</v>
      </c>
      <c r="BJ67" s="28">
        <f t="shared" si="11"/>
        <v>35122</v>
      </c>
      <c r="BK67" s="28">
        <f t="shared" si="11"/>
        <v>35122</v>
      </c>
      <c r="BL67" s="28">
        <f t="shared" si="11"/>
        <v>34097</v>
      </c>
      <c r="BM67" s="28">
        <f t="shared" si="11"/>
        <v>0</v>
      </c>
      <c r="BN67" s="28">
        <f t="shared" si="11"/>
        <v>35122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37264</v>
      </c>
      <c r="BW67" s="28">
        <f t="shared" si="12"/>
        <v>0</v>
      </c>
      <c r="BX67" s="28">
        <f t="shared" si="12"/>
        <v>0</v>
      </c>
      <c r="BY67" s="28">
        <f t="shared" si="12"/>
        <v>6205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1030241</v>
      </c>
    </row>
    <row r="68" spans="1:83" x14ac:dyDescent="0.35">
      <c r="A68" s="34" t="s">
        <v>268</v>
      </c>
      <c r="B68" s="28"/>
      <c r="C68" s="341">
        <v>0</v>
      </c>
      <c r="D68" s="341">
        <v>0</v>
      </c>
      <c r="E68" s="341">
        <v>4300</v>
      </c>
      <c r="F68" s="341">
        <v>0</v>
      </c>
      <c r="G68" s="341">
        <v>0</v>
      </c>
      <c r="H68" s="341">
        <v>0</v>
      </c>
      <c r="I68" s="341">
        <v>0</v>
      </c>
      <c r="J68" s="341">
        <v>0</v>
      </c>
      <c r="K68" s="341">
        <v>0</v>
      </c>
      <c r="L68" s="341">
        <v>0</v>
      </c>
      <c r="M68" s="341">
        <v>0</v>
      </c>
      <c r="N68" s="341">
        <v>0</v>
      </c>
      <c r="O68" s="341">
        <v>0</v>
      </c>
      <c r="P68" s="341">
        <v>0</v>
      </c>
      <c r="Q68" s="341">
        <v>0</v>
      </c>
      <c r="R68" s="341">
        <v>0</v>
      </c>
      <c r="S68" s="341">
        <v>0</v>
      </c>
      <c r="T68" s="341">
        <v>0</v>
      </c>
      <c r="U68" s="341">
        <v>4200</v>
      </c>
      <c r="V68" s="341">
        <v>0</v>
      </c>
      <c r="W68" s="341">
        <v>0</v>
      </c>
      <c r="X68" s="341">
        <v>0</v>
      </c>
      <c r="Y68" s="341">
        <v>12143</v>
      </c>
      <c r="Z68" s="341">
        <v>0</v>
      </c>
      <c r="AA68" s="341">
        <v>0</v>
      </c>
      <c r="AB68" s="341">
        <v>0</v>
      </c>
      <c r="AC68" s="341">
        <v>0</v>
      </c>
      <c r="AD68" s="341">
        <v>0</v>
      </c>
      <c r="AE68" s="341">
        <v>0</v>
      </c>
      <c r="AF68" s="341">
        <v>0</v>
      </c>
      <c r="AG68" s="341">
        <v>0</v>
      </c>
      <c r="AH68" s="341">
        <v>0</v>
      </c>
      <c r="AI68" s="341">
        <v>0</v>
      </c>
      <c r="AJ68" s="341">
        <v>135617</v>
      </c>
      <c r="AK68" s="341">
        <v>0</v>
      </c>
      <c r="AL68" s="341">
        <v>0</v>
      </c>
      <c r="AM68" s="341">
        <v>0</v>
      </c>
      <c r="AN68" s="341">
        <v>0</v>
      </c>
      <c r="AO68" s="341">
        <v>0</v>
      </c>
      <c r="AP68" s="341">
        <v>0</v>
      </c>
      <c r="AQ68" s="341">
        <v>0</v>
      </c>
      <c r="AR68" s="341">
        <v>0</v>
      </c>
      <c r="AS68" s="341">
        <v>0</v>
      </c>
      <c r="AT68" s="341">
        <v>0</v>
      </c>
      <c r="AU68" s="341">
        <v>0</v>
      </c>
      <c r="AV68" s="341">
        <v>0</v>
      </c>
      <c r="AW68" s="341">
        <v>0</v>
      </c>
      <c r="AX68" s="341">
        <v>0</v>
      </c>
      <c r="AY68" s="341">
        <v>13</v>
      </c>
      <c r="AZ68" s="341">
        <v>0</v>
      </c>
      <c r="BA68" s="341">
        <v>0</v>
      </c>
      <c r="BB68" s="341">
        <v>0</v>
      </c>
      <c r="BC68" s="341">
        <v>0</v>
      </c>
      <c r="BD68" s="341">
        <v>0</v>
      </c>
      <c r="BE68" s="341">
        <v>7107</v>
      </c>
      <c r="BF68" s="341">
        <v>0</v>
      </c>
      <c r="BG68" s="341">
        <v>0</v>
      </c>
      <c r="BH68" s="341">
        <v>0</v>
      </c>
      <c r="BI68" s="341">
        <v>0</v>
      </c>
      <c r="BJ68" s="341">
        <v>0</v>
      </c>
      <c r="BK68" s="341">
        <v>2856</v>
      </c>
      <c r="BL68" s="341">
        <v>0</v>
      </c>
      <c r="BM68" s="341">
        <v>0</v>
      </c>
      <c r="BN68" s="341">
        <v>0</v>
      </c>
      <c r="BO68" s="341">
        <v>0</v>
      </c>
      <c r="BP68" s="341">
        <v>0</v>
      </c>
      <c r="BQ68" s="341">
        <v>0</v>
      </c>
      <c r="BR68" s="341">
        <v>0</v>
      </c>
      <c r="BS68" s="341">
        <v>0</v>
      </c>
      <c r="BT68" s="341">
        <v>0</v>
      </c>
      <c r="BU68" s="341">
        <v>0</v>
      </c>
      <c r="BV68" s="341">
        <v>0</v>
      </c>
      <c r="BW68" s="341">
        <v>0</v>
      </c>
      <c r="BX68" s="341">
        <v>0</v>
      </c>
      <c r="BY68" s="341">
        <v>0</v>
      </c>
      <c r="BZ68" s="341">
        <v>0</v>
      </c>
      <c r="CA68" s="341">
        <v>0</v>
      </c>
      <c r="CB68" s="341">
        <v>0</v>
      </c>
      <c r="CC68" s="341">
        <v>0</v>
      </c>
      <c r="CD68" s="25" t="s">
        <v>248</v>
      </c>
      <c r="CE68" s="28">
        <f t="shared" si="6"/>
        <v>166236</v>
      </c>
    </row>
    <row r="69" spans="1:83" x14ac:dyDescent="0.35">
      <c r="A69" s="34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77946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15652</v>
      </c>
      <c r="Q69" s="28">
        <f t="shared" si="13"/>
        <v>0</v>
      </c>
      <c r="R69" s="28">
        <f t="shared" si="13"/>
        <v>25200</v>
      </c>
      <c r="S69" s="28">
        <f t="shared" si="13"/>
        <v>52531</v>
      </c>
      <c r="T69" s="28">
        <f t="shared" si="13"/>
        <v>0</v>
      </c>
      <c r="U69" s="28">
        <f t="shared" si="13"/>
        <v>177144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327102</v>
      </c>
      <c r="Z69" s="28">
        <f t="shared" si="13"/>
        <v>0</v>
      </c>
      <c r="AA69" s="28">
        <f t="shared" si="13"/>
        <v>0</v>
      </c>
      <c r="AB69" s="28">
        <f t="shared" si="13"/>
        <v>4063</v>
      </c>
      <c r="AC69" s="28">
        <f t="shared" si="13"/>
        <v>-1273</v>
      </c>
      <c r="AD69" s="28">
        <f t="shared" si="13"/>
        <v>0</v>
      </c>
      <c r="AE69" s="28">
        <f t="shared" si="13"/>
        <v>57575</v>
      </c>
      <c r="AF69" s="28">
        <f t="shared" si="13"/>
        <v>0</v>
      </c>
      <c r="AG69" s="28">
        <f t="shared" si="13"/>
        <v>2020569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82596</v>
      </c>
      <c r="AK69" s="28">
        <f t="shared" si="14"/>
        <v>1328</v>
      </c>
      <c r="AL69" s="28">
        <f t="shared" si="14"/>
        <v>970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2888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1167</v>
      </c>
      <c r="BE69" s="28">
        <f t="shared" si="14"/>
        <v>503817</v>
      </c>
      <c r="BF69" s="28">
        <f t="shared" si="14"/>
        <v>19336</v>
      </c>
      <c r="BG69" s="28">
        <f t="shared" si="14"/>
        <v>0</v>
      </c>
      <c r="BH69" s="28">
        <f t="shared" si="14"/>
        <v>73980</v>
      </c>
      <c r="BI69" s="28">
        <f t="shared" si="14"/>
        <v>0</v>
      </c>
      <c r="BJ69" s="28">
        <f t="shared" si="14"/>
        <v>3950</v>
      </c>
      <c r="BK69" s="28">
        <f t="shared" si="14"/>
        <v>10915</v>
      </c>
      <c r="BL69" s="28">
        <f t="shared" si="14"/>
        <v>208</v>
      </c>
      <c r="BM69" s="28">
        <f t="shared" si="14"/>
        <v>0</v>
      </c>
      <c r="BN69" s="28">
        <f t="shared" si="14"/>
        <v>197585</v>
      </c>
      <c r="BO69" s="28">
        <f t="shared" ref="BO69:CD69" si="15">SUM(BO70:BO83)</f>
        <v>0</v>
      </c>
      <c r="BP69" s="28">
        <f t="shared" si="15"/>
        <v>71480</v>
      </c>
      <c r="BQ69" s="28">
        <f t="shared" si="15"/>
        <v>0</v>
      </c>
      <c r="BR69" s="28">
        <f t="shared" si="15"/>
        <v>46269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604</v>
      </c>
      <c r="BZ69" s="28">
        <f t="shared" si="15"/>
        <v>0</v>
      </c>
      <c r="CA69" s="28">
        <f t="shared" si="15"/>
        <v>23486</v>
      </c>
      <c r="CB69" s="28">
        <f t="shared" si="15"/>
        <v>0</v>
      </c>
      <c r="CC69" s="28">
        <f t="shared" si="15"/>
        <v>0</v>
      </c>
      <c r="CD69" s="28">
        <f t="shared" si="15"/>
        <v>1920721</v>
      </c>
      <c r="CE69" s="28">
        <f>SUM(CE70:CE84)</f>
        <v>5717809</v>
      </c>
    </row>
    <row r="70" spans="1:83" x14ac:dyDescent="0.35">
      <c r="A70" s="29" t="s">
        <v>270</v>
      </c>
      <c r="B70" s="30"/>
      <c r="C70" s="343">
        <v>0</v>
      </c>
      <c r="D70" s="343">
        <v>0</v>
      </c>
      <c r="E70" s="343">
        <v>0</v>
      </c>
      <c r="F70" s="343">
        <v>0</v>
      </c>
      <c r="G70" s="343">
        <v>0</v>
      </c>
      <c r="H70" s="343">
        <v>0</v>
      </c>
      <c r="I70" s="343">
        <v>0</v>
      </c>
      <c r="J70" s="343">
        <v>0</v>
      </c>
      <c r="K70" s="343">
        <v>0</v>
      </c>
      <c r="L70" s="343">
        <v>0</v>
      </c>
      <c r="M70" s="343">
        <v>0</v>
      </c>
      <c r="N70" s="343">
        <v>0</v>
      </c>
      <c r="O70" s="343">
        <v>0</v>
      </c>
      <c r="P70" s="343">
        <v>0</v>
      </c>
      <c r="Q70" s="343">
        <v>0</v>
      </c>
      <c r="R70" s="343">
        <v>0</v>
      </c>
      <c r="S70" s="343">
        <v>0</v>
      </c>
      <c r="T70" s="343">
        <v>0</v>
      </c>
      <c r="U70" s="343">
        <v>0</v>
      </c>
      <c r="V70" s="343">
        <v>0</v>
      </c>
      <c r="W70" s="343">
        <v>0</v>
      </c>
      <c r="X70" s="343">
        <v>0</v>
      </c>
      <c r="Y70" s="343">
        <v>0</v>
      </c>
      <c r="Z70" s="343">
        <v>0</v>
      </c>
      <c r="AA70" s="343">
        <v>0</v>
      </c>
      <c r="AB70" s="343">
        <v>0</v>
      </c>
      <c r="AC70" s="343">
        <v>0</v>
      </c>
      <c r="AD70" s="343">
        <v>0</v>
      </c>
      <c r="AE70" s="343">
        <v>0</v>
      </c>
      <c r="AF70" s="343">
        <v>0</v>
      </c>
      <c r="AG70" s="343">
        <v>0</v>
      </c>
      <c r="AH70" s="343">
        <v>0</v>
      </c>
      <c r="AI70" s="343">
        <v>0</v>
      </c>
      <c r="AJ70" s="343">
        <v>0</v>
      </c>
      <c r="AK70" s="343">
        <v>0</v>
      </c>
      <c r="AL70" s="343">
        <v>0</v>
      </c>
      <c r="AM70" s="343">
        <v>0</v>
      </c>
      <c r="AN70" s="343">
        <v>0</v>
      </c>
      <c r="AO70" s="343">
        <v>0</v>
      </c>
      <c r="AP70" s="343">
        <v>0</v>
      </c>
      <c r="AQ70" s="343">
        <v>0</v>
      </c>
      <c r="AR70" s="343">
        <v>0</v>
      </c>
      <c r="AS70" s="343">
        <v>0</v>
      </c>
      <c r="AT70" s="343">
        <v>0</v>
      </c>
      <c r="AU70" s="343">
        <v>0</v>
      </c>
      <c r="AV70" s="343">
        <v>0</v>
      </c>
      <c r="AW70" s="343">
        <v>0</v>
      </c>
      <c r="AX70" s="343">
        <v>0</v>
      </c>
      <c r="AY70" s="343">
        <v>0</v>
      </c>
      <c r="AZ70" s="343">
        <v>0</v>
      </c>
      <c r="BA70" s="343">
        <v>0</v>
      </c>
      <c r="BB70" s="343">
        <v>0</v>
      </c>
      <c r="BC70" s="343">
        <v>0</v>
      </c>
      <c r="BD70" s="343">
        <v>0</v>
      </c>
      <c r="BE70" s="343">
        <v>0</v>
      </c>
      <c r="BF70" s="343">
        <v>0</v>
      </c>
      <c r="BG70" s="343">
        <v>0</v>
      </c>
      <c r="BH70" s="343">
        <v>0</v>
      </c>
      <c r="BI70" s="343">
        <v>0</v>
      </c>
      <c r="BJ70" s="343">
        <v>0</v>
      </c>
      <c r="BK70" s="343">
        <v>0</v>
      </c>
      <c r="BL70" s="343">
        <v>0</v>
      </c>
      <c r="BM70" s="343">
        <v>0</v>
      </c>
      <c r="BN70" s="343">
        <v>0</v>
      </c>
      <c r="BO70" s="343">
        <v>0</v>
      </c>
      <c r="BP70" s="343">
        <v>0</v>
      </c>
      <c r="BQ70" s="343">
        <v>0</v>
      </c>
      <c r="BR70" s="343">
        <v>0</v>
      </c>
      <c r="BS70" s="343">
        <v>0</v>
      </c>
      <c r="BT70" s="343">
        <v>0</v>
      </c>
      <c r="BU70" s="343">
        <v>0</v>
      </c>
      <c r="BV70" s="343">
        <v>0</v>
      </c>
      <c r="BW70" s="343">
        <v>0</v>
      </c>
      <c r="BX70" s="343">
        <v>0</v>
      </c>
      <c r="BY70" s="343">
        <v>0</v>
      </c>
      <c r="BZ70" s="343">
        <v>0</v>
      </c>
      <c r="CA70" s="343">
        <v>0</v>
      </c>
      <c r="CB70" s="343">
        <v>0</v>
      </c>
      <c r="CC70" s="343">
        <v>0</v>
      </c>
      <c r="CD70" s="343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43">
        <v>0</v>
      </c>
      <c r="D71" s="343">
        <v>0</v>
      </c>
      <c r="E71" s="343">
        <v>0</v>
      </c>
      <c r="F71" s="343">
        <v>0</v>
      </c>
      <c r="G71" s="343">
        <v>0</v>
      </c>
      <c r="H71" s="343">
        <v>0</v>
      </c>
      <c r="I71" s="343">
        <v>0</v>
      </c>
      <c r="J71" s="343">
        <v>0</v>
      </c>
      <c r="K71" s="343">
        <v>0</v>
      </c>
      <c r="L71" s="343">
        <v>0</v>
      </c>
      <c r="M71" s="343">
        <v>0</v>
      </c>
      <c r="N71" s="343">
        <v>0</v>
      </c>
      <c r="O71" s="343">
        <v>0</v>
      </c>
      <c r="P71" s="343">
        <v>0</v>
      </c>
      <c r="Q71" s="343">
        <v>0</v>
      </c>
      <c r="R71" s="343">
        <v>0</v>
      </c>
      <c r="S71" s="343">
        <v>0</v>
      </c>
      <c r="T71" s="343">
        <v>0</v>
      </c>
      <c r="U71" s="343">
        <v>0</v>
      </c>
      <c r="V71" s="343">
        <v>0</v>
      </c>
      <c r="W71" s="343">
        <v>0</v>
      </c>
      <c r="X71" s="343">
        <v>0</v>
      </c>
      <c r="Y71" s="343">
        <v>0</v>
      </c>
      <c r="Z71" s="343">
        <v>0</v>
      </c>
      <c r="AA71" s="343">
        <v>0</v>
      </c>
      <c r="AB71" s="343">
        <v>0</v>
      </c>
      <c r="AC71" s="343">
        <v>0</v>
      </c>
      <c r="AD71" s="343">
        <v>0</v>
      </c>
      <c r="AE71" s="343">
        <v>0</v>
      </c>
      <c r="AF71" s="343">
        <v>0</v>
      </c>
      <c r="AG71" s="343">
        <v>0</v>
      </c>
      <c r="AH71" s="343">
        <v>0</v>
      </c>
      <c r="AI71" s="343">
        <v>0</v>
      </c>
      <c r="AJ71" s="343">
        <v>0</v>
      </c>
      <c r="AK71" s="343">
        <v>0</v>
      </c>
      <c r="AL71" s="343">
        <v>0</v>
      </c>
      <c r="AM71" s="343">
        <v>0</v>
      </c>
      <c r="AN71" s="343">
        <v>0</v>
      </c>
      <c r="AO71" s="343">
        <v>0</v>
      </c>
      <c r="AP71" s="343">
        <v>0</v>
      </c>
      <c r="AQ71" s="343">
        <v>0</v>
      </c>
      <c r="AR71" s="343">
        <v>0</v>
      </c>
      <c r="AS71" s="343">
        <v>0</v>
      </c>
      <c r="AT71" s="343">
        <v>0</v>
      </c>
      <c r="AU71" s="343">
        <v>0</v>
      </c>
      <c r="AV71" s="343">
        <v>0</v>
      </c>
      <c r="AW71" s="343">
        <v>0</v>
      </c>
      <c r="AX71" s="343">
        <v>0</v>
      </c>
      <c r="AY71" s="343">
        <v>0</v>
      </c>
      <c r="AZ71" s="343">
        <v>0</v>
      </c>
      <c r="BA71" s="343">
        <v>0</v>
      </c>
      <c r="BB71" s="343">
        <v>0</v>
      </c>
      <c r="BC71" s="343">
        <v>0</v>
      </c>
      <c r="BD71" s="343">
        <v>0</v>
      </c>
      <c r="BE71" s="343">
        <v>0</v>
      </c>
      <c r="BF71" s="343">
        <v>0</v>
      </c>
      <c r="BG71" s="343">
        <v>0</v>
      </c>
      <c r="BH71" s="343">
        <v>0</v>
      </c>
      <c r="BI71" s="343">
        <v>0</v>
      </c>
      <c r="BJ71" s="343">
        <v>0</v>
      </c>
      <c r="BK71" s="343">
        <v>0</v>
      </c>
      <c r="BL71" s="343">
        <v>0</v>
      </c>
      <c r="BM71" s="343">
        <v>0</v>
      </c>
      <c r="BN71" s="343">
        <v>0</v>
      </c>
      <c r="BO71" s="343">
        <v>0</v>
      </c>
      <c r="BP71" s="343">
        <v>0</v>
      </c>
      <c r="BQ71" s="343">
        <v>0</v>
      </c>
      <c r="BR71" s="343">
        <v>0</v>
      </c>
      <c r="BS71" s="343">
        <v>0</v>
      </c>
      <c r="BT71" s="343">
        <v>0</v>
      </c>
      <c r="BU71" s="343">
        <v>0</v>
      </c>
      <c r="BV71" s="343">
        <v>0</v>
      </c>
      <c r="BW71" s="343">
        <v>0</v>
      </c>
      <c r="BX71" s="343">
        <v>0</v>
      </c>
      <c r="BY71" s="343">
        <v>0</v>
      </c>
      <c r="BZ71" s="343">
        <v>0</v>
      </c>
      <c r="CA71" s="343">
        <v>0</v>
      </c>
      <c r="CB71" s="343">
        <v>0</v>
      </c>
      <c r="CC71" s="343">
        <v>0</v>
      </c>
      <c r="CD71" s="343">
        <v>0</v>
      </c>
      <c r="CE71" s="28">
        <f t="shared" si="16"/>
        <v>0</v>
      </c>
    </row>
    <row r="72" spans="1:83" x14ac:dyDescent="0.35">
      <c r="A72" s="29" t="s">
        <v>272</v>
      </c>
      <c r="B72" s="30"/>
      <c r="C72" s="343">
        <v>0</v>
      </c>
      <c r="D72" s="343">
        <v>0</v>
      </c>
      <c r="E72" s="343">
        <v>0</v>
      </c>
      <c r="F72" s="343">
        <v>0</v>
      </c>
      <c r="G72" s="343">
        <v>0</v>
      </c>
      <c r="H72" s="343">
        <v>0</v>
      </c>
      <c r="I72" s="343">
        <v>0</v>
      </c>
      <c r="J72" s="343">
        <v>0</v>
      </c>
      <c r="K72" s="343">
        <v>0</v>
      </c>
      <c r="L72" s="343">
        <v>0</v>
      </c>
      <c r="M72" s="343">
        <v>0</v>
      </c>
      <c r="N72" s="343">
        <v>0</v>
      </c>
      <c r="O72" s="343">
        <v>0</v>
      </c>
      <c r="P72" s="343">
        <v>0</v>
      </c>
      <c r="Q72" s="343">
        <v>0</v>
      </c>
      <c r="R72" s="343">
        <v>0</v>
      </c>
      <c r="S72" s="343">
        <v>0</v>
      </c>
      <c r="T72" s="343">
        <v>0</v>
      </c>
      <c r="U72" s="343">
        <v>0</v>
      </c>
      <c r="V72" s="343">
        <v>0</v>
      </c>
      <c r="W72" s="343">
        <v>0</v>
      </c>
      <c r="X72" s="343">
        <v>0</v>
      </c>
      <c r="Y72" s="343">
        <v>0</v>
      </c>
      <c r="Z72" s="343">
        <v>0</v>
      </c>
      <c r="AA72" s="343">
        <v>0</v>
      </c>
      <c r="AB72" s="343">
        <v>0</v>
      </c>
      <c r="AC72" s="343">
        <v>0</v>
      </c>
      <c r="AD72" s="343">
        <v>0</v>
      </c>
      <c r="AE72" s="343">
        <v>0</v>
      </c>
      <c r="AF72" s="343">
        <v>0</v>
      </c>
      <c r="AG72" s="343">
        <v>0</v>
      </c>
      <c r="AH72" s="343">
        <v>0</v>
      </c>
      <c r="AI72" s="343">
        <v>0</v>
      </c>
      <c r="AJ72" s="343">
        <v>0</v>
      </c>
      <c r="AK72" s="343">
        <v>0</v>
      </c>
      <c r="AL72" s="343">
        <v>0</v>
      </c>
      <c r="AM72" s="343">
        <v>0</v>
      </c>
      <c r="AN72" s="343">
        <v>0</v>
      </c>
      <c r="AO72" s="343">
        <v>0</v>
      </c>
      <c r="AP72" s="343">
        <v>0</v>
      </c>
      <c r="AQ72" s="343">
        <v>0</v>
      </c>
      <c r="AR72" s="343">
        <v>0</v>
      </c>
      <c r="AS72" s="343">
        <v>0</v>
      </c>
      <c r="AT72" s="343">
        <v>0</v>
      </c>
      <c r="AU72" s="343">
        <v>0</v>
      </c>
      <c r="AV72" s="343">
        <v>0</v>
      </c>
      <c r="AW72" s="343">
        <v>0</v>
      </c>
      <c r="AX72" s="343">
        <v>0</v>
      </c>
      <c r="AY72" s="343">
        <v>0</v>
      </c>
      <c r="AZ72" s="343">
        <v>0</v>
      </c>
      <c r="BA72" s="343">
        <v>0</v>
      </c>
      <c r="BB72" s="343">
        <v>0</v>
      </c>
      <c r="BC72" s="343">
        <v>0</v>
      </c>
      <c r="BD72" s="343">
        <v>0</v>
      </c>
      <c r="BE72" s="343">
        <v>0</v>
      </c>
      <c r="BF72" s="343">
        <v>0</v>
      </c>
      <c r="BG72" s="343">
        <v>0</v>
      </c>
      <c r="BH72" s="343">
        <v>0</v>
      </c>
      <c r="BI72" s="343">
        <v>0</v>
      </c>
      <c r="BJ72" s="343">
        <v>0</v>
      </c>
      <c r="BK72" s="343">
        <v>0</v>
      </c>
      <c r="BL72" s="343">
        <v>0</v>
      </c>
      <c r="BM72" s="343">
        <v>0</v>
      </c>
      <c r="BN72" s="343">
        <v>0</v>
      </c>
      <c r="BO72" s="343">
        <v>0</v>
      </c>
      <c r="BP72" s="343">
        <v>0</v>
      </c>
      <c r="BQ72" s="343">
        <v>0</v>
      </c>
      <c r="BR72" s="343">
        <v>0</v>
      </c>
      <c r="BS72" s="343">
        <v>0</v>
      </c>
      <c r="BT72" s="343">
        <v>0</v>
      </c>
      <c r="BU72" s="343">
        <v>0</v>
      </c>
      <c r="BV72" s="343">
        <v>0</v>
      </c>
      <c r="BW72" s="343">
        <v>0</v>
      </c>
      <c r="BX72" s="343">
        <v>0</v>
      </c>
      <c r="BY72" s="343">
        <v>0</v>
      </c>
      <c r="BZ72" s="343">
        <v>0</v>
      </c>
      <c r="CA72" s="343">
        <v>0</v>
      </c>
      <c r="CB72" s="343">
        <v>0</v>
      </c>
      <c r="CC72" s="343">
        <v>0</v>
      </c>
      <c r="CD72" s="343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43">
        <v>0</v>
      </c>
      <c r="D73" s="343">
        <v>0</v>
      </c>
      <c r="E73" s="343">
        <v>0</v>
      </c>
      <c r="F73" s="343">
        <v>0</v>
      </c>
      <c r="G73" s="343">
        <v>0</v>
      </c>
      <c r="H73" s="343">
        <v>0</v>
      </c>
      <c r="I73" s="343">
        <v>0</v>
      </c>
      <c r="J73" s="343">
        <v>0</v>
      </c>
      <c r="K73" s="343">
        <v>0</v>
      </c>
      <c r="L73" s="343">
        <v>0</v>
      </c>
      <c r="M73" s="343">
        <v>0</v>
      </c>
      <c r="N73" s="343">
        <v>0</v>
      </c>
      <c r="O73" s="343">
        <v>0</v>
      </c>
      <c r="P73" s="343">
        <v>0</v>
      </c>
      <c r="Q73" s="343">
        <v>0</v>
      </c>
      <c r="R73" s="343">
        <v>0</v>
      </c>
      <c r="S73" s="343">
        <v>0</v>
      </c>
      <c r="T73" s="343">
        <v>0</v>
      </c>
      <c r="U73" s="343">
        <v>0</v>
      </c>
      <c r="V73" s="343">
        <v>0</v>
      </c>
      <c r="W73" s="343">
        <v>0</v>
      </c>
      <c r="X73" s="343">
        <v>0</v>
      </c>
      <c r="Y73" s="343">
        <v>0</v>
      </c>
      <c r="Z73" s="343">
        <v>0</v>
      </c>
      <c r="AA73" s="343">
        <v>0</v>
      </c>
      <c r="AB73" s="343">
        <v>0</v>
      </c>
      <c r="AC73" s="343">
        <v>0</v>
      </c>
      <c r="AD73" s="343">
        <v>0</v>
      </c>
      <c r="AE73" s="343">
        <v>0</v>
      </c>
      <c r="AF73" s="343">
        <v>0</v>
      </c>
      <c r="AG73" s="343">
        <v>0</v>
      </c>
      <c r="AH73" s="343">
        <v>0</v>
      </c>
      <c r="AI73" s="343">
        <v>0</v>
      </c>
      <c r="AJ73" s="343">
        <v>0</v>
      </c>
      <c r="AK73" s="343">
        <v>0</v>
      </c>
      <c r="AL73" s="343">
        <v>0</v>
      </c>
      <c r="AM73" s="343">
        <v>0</v>
      </c>
      <c r="AN73" s="343">
        <v>0</v>
      </c>
      <c r="AO73" s="343">
        <v>0</v>
      </c>
      <c r="AP73" s="343">
        <v>0</v>
      </c>
      <c r="AQ73" s="343">
        <v>0</v>
      </c>
      <c r="AR73" s="343">
        <v>0</v>
      </c>
      <c r="AS73" s="343">
        <v>0</v>
      </c>
      <c r="AT73" s="343">
        <v>0</v>
      </c>
      <c r="AU73" s="343">
        <v>0</v>
      </c>
      <c r="AV73" s="343">
        <v>0</v>
      </c>
      <c r="AW73" s="343">
        <v>0</v>
      </c>
      <c r="AX73" s="343">
        <v>0</v>
      </c>
      <c r="AY73" s="343">
        <v>0</v>
      </c>
      <c r="AZ73" s="343">
        <v>0</v>
      </c>
      <c r="BA73" s="343">
        <v>0</v>
      </c>
      <c r="BB73" s="343">
        <v>0</v>
      </c>
      <c r="BC73" s="343">
        <v>0</v>
      </c>
      <c r="BD73" s="343">
        <v>0</v>
      </c>
      <c r="BE73" s="343">
        <v>0</v>
      </c>
      <c r="BF73" s="343">
        <v>0</v>
      </c>
      <c r="BG73" s="343">
        <v>0</v>
      </c>
      <c r="BH73" s="343">
        <v>0</v>
      </c>
      <c r="BI73" s="343">
        <v>0</v>
      </c>
      <c r="BJ73" s="343">
        <v>0</v>
      </c>
      <c r="BK73" s="343">
        <v>0</v>
      </c>
      <c r="BL73" s="343">
        <v>0</v>
      </c>
      <c r="BM73" s="343">
        <v>0</v>
      </c>
      <c r="BN73" s="343">
        <v>0</v>
      </c>
      <c r="BO73" s="343">
        <v>0</v>
      </c>
      <c r="BP73" s="343">
        <v>0</v>
      </c>
      <c r="BQ73" s="343">
        <v>0</v>
      </c>
      <c r="BR73" s="343">
        <v>0</v>
      </c>
      <c r="BS73" s="343">
        <v>0</v>
      </c>
      <c r="BT73" s="343">
        <v>0</v>
      </c>
      <c r="BU73" s="343">
        <v>0</v>
      </c>
      <c r="BV73" s="343">
        <v>0</v>
      </c>
      <c r="BW73" s="343">
        <v>0</v>
      </c>
      <c r="BX73" s="343">
        <v>0</v>
      </c>
      <c r="BY73" s="343">
        <v>0</v>
      </c>
      <c r="BZ73" s="343">
        <v>0</v>
      </c>
      <c r="CA73" s="343">
        <v>0</v>
      </c>
      <c r="CB73" s="343">
        <v>0</v>
      </c>
      <c r="CC73" s="343">
        <v>0</v>
      </c>
      <c r="CD73" s="343">
        <v>487740</v>
      </c>
      <c r="CE73" s="28">
        <f t="shared" si="16"/>
        <v>487740</v>
      </c>
    </row>
    <row r="74" spans="1:83" x14ac:dyDescent="0.35">
      <c r="A74" s="29" t="s">
        <v>274</v>
      </c>
      <c r="B74" s="30"/>
      <c r="C74" s="343">
        <v>0</v>
      </c>
      <c r="D74" s="343">
        <v>0</v>
      </c>
      <c r="E74" s="343">
        <v>0</v>
      </c>
      <c r="F74" s="343">
        <v>0</v>
      </c>
      <c r="G74" s="343">
        <v>0</v>
      </c>
      <c r="H74" s="343">
        <v>0</v>
      </c>
      <c r="I74" s="343">
        <v>0</v>
      </c>
      <c r="J74" s="343">
        <v>0</v>
      </c>
      <c r="K74" s="343">
        <v>0</v>
      </c>
      <c r="L74" s="343">
        <v>0</v>
      </c>
      <c r="M74" s="343">
        <v>0</v>
      </c>
      <c r="N74" s="343">
        <v>0</v>
      </c>
      <c r="O74" s="343">
        <v>0</v>
      </c>
      <c r="P74" s="343">
        <v>0</v>
      </c>
      <c r="Q74" s="343">
        <v>0</v>
      </c>
      <c r="R74" s="343">
        <v>0</v>
      </c>
      <c r="S74" s="343">
        <v>0</v>
      </c>
      <c r="T74" s="343">
        <v>0</v>
      </c>
      <c r="U74" s="343">
        <v>0</v>
      </c>
      <c r="V74" s="343">
        <v>0</v>
      </c>
      <c r="W74" s="343">
        <v>0</v>
      </c>
      <c r="X74" s="343">
        <v>0</v>
      </c>
      <c r="Y74" s="343">
        <v>0</v>
      </c>
      <c r="Z74" s="343">
        <v>0</v>
      </c>
      <c r="AA74" s="343">
        <v>0</v>
      </c>
      <c r="AB74" s="343">
        <v>0</v>
      </c>
      <c r="AC74" s="343">
        <v>0</v>
      </c>
      <c r="AD74" s="343">
        <v>0</v>
      </c>
      <c r="AE74" s="343">
        <v>0</v>
      </c>
      <c r="AF74" s="343">
        <v>0</v>
      </c>
      <c r="AG74" s="343">
        <v>0</v>
      </c>
      <c r="AH74" s="343">
        <v>0</v>
      </c>
      <c r="AI74" s="343">
        <v>0</v>
      </c>
      <c r="AJ74" s="343">
        <v>0</v>
      </c>
      <c r="AK74" s="343">
        <v>0</v>
      </c>
      <c r="AL74" s="343">
        <v>0</v>
      </c>
      <c r="AM74" s="343">
        <v>0</v>
      </c>
      <c r="AN74" s="343">
        <v>0</v>
      </c>
      <c r="AO74" s="343">
        <v>0</v>
      </c>
      <c r="AP74" s="343">
        <v>0</v>
      </c>
      <c r="AQ74" s="343">
        <v>0</v>
      </c>
      <c r="AR74" s="343">
        <v>0</v>
      </c>
      <c r="AS74" s="343">
        <v>0</v>
      </c>
      <c r="AT74" s="343">
        <v>0</v>
      </c>
      <c r="AU74" s="343">
        <v>0</v>
      </c>
      <c r="AV74" s="343">
        <v>0</v>
      </c>
      <c r="AW74" s="343">
        <v>0</v>
      </c>
      <c r="AX74" s="343">
        <v>0</v>
      </c>
      <c r="AY74" s="343">
        <v>0</v>
      </c>
      <c r="AZ74" s="343">
        <v>0</v>
      </c>
      <c r="BA74" s="343">
        <v>0</v>
      </c>
      <c r="BB74" s="343">
        <v>0</v>
      </c>
      <c r="BC74" s="343">
        <v>0</v>
      </c>
      <c r="BD74" s="343">
        <v>0</v>
      </c>
      <c r="BE74" s="343">
        <v>0</v>
      </c>
      <c r="BF74" s="343">
        <v>0</v>
      </c>
      <c r="BG74" s="343">
        <v>0</v>
      </c>
      <c r="BH74" s="343">
        <v>0</v>
      </c>
      <c r="BI74" s="343">
        <v>0</v>
      </c>
      <c r="BJ74" s="343">
        <v>0</v>
      </c>
      <c r="BK74" s="343">
        <v>0</v>
      </c>
      <c r="BL74" s="343">
        <v>0</v>
      </c>
      <c r="BM74" s="343">
        <v>0</v>
      </c>
      <c r="BN74" s="343">
        <v>0</v>
      </c>
      <c r="BO74" s="343">
        <v>0</v>
      </c>
      <c r="BP74" s="343">
        <v>0</v>
      </c>
      <c r="BQ74" s="343">
        <v>0</v>
      </c>
      <c r="BR74" s="343">
        <v>0</v>
      </c>
      <c r="BS74" s="343">
        <v>0</v>
      </c>
      <c r="BT74" s="343">
        <v>0</v>
      </c>
      <c r="BU74" s="343">
        <v>0</v>
      </c>
      <c r="BV74" s="343">
        <v>0</v>
      </c>
      <c r="BW74" s="343">
        <v>0</v>
      </c>
      <c r="BX74" s="343">
        <v>0</v>
      </c>
      <c r="BY74" s="343">
        <v>0</v>
      </c>
      <c r="BZ74" s="343">
        <v>0</v>
      </c>
      <c r="CA74" s="343">
        <v>0</v>
      </c>
      <c r="CB74" s="343">
        <v>0</v>
      </c>
      <c r="CC74" s="343">
        <v>0</v>
      </c>
      <c r="CD74" s="343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43">
        <v>0</v>
      </c>
      <c r="D75" s="343">
        <v>0</v>
      </c>
      <c r="E75" s="343">
        <v>0</v>
      </c>
      <c r="F75" s="343">
        <v>0</v>
      </c>
      <c r="G75" s="343">
        <v>0</v>
      </c>
      <c r="H75" s="343">
        <v>0</v>
      </c>
      <c r="I75" s="343">
        <v>0</v>
      </c>
      <c r="J75" s="343">
        <v>0</v>
      </c>
      <c r="K75" s="343">
        <v>0</v>
      </c>
      <c r="L75" s="343">
        <v>0</v>
      </c>
      <c r="M75" s="343">
        <v>0</v>
      </c>
      <c r="N75" s="343">
        <v>0</v>
      </c>
      <c r="O75" s="343">
        <v>0</v>
      </c>
      <c r="P75" s="343">
        <v>0</v>
      </c>
      <c r="Q75" s="343">
        <v>0</v>
      </c>
      <c r="R75" s="343">
        <v>0</v>
      </c>
      <c r="S75" s="343">
        <v>0</v>
      </c>
      <c r="T75" s="343">
        <v>0</v>
      </c>
      <c r="U75" s="343">
        <v>0</v>
      </c>
      <c r="V75" s="343">
        <v>0</v>
      </c>
      <c r="W75" s="343">
        <v>0</v>
      </c>
      <c r="X75" s="343">
        <v>0</v>
      </c>
      <c r="Y75" s="343">
        <v>0</v>
      </c>
      <c r="Z75" s="343">
        <v>0</v>
      </c>
      <c r="AA75" s="343">
        <v>0</v>
      </c>
      <c r="AB75" s="343">
        <v>0</v>
      </c>
      <c r="AC75" s="343">
        <v>0</v>
      </c>
      <c r="AD75" s="343">
        <v>0</v>
      </c>
      <c r="AE75" s="343">
        <v>0</v>
      </c>
      <c r="AF75" s="343">
        <v>0</v>
      </c>
      <c r="AG75" s="343">
        <v>0</v>
      </c>
      <c r="AH75" s="343">
        <v>0</v>
      </c>
      <c r="AI75" s="343">
        <v>0</v>
      </c>
      <c r="AJ75" s="343">
        <v>0</v>
      </c>
      <c r="AK75" s="343">
        <v>0</v>
      </c>
      <c r="AL75" s="343">
        <v>0</v>
      </c>
      <c r="AM75" s="343">
        <v>0</v>
      </c>
      <c r="AN75" s="343">
        <v>0</v>
      </c>
      <c r="AO75" s="343">
        <v>0</v>
      </c>
      <c r="AP75" s="343">
        <v>0</v>
      </c>
      <c r="AQ75" s="343">
        <v>0</v>
      </c>
      <c r="AR75" s="343">
        <v>0</v>
      </c>
      <c r="AS75" s="343">
        <v>0</v>
      </c>
      <c r="AT75" s="343">
        <v>0</v>
      </c>
      <c r="AU75" s="343">
        <v>0</v>
      </c>
      <c r="AV75" s="343">
        <v>0</v>
      </c>
      <c r="AW75" s="343">
        <v>0</v>
      </c>
      <c r="AX75" s="343">
        <v>0</v>
      </c>
      <c r="AY75" s="343">
        <v>0</v>
      </c>
      <c r="AZ75" s="343">
        <v>0</v>
      </c>
      <c r="BA75" s="343">
        <v>0</v>
      </c>
      <c r="BB75" s="343">
        <v>0</v>
      </c>
      <c r="BC75" s="343">
        <v>0</v>
      </c>
      <c r="BD75" s="343">
        <v>0</v>
      </c>
      <c r="BE75" s="343">
        <v>0</v>
      </c>
      <c r="BF75" s="343">
        <v>0</v>
      </c>
      <c r="BG75" s="343">
        <v>0</v>
      </c>
      <c r="BH75" s="343">
        <v>0</v>
      </c>
      <c r="BI75" s="343">
        <v>0</v>
      </c>
      <c r="BJ75" s="343">
        <v>0</v>
      </c>
      <c r="BK75" s="343">
        <v>0</v>
      </c>
      <c r="BL75" s="343">
        <v>0</v>
      </c>
      <c r="BM75" s="343">
        <v>0</v>
      </c>
      <c r="BN75" s="343">
        <v>0</v>
      </c>
      <c r="BO75" s="343">
        <v>0</v>
      </c>
      <c r="BP75" s="343">
        <v>0</v>
      </c>
      <c r="BQ75" s="343">
        <v>0</v>
      </c>
      <c r="BR75" s="343">
        <v>0</v>
      </c>
      <c r="BS75" s="343">
        <v>0</v>
      </c>
      <c r="BT75" s="343">
        <v>0</v>
      </c>
      <c r="BU75" s="343">
        <v>0</v>
      </c>
      <c r="BV75" s="343">
        <v>0</v>
      </c>
      <c r="BW75" s="343">
        <v>0</v>
      </c>
      <c r="BX75" s="343">
        <v>0</v>
      </c>
      <c r="BY75" s="343">
        <v>0</v>
      </c>
      <c r="BZ75" s="343">
        <v>0</v>
      </c>
      <c r="CA75" s="343">
        <v>0</v>
      </c>
      <c r="CB75" s="343">
        <v>0</v>
      </c>
      <c r="CC75" s="343">
        <v>0</v>
      </c>
      <c r="CD75" s="343">
        <v>0</v>
      </c>
      <c r="CE75" s="28">
        <f t="shared" si="16"/>
        <v>0</v>
      </c>
    </row>
    <row r="76" spans="1:83" x14ac:dyDescent="0.35">
      <c r="A76" s="29" t="s">
        <v>276</v>
      </c>
      <c r="B76" s="212"/>
      <c r="C76" s="343">
        <v>0</v>
      </c>
      <c r="D76" s="343">
        <v>0</v>
      </c>
      <c r="E76" s="343">
        <v>0</v>
      </c>
      <c r="F76" s="343">
        <v>0</v>
      </c>
      <c r="G76" s="343">
        <v>0</v>
      </c>
      <c r="H76" s="343">
        <v>0</v>
      </c>
      <c r="I76" s="343">
        <v>0</v>
      </c>
      <c r="J76" s="343">
        <v>0</v>
      </c>
      <c r="K76" s="343">
        <v>0</v>
      </c>
      <c r="L76" s="343">
        <v>0</v>
      </c>
      <c r="M76" s="343">
        <v>0</v>
      </c>
      <c r="N76" s="343">
        <v>0</v>
      </c>
      <c r="O76" s="343">
        <v>0</v>
      </c>
      <c r="P76" s="343">
        <v>0</v>
      </c>
      <c r="Q76" s="343">
        <v>0</v>
      </c>
      <c r="R76" s="343">
        <v>0</v>
      </c>
      <c r="S76" s="343">
        <v>0</v>
      </c>
      <c r="T76" s="343">
        <v>0</v>
      </c>
      <c r="U76" s="343">
        <v>0</v>
      </c>
      <c r="V76" s="343">
        <v>0</v>
      </c>
      <c r="W76" s="343">
        <v>0</v>
      </c>
      <c r="X76" s="343">
        <v>0</v>
      </c>
      <c r="Y76" s="343">
        <v>0</v>
      </c>
      <c r="Z76" s="343">
        <v>0</v>
      </c>
      <c r="AA76" s="343">
        <v>0</v>
      </c>
      <c r="AB76" s="343">
        <v>0</v>
      </c>
      <c r="AC76" s="343">
        <v>0</v>
      </c>
      <c r="AD76" s="343">
        <v>0</v>
      </c>
      <c r="AE76" s="343">
        <v>0</v>
      </c>
      <c r="AF76" s="343">
        <v>0</v>
      </c>
      <c r="AG76" s="343">
        <v>0</v>
      </c>
      <c r="AH76" s="343">
        <v>0</v>
      </c>
      <c r="AI76" s="343">
        <v>0</v>
      </c>
      <c r="AJ76" s="343">
        <v>0</v>
      </c>
      <c r="AK76" s="343">
        <v>0</v>
      </c>
      <c r="AL76" s="343">
        <v>0</v>
      </c>
      <c r="AM76" s="343">
        <v>0</v>
      </c>
      <c r="AN76" s="343">
        <v>0</v>
      </c>
      <c r="AO76" s="343">
        <v>0</v>
      </c>
      <c r="AP76" s="343">
        <v>0</v>
      </c>
      <c r="AQ76" s="343">
        <v>0</v>
      </c>
      <c r="AR76" s="343">
        <v>0</v>
      </c>
      <c r="AS76" s="343">
        <v>0</v>
      </c>
      <c r="AT76" s="343">
        <v>0</v>
      </c>
      <c r="AU76" s="343">
        <v>0</v>
      </c>
      <c r="AV76" s="343">
        <v>0</v>
      </c>
      <c r="AW76" s="343">
        <v>0</v>
      </c>
      <c r="AX76" s="343">
        <v>0</v>
      </c>
      <c r="AY76" s="343">
        <v>0</v>
      </c>
      <c r="AZ76" s="343">
        <v>0</v>
      </c>
      <c r="BA76" s="343">
        <v>0</v>
      </c>
      <c r="BB76" s="343">
        <v>0</v>
      </c>
      <c r="BC76" s="343">
        <v>0</v>
      </c>
      <c r="BD76" s="343">
        <v>0</v>
      </c>
      <c r="BE76" s="343">
        <v>0</v>
      </c>
      <c r="BF76" s="343">
        <v>0</v>
      </c>
      <c r="BG76" s="343">
        <v>0</v>
      </c>
      <c r="BH76" s="343">
        <v>0</v>
      </c>
      <c r="BI76" s="343">
        <v>0</v>
      </c>
      <c r="BJ76" s="343">
        <v>0</v>
      </c>
      <c r="BK76" s="343">
        <v>0</v>
      </c>
      <c r="BL76" s="343">
        <v>0</v>
      </c>
      <c r="BM76" s="343">
        <v>0</v>
      </c>
      <c r="BN76" s="343">
        <v>0</v>
      </c>
      <c r="BO76" s="343">
        <v>0</v>
      </c>
      <c r="BP76" s="343">
        <v>0</v>
      </c>
      <c r="BQ76" s="343">
        <v>0</v>
      </c>
      <c r="BR76" s="343">
        <v>0</v>
      </c>
      <c r="BS76" s="343">
        <v>0</v>
      </c>
      <c r="BT76" s="343">
        <v>0</v>
      </c>
      <c r="BU76" s="343">
        <v>0</v>
      </c>
      <c r="BV76" s="343">
        <v>0</v>
      </c>
      <c r="BW76" s="343">
        <v>0</v>
      </c>
      <c r="BX76" s="343">
        <v>0</v>
      </c>
      <c r="BY76" s="343">
        <v>0</v>
      </c>
      <c r="BZ76" s="343">
        <v>0</v>
      </c>
      <c r="CA76" s="343">
        <v>0</v>
      </c>
      <c r="CB76" s="343">
        <v>0</v>
      </c>
      <c r="CC76" s="343">
        <v>0</v>
      </c>
      <c r="CD76" s="343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43">
        <v>0</v>
      </c>
      <c r="D77" s="343">
        <v>0</v>
      </c>
      <c r="E77" s="343">
        <v>48325</v>
      </c>
      <c r="F77" s="343">
        <v>0</v>
      </c>
      <c r="G77" s="343">
        <v>0</v>
      </c>
      <c r="H77" s="343">
        <v>0</v>
      </c>
      <c r="I77" s="343">
        <v>0</v>
      </c>
      <c r="J77" s="343">
        <v>0</v>
      </c>
      <c r="K77" s="343">
        <v>0</v>
      </c>
      <c r="L77" s="343">
        <v>0</v>
      </c>
      <c r="M77" s="343">
        <v>0</v>
      </c>
      <c r="N77" s="343">
        <v>0</v>
      </c>
      <c r="O77" s="343">
        <v>0</v>
      </c>
      <c r="P77" s="343">
        <v>9171</v>
      </c>
      <c r="Q77" s="343">
        <v>0</v>
      </c>
      <c r="R77" s="343">
        <v>0</v>
      </c>
      <c r="S77" s="343">
        <v>0</v>
      </c>
      <c r="T77" s="343">
        <v>0</v>
      </c>
      <c r="U77" s="343">
        <v>41955</v>
      </c>
      <c r="V77" s="343">
        <v>0</v>
      </c>
      <c r="W77" s="343">
        <v>0</v>
      </c>
      <c r="X77" s="343">
        <v>0</v>
      </c>
      <c r="Y77" s="343">
        <v>155141</v>
      </c>
      <c r="Z77" s="343">
        <v>0</v>
      </c>
      <c r="AA77" s="343">
        <v>0</v>
      </c>
      <c r="AB77" s="343">
        <v>1500</v>
      </c>
      <c r="AC77" s="343">
        <v>0</v>
      </c>
      <c r="AD77" s="343">
        <v>0</v>
      </c>
      <c r="AE77" s="343">
        <v>9352</v>
      </c>
      <c r="AF77" s="343">
        <v>0</v>
      </c>
      <c r="AG77" s="343">
        <v>9032</v>
      </c>
      <c r="AH77" s="343">
        <v>0</v>
      </c>
      <c r="AI77" s="343">
        <v>0</v>
      </c>
      <c r="AJ77" s="343">
        <v>6723</v>
      </c>
      <c r="AK77" s="343">
        <v>7</v>
      </c>
      <c r="AL77" s="343">
        <v>0</v>
      </c>
      <c r="AM77" s="343">
        <v>0</v>
      </c>
      <c r="AN77" s="343">
        <v>0</v>
      </c>
      <c r="AO77" s="343">
        <v>0</v>
      </c>
      <c r="AP77" s="343">
        <v>0</v>
      </c>
      <c r="AQ77" s="343">
        <v>0</v>
      </c>
      <c r="AR77" s="343">
        <v>0</v>
      </c>
      <c r="AS77" s="343">
        <v>0</v>
      </c>
      <c r="AT77" s="343">
        <v>0</v>
      </c>
      <c r="AU77" s="343">
        <v>0</v>
      </c>
      <c r="AV77" s="343">
        <v>0</v>
      </c>
      <c r="AW77" s="343">
        <v>0</v>
      </c>
      <c r="AX77" s="343">
        <v>0</v>
      </c>
      <c r="AY77" s="343">
        <v>1714</v>
      </c>
      <c r="AZ77" s="343">
        <v>0</v>
      </c>
      <c r="BA77" s="343">
        <v>0</v>
      </c>
      <c r="BB77" s="343">
        <v>0</v>
      </c>
      <c r="BC77" s="343">
        <v>0</v>
      </c>
      <c r="BD77" s="343">
        <v>266</v>
      </c>
      <c r="BE77" s="343">
        <v>134838</v>
      </c>
      <c r="BF77" s="343">
        <v>23059</v>
      </c>
      <c r="BG77" s="343">
        <v>0</v>
      </c>
      <c r="BH77" s="343">
        <v>4397</v>
      </c>
      <c r="BI77" s="343">
        <v>0</v>
      </c>
      <c r="BJ77" s="343">
        <v>0</v>
      </c>
      <c r="BK77" s="343">
        <v>10813</v>
      </c>
      <c r="BL77" s="343">
        <v>0</v>
      </c>
      <c r="BM77" s="343">
        <v>0</v>
      </c>
      <c r="BN77" s="343">
        <v>11263</v>
      </c>
      <c r="BO77" s="343">
        <v>0</v>
      </c>
      <c r="BP77" s="343">
        <v>252</v>
      </c>
      <c r="BQ77" s="343">
        <v>0</v>
      </c>
      <c r="BR77" s="343">
        <v>0</v>
      </c>
      <c r="BS77" s="343">
        <v>0</v>
      </c>
      <c r="BT77" s="343">
        <v>0</v>
      </c>
      <c r="BU77" s="343">
        <v>0</v>
      </c>
      <c r="BV77" s="343">
        <v>0</v>
      </c>
      <c r="BW77" s="343">
        <v>0</v>
      </c>
      <c r="BX77" s="343">
        <v>0</v>
      </c>
      <c r="BY77" s="343">
        <v>0</v>
      </c>
      <c r="BZ77" s="343">
        <v>0</v>
      </c>
      <c r="CA77" s="343">
        <v>0</v>
      </c>
      <c r="CB77" s="343">
        <v>0</v>
      </c>
      <c r="CC77" s="343">
        <v>0</v>
      </c>
      <c r="CD77" s="343">
        <v>0</v>
      </c>
      <c r="CE77" s="28">
        <f t="shared" si="16"/>
        <v>467808</v>
      </c>
    </row>
    <row r="78" spans="1:83" x14ac:dyDescent="0.35">
      <c r="A78" s="29" t="s">
        <v>278</v>
      </c>
      <c r="B78" s="16"/>
      <c r="C78" s="343">
        <v>0</v>
      </c>
      <c r="D78" s="343">
        <v>0</v>
      </c>
      <c r="E78" s="343">
        <v>0</v>
      </c>
      <c r="F78" s="343">
        <v>0</v>
      </c>
      <c r="G78" s="343">
        <v>0</v>
      </c>
      <c r="H78" s="343">
        <v>0</v>
      </c>
      <c r="I78" s="343">
        <v>0</v>
      </c>
      <c r="J78" s="343">
        <v>0</v>
      </c>
      <c r="K78" s="343">
        <v>0</v>
      </c>
      <c r="L78" s="343">
        <v>0</v>
      </c>
      <c r="M78" s="343">
        <v>0</v>
      </c>
      <c r="N78" s="343">
        <v>0</v>
      </c>
      <c r="O78" s="343">
        <v>0</v>
      </c>
      <c r="P78" s="343">
        <v>0</v>
      </c>
      <c r="Q78" s="343">
        <v>0</v>
      </c>
      <c r="R78" s="343">
        <v>0</v>
      </c>
      <c r="S78" s="343">
        <v>0</v>
      </c>
      <c r="T78" s="343">
        <v>0</v>
      </c>
      <c r="U78" s="343">
        <v>0</v>
      </c>
      <c r="V78" s="343">
        <v>0</v>
      </c>
      <c r="W78" s="343">
        <v>0</v>
      </c>
      <c r="X78" s="343">
        <v>0</v>
      </c>
      <c r="Y78" s="343">
        <v>0</v>
      </c>
      <c r="Z78" s="343">
        <v>0</v>
      </c>
      <c r="AA78" s="343">
        <v>0</v>
      </c>
      <c r="AB78" s="343">
        <v>0</v>
      </c>
      <c r="AC78" s="343">
        <v>0</v>
      </c>
      <c r="AD78" s="343">
        <v>0</v>
      </c>
      <c r="AE78" s="343">
        <v>0</v>
      </c>
      <c r="AF78" s="343">
        <v>0</v>
      </c>
      <c r="AG78" s="343">
        <v>0</v>
      </c>
      <c r="AH78" s="343">
        <v>0</v>
      </c>
      <c r="AI78" s="343">
        <v>0</v>
      </c>
      <c r="AJ78" s="343">
        <v>0</v>
      </c>
      <c r="AK78" s="343">
        <v>0</v>
      </c>
      <c r="AL78" s="343">
        <v>0</v>
      </c>
      <c r="AM78" s="343">
        <v>0</v>
      </c>
      <c r="AN78" s="343">
        <v>0</v>
      </c>
      <c r="AO78" s="343">
        <v>0</v>
      </c>
      <c r="AP78" s="343">
        <v>0</v>
      </c>
      <c r="AQ78" s="343">
        <v>0</v>
      </c>
      <c r="AR78" s="343">
        <v>0</v>
      </c>
      <c r="AS78" s="343">
        <v>0</v>
      </c>
      <c r="AT78" s="343">
        <v>0</v>
      </c>
      <c r="AU78" s="343">
        <v>0</v>
      </c>
      <c r="AV78" s="343">
        <v>0</v>
      </c>
      <c r="AW78" s="343">
        <v>0</v>
      </c>
      <c r="AX78" s="343">
        <v>0</v>
      </c>
      <c r="AY78" s="343">
        <v>0</v>
      </c>
      <c r="AZ78" s="343">
        <v>0</v>
      </c>
      <c r="BA78" s="343">
        <v>0</v>
      </c>
      <c r="BB78" s="343">
        <v>0</v>
      </c>
      <c r="BC78" s="343">
        <v>0</v>
      </c>
      <c r="BD78" s="343">
        <v>0</v>
      </c>
      <c r="BE78" s="343">
        <v>0</v>
      </c>
      <c r="BF78" s="343">
        <v>0</v>
      </c>
      <c r="BG78" s="343">
        <v>0</v>
      </c>
      <c r="BH78" s="343">
        <v>0</v>
      </c>
      <c r="BI78" s="343">
        <v>0</v>
      </c>
      <c r="BJ78" s="343">
        <v>0</v>
      </c>
      <c r="BK78" s="343">
        <v>0</v>
      </c>
      <c r="BL78" s="343">
        <v>0</v>
      </c>
      <c r="BM78" s="343">
        <v>0</v>
      </c>
      <c r="BN78" s="343">
        <v>0</v>
      </c>
      <c r="BO78" s="343">
        <v>0</v>
      </c>
      <c r="BP78" s="343">
        <v>0</v>
      </c>
      <c r="BQ78" s="343">
        <v>0</v>
      </c>
      <c r="BR78" s="343">
        <v>0</v>
      </c>
      <c r="BS78" s="343">
        <v>0</v>
      </c>
      <c r="BT78" s="343">
        <v>0</v>
      </c>
      <c r="BU78" s="343">
        <v>0</v>
      </c>
      <c r="BV78" s="343">
        <v>0</v>
      </c>
      <c r="BW78" s="343">
        <v>0</v>
      </c>
      <c r="BX78" s="343">
        <v>0</v>
      </c>
      <c r="BY78" s="343">
        <v>0</v>
      </c>
      <c r="BZ78" s="343">
        <v>0</v>
      </c>
      <c r="CA78" s="343">
        <v>0</v>
      </c>
      <c r="CB78" s="343">
        <v>0</v>
      </c>
      <c r="CC78" s="343">
        <v>0</v>
      </c>
      <c r="CD78" s="343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43">
        <v>0</v>
      </c>
      <c r="D79" s="343">
        <v>0</v>
      </c>
      <c r="E79" s="343">
        <v>0</v>
      </c>
      <c r="F79" s="343">
        <v>0</v>
      </c>
      <c r="G79" s="343">
        <v>0</v>
      </c>
      <c r="H79" s="343">
        <v>0</v>
      </c>
      <c r="I79" s="343">
        <v>0</v>
      </c>
      <c r="J79" s="343">
        <v>0</v>
      </c>
      <c r="K79" s="343">
        <v>0</v>
      </c>
      <c r="L79" s="343">
        <v>0</v>
      </c>
      <c r="M79" s="343">
        <v>0</v>
      </c>
      <c r="N79" s="343">
        <v>0</v>
      </c>
      <c r="O79" s="343">
        <v>0</v>
      </c>
      <c r="P79" s="343">
        <v>0</v>
      </c>
      <c r="Q79" s="343">
        <v>0</v>
      </c>
      <c r="R79" s="343">
        <v>0</v>
      </c>
      <c r="S79" s="343">
        <v>0</v>
      </c>
      <c r="T79" s="343">
        <v>0</v>
      </c>
      <c r="U79" s="343">
        <v>0</v>
      </c>
      <c r="V79" s="343">
        <v>0</v>
      </c>
      <c r="W79" s="343">
        <v>0</v>
      </c>
      <c r="X79" s="343">
        <v>0</v>
      </c>
      <c r="Y79" s="343">
        <v>0</v>
      </c>
      <c r="Z79" s="343">
        <v>0</v>
      </c>
      <c r="AA79" s="343">
        <v>0</v>
      </c>
      <c r="AB79" s="343">
        <v>0</v>
      </c>
      <c r="AC79" s="343">
        <v>0</v>
      </c>
      <c r="AD79" s="343">
        <v>0</v>
      </c>
      <c r="AE79" s="343">
        <v>0</v>
      </c>
      <c r="AF79" s="343">
        <v>0</v>
      </c>
      <c r="AG79" s="343">
        <v>0</v>
      </c>
      <c r="AH79" s="343">
        <v>0</v>
      </c>
      <c r="AI79" s="343">
        <v>0</v>
      </c>
      <c r="AJ79" s="343">
        <v>0</v>
      </c>
      <c r="AK79" s="343">
        <v>0</v>
      </c>
      <c r="AL79" s="343">
        <v>0</v>
      </c>
      <c r="AM79" s="343">
        <v>0</v>
      </c>
      <c r="AN79" s="343">
        <v>0</v>
      </c>
      <c r="AO79" s="343">
        <v>0</v>
      </c>
      <c r="AP79" s="343">
        <v>0</v>
      </c>
      <c r="AQ79" s="343">
        <v>0</v>
      </c>
      <c r="AR79" s="343">
        <v>0</v>
      </c>
      <c r="AS79" s="343">
        <v>0</v>
      </c>
      <c r="AT79" s="343">
        <v>0</v>
      </c>
      <c r="AU79" s="343">
        <v>0</v>
      </c>
      <c r="AV79" s="343">
        <v>0</v>
      </c>
      <c r="AW79" s="343">
        <v>0</v>
      </c>
      <c r="AX79" s="343">
        <v>0</v>
      </c>
      <c r="AY79" s="343">
        <v>0</v>
      </c>
      <c r="AZ79" s="343">
        <v>0</v>
      </c>
      <c r="BA79" s="343">
        <v>0</v>
      </c>
      <c r="BB79" s="343">
        <v>0</v>
      </c>
      <c r="BC79" s="343">
        <v>0</v>
      </c>
      <c r="BD79" s="343">
        <v>0</v>
      </c>
      <c r="BE79" s="343">
        <v>0</v>
      </c>
      <c r="BF79" s="343">
        <v>0</v>
      </c>
      <c r="BG79" s="343">
        <v>0</v>
      </c>
      <c r="BH79" s="343">
        <v>0</v>
      </c>
      <c r="BI79" s="343">
        <v>0</v>
      </c>
      <c r="BJ79" s="343">
        <v>0</v>
      </c>
      <c r="BK79" s="343">
        <v>0</v>
      </c>
      <c r="BL79" s="343">
        <v>0</v>
      </c>
      <c r="BM79" s="343">
        <v>0</v>
      </c>
      <c r="BN79" s="343">
        <v>0</v>
      </c>
      <c r="BO79" s="343">
        <v>0</v>
      </c>
      <c r="BP79" s="343">
        <v>0</v>
      </c>
      <c r="BQ79" s="343">
        <v>0</v>
      </c>
      <c r="BR79" s="343">
        <v>0</v>
      </c>
      <c r="BS79" s="343">
        <v>0</v>
      </c>
      <c r="BT79" s="343">
        <v>0</v>
      </c>
      <c r="BU79" s="343">
        <v>0</v>
      </c>
      <c r="BV79" s="343">
        <v>0</v>
      </c>
      <c r="BW79" s="343">
        <v>0</v>
      </c>
      <c r="BX79" s="343">
        <v>0</v>
      </c>
      <c r="BY79" s="343">
        <v>0</v>
      </c>
      <c r="BZ79" s="343">
        <v>0</v>
      </c>
      <c r="CA79" s="343">
        <v>0</v>
      </c>
      <c r="CB79" s="343">
        <v>0</v>
      </c>
      <c r="CC79" s="343">
        <v>0</v>
      </c>
      <c r="CD79" s="343">
        <v>0</v>
      </c>
      <c r="CE79" s="28">
        <f t="shared" si="16"/>
        <v>0</v>
      </c>
    </row>
    <row r="80" spans="1:83" x14ac:dyDescent="0.35">
      <c r="A80" s="29" t="s">
        <v>280</v>
      </c>
      <c r="B80" s="16"/>
      <c r="C80" s="343">
        <v>0</v>
      </c>
      <c r="D80" s="343">
        <v>0</v>
      </c>
      <c r="E80" s="343">
        <v>616</v>
      </c>
      <c r="F80" s="343">
        <v>0</v>
      </c>
      <c r="G80" s="343">
        <v>0</v>
      </c>
      <c r="H80" s="343">
        <v>0</v>
      </c>
      <c r="I80" s="343">
        <v>0</v>
      </c>
      <c r="J80" s="343">
        <v>0</v>
      </c>
      <c r="K80" s="343">
        <v>0</v>
      </c>
      <c r="L80" s="343">
        <v>0</v>
      </c>
      <c r="M80" s="343">
        <v>0</v>
      </c>
      <c r="N80" s="343">
        <v>0</v>
      </c>
      <c r="O80" s="343">
        <v>0</v>
      </c>
      <c r="P80" s="343">
        <v>4597</v>
      </c>
      <c r="Q80" s="343">
        <v>0</v>
      </c>
      <c r="R80" s="343">
        <v>0</v>
      </c>
      <c r="S80" s="343">
        <v>0</v>
      </c>
      <c r="T80" s="343">
        <v>0</v>
      </c>
      <c r="U80" s="343">
        <v>5176</v>
      </c>
      <c r="V80" s="343">
        <v>0</v>
      </c>
      <c r="W80" s="343">
        <v>0</v>
      </c>
      <c r="X80" s="343">
        <v>0</v>
      </c>
      <c r="Y80" s="343">
        <v>3809</v>
      </c>
      <c r="Z80" s="343">
        <v>0</v>
      </c>
      <c r="AA80" s="343">
        <v>0</v>
      </c>
      <c r="AB80" s="343">
        <v>0</v>
      </c>
      <c r="AC80" s="343">
        <v>0</v>
      </c>
      <c r="AD80" s="343">
        <v>0</v>
      </c>
      <c r="AE80" s="343">
        <v>3607</v>
      </c>
      <c r="AF80" s="343">
        <v>0</v>
      </c>
      <c r="AG80" s="343">
        <v>180</v>
      </c>
      <c r="AH80" s="343">
        <v>0</v>
      </c>
      <c r="AI80" s="343">
        <v>0</v>
      </c>
      <c r="AJ80" s="343">
        <v>18072</v>
      </c>
      <c r="AK80" s="343">
        <v>451</v>
      </c>
      <c r="AL80" s="343">
        <v>0</v>
      </c>
      <c r="AM80" s="343">
        <v>0</v>
      </c>
      <c r="AN80" s="343">
        <v>0</v>
      </c>
      <c r="AO80" s="343">
        <v>0</v>
      </c>
      <c r="AP80" s="343">
        <v>0</v>
      </c>
      <c r="AQ80" s="343">
        <v>0</v>
      </c>
      <c r="AR80" s="343">
        <v>0</v>
      </c>
      <c r="AS80" s="343">
        <v>0</v>
      </c>
      <c r="AT80" s="343">
        <v>0</v>
      </c>
      <c r="AU80" s="343">
        <v>0</v>
      </c>
      <c r="AV80" s="343">
        <v>0</v>
      </c>
      <c r="AW80" s="343">
        <v>0</v>
      </c>
      <c r="AX80" s="343">
        <v>0</v>
      </c>
      <c r="AY80" s="343">
        <v>0</v>
      </c>
      <c r="AZ80" s="343">
        <v>0</v>
      </c>
      <c r="BA80" s="343">
        <v>0</v>
      </c>
      <c r="BB80" s="343">
        <v>0</v>
      </c>
      <c r="BC80" s="343">
        <v>0</v>
      </c>
      <c r="BD80" s="343">
        <v>0</v>
      </c>
      <c r="BE80" s="343">
        <v>0</v>
      </c>
      <c r="BF80" s="343">
        <v>0</v>
      </c>
      <c r="BG80" s="343">
        <v>0</v>
      </c>
      <c r="BH80" s="343">
        <v>3527</v>
      </c>
      <c r="BI80" s="343">
        <v>0</v>
      </c>
      <c r="BJ80" s="343">
        <v>0</v>
      </c>
      <c r="BK80" s="343">
        <v>0</v>
      </c>
      <c r="BL80" s="343">
        <v>0</v>
      </c>
      <c r="BM80" s="343">
        <v>0</v>
      </c>
      <c r="BN80" s="343">
        <v>10226</v>
      </c>
      <c r="BO80" s="343">
        <v>0</v>
      </c>
      <c r="BP80" s="343">
        <v>0</v>
      </c>
      <c r="BQ80" s="343">
        <v>0</v>
      </c>
      <c r="BR80" s="343">
        <v>2735</v>
      </c>
      <c r="BS80" s="343">
        <v>0</v>
      </c>
      <c r="BT80" s="343">
        <v>0</v>
      </c>
      <c r="BU80" s="343">
        <v>0</v>
      </c>
      <c r="BV80" s="343">
        <v>0</v>
      </c>
      <c r="BW80" s="343">
        <v>0</v>
      </c>
      <c r="BX80" s="343">
        <v>0</v>
      </c>
      <c r="BY80" s="343">
        <v>604</v>
      </c>
      <c r="BZ80" s="343">
        <v>0</v>
      </c>
      <c r="CA80" s="343">
        <v>6390</v>
      </c>
      <c r="CB80" s="343">
        <v>0</v>
      </c>
      <c r="CC80" s="343">
        <v>0</v>
      </c>
      <c r="CD80" s="343">
        <v>0</v>
      </c>
      <c r="CE80" s="28">
        <f t="shared" si="16"/>
        <v>59990</v>
      </c>
    </row>
    <row r="81" spans="1:84" x14ac:dyDescent="0.35">
      <c r="A81" s="29" t="s">
        <v>281</v>
      </c>
      <c r="B81" s="16"/>
      <c r="C81" s="343">
        <v>0</v>
      </c>
      <c r="D81" s="343">
        <v>0</v>
      </c>
      <c r="E81" s="343">
        <v>476</v>
      </c>
      <c r="F81" s="343">
        <v>0</v>
      </c>
      <c r="G81" s="343">
        <v>0</v>
      </c>
      <c r="H81" s="343">
        <v>0</v>
      </c>
      <c r="I81" s="343">
        <v>0</v>
      </c>
      <c r="J81" s="343">
        <v>0</v>
      </c>
      <c r="K81" s="343">
        <v>0</v>
      </c>
      <c r="L81" s="343">
        <v>0</v>
      </c>
      <c r="M81" s="343">
        <v>0</v>
      </c>
      <c r="N81" s="343">
        <v>0</v>
      </c>
      <c r="O81" s="343">
        <v>0</v>
      </c>
      <c r="P81" s="343">
        <v>1884</v>
      </c>
      <c r="Q81" s="343">
        <v>0</v>
      </c>
      <c r="R81" s="343">
        <v>0</v>
      </c>
      <c r="S81" s="343">
        <v>52486</v>
      </c>
      <c r="T81" s="343">
        <v>0</v>
      </c>
      <c r="U81" s="343">
        <v>9467</v>
      </c>
      <c r="V81" s="343">
        <v>0</v>
      </c>
      <c r="W81" s="343">
        <v>0</v>
      </c>
      <c r="X81" s="343">
        <v>0</v>
      </c>
      <c r="Y81" s="343">
        <v>25500</v>
      </c>
      <c r="Z81" s="343">
        <v>0</v>
      </c>
      <c r="AA81" s="343">
        <v>0</v>
      </c>
      <c r="AB81" s="343">
        <v>1549</v>
      </c>
      <c r="AC81" s="343">
        <v>0</v>
      </c>
      <c r="AD81" s="343">
        <v>0</v>
      </c>
      <c r="AE81" s="343">
        <v>0</v>
      </c>
      <c r="AF81" s="343">
        <v>0</v>
      </c>
      <c r="AG81" s="343">
        <v>48</v>
      </c>
      <c r="AH81" s="343">
        <v>0</v>
      </c>
      <c r="AI81" s="343">
        <v>0</v>
      </c>
      <c r="AJ81" s="343">
        <v>2601</v>
      </c>
      <c r="AK81" s="343">
        <v>0</v>
      </c>
      <c r="AL81" s="343">
        <v>0</v>
      </c>
      <c r="AM81" s="343">
        <v>0</v>
      </c>
      <c r="AN81" s="343">
        <v>0</v>
      </c>
      <c r="AO81" s="343">
        <v>0</v>
      </c>
      <c r="AP81" s="343">
        <v>0</v>
      </c>
      <c r="AQ81" s="343">
        <v>0</v>
      </c>
      <c r="AR81" s="343">
        <v>0</v>
      </c>
      <c r="AS81" s="343">
        <v>0</v>
      </c>
      <c r="AT81" s="343">
        <v>0</v>
      </c>
      <c r="AU81" s="343">
        <v>0</v>
      </c>
      <c r="AV81" s="343">
        <v>0</v>
      </c>
      <c r="AW81" s="343">
        <v>0</v>
      </c>
      <c r="AX81" s="343">
        <v>0</v>
      </c>
      <c r="AY81" s="343">
        <v>187</v>
      </c>
      <c r="AZ81" s="343">
        <v>0</v>
      </c>
      <c r="BA81" s="343">
        <v>0</v>
      </c>
      <c r="BB81" s="343">
        <v>0</v>
      </c>
      <c r="BC81" s="343">
        <v>0</v>
      </c>
      <c r="BD81" s="343">
        <v>6</v>
      </c>
      <c r="BE81" s="343">
        <v>7164</v>
      </c>
      <c r="BF81" s="343">
        <v>444</v>
      </c>
      <c r="BG81" s="343">
        <v>0</v>
      </c>
      <c r="BH81" s="343">
        <v>10720</v>
      </c>
      <c r="BI81" s="343">
        <v>0</v>
      </c>
      <c r="BJ81" s="343">
        <v>3505</v>
      </c>
      <c r="BK81" s="343">
        <v>102</v>
      </c>
      <c r="BL81" s="343">
        <v>66</v>
      </c>
      <c r="BM81" s="343">
        <v>0</v>
      </c>
      <c r="BN81" s="343">
        <v>15223</v>
      </c>
      <c r="BO81" s="343">
        <v>0</v>
      </c>
      <c r="BP81" s="343">
        <v>0</v>
      </c>
      <c r="BQ81" s="343">
        <v>0</v>
      </c>
      <c r="BR81" s="343">
        <v>1644</v>
      </c>
      <c r="BS81" s="343">
        <v>0</v>
      </c>
      <c r="BT81" s="343">
        <v>0</v>
      </c>
      <c r="BU81" s="343">
        <v>0</v>
      </c>
      <c r="BV81" s="343">
        <v>0</v>
      </c>
      <c r="BW81" s="343">
        <v>0</v>
      </c>
      <c r="BX81" s="343">
        <v>0</v>
      </c>
      <c r="BY81" s="343">
        <v>0</v>
      </c>
      <c r="BZ81" s="343">
        <v>0</v>
      </c>
      <c r="CA81" s="343">
        <v>106</v>
      </c>
      <c r="CB81" s="343">
        <v>0</v>
      </c>
      <c r="CC81" s="343">
        <v>0</v>
      </c>
      <c r="CD81" s="343">
        <v>138800</v>
      </c>
      <c r="CE81" s="28">
        <f t="shared" si="16"/>
        <v>271978</v>
      </c>
    </row>
    <row r="82" spans="1:84" x14ac:dyDescent="0.35">
      <c r="A82" s="29" t="s">
        <v>282</v>
      </c>
      <c r="B82" s="16"/>
      <c r="C82" s="343">
        <v>0</v>
      </c>
      <c r="D82" s="343">
        <v>0</v>
      </c>
      <c r="E82" s="343">
        <v>0</v>
      </c>
      <c r="F82" s="343">
        <v>0</v>
      </c>
      <c r="G82" s="343">
        <v>0</v>
      </c>
      <c r="H82" s="343">
        <v>0</v>
      </c>
      <c r="I82" s="343">
        <v>0</v>
      </c>
      <c r="J82" s="343">
        <v>0</v>
      </c>
      <c r="K82" s="343">
        <v>0</v>
      </c>
      <c r="L82" s="343">
        <v>0</v>
      </c>
      <c r="M82" s="343">
        <v>0</v>
      </c>
      <c r="N82" s="343">
        <v>0</v>
      </c>
      <c r="O82" s="343">
        <v>0</v>
      </c>
      <c r="P82" s="343">
        <v>0</v>
      </c>
      <c r="Q82" s="343">
        <v>0</v>
      </c>
      <c r="R82" s="343">
        <v>0</v>
      </c>
      <c r="S82" s="343">
        <v>0</v>
      </c>
      <c r="T82" s="343">
        <v>0</v>
      </c>
      <c r="U82" s="343">
        <v>9</v>
      </c>
      <c r="V82" s="343">
        <v>0</v>
      </c>
      <c r="W82" s="343">
        <v>0</v>
      </c>
      <c r="X82" s="343">
        <v>0</v>
      </c>
      <c r="Y82" s="343">
        <v>0</v>
      </c>
      <c r="Z82" s="343">
        <v>0</v>
      </c>
      <c r="AA82" s="343">
        <v>0</v>
      </c>
      <c r="AB82" s="343">
        <v>0</v>
      </c>
      <c r="AC82" s="343">
        <v>0</v>
      </c>
      <c r="AD82" s="343">
        <v>0</v>
      </c>
      <c r="AE82" s="343">
        <v>316</v>
      </c>
      <c r="AF82" s="343">
        <v>0</v>
      </c>
      <c r="AG82" s="343">
        <v>0</v>
      </c>
      <c r="AH82" s="343">
        <v>0</v>
      </c>
      <c r="AI82" s="343">
        <v>0</v>
      </c>
      <c r="AJ82" s="343">
        <v>22803</v>
      </c>
      <c r="AK82" s="343">
        <v>0</v>
      </c>
      <c r="AL82" s="343">
        <v>0</v>
      </c>
      <c r="AM82" s="343">
        <v>0</v>
      </c>
      <c r="AN82" s="343">
        <v>0</v>
      </c>
      <c r="AO82" s="343">
        <v>0</v>
      </c>
      <c r="AP82" s="343">
        <v>0</v>
      </c>
      <c r="AQ82" s="343">
        <v>0</v>
      </c>
      <c r="AR82" s="343">
        <v>0</v>
      </c>
      <c r="AS82" s="343">
        <v>0</v>
      </c>
      <c r="AT82" s="343">
        <v>0</v>
      </c>
      <c r="AU82" s="343">
        <v>0</v>
      </c>
      <c r="AV82" s="343">
        <v>0</v>
      </c>
      <c r="AW82" s="343">
        <v>0</v>
      </c>
      <c r="AX82" s="343">
        <v>0</v>
      </c>
      <c r="AY82" s="343">
        <v>30</v>
      </c>
      <c r="AZ82" s="343">
        <v>0</v>
      </c>
      <c r="BA82" s="343">
        <v>0</v>
      </c>
      <c r="BB82" s="343">
        <v>0</v>
      </c>
      <c r="BC82" s="343">
        <v>0</v>
      </c>
      <c r="BD82" s="343">
        <v>0</v>
      </c>
      <c r="BE82" s="343">
        <v>326396</v>
      </c>
      <c r="BF82" s="343">
        <v>1347</v>
      </c>
      <c r="BG82" s="343">
        <v>0</v>
      </c>
      <c r="BH82" s="343">
        <v>0</v>
      </c>
      <c r="BI82" s="343">
        <v>0</v>
      </c>
      <c r="BJ82" s="343">
        <v>0</v>
      </c>
      <c r="BK82" s="343">
        <v>0</v>
      </c>
      <c r="BL82" s="343">
        <v>0</v>
      </c>
      <c r="BM82" s="343">
        <v>0</v>
      </c>
      <c r="BN82" s="343">
        <v>130</v>
      </c>
      <c r="BO82" s="343">
        <v>0</v>
      </c>
      <c r="BP82" s="343">
        <v>0</v>
      </c>
      <c r="BQ82" s="343">
        <v>0</v>
      </c>
      <c r="BR82" s="343">
        <v>0</v>
      </c>
      <c r="BS82" s="343">
        <v>0</v>
      </c>
      <c r="BT82" s="343">
        <v>0</v>
      </c>
      <c r="BU82" s="343">
        <v>0</v>
      </c>
      <c r="BV82" s="343">
        <v>0</v>
      </c>
      <c r="BW82" s="343">
        <v>0</v>
      </c>
      <c r="BX82" s="343">
        <v>0</v>
      </c>
      <c r="BY82" s="343">
        <v>0</v>
      </c>
      <c r="BZ82" s="343">
        <v>0</v>
      </c>
      <c r="CA82" s="343">
        <v>0</v>
      </c>
      <c r="CB82" s="343">
        <v>0</v>
      </c>
      <c r="CC82" s="343">
        <v>0</v>
      </c>
      <c r="CD82" s="343">
        <v>0</v>
      </c>
      <c r="CE82" s="28">
        <f t="shared" si="16"/>
        <v>351031</v>
      </c>
    </row>
    <row r="83" spans="1:84" x14ac:dyDescent="0.35">
      <c r="A83" s="29" t="s">
        <v>283</v>
      </c>
      <c r="B83" s="16"/>
      <c r="C83" s="343">
        <v>0</v>
      </c>
      <c r="D83" s="343">
        <v>0</v>
      </c>
      <c r="E83" s="343">
        <v>28529</v>
      </c>
      <c r="F83" s="343">
        <v>0</v>
      </c>
      <c r="G83" s="343">
        <v>0</v>
      </c>
      <c r="H83" s="343">
        <v>0</v>
      </c>
      <c r="I83" s="343">
        <v>0</v>
      </c>
      <c r="J83" s="343">
        <v>0</v>
      </c>
      <c r="K83" s="343">
        <v>0</v>
      </c>
      <c r="L83" s="343">
        <v>0</v>
      </c>
      <c r="M83" s="343">
        <v>0</v>
      </c>
      <c r="N83" s="343">
        <v>0</v>
      </c>
      <c r="O83" s="343">
        <v>0</v>
      </c>
      <c r="P83" s="343">
        <v>0</v>
      </c>
      <c r="Q83" s="343">
        <v>0</v>
      </c>
      <c r="R83" s="343">
        <v>25200</v>
      </c>
      <c r="S83" s="343">
        <v>45</v>
      </c>
      <c r="T83" s="343">
        <v>0</v>
      </c>
      <c r="U83" s="343">
        <v>120537</v>
      </c>
      <c r="V83" s="343">
        <v>0</v>
      </c>
      <c r="W83" s="343">
        <v>0</v>
      </c>
      <c r="X83" s="343">
        <v>0</v>
      </c>
      <c r="Y83" s="343">
        <v>142652</v>
      </c>
      <c r="Z83" s="343">
        <v>0</v>
      </c>
      <c r="AA83" s="343">
        <v>0</v>
      </c>
      <c r="AB83" s="343">
        <v>1014</v>
      </c>
      <c r="AC83" s="343">
        <v>-1273</v>
      </c>
      <c r="AD83" s="343">
        <v>0</v>
      </c>
      <c r="AE83" s="343">
        <v>44300</v>
      </c>
      <c r="AF83" s="343">
        <v>0</v>
      </c>
      <c r="AG83" s="343">
        <v>2011309</v>
      </c>
      <c r="AH83" s="343">
        <v>0</v>
      </c>
      <c r="AI83" s="343">
        <v>0</v>
      </c>
      <c r="AJ83" s="343">
        <v>32397</v>
      </c>
      <c r="AK83" s="343">
        <v>870</v>
      </c>
      <c r="AL83" s="343">
        <v>970</v>
      </c>
      <c r="AM83" s="343">
        <v>0</v>
      </c>
      <c r="AN83" s="343">
        <v>0</v>
      </c>
      <c r="AO83" s="343">
        <v>0</v>
      </c>
      <c r="AP83" s="343">
        <v>0</v>
      </c>
      <c r="AQ83" s="343">
        <v>0</v>
      </c>
      <c r="AR83" s="343">
        <v>0</v>
      </c>
      <c r="AS83" s="343">
        <v>0</v>
      </c>
      <c r="AT83" s="343">
        <v>0</v>
      </c>
      <c r="AU83" s="343">
        <v>0</v>
      </c>
      <c r="AV83" s="343">
        <v>0</v>
      </c>
      <c r="AW83" s="343">
        <v>0</v>
      </c>
      <c r="AX83" s="343">
        <v>0</v>
      </c>
      <c r="AY83" s="343">
        <v>957</v>
      </c>
      <c r="AZ83" s="343">
        <v>0</v>
      </c>
      <c r="BA83" s="343">
        <v>0</v>
      </c>
      <c r="BB83" s="343">
        <v>0</v>
      </c>
      <c r="BC83" s="343">
        <v>0</v>
      </c>
      <c r="BD83" s="343">
        <v>895</v>
      </c>
      <c r="BE83" s="343">
        <v>35419</v>
      </c>
      <c r="BF83" s="343">
        <v>-5514</v>
      </c>
      <c r="BG83" s="343">
        <v>0</v>
      </c>
      <c r="BH83" s="343">
        <v>55336</v>
      </c>
      <c r="BI83" s="343">
        <v>0</v>
      </c>
      <c r="BJ83" s="343">
        <v>445</v>
      </c>
      <c r="BK83" s="343">
        <v>0</v>
      </c>
      <c r="BL83" s="343">
        <v>142</v>
      </c>
      <c r="BM83" s="343">
        <v>0</v>
      </c>
      <c r="BN83" s="343">
        <v>160743</v>
      </c>
      <c r="BO83" s="343">
        <v>0</v>
      </c>
      <c r="BP83" s="343">
        <v>71228</v>
      </c>
      <c r="BQ83" s="343">
        <v>0</v>
      </c>
      <c r="BR83" s="343">
        <v>41890</v>
      </c>
      <c r="BS83" s="343">
        <v>0</v>
      </c>
      <c r="BT83" s="343">
        <v>0</v>
      </c>
      <c r="BU83" s="343">
        <v>0</v>
      </c>
      <c r="BV83" s="343">
        <v>0</v>
      </c>
      <c r="BW83" s="343">
        <v>0</v>
      </c>
      <c r="BX83" s="343">
        <v>0</v>
      </c>
      <c r="BY83" s="343">
        <v>0</v>
      </c>
      <c r="BZ83" s="343">
        <v>0</v>
      </c>
      <c r="CA83" s="343">
        <v>16990</v>
      </c>
      <c r="CB83" s="343">
        <v>0</v>
      </c>
      <c r="CC83" s="343">
        <v>0</v>
      </c>
      <c r="CD83" s="343">
        <v>1294181</v>
      </c>
      <c r="CE83" s="28">
        <f t="shared" si="16"/>
        <v>4079262</v>
      </c>
    </row>
    <row r="84" spans="1:84" x14ac:dyDescent="0.35">
      <c r="A84" s="34" t="s">
        <v>284</v>
      </c>
      <c r="B84" s="16"/>
      <c r="C84" s="343">
        <v>0</v>
      </c>
      <c r="D84" s="343">
        <v>0</v>
      </c>
      <c r="E84" s="343">
        <v>0</v>
      </c>
      <c r="F84" s="343">
        <v>0</v>
      </c>
      <c r="G84" s="343">
        <v>0</v>
      </c>
      <c r="H84" s="343">
        <v>0</v>
      </c>
      <c r="I84" s="343">
        <v>0</v>
      </c>
      <c r="J84" s="343">
        <v>0</v>
      </c>
      <c r="K84" s="343">
        <v>0</v>
      </c>
      <c r="L84" s="343">
        <v>0</v>
      </c>
      <c r="M84" s="343">
        <v>0</v>
      </c>
      <c r="N84" s="343">
        <v>0</v>
      </c>
      <c r="O84" s="343">
        <v>0</v>
      </c>
      <c r="P84" s="343">
        <v>0</v>
      </c>
      <c r="Q84" s="343">
        <v>0</v>
      </c>
      <c r="R84" s="343">
        <v>0</v>
      </c>
      <c r="S84" s="343">
        <v>0</v>
      </c>
      <c r="T84" s="343">
        <v>0</v>
      </c>
      <c r="U84" s="343">
        <v>0</v>
      </c>
      <c r="V84" s="343">
        <v>0</v>
      </c>
      <c r="W84" s="343">
        <v>0</v>
      </c>
      <c r="X84" s="343">
        <v>0</v>
      </c>
      <c r="Y84" s="343">
        <v>0</v>
      </c>
      <c r="Z84" s="343">
        <v>0</v>
      </c>
      <c r="AA84" s="343">
        <v>0</v>
      </c>
      <c r="AB84" s="343">
        <v>0</v>
      </c>
      <c r="AC84" s="343">
        <v>0</v>
      </c>
      <c r="AD84" s="343">
        <v>0</v>
      </c>
      <c r="AE84" s="343">
        <v>0</v>
      </c>
      <c r="AF84" s="343">
        <v>0</v>
      </c>
      <c r="AG84" s="343">
        <v>0</v>
      </c>
      <c r="AH84" s="343">
        <v>0</v>
      </c>
      <c r="AI84" s="343">
        <v>0</v>
      </c>
      <c r="AJ84" s="343">
        <v>0</v>
      </c>
      <c r="AK84" s="343">
        <v>0</v>
      </c>
      <c r="AL84" s="343">
        <v>0</v>
      </c>
      <c r="AM84" s="343">
        <v>0</v>
      </c>
      <c r="AN84" s="343">
        <v>0</v>
      </c>
      <c r="AO84" s="343">
        <v>0</v>
      </c>
      <c r="AP84" s="343">
        <v>0</v>
      </c>
      <c r="AQ84" s="343">
        <v>0</v>
      </c>
      <c r="AR84" s="343">
        <v>0</v>
      </c>
      <c r="AS84" s="343">
        <v>0</v>
      </c>
      <c r="AT84" s="343">
        <v>0</v>
      </c>
      <c r="AU84" s="343">
        <v>0</v>
      </c>
      <c r="AV84" s="343">
        <v>0</v>
      </c>
      <c r="AW84" s="343">
        <v>0</v>
      </c>
      <c r="AX84" s="343">
        <v>0</v>
      </c>
      <c r="AY84" s="343">
        <v>0</v>
      </c>
      <c r="AZ84" s="343">
        <v>0</v>
      </c>
      <c r="BA84" s="343">
        <v>0</v>
      </c>
      <c r="BB84" s="343">
        <v>0</v>
      </c>
      <c r="BC84" s="343">
        <v>0</v>
      </c>
      <c r="BD84" s="343">
        <v>0</v>
      </c>
      <c r="BE84" s="343">
        <v>0</v>
      </c>
      <c r="BF84" s="343">
        <v>0</v>
      </c>
      <c r="BG84" s="343">
        <v>0</v>
      </c>
      <c r="BH84" s="343">
        <v>0</v>
      </c>
      <c r="BI84" s="343">
        <v>0</v>
      </c>
      <c r="BJ84" s="343">
        <v>0</v>
      </c>
      <c r="BK84" s="343">
        <v>0</v>
      </c>
      <c r="BL84" s="343">
        <v>0</v>
      </c>
      <c r="BM84" s="343">
        <v>0</v>
      </c>
      <c r="BN84" s="343">
        <v>0</v>
      </c>
      <c r="BO84" s="343">
        <v>0</v>
      </c>
      <c r="BP84" s="343">
        <v>0</v>
      </c>
      <c r="BQ84" s="343">
        <v>0</v>
      </c>
      <c r="BR84" s="343">
        <v>0</v>
      </c>
      <c r="BS84" s="343">
        <v>0</v>
      </c>
      <c r="BT84" s="343">
        <v>0</v>
      </c>
      <c r="BU84" s="343">
        <v>0</v>
      </c>
      <c r="BV84" s="343">
        <v>0</v>
      </c>
      <c r="BW84" s="343">
        <v>0</v>
      </c>
      <c r="BX84" s="343">
        <v>0</v>
      </c>
      <c r="BY84" s="343">
        <v>0</v>
      </c>
      <c r="BZ84" s="343">
        <v>0</v>
      </c>
      <c r="CA84" s="343">
        <v>0</v>
      </c>
      <c r="CB84" s="343">
        <v>0</v>
      </c>
      <c r="CC84" s="343">
        <v>0</v>
      </c>
      <c r="CD84" s="343">
        <v>0</v>
      </c>
      <c r="CE84" s="28">
        <f t="shared" si="16"/>
        <v>0</v>
      </c>
    </row>
    <row r="85" spans="1:84" x14ac:dyDescent="0.35">
      <c r="A85" s="34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3298987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1050543</v>
      </c>
      <c r="Q85" s="28">
        <f t="shared" si="17"/>
        <v>0</v>
      </c>
      <c r="R85" s="28">
        <f t="shared" si="17"/>
        <v>396167</v>
      </c>
      <c r="S85" s="28">
        <f t="shared" si="17"/>
        <v>137773</v>
      </c>
      <c r="T85" s="28">
        <f t="shared" si="17"/>
        <v>0</v>
      </c>
      <c r="U85" s="28">
        <f t="shared" si="17"/>
        <v>2262082</v>
      </c>
      <c r="V85" s="28">
        <f t="shared" si="17"/>
        <v>0</v>
      </c>
      <c r="W85" s="28">
        <f t="shared" si="17"/>
        <v>0</v>
      </c>
      <c r="X85" s="28">
        <f t="shared" si="17"/>
        <v>588</v>
      </c>
      <c r="Y85" s="28">
        <f t="shared" si="17"/>
        <v>1840088</v>
      </c>
      <c r="Z85" s="28">
        <f t="shared" si="17"/>
        <v>0</v>
      </c>
      <c r="AA85" s="28">
        <f t="shared" si="17"/>
        <v>0</v>
      </c>
      <c r="AB85" s="28">
        <f t="shared" si="17"/>
        <v>1220766</v>
      </c>
      <c r="AC85" s="28">
        <f t="shared" si="17"/>
        <v>226616</v>
      </c>
      <c r="AD85" s="28">
        <f t="shared" si="17"/>
        <v>0</v>
      </c>
      <c r="AE85" s="28">
        <f t="shared" si="17"/>
        <v>872711</v>
      </c>
      <c r="AF85" s="28">
        <f t="shared" si="17"/>
        <v>0</v>
      </c>
      <c r="AG85" s="28">
        <f t="shared" si="17"/>
        <v>4055706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4681762</v>
      </c>
      <c r="AK85" s="28">
        <f t="shared" si="18"/>
        <v>39388</v>
      </c>
      <c r="AL85" s="28">
        <f t="shared" si="18"/>
        <v>970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22</v>
      </c>
      <c r="AW85" s="28">
        <f t="shared" si="18"/>
        <v>0</v>
      </c>
      <c r="AX85" s="28">
        <f t="shared" si="18"/>
        <v>0</v>
      </c>
      <c r="AY85" s="28">
        <f t="shared" si="18"/>
        <v>655647</v>
      </c>
      <c r="AZ85" s="28">
        <f t="shared" si="18"/>
        <v>0</v>
      </c>
      <c r="BA85" s="28">
        <f t="shared" si="18"/>
        <v>26429</v>
      </c>
      <c r="BB85" s="28">
        <f t="shared" si="18"/>
        <v>0</v>
      </c>
      <c r="BC85" s="28">
        <f t="shared" si="18"/>
        <v>0</v>
      </c>
      <c r="BD85" s="28">
        <f t="shared" si="18"/>
        <v>161813</v>
      </c>
      <c r="BE85" s="28">
        <f t="shared" si="18"/>
        <v>1044789</v>
      </c>
      <c r="BF85" s="28">
        <f t="shared" si="18"/>
        <v>724834</v>
      </c>
      <c r="BG85" s="28">
        <f t="shared" si="18"/>
        <v>0</v>
      </c>
      <c r="BH85" s="28">
        <f t="shared" si="18"/>
        <v>1757596</v>
      </c>
      <c r="BI85" s="28">
        <f t="shared" si="18"/>
        <v>0</v>
      </c>
      <c r="BJ85" s="28">
        <f t="shared" si="18"/>
        <v>445587</v>
      </c>
      <c r="BK85" s="28">
        <f t="shared" si="18"/>
        <v>1519036</v>
      </c>
      <c r="BL85" s="28">
        <f t="shared" si="18"/>
        <v>677020</v>
      </c>
      <c r="BM85" s="28">
        <f t="shared" si="18"/>
        <v>0</v>
      </c>
      <c r="BN85" s="28">
        <f t="shared" si="18"/>
        <v>2131917</v>
      </c>
      <c r="BO85" s="28">
        <f t="shared" ref="BO85:CD85" si="19">SUM(BO61:BO69)-BO84</f>
        <v>0</v>
      </c>
      <c r="BP85" s="28">
        <f t="shared" si="19"/>
        <v>73448</v>
      </c>
      <c r="BQ85" s="28">
        <f t="shared" si="19"/>
        <v>0</v>
      </c>
      <c r="BR85" s="28">
        <f t="shared" si="19"/>
        <v>368446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188820</v>
      </c>
      <c r="BW85" s="28">
        <f t="shared" si="19"/>
        <v>0</v>
      </c>
      <c r="BX85" s="28">
        <f t="shared" si="19"/>
        <v>0</v>
      </c>
      <c r="BY85" s="28">
        <f t="shared" si="19"/>
        <v>347633</v>
      </c>
      <c r="BZ85" s="28">
        <f t="shared" si="19"/>
        <v>0</v>
      </c>
      <c r="CA85" s="28">
        <f t="shared" si="19"/>
        <v>617128</v>
      </c>
      <c r="CB85" s="28">
        <f t="shared" si="19"/>
        <v>0</v>
      </c>
      <c r="CC85" s="28">
        <f t="shared" si="19"/>
        <v>0</v>
      </c>
      <c r="CD85" s="28">
        <f t="shared" si="19"/>
        <v>1920721</v>
      </c>
      <c r="CE85" s="28">
        <f t="shared" si="16"/>
        <v>32745033</v>
      </c>
    </row>
    <row r="86" spans="1:84" x14ac:dyDescent="0.35">
      <c r="A86" s="34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1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43">
        <v>1411470</v>
      </c>
    </row>
    <row r="87" spans="1:84" x14ac:dyDescent="0.35">
      <c r="A87" s="34" t="s">
        <v>287</v>
      </c>
      <c r="B87" s="16"/>
      <c r="C87" s="341">
        <v>0</v>
      </c>
      <c r="D87" s="341">
        <v>0</v>
      </c>
      <c r="E87" s="341">
        <v>4196002</v>
      </c>
      <c r="F87" s="341">
        <v>0</v>
      </c>
      <c r="G87" s="341">
        <v>0</v>
      </c>
      <c r="H87" s="341">
        <v>0</v>
      </c>
      <c r="I87" s="341">
        <v>0</v>
      </c>
      <c r="J87" s="341">
        <v>0</v>
      </c>
      <c r="K87" s="341">
        <v>0</v>
      </c>
      <c r="L87" s="341">
        <v>0</v>
      </c>
      <c r="M87" s="341">
        <v>0</v>
      </c>
      <c r="N87" s="341">
        <v>0</v>
      </c>
      <c r="O87" s="341">
        <v>0</v>
      </c>
      <c r="P87" s="341">
        <v>433486</v>
      </c>
      <c r="Q87" s="341">
        <v>0</v>
      </c>
      <c r="R87" s="341">
        <v>29068</v>
      </c>
      <c r="S87" s="341">
        <v>0</v>
      </c>
      <c r="T87" s="341">
        <v>0</v>
      </c>
      <c r="U87" s="341">
        <v>1515044</v>
      </c>
      <c r="V87" s="341">
        <v>0</v>
      </c>
      <c r="W87" s="341">
        <v>0</v>
      </c>
      <c r="X87" s="341">
        <v>0</v>
      </c>
      <c r="Y87" s="341">
        <v>1348148</v>
      </c>
      <c r="Z87" s="341">
        <v>0</v>
      </c>
      <c r="AA87" s="341">
        <v>0</v>
      </c>
      <c r="AB87" s="341">
        <v>913100</v>
      </c>
      <c r="AC87" s="341">
        <v>0</v>
      </c>
      <c r="AD87" s="341">
        <v>0</v>
      </c>
      <c r="AE87" s="341">
        <v>357950</v>
      </c>
      <c r="AF87" s="341">
        <v>0</v>
      </c>
      <c r="AG87" s="341">
        <v>2281727</v>
      </c>
      <c r="AH87" s="341">
        <v>0</v>
      </c>
      <c r="AI87" s="341">
        <v>0</v>
      </c>
      <c r="AJ87" s="341">
        <v>7403</v>
      </c>
      <c r="AK87" s="341">
        <v>0</v>
      </c>
      <c r="AL87" s="341">
        <v>0</v>
      </c>
      <c r="AM87" s="341">
        <v>0</v>
      </c>
      <c r="AN87" s="341">
        <v>0</v>
      </c>
      <c r="AO87" s="341">
        <v>0</v>
      </c>
      <c r="AP87" s="341">
        <v>0</v>
      </c>
      <c r="AQ87" s="341">
        <v>0</v>
      </c>
      <c r="AR87" s="341">
        <v>0</v>
      </c>
      <c r="AS87" s="341">
        <v>0</v>
      </c>
      <c r="AT87" s="341">
        <v>0</v>
      </c>
      <c r="AU87" s="341">
        <v>0</v>
      </c>
      <c r="AV87" s="341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11081928</v>
      </c>
    </row>
    <row r="88" spans="1:84" x14ac:dyDescent="0.35">
      <c r="A88" s="34" t="s">
        <v>288</v>
      </c>
      <c r="B88" s="16"/>
      <c r="C88" s="341">
        <v>0</v>
      </c>
      <c r="D88" s="341">
        <v>0</v>
      </c>
      <c r="E88" s="341">
        <v>350726</v>
      </c>
      <c r="F88" s="341">
        <v>0</v>
      </c>
      <c r="G88" s="341">
        <v>0</v>
      </c>
      <c r="H88" s="341">
        <v>0</v>
      </c>
      <c r="I88" s="341">
        <v>0</v>
      </c>
      <c r="J88" s="341">
        <v>0</v>
      </c>
      <c r="K88" s="341">
        <v>0</v>
      </c>
      <c r="L88" s="341">
        <v>0</v>
      </c>
      <c r="M88" s="341">
        <v>0</v>
      </c>
      <c r="N88" s="341">
        <v>0</v>
      </c>
      <c r="O88" s="341">
        <v>0</v>
      </c>
      <c r="P88" s="341">
        <v>2302898</v>
      </c>
      <c r="Q88" s="341">
        <v>0</v>
      </c>
      <c r="R88" s="341">
        <v>161150</v>
      </c>
      <c r="S88" s="341">
        <v>0</v>
      </c>
      <c r="T88" s="341">
        <v>0</v>
      </c>
      <c r="U88" s="341">
        <v>7776672</v>
      </c>
      <c r="V88" s="341">
        <v>0</v>
      </c>
      <c r="W88" s="341">
        <v>0</v>
      </c>
      <c r="X88" s="341">
        <v>0</v>
      </c>
      <c r="Y88" s="341">
        <v>13424705</v>
      </c>
      <c r="Z88" s="341">
        <v>0</v>
      </c>
      <c r="AA88" s="341">
        <v>0</v>
      </c>
      <c r="AB88" s="341">
        <v>1163423</v>
      </c>
      <c r="AC88" s="341">
        <v>0</v>
      </c>
      <c r="AD88" s="341">
        <v>0</v>
      </c>
      <c r="AE88" s="341">
        <v>1959030</v>
      </c>
      <c r="AF88" s="341">
        <v>0</v>
      </c>
      <c r="AG88" s="341">
        <v>13878539</v>
      </c>
      <c r="AH88" s="341">
        <v>0</v>
      </c>
      <c r="AI88" s="341">
        <v>0</v>
      </c>
      <c r="AJ88" s="341">
        <v>3749635</v>
      </c>
      <c r="AK88" s="341">
        <v>0</v>
      </c>
      <c r="AL88" s="341">
        <v>0</v>
      </c>
      <c r="AM88" s="341">
        <v>0</v>
      </c>
      <c r="AN88" s="341">
        <v>0</v>
      </c>
      <c r="AO88" s="341">
        <v>0</v>
      </c>
      <c r="AP88" s="341">
        <v>0</v>
      </c>
      <c r="AQ88" s="341">
        <v>0</v>
      </c>
      <c r="AR88" s="341">
        <v>0</v>
      </c>
      <c r="AS88" s="341">
        <v>0</v>
      </c>
      <c r="AT88" s="341">
        <v>0</v>
      </c>
      <c r="AU88" s="341">
        <v>0</v>
      </c>
      <c r="AV88" s="341">
        <v>1333246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46100024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4546728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2736384</v>
      </c>
      <c r="Q89" s="28">
        <f t="shared" si="21"/>
        <v>0</v>
      </c>
      <c r="R89" s="28">
        <f t="shared" si="21"/>
        <v>190218</v>
      </c>
      <c r="S89" s="28">
        <f t="shared" si="21"/>
        <v>0</v>
      </c>
      <c r="T89" s="28">
        <f t="shared" si="21"/>
        <v>0</v>
      </c>
      <c r="U89" s="28">
        <f t="shared" si="21"/>
        <v>9291716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14772853</v>
      </c>
      <c r="Z89" s="28">
        <f t="shared" si="21"/>
        <v>0</v>
      </c>
      <c r="AA89" s="28">
        <f t="shared" si="21"/>
        <v>0</v>
      </c>
      <c r="AB89" s="28">
        <f t="shared" si="21"/>
        <v>2076523</v>
      </c>
      <c r="AC89" s="28">
        <f t="shared" si="21"/>
        <v>0</v>
      </c>
      <c r="AD89" s="28">
        <f t="shared" si="21"/>
        <v>0</v>
      </c>
      <c r="AE89" s="28">
        <f t="shared" si="21"/>
        <v>2316980</v>
      </c>
      <c r="AF89" s="28">
        <f t="shared" si="21"/>
        <v>0</v>
      </c>
      <c r="AG89" s="28">
        <f t="shared" si="21"/>
        <v>16160266</v>
      </c>
      <c r="AH89" s="28">
        <f t="shared" si="21"/>
        <v>0</v>
      </c>
      <c r="AI89" s="28">
        <f t="shared" si="21"/>
        <v>0</v>
      </c>
      <c r="AJ89" s="28">
        <f t="shared" si="21"/>
        <v>3757038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1333246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57181952</v>
      </c>
    </row>
    <row r="90" spans="1:84" x14ac:dyDescent="0.35">
      <c r="A90" s="34" t="s">
        <v>290</v>
      </c>
      <c r="B90" s="28"/>
      <c r="C90" s="312"/>
      <c r="D90" s="312"/>
      <c r="E90" s="312">
        <v>8046</v>
      </c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>
        <v>3970</v>
      </c>
      <c r="Q90" s="312"/>
      <c r="R90" s="312">
        <v>49</v>
      </c>
      <c r="S90" s="312"/>
      <c r="T90" s="312"/>
      <c r="U90" s="312">
        <v>1858</v>
      </c>
      <c r="V90" s="312"/>
      <c r="W90" s="312"/>
      <c r="X90" s="312"/>
      <c r="Y90" s="312">
        <v>3800</v>
      </c>
      <c r="Z90" s="312"/>
      <c r="AA90" s="312"/>
      <c r="AB90" s="312">
        <v>90</v>
      </c>
      <c r="AC90" s="312">
        <v>992</v>
      </c>
      <c r="AD90" s="312"/>
      <c r="AE90" s="312">
        <v>1752</v>
      </c>
      <c r="AF90" s="312"/>
      <c r="AG90" s="312">
        <v>5091</v>
      </c>
      <c r="AH90" s="312"/>
      <c r="AI90" s="312"/>
      <c r="AJ90" s="312">
        <v>11171</v>
      </c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>
        <f>1240+555</f>
        <v>1795</v>
      </c>
      <c r="AZ90" s="312"/>
      <c r="BA90" s="312">
        <v>1444</v>
      </c>
      <c r="BB90" s="312"/>
      <c r="BC90" s="312"/>
      <c r="BD90" s="312">
        <v>668</v>
      </c>
      <c r="BE90" s="312">
        <v>3453</v>
      </c>
      <c r="BF90" s="312">
        <v>197</v>
      </c>
      <c r="BG90" s="312"/>
      <c r="BH90" s="312">
        <v>1919</v>
      </c>
      <c r="BI90" s="312"/>
      <c r="BJ90" s="312">
        <v>1919</v>
      </c>
      <c r="BK90" s="312">
        <v>1919</v>
      </c>
      <c r="BL90" s="312">
        <v>1863</v>
      </c>
      <c r="BM90" s="312"/>
      <c r="BN90" s="312">
        <v>1919</v>
      </c>
      <c r="BO90" s="312"/>
      <c r="BP90" s="312"/>
      <c r="BQ90" s="312"/>
      <c r="BR90" s="312"/>
      <c r="BS90" s="312"/>
      <c r="BT90" s="312"/>
      <c r="BU90" s="312"/>
      <c r="BV90" s="312">
        <v>2036</v>
      </c>
      <c r="BW90" s="312"/>
      <c r="BX90" s="312"/>
      <c r="BY90" s="312">
        <v>339</v>
      </c>
      <c r="BZ90" s="312"/>
      <c r="CA90" s="312"/>
      <c r="CB90" s="312"/>
      <c r="CC90" s="312"/>
      <c r="CD90" s="235" t="s">
        <v>248</v>
      </c>
      <c r="CE90" s="28">
        <f t="shared" si="20"/>
        <v>56290</v>
      </c>
      <c r="CF90" s="28">
        <f>BE59-CE90</f>
        <v>0</v>
      </c>
    </row>
    <row r="91" spans="1:84" x14ac:dyDescent="0.35">
      <c r="A91" s="22" t="s">
        <v>291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2" t="s">
        <v>248</v>
      </c>
      <c r="AY91" s="282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0</v>
      </c>
      <c r="CF91" s="28">
        <f>AY59-CE91</f>
        <v>3968</v>
      </c>
    </row>
    <row r="92" spans="1:84" x14ac:dyDescent="0.35">
      <c r="A92" s="22" t="s">
        <v>292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2" t="s">
        <v>248</v>
      </c>
      <c r="AY92" s="282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20"/>
      <c r="D93" s="20"/>
      <c r="E93" s="20">
        <v>48501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>
        <v>2587</v>
      </c>
      <c r="Q93" s="20"/>
      <c r="R93" s="20"/>
      <c r="S93" s="20"/>
      <c r="T93" s="20"/>
      <c r="U93" s="20"/>
      <c r="V93" s="20"/>
      <c r="W93" s="20"/>
      <c r="X93" s="20"/>
      <c r="Y93" s="20">
        <v>2587</v>
      </c>
      <c r="Z93" s="20"/>
      <c r="AA93" s="20"/>
      <c r="AB93" s="20"/>
      <c r="AC93" s="20"/>
      <c r="AD93" s="20"/>
      <c r="AE93" s="20"/>
      <c r="AF93" s="20"/>
      <c r="AG93" s="20">
        <v>9700</v>
      </c>
      <c r="AH93" s="20"/>
      <c r="AI93" s="20"/>
      <c r="AJ93" s="20">
        <v>1293</v>
      </c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2" t="s">
        <v>248</v>
      </c>
      <c r="AY93" s="282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64668</v>
      </c>
      <c r="CF93" s="28">
        <f>BA59</f>
        <v>0</v>
      </c>
    </row>
    <row r="94" spans="1:84" x14ac:dyDescent="0.35">
      <c r="A94" s="22" t="s">
        <v>294</v>
      </c>
      <c r="B94" s="16"/>
      <c r="C94" s="278"/>
      <c r="D94" s="278"/>
      <c r="E94" s="278">
        <f>E60</f>
        <v>20.28</v>
      </c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9">
        <f>P60</f>
        <v>3.59</v>
      </c>
      <c r="Q94" s="279"/>
      <c r="R94" s="279"/>
      <c r="S94" s="280"/>
      <c r="T94" s="280"/>
      <c r="U94" s="281"/>
      <c r="V94" s="279"/>
      <c r="W94" s="279"/>
      <c r="X94" s="279"/>
      <c r="Y94" s="279"/>
      <c r="Z94" s="279"/>
      <c r="AA94" s="279"/>
      <c r="AB94" s="280"/>
      <c r="AC94" s="279">
        <f>AC60</f>
        <v>0.78</v>
      </c>
      <c r="AD94" s="279"/>
      <c r="AE94" s="279"/>
      <c r="AF94" s="279"/>
      <c r="AG94" s="279">
        <f>AG60</f>
        <v>14.37</v>
      </c>
      <c r="AH94" s="279"/>
      <c r="AI94" s="279"/>
      <c r="AJ94" s="279"/>
      <c r="AK94" s="279"/>
      <c r="AL94" s="279"/>
      <c r="AM94" s="279"/>
      <c r="AN94" s="279"/>
      <c r="AO94" s="279"/>
      <c r="AP94" s="279"/>
      <c r="AQ94" s="279"/>
      <c r="AR94" s="279"/>
      <c r="AS94" s="279"/>
      <c r="AT94" s="279"/>
      <c r="AU94" s="279"/>
      <c r="AV94" s="280"/>
      <c r="AW94" s="282" t="s">
        <v>248</v>
      </c>
      <c r="AX94" s="282" t="s">
        <v>248</v>
      </c>
      <c r="AY94" s="28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3"/>
      <c r="BV94" s="283"/>
      <c r="BW94" s="283"/>
      <c r="BX94" s="283"/>
      <c r="BY94" s="283"/>
      <c r="BZ94" s="283"/>
      <c r="CA94" s="283"/>
      <c r="CB94" s="283"/>
      <c r="CC94" s="25" t="s">
        <v>248</v>
      </c>
      <c r="CD94" s="25" t="s">
        <v>248</v>
      </c>
      <c r="CE94" s="237">
        <f t="shared" si="20"/>
        <v>39.020000000000003</v>
      </c>
      <c r="CF94" s="32"/>
    </row>
    <row r="95" spans="1:84" x14ac:dyDescent="0.35">
      <c r="A95" s="33" t="s">
        <v>295</v>
      </c>
      <c r="B95" s="33"/>
      <c r="C95" s="33"/>
      <c r="D95" s="33"/>
      <c r="E95" s="33"/>
    </row>
    <row r="96" spans="1:84" x14ac:dyDescent="0.35">
      <c r="A96" s="34" t="s">
        <v>296</v>
      </c>
      <c r="B96" s="35"/>
      <c r="C96" s="284" t="s">
        <v>1355</v>
      </c>
      <c r="D96" s="37"/>
      <c r="E96" s="38"/>
      <c r="F96" s="12"/>
    </row>
    <row r="97" spans="1:6" x14ac:dyDescent="0.35">
      <c r="A97" s="28" t="s">
        <v>297</v>
      </c>
      <c r="B97" s="35" t="s">
        <v>298</v>
      </c>
      <c r="C97" s="285" t="s">
        <v>1348</v>
      </c>
      <c r="D97" s="37"/>
      <c r="E97" s="38"/>
      <c r="F97" s="12"/>
    </row>
    <row r="98" spans="1:6" x14ac:dyDescent="0.35">
      <c r="A98" s="28" t="s">
        <v>299</v>
      </c>
      <c r="B98" s="35" t="s">
        <v>298</v>
      </c>
      <c r="C98" s="36" t="s">
        <v>1349</v>
      </c>
      <c r="D98" s="37"/>
      <c r="E98" s="38"/>
      <c r="F98" s="12"/>
    </row>
    <row r="99" spans="1:6" x14ac:dyDescent="0.35">
      <c r="A99" s="28" t="s">
        <v>300</v>
      </c>
      <c r="B99" s="35" t="s">
        <v>298</v>
      </c>
      <c r="C99" s="289" t="s">
        <v>1350</v>
      </c>
      <c r="D99" s="37"/>
      <c r="E99" s="38"/>
      <c r="F99" s="12"/>
    </row>
    <row r="100" spans="1:6" x14ac:dyDescent="0.35">
      <c r="A100" s="28" t="s">
        <v>301</v>
      </c>
      <c r="B100" s="35" t="s">
        <v>298</v>
      </c>
      <c r="C100" s="36" t="s">
        <v>1353</v>
      </c>
      <c r="D100" s="37"/>
      <c r="E100" s="38"/>
      <c r="F100" s="12"/>
    </row>
    <row r="101" spans="1:6" x14ac:dyDescent="0.35">
      <c r="A101" s="28" t="s">
        <v>302</v>
      </c>
      <c r="B101" s="35" t="s">
        <v>298</v>
      </c>
      <c r="C101" s="36" t="s">
        <v>1354</v>
      </c>
      <c r="D101" s="37"/>
      <c r="E101" s="38"/>
      <c r="F101" s="12"/>
    </row>
    <row r="102" spans="1:6" x14ac:dyDescent="0.35">
      <c r="A102" s="28" t="s">
        <v>303</v>
      </c>
      <c r="B102" s="35" t="s">
        <v>298</v>
      </c>
      <c r="C102" s="286" t="s">
        <v>1351</v>
      </c>
      <c r="D102" s="37"/>
      <c r="E102" s="38"/>
      <c r="F102" s="12"/>
    </row>
    <row r="103" spans="1:6" x14ac:dyDescent="0.35">
      <c r="A103" s="28" t="s">
        <v>304</v>
      </c>
      <c r="B103" s="35" t="s">
        <v>298</v>
      </c>
      <c r="C103" s="36" t="s">
        <v>1352</v>
      </c>
      <c r="D103" s="37"/>
      <c r="E103" s="38"/>
      <c r="F103" s="12"/>
    </row>
    <row r="104" spans="1:6" x14ac:dyDescent="0.35">
      <c r="A104" s="28" t="s">
        <v>305</v>
      </c>
      <c r="B104" s="35" t="s">
        <v>298</v>
      </c>
      <c r="C104" s="287" t="s">
        <v>1374</v>
      </c>
      <c r="D104" s="37"/>
      <c r="E104" s="38"/>
      <c r="F104" s="12"/>
    </row>
    <row r="105" spans="1:6" x14ac:dyDescent="0.35">
      <c r="A105" s="28" t="s">
        <v>306</v>
      </c>
      <c r="B105" s="35" t="s">
        <v>298</v>
      </c>
      <c r="C105" s="287" t="s">
        <v>1375</v>
      </c>
      <c r="D105" s="37"/>
      <c r="E105" s="38"/>
      <c r="F105" s="12"/>
    </row>
    <row r="106" spans="1:6" x14ac:dyDescent="0.35">
      <c r="A106" s="28" t="s">
        <v>307</v>
      </c>
      <c r="B106" s="35" t="s">
        <v>298</v>
      </c>
      <c r="C106" s="323" t="s">
        <v>1376</v>
      </c>
      <c r="D106" s="37"/>
      <c r="E106" s="38"/>
      <c r="F106" s="12"/>
    </row>
    <row r="107" spans="1:6" x14ac:dyDescent="0.35">
      <c r="A107" s="28" t="s">
        <v>308</v>
      </c>
      <c r="B107" s="35" t="s">
        <v>298</v>
      </c>
      <c r="C107" s="326" t="s">
        <v>1377</v>
      </c>
      <c r="D107" s="37"/>
      <c r="E107" s="38"/>
      <c r="F107" s="12"/>
    </row>
    <row r="108" spans="1:6" x14ac:dyDescent="0.35">
      <c r="A108" s="28" t="s">
        <v>309</v>
      </c>
      <c r="B108" s="35" t="s">
        <v>298</v>
      </c>
      <c r="C108" s="326" t="s">
        <v>1378</v>
      </c>
      <c r="D108" s="37"/>
      <c r="E108" s="38"/>
      <c r="F108" s="12"/>
    </row>
    <row r="109" spans="1:6" x14ac:dyDescent="0.35">
      <c r="A109" s="39" t="s">
        <v>310</v>
      </c>
      <c r="B109" s="35" t="s">
        <v>298</v>
      </c>
      <c r="C109" s="36"/>
      <c r="D109" s="37"/>
      <c r="E109" s="38"/>
      <c r="F109" s="12"/>
    </row>
    <row r="110" spans="1:6" x14ac:dyDescent="0.35">
      <c r="A110" s="39" t="s">
        <v>311</v>
      </c>
      <c r="B110" s="35" t="s">
        <v>298</v>
      </c>
      <c r="C110" s="36"/>
      <c r="D110" s="37"/>
      <c r="E110" s="38"/>
      <c r="F110" s="12"/>
    </row>
    <row r="111" spans="1:6" x14ac:dyDescent="0.35">
      <c r="A111" s="33" t="s">
        <v>312</v>
      </c>
      <c r="B111" s="33"/>
      <c r="C111" s="33"/>
      <c r="D111" s="33"/>
      <c r="E111" s="33"/>
    </row>
    <row r="112" spans="1:6" x14ac:dyDescent="0.35">
      <c r="A112" s="40" t="s">
        <v>313</v>
      </c>
      <c r="B112" s="40"/>
      <c r="C112" s="40"/>
      <c r="D112" s="40"/>
      <c r="E112" s="40"/>
    </row>
    <row r="113" spans="1:5" x14ac:dyDescent="0.35">
      <c r="A113" s="16" t="s">
        <v>302</v>
      </c>
      <c r="B113" s="41" t="s">
        <v>298</v>
      </c>
      <c r="C113" s="42"/>
      <c r="D113" s="16"/>
      <c r="E113" s="16"/>
    </row>
    <row r="114" spans="1:5" x14ac:dyDescent="0.35">
      <c r="A114" s="16" t="s">
        <v>304</v>
      </c>
      <c r="B114" s="41" t="s">
        <v>298</v>
      </c>
      <c r="C114" s="42"/>
      <c r="D114" s="16"/>
      <c r="E114" s="16"/>
    </row>
    <row r="115" spans="1:5" x14ac:dyDescent="0.35">
      <c r="A115" s="16" t="s">
        <v>314</v>
      </c>
      <c r="B115" s="41" t="s">
        <v>298</v>
      </c>
      <c r="C115" s="42">
        <v>1</v>
      </c>
      <c r="D115" s="16"/>
      <c r="E115" s="16"/>
    </row>
    <row r="116" spans="1:5" x14ac:dyDescent="0.35">
      <c r="A116" s="40" t="s">
        <v>315</v>
      </c>
      <c r="B116" s="40"/>
      <c r="C116" s="40"/>
      <c r="D116" s="40"/>
      <c r="E116" s="40"/>
    </row>
    <row r="117" spans="1:5" x14ac:dyDescent="0.35">
      <c r="A117" s="16" t="s">
        <v>316</v>
      </c>
      <c r="B117" s="41" t="s">
        <v>298</v>
      </c>
      <c r="C117" s="42"/>
      <c r="D117" s="16"/>
      <c r="E117" s="16"/>
    </row>
    <row r="118" spans="1:5" x14ac:dyDescent="0.35">
      <c r="A118" s="16" t="s">
        <v>159</v>
      </c>
      <c r="B118" s="41" t="s">
        <v>298</v>
      </c>
      <c r="C118" s="213"/>
      <c r="D118" s="16"/>
      <c r="E118" s="16"/>
    </row>
    <row r="119" spans="1:5" x14ac:dyDescent="0.35">
      <c r="A119" s="40" t="s">
        <v>317</v>
      </c>
      <c r="B119" s="40"/>
      <c r="C119" s="40"/>
      <c r="D119" s="40"/>
      <c r="E119" s="40"/>
    </row>
    <row r="120" spans="1:5" x14ac:dyDescent="0.35">
      <c r="A120" s="16" t="s">
        <v>318</v>
      </c>
      <c r="B120" s="41" t="s">
        <v>298</v>
      </c>
      <c r="C120" s="42"/>
      <c r="D120" s="16"/>
      <c r="E120" s="16"/>
    </row>
    <row r="121" spans="1:5" x14ac:dyDescent="0.35">
      <c r="A121" s="16" t="s">
        <v>319</v>
      </c>
      <c r="B121" s="41" t="s">
        <v>298</v>
      </c>
      <c r="C121" s="42"/>
      <c r="D121" s="16"/>
      <c r="E121" s="16"/>
    </row>
    <row r="122" spans="1:5" x14ac:dyDescent="0.35">
      <c r="A122" s="16" t="s">
        <v>320</v>
      </c>
      <c r="B122" s="41" t="s">
        <v>298</v>
      </c>
      <c r="C122" s="42"/>
      <c r="D122" s="16"/>
      <c r="E122" s="16"/>
    </row>
    <row r="123" spans="1:5" x14ac:dyDescent="0.35">
      <c r="A123" s="16"/>
      <c r="B123" s="41"/>
      <c r="C123" s="43"/>
      <c r="D123" s="16"/>
      <c r="E123" s="16"/>
    </row>
    <row r="124" spans="1:5" x14ac:dyDescent="0.35">
      <c r="A124" s="44" t="s">
        <v>321</v>
      </c>
      <c r="B124" s="33"/>
      <c r="C124" s="33"/>
      <c r="D124" s="33"/>
      <c r="E124" s="33"/>
    </row>
    <row r="125" spans="1:5" x14ac:dyDescent="0.35">
      <c r="A125" s="16"/>
      <c r="B125" s="41"/>
      <c r="C125" s="43"/>
      <c r="D125" s="16"/>
      <c r="E125" s="16"/>
    </row>
    <row r="126" spans="1:5" x14ac:dyDescent="0.3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5">
      <c r="A127" s="16" t="s">
        <v>324</v>
      </c>
      <c r="B127" s="41" t="s">
        <v>298</v>
      </c>
      <c r="C127" s="214">
        <v>494</v>
      </c>
      <c r="D127" s="45">
        <v>1184</v>
      </c>
      <c r="E127" s="16"/>
    </row>
    <row r="128" spans="1:5" x14ac:dyDescent="0.35">
      <c r="A128" s="16" t="s">
        <v>325</v>
      </c>
      <c r="B128" s="41" t="s">
        <v>298</v>
      </c>
      <c r="C128" s="214"/>
      <c r="D128" s="45"/>
      <c r="E128" s="16"/>
    </row>
    <row r="129" spans="1:5" x14ac:dyDescent="0.35">
      <c r="A129" s="16" t="s">
        <v>326</v>
      </c>
      <c r="B129" s="41" t="s">
        <v>298</v>
      </c>
      <c r="C129" s="42"/>
      <c r="D129" s="45"/>
      <c r="E129" s="16"/>
    </row>
    <row r="130" spans="1:5" x14ac:dyDescent="0.35">
      <c r="A130" s="16" t="s">
        <v>327</v>
      </c>
      <c r="B130" s="41" t="s">
        <v>298</v>
      </c>
      <c r="C130" s="42"/>
      <c r="D130" s="45"/>
      <c r="E130" s="16"/>
    </row>
    <row r="131" spans="1:5" x14ac:dyDescent="0.35">
      <c r="A131" s="22" t="s">
        <v>328</v>
      </c>
      <c r="B131" s="16"/>
      <c r="C131" s="17" t="s">
        <v>194</v>
      </c>
      <c r="D131" s="16"/>
      <c r="E131" s="16"/>
    </row>
    <row r="132" spans="1:5" x14ac:dyDescent="0.35">
      <c r="A132" s="16" t="s">
        <v>329</v>
      </c>
      <c r="B132" s="41" t="s">
        <v>298</v>
      </c>
      <c r="C132" s="42"/>
      <c r="D132" s="16"/>
      <c r="E132" s="16"/>
    </row>
    <row r="133" spans="1:5" x14ac:dyDescent="0.35">
      <c r="A133" s="16" t="s">
        <v>330</v>
      </c>
      <c r="B133" s="41" t="s">
        <v>298</v>
      </c>
      <c r="C133" s="42"/>
      <c r="D133" s="16"/>
      <c r="E133" s="16"/>
    </row>
    <row r="134" spans="1:5" x14ac:dyDescent="0.35">
      <c r="A134" s="16" t="s">
        <v>331</v>
      </c>
      <c r="B134" s="41" t="s">
        <v>298</v>
      </c>
      <c r="C134" s="206">
        <v>25</v>
      </c>
      <c r="D134" s="16"/>
      <c r="E134" s="16"/>
    </row>
    <row r="135" spans="1:5" x14ac:dyDescent="0.35">
      <c r="A135" s="16" t="s">
        <v>332</v>
      </c>
      <c r="B135" s="41" t="s">
        <v>298</v>
      </c>
      <c r="C135" s="42"/>
      <c r="D135" s="16"/>
      <c r="E135" s="16"/>
    </row>
    <row r="136" spans="1:5" x14ac:dyDescent="0.35">
      <c r="A136" s="16" t="s">
        <v>333</v>
      </c>
      <c r="B136" s="41" t="s">
        <v>298</v>
      </c>
      <c r="C136" s="42"/>
      <c r="D136" s="16"/>
      <c r="E136" s="16"/>
    </row>
    <row r="137" spans="1:5" x14ac:dyDescent="0.35">
      <c r="A137" s="16" t="s">
        <v>334</v>
      </c>
      <c r="B137" s="41" t="s">
        <v>298</v>
      </c>
      <c r="C137" s="42"/>
      <c r="D137" s="16"/>
      <c r="E137" s="16"/>
    </row>
    <row r="138" spans="1:5" x14ac:dyDescent="0.35">
      <c r="A138" s="16" t="s">
        <v>123</v>
      </c>
      <c r="B138" s="41" t="s">
        <v>298</v>
      </c>
      <c r="C138" s="42"/>
      <c r="D138" s="16"/>
      <c r="E138" s="16"/>
    </row>
    <row r="139" spans="1:5" x14ac:dyDescent="0.35">
      <c r="A139" s="16" t="s">
        <v>335</v>
      </c>
      <c r="B139" s="41" t="s">
        <v>298</v>
      </c>
      <c r="C139" s="214"/>
      <c r="D139" s="16"/>
      <c r="E139" s="16"/>
    </row>
    <row r="140" spans="1:5" x14ac:dyDescent="0.35">
      <c r="A140" s="16" t="s">
        <v>336</v>
      </c>
      <c r="B140" s="41"/>
      <c r="C140" s="42"/>
      <c r="D140" s="16"/>
      <c r="E140" s="16"/>
    </row>
    <row r="141" spans="1:5" x14ac:dyDescent="0.35">
      <c r="A141" s="16" t="s">
        <v>326</v>
      </c>
      <c r="B141" s="41" t="s">
        <v>298</v>
      </c>
      <c r="C141" s="42"/>
      <c r="D141" s="16"/>
      <c r="E141" s="16"/>
    </row>
    <row r="142" spans="1:5" x14ac:dyDescent="0.35">
      <c r="A142" s="16" t="s">
        <v>337</v>
      </c>
      <c r="B142" s="41" t="s">
        <v>298</v>
      </c>
      <c r="C142" s="42"/>
      <c r="D142" s="16"/>
      <c r="E142" s="16"/>
    </row>
    <row r="143" spans="1:5" x14ac:dyDescent="0.35">
      <c r="A143" s="16" t="s">
        <v>338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339</v>
      </c>
      <c r="B144" s="41" t="s">
        <v>298</v>
      </c>
      <c r="C144" s="214"/>
      <c r="D144" s="16"/>
      <c r="E144" s="16"/>
    </row>
    <row r="145" spans="1:6" x14ac:dyDescent="0.35">
      <c r="A145" s="16" t="s">
        <v>340</v>
      </c>
      <c r="B145" s="41" t="s">
        <v>298</v>
      </c>
      <c r="C145" s="42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341</v>
      </c>
      <c r="B147" s="41" t="s">
        <v>298</v>
      </c>
      <c r="C147" s="214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3" t="s">
        <v>342</v>
      </c>
      <c r="B152" s="44"/>
      <c r="C152" s="44"/>
      <c r="D152" s="44"/>
      <c r="E152" s="44"/>
    </row>
    <row r="153" spans="1:6" x14ac:dyDescent="0.35">
      <c r="A153" s="46" t="s">
        <v>343</v>
      </c>
      <c r="B153" s="47" t="s">
        <v>344</v>
      </c>
      <c r="C153" s="48" t="s">
        <v>345</v>
      </c>
      <c r="D153" s="47" t="s">
        <v>159</v>
      </c>
      <c r="E153" s="47" t="s">
        <v>230</v>
      </c>
    </row>
    <row r="154" spans="1:6" x14ac:dyDescent="0.35">
      <c r="A154" s="16" t="s">
        <v>323</v>
      </c>
      <c r="B154" s="45"/>
      <c r="C154" s="45"/>
      <c r="D154" s="45">
        <v>494</v>
      </c>
      <c r="E154" s="28">
        <f>SUM(B154:D154)</f>
        <v>494</v>
      </c>
    </row>
    <row r="155" spans="1:6" x14ac:dyDescent="0.35">
      <c r="A155" s="16" t="s">
        <v>242</v>
      </c>
      <c r="B155" s="45">
        <v>833</v>
      </c>
      <c r="C155" s="45">
        <v>0</v>
      </c>
      <c r="D155" s="45">
        <f>1184-C155-B155</f>
        <v>351</v>
      </c>
      <c r="E155" s="28">
        <f>SUM(B155:D155)</f>
        <v>1184</v>
      </c>
    </row>
    <row r="156" spans="1:6" x14ac:dyDescent="0.35">
      <c r="A156" s="16" t="s">
        <v>346</v>
      </c>
      <c r="B156" s="45"/>
      <c r="C156" s="45"/>
      <c r="D156" s="45"/>
      <c r="E156" s="28">
        <f>SUM(B156:D156)</f>
        <v>0</v>
      </c>
    </row>
    <row r="157" spans="1:6" x14ac:dyDescent="0.35">
      <c r="A157" s="16" t="s">
        <v>287</v>
      </c>
      <c r="B157" s="45">
        <v>7924249.5099999998</v>
      </c>
      <c r="C157" s="45">
        <v>18628</v>
      </c>
      <c r="D157" s="45">
        <f>11134592-C157-B157</f>
        <v>3191714.49</v>
      </c>
      <c r="E157" s="28">
        <f>SUM(B157:D157)</f>
        <v>11134592</v>
      </c>
      <c r="F157" s="14"/>
    </row>
    <row r="158" spans="1:6" x14ac:dyDescent="0.35">
      <c r="A158" s="16" t="s">
        <v>288</v>
      </c>
      <c r="B158" s="45">
        <v>22394061</v>
      </c>
      <c r="C158" s="45">
        <v>251801</v>
      </c>
      <c r="D158" s="45">
        <f>46100023-C158-B158</f>
        <v>23454161</v>
      </c>
      <c r="E158" s="28">
        <f>SUM(B158:D158)</f>
        <v>46100023</v>
      </c>
      <c r="F158" s="14"/>
    </row>
    <row r="159" spans="1:6" x14ac:dyDescent="0.35">
      <c r="A159" s="46" t="s">
        <v>347</v>
      </c>
      <c r="B159" s="47" t="s">
        <v>344</v>
      </c>
      <c r="C159" s="48" t="s">
        <v>345</v>
      </c>
      <c r="D159" s="47" t="s">
        <v>159</v>
      </c>
      <c r="E159" s="47" t="s">
        <v>230</v>
      </c>
    </row>
    <row r="160" spans="1:6" x14ac:dyDescent="0.35">
      <c r="A160" s="16" t="s">
        <v>323</v>
      </c>
      <c r="B160" s="276"/>
      <c r="C160" s="276"/>
      <c r="D160" s="276"/>
      <c r="E160" s="28">
        <f>SUM(B160:D160)</f>
        <v>0</v>
      </c>
    </row>
    <row r="161" spans="1:5" x14ac:dyDescent="0.35">
      <c r="A161" s="16" t="s">
        <v>242</v>
      </c>
      <c r="B161" s="276"/>
      <c r="C161" s="276"/>
      <c r="D161" s="276"/>
      <c r="E161" s="28">
        <f>SUM(B161:D161)</f>
        <v>0</v>
      </c>
    </row>
    <row r="162" spans="1:5" x14ac:dyDescent="0.35">
      <c r="A162" s="16" t="s">
        <v>346</v>
      </c>
      <c r="B162" s="45"/>
      <c r="C162" s="45"/>
      <c r="D162" s="45"/>
      <c r="E162" s="28">
        <f>SUM(B162:D162)</f>
        <v>0</v>
      </c>
    </row>
    <row r="163" spans="1:5" x14ac:dyDescent="0.35">
      <c r="A163" s="16" t="s">
        <v>287</v>
      </c>
      <c r="B163" s="276"/>
      <c r="C163" s="276"/>
      <c r="D163" s="276"/>
      <c r="E163" s="28">
        <f>SUM(B163:D163)</f>
        <v>0</v>
      </c>
    </row>
    <row r="164" spans="1:5" x14ac:dyDescent="0.35">
      <c r="A164" s="16" t="s">
        <v>288</v>
      </c>
      <c r="B164" s="45"/>
      <c r="C164" s="45"/>
      <c r="D164" s="45"/>
      <c r="E164" s="28">
        <f>SUM(B164:D164)</f>
        <v>0</v>
      </c>
    </row>
    <row r="165" spans="1:5" x14ac:dyDescent="0.35">
      <c r="A165" s="46" t="s">
        <v>348</v>
      </c>
      <c r="B165" s="47" t="s">
        <v>344</v>
      </c>
      <c r="C165" s="48" t="s">
        <v>345</v>
      </c>
      <c r="D165" s="47" t="s">
        <v>159</v>
      </c>
      <c r="E165" s="47" t="s">
        <v>230</v>
      </c>
    </row>
    <row r="166" spans="1:5" x14ac:dyDescent="0.35">
      <c r="A166" s="16" t="s">
        <v>323</v>
      </c>
      <c r="B166" s="45"/>
      <c r="C166" s="45"/>
      <c r="D166" s="45"/>
      <c r="E166" s="28">
        <f>SUM(B166:D166)</f>
        <v>0</v>
      </c>
    </row>
    <row r="167" spans="1:5" x14ac:dyDescent="0.35">
      <c r="A167" s="16" t="s">
        <v>242</v>
      </c>
      <c r="B167" s="45"/>
      <c r="C167" s="45"/>
      <c r="D167" s="45"/>
      <c r="E167" s="28">
        <f>SUM(B167:D167)</f>
        <v>0</v>
      </c>
    </row>
    <row r="168" spans="1:5" x14ac:dyDescent="0.35">
      <c r="A168" s="16" t="s">
        <v>346</v>
      </c>
      <c r="B168" s="45"/>
      <c r="C168" s="45"/>
      <c r="D168" s="45"/>
      <c r="E168" s="28">
        <f>SUM(B168:D168)</f>
        <v>0</v>
      </c>
    </row>
    <row r="169" spans="1:5" x14ac:dyDescent="0.35">
      <c r="A169" s="16" t="s">
        <v>287</v>
      </c>
      <c r="B169" s="45"/>
      <c r="C169" s="45"/>
      <c r="D169" s="45"/>
      <c r="E169" s="28">
        <f>SUM(B169:D169)</f>
        <v>0</v>
      </c>
    </row>
    <row r="170" spans="1:5" x14ac:dyDescent="0.35">
      <c r="A170" s="16" t="s">
        <v>288</v>
      </c>
      <c r="B170" s="45"/>
      <c r="C170" s="45"/>
      <c r="D170" s="45"/>
      <c r="E170" s="28">
        <f>SUM(B170:D170)</f>
        <v>0</v>
      </c>
    </row>
    <row r="171" spans="1:5" x14ac:dyDescent="0.35">
      <c r="A171" s="21"/>
      <c r="B171" s="21"/>
      <c r="C171" s="49"/>
      <c r="D171" s="50"/>
      <c r="E171" s="16"/>
    </row>
    <row r="172" spans="1:5" x14ac:dyDescent="0.35">
      <c r="A172" s="46" t="s">
        <v>349</v>
      </c>
      <c r="B172" s="47" t="s">
        <v>350</v>
      </c>
      <c r="C172" s="48" t="s">
        <v>351</v>
      </c>
      <c r="D172" s="16"/>
      <c r="E172" s="16"/>
    </row>
    <row r="173" spans="1:5" x14ac:dyDescent="0.35">
      <c r="A173" s="21" t="s">
        <v>352</v>
      </c>
      <c r="B173" s="276"/>
      <c r="C173" s="276"/>
      <c r="D173" s="16"/>
      <c r="E173" s="16"/>
    </row>
    <row r="174" spans="1:5" x14ac:dyDescent="0.35">
      <c r="A174" s="21"/>
      <c r="B174" s="50"/>
      <c r="C174" s="49"/>
      <c r="D174" s="16"/>
      <c r="E174" s="16"/>
    </row>
    <row r="175" spans="1:5" x14ac:dyDescent="0.35">
      <c r="A175" s="21"/>
      <c r="B175" s="21"/>
      <c r="C175" s="49"/>
      <c r="D175" s="50"/>
      <c r="E175" s="16"/>
    </row>
    <row r="176" spans="1:5" x14ac:dyDescent="0.35">
      <c r="A176" s="21"/>
      <c r="B176" s="21"/>
      <c r="C176" s="49"/>
      <c r="D176" s="50"/>
      <c r="E176" s="16"/>
    </row>
    <row r="177" spans="1:5" x14ac:dyDescent="0.35">
      <c r="A177" s="21"/>
      <c r="B177" s="21"/>
      <c r="C177" s="49"/>
      <c r="D177" s="50"/>
      <c r="E177" s="16"/>
    </row>
    <row r="178" spans="1:5" x14ac:dyDescent="0.35">
      <c r="A178" s="21"/>
      <c r="B178" s="21"/>
      <c r="C178" s="49"/>
      <c r="D178" s="50"/>
      <c r="E178" s="16"/>
    </row>
    <row r="179" spans="1:5" x14ac:dyDescent="0.35">
      <c r="A179" s="44" t="s">
        <v>353</v>
      </c>
      <c r="B179" s="33"/>
      <c r="C179" s="33"/>
      <c r="D179" s="33"/>
      <c r="E179" s="33"/>
    </row>
    <row r="180" spans="1:5" x14ac:dyDescent="0.35">
      <c r="A180" s="40" t="s">
        <v>354</v>
      </c>
      <c r="B180" s="40"/>
      <c r="C180" s="40"/>
      <c r="D180" s="40"/>
      <c r="E180" s="40"/>
    </row>
    <row r="181" spans="1:5" x14ac:dyDescent="0.35">
      <c r="A181" s="16" t="s">
        <v>355</v>
      </c>
      <c r="B181" s="41" t="s">
        <v>298</v>
      </c>
      <c r="C181" s="344">
        <v>1135248.3500000001</v>
      </c>
      <c r="D181" s="16"/>
      <c r="E181" s="16"/>
    </row>
    <row r="182" spans="1:5" x14ac:dyDescent="0.35">
      <c r="A182" s="16" t="s">
        <v>356</v>
      </c>
      <c r="B182" s="41" t="s">
        <v>298</v>
      </c>
      <c r="C182" s="344">
        <v>7279</v>
      </c>
      <c r="D182" s="16"/>
      <c r="E182" s="16"/>
    </row>
    <row r="183" spans="1:5" x14ac:dyDescent="0.35">
      <c r="A183" s="21" t="s">
        <v>357</v>
      </c>
      <c r="B183" s="41" t="s">
        <v>298</v>
      </c>
      <c r="C183" s="344">
        <v>4812.2599999999993</v>
      </c>
      <c r="D183" s="16"/>
      <c r="E183" s="16"/>
    </row>
    <row r="184" spans="1:5" x14ac:dyDescent="0.35">
      <c r="A184" s="16" t="s">
        <v>358</v>
      </c>
      <c r="B184" s="41" t="s">
        <v>298</v>
      </c>
      <c r="C184" s="344">
        <v>2484266.0900000008</v>
      </c>
      <c r="D184" s="16"/>
      <c r="E184" s="16"/>
    </row>
    <row r="185" spans="1:5" x14ac:dyDescent="0.35">
      <c r="A185" s="16" t="s">
        <v>359</v>
      </c>
      <c r="B185" s="41" t="s">
        <v>298</v>
      </c>
      <c r="C185" s="344"/>
      <c r="D185" s="16"/>
      <c r="E185" s="16"/>
    </row>
    <row r="186" spans="1:5" x14ac:dyDescent="0.35">
      <c r="A186" s="16" t="s">
        <v>360</v>
      </c>
      <c r="B186" s="41" t="s">
        <v>298</v>
      </c>
      <c r="C186" s="344">
        <v>703967.9</v>
      </c>
      <c r="D186" s="16"/>
      <c r="E186" s="16"/>
    </row>
    <row r="187" spans="1:5" x14ac:dyDescent="0.35">
      <c r="A187" s="16" t="s">
        <v>361</v>
      </c>
      <c r="B187" s="41" t="s">
        <v>298</v>
      </c>
      <c r="C187" s="344">
        <v>83782.84</v>
      </c>
      <c r="D187" s="16"/>
      <c r="E187" s="16"/>
    </row>
    <row r="188" spans="1:5" x14ac:dyDescent="0.35">
      <c r="A188" s="16" t="s">
        <v>361</v>
      </c>
      <c r="B188" s="41" t="s">
        <v>298</v>
      </c>
      <c r="C188" s="344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4419356.4400000013</v>
      </c>
      <c r="E189" s="16"/>
    </row>
    <row r="190" spans="1:5" x14ac:dyDescent="0.35">
      <c r="A190" s="40" t="s">
        <v>362</v>
      </c>
      <c r="B190" s="40"/>
      <c r="C190" s="40"/>
      <c r="D190" s="40"/>
      <c r="E190" s="40"/>
    </row>
    <row r="191" spans="1:5" x14ac:dyDescent="0.35">
      <c r="A191" s="16" t="s">
        <v>363</v>
      </c>
      <c r="B191" s="41" t="s">
        <v>298</v>
      </c>
      <c r="C191" s="344"/>
      <c r="D191" s="16"/>
      <c r="E191" s="16"/>
    </row>
    <row r="192" spans="1:5" x14ac:dyDescent="0.35">
      <c r="A192" s="16" t="s">
        <v>364</v>
      </c>
      <c r="B192" s="41" t="s">
        <v>298</v>
      </c>
      <c r="C192" s="344">
        <v>166235.87999999998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166235.87999999998</v>
      </c>
      <c r="E193" s="16"/>
    </row>
    <row r="194" spans="1:5" x14ac:dyDescent="0.35">
      <c r="A194" s="40" t="s">
        <v>365</v>
      </c>
      <c r="B194" s="40"/>
      <c r="C194" s="40"/>
      <c r="D194" s="40"/>
      <c r="E194" s="40"/>
    </row>
    <row r="195" spans="1:5" x14ac:dyDescent="0.35">
      <c r="A195" s="16" t="s">
        <v>366</v>
      </c>
      <c r="B195" s="41" t="s">
        <v>298</v>
      </c>
      <c r="C195" s="344">
        <v>228496.6</v>
      </c>
      <c r="D195" s="16"/>
      <c r="E195" s="16"/>
    </row>
    <row r="196" spans="1:5" x14ac:dyDescent="0.35">
      <c r="A196" s="16" t="s">
        <v>367</v>
      </c>
      <c r="B196" s="41" t="s">
        <v>298</v>
      </c>
      <c r="C196" s="344">
        <v>259243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487739.6</v>
      </c>
      <c r="E197" s="16"/>
    </row>
    <row r="198" spans="1:5" x14ac:dyDescent="0.35">
      <c r="A198" s="40" t="s">
        <v>368</v>
      </c>
      <c r="B198" s="40"/>
      <c r="C198" s="40"/>
      <c r="D198" s="40"/>
      <c r="E198" s="40"/>
    </row>
    <row r="199" spans="1:5" x14ac:dyDescent="0.35">
      <c r="A199" s="16" t="s">
        <v>369</v>
      </c>
      <c r="B199" s="41" t="s">
        <v>298</v>
      </c>
      <c r="C199" s="344"/>
      <c r="D199" s="16"/>
      <c r="E199" s="16"/>
    </row>
    <row r="200" spans="1:5" x14ac:dyDescent="0.35">
      <c r="A200" s="16" t="s">
        <v>370</v>
      </c>
      <c r="B200" s="41" t="s">
        <v>298</v>
      </c>
      <c r="C200" s="344">
        <v>271978.42</v>
      </c>
      <c r="D200" s="16"/>
      <c r="E200" s="16"/>
    </row>
    <row r="201" spans="1:5" x14ac:dyDescent="0.35">
      <c r="A201" s="16" t="s">
        <v>159</v>
      </c>
      <c r="B201" s="41" t="s">
        <v>298</v>
      </c>
      <c r="C201" s="344"/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271978.42</v>
      </c>
      <c r="E202" s="16"/>
    </row>
    <row r="203" spans="1:5" x14ac:dyDescent="0.35">
      <c r="A203" s="40" t="s">
        <v>371</v>
      </c>
      <c r="B203" s="40"/>
      <c r="C203" s="40"/>
      <c r="D203" s="40"/>
      <c r="E203" s="40"/>
    </row>
    <row r="204" spans="1:5" x14ac:dyDescent="0.35">
      <c r="A204" s="16" t="s">
        <v>372</v>
      </c>
      <c r="B204" s="41" t="s">
        <v>298</v>
      </c>
      <c r="C204" s="42"/>
      <c r="D204" s="16"/>
      <c r="E204" s="16"/>
    </row>
    <row r="205" spans="1:5" x14ac:dyDescent="0.35">
      <c r="A205" s="16" t="s">
        <v>373</v>
      </c>
      <c r="B205" s="41" t="s">
        <v>298</v>
      </c>
      <c r="C205" s="42">
        <v>112757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112757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3" t="s">
        <v>374</v>
      </c>
      <c r="B208" s="33"/>
      <c r="C208" s="33"/>
      <c r="D208" s="33"/>
      <c r="E208" s="33"/>
    </row>
    <row r="209" spans="1:5" x14ac:dyDescent="0.35">
      <c r="A209" s="44" t="s">
        <v>375</v>
      </c>
      <c r="B209" s="33"/>
      <c r="C209" s="33"/>
      <c r="D209" s="33"/>
      <c r="E209" s="33"/>
    </row>
    <row r="210" spans="1:5" x14ac:dyDescent="0.3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5">
      <c r="A211" s="16" t="s">
        <v>380</v>
      </c>
      <c r="B211" s="351">
        <v>592509</v>
      </c>
      <c r="C211" s="351"/>
      <c r="D211" s="352"/>
      <c r="E211" s="28">
        <f t="shared" ref="E211:E219" si="22">SUM(B211:C211)-D211</f>
        <v>592509</v>
      </c>
    </row>
    <row r="212" spans="1:5" x14ac:dyDescent="0.35">
      <c r="A212" s="16" t="s">
        <v>381</v>
      </c>
      <c r="B212" s="351">
        <v>160430</v>
      </c>
      <c r="C212" s="351"/>
      <c r="D212" s="352"/>
      <c r="E212" s="28">
        <f t="shared" si="22"/>
        <v>160430</v>
      </c>
    </row>
    <row r="213" spans="1:5" x14ac:dyDescent="0.35">
      <c r="A213" s="16" t="s">
        <v>382</v>
      </c>
      <c r="B213" s="351">
        <v>13557775</v>
      </c>
      <c r="C213" s="351">
        <v>1219477</v>
      </c>
      <c r="D213" s="352"/>
      <c r="E213" s="28">
        <f t="shared" si="22"/>
        <v>14777252</v>
      </c>
    </row>
    <row r="214" spans="1:5" x14ac:dyDescent="0.35">
      <c r="A214" s="16" t="s">
        <v>383</v>
      </c>
      <c r="B214" s="351">
        <v>172574</v>
      </c>
      <c r="C214" s="351"/>
      <c r="D214" s="352"/>
      <c r="E214" s="28">
        <f t="shared" si="22"/>
        <v>172574</v>
      </c>
    </row>
    <row r="215" spans="1:5" x14ac:dyDescent="0.35">
      <c r="A215" s="16" t="s">
        <v>384</v>
      </c>
      <c r="B215" s="351">
        <v>3081339</v>
      </c>
      <c r="C215" s="351">
        <v>237380</v>
      </c>
      <c r="D215" s="352"/>
      <c r="E215" s="28">
        <f t="shared" si="22"/>
        <v>3318719</v>
      </c>
    </row>
    <row r="216" spans="1:5" x14ac:dyDescent="0.35">
      <c r="A216" s="16" t="s">
        <v>385</v>
      </c>
      <c r="B216" s="351">
        <v>10674165</v>
      </c>
      <c r="C216" s="351">
        <v>912710</v>
      </c>
      <c r="D216" s="352"/>
      <c r="E216" s="28">
        <f t="shared" si="22"/>
        <v>11586875</v>
      </c>
    </row>
    <row r="217" spans="1:5" x14ac:dyDescent="0.35">
      <c r="A217" s="16" t="s">
        <v>386</v>
      </c>
      <c r="B217" s="351"/>
      <c r="C217" s="351"/>
      <c r="D217" s="352"/>
      <c r="E217" s="28">
        <f t="shared" si="22"/>
        <v>0</v>
      </c>
    </row>
    <row r="218" spans="1:5" x14ac:dyDescent="0.35">
      <c r="A218" s="16" t="s">
        <v>387</v>
      </c>
      <c r="B218" s="351">
        <v>62063</v>
      </c>
      <c r="C218" s="351"/>
      <c r="D218" s="352"/>
      <c r="E218" s="28">
        <f t="shared" si="22"/>
        <v>62063</v>
      </c>
    </row>
    <row r="219" spans="1:5" x14ac:dyDescent="0.35">
      <c r="A219" s="16" t="s">
        <v>388</v>
      </c>
      <c r="B219" s="351">
        <v>211752</v>
      </c>
      <c r="C219" s="351"/>
      <c r="D219" s="352"/>
      <c r="E219" s="28">
        <f t="shared" si="22"/>
        <v>211752</v>
      </c>
    </row>
    <row r="220" spans="1:5" x14ac:dyDescent="0.35">
      <c r="A220" s="16" t="s">
        <v>230</v>
      </c>
      <c r="B220" s="28">
        <f>SUM(B211:B219)</f>
        <v>28512607</v>
      </c>
      <c r="C220" s="236">
        <f>SUM(C211:C219)</f>
        <v>2369567</v>
      </c>
      <c r="D220" s="28">
        <f>SUM(D211:D219)</f>
        <v>0</v>
      </c>
      <c r="E220" s="28">
        <f>SUM(E211:E219)</f>
        <v>30882174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4" t="s">
        <v>389</v>
      </c>
      <c r="B222" s="44"/>
      <c r="C222" s="44"/>
      <c r="D222" s="44"/>
      <c r="E222" s="44"/>
    </row>
    <row r="223" spans="1:5" x14ac:dyDescent="0.3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5">
      <c r="A224" s="16" t="s">
        <v>380</v>
      </c>
      <c r="B224" s="50"/>
      <c r="C224" s="49"/>
      <c r="D224" s="50"/>
      <c r="E224" s="16"/>
    </row>
    <row r="225" spans="1:6" x14ac:dyDescent="0.35">
      <c r="A225" s="16" t="s">
        <v>381</v>
      </c>
      <c r="B225" s="351">
        <v>156356</v>
      </c>
      <c r="C225" s="351">
        <v>839.49</v>
      </c>
      <c r="D225" s="352"/>
      <c r="E225" s="28">
        <f t="shared" ref="E225:E232" si="23">SUM(B225:C225)-D225</f>
        <v>157195.49</v>
      </c>
    </row>
    <row r="226" spans="1:6" x14ac:dyDescent="0.35">
      <c r="A226" s="16" t="s">
        <v>382</v>
      </c>
      <c r="B226" s="351">
        <v>10613484</v>
      </c>
      <c r="C226" s="351">
        <v>403995.01</v>
      </c>
      <c r="D226" s="352"/>
      <c r="E226" s="28">
        <f t="shared" si="23"/>
        <v>11017479.01</v>
      </c>
    </row>
    <row r="227" spans="1:6" x14ac:dyDescent="0.35">
      <c r="A227" s="16" t="s">
        <v>383</v>
      </c>
      <c r="B227" s="351">
        <v>79985</v>
      </c>
      <c r="C227" s="351">
        <v>28012.44</v>
      </c>
      <c r="D227" s="352"/>
      <c r="E227" s="28">
        <f t="shared" si="23"/>
        <v>107997.44</v>
      </c>
    </row>
    <row r="228" spans="1:6" x14ac:dyDescent="0.35">
      <c r="A228" s="16" t="s">
        <v>384</v>
      </c>
      <c r="B228" s="351">
        <v>1736007</v>
      </c>
      <c r="C228" s="351">
        <v>350614.39</v>
      </c>
      <c r="D228" s="352"/>
      <c r="E228" s="28">
        <f t="shared" si="23"/>
        <v>2086621.3900000001</v>
      </c>
    </row>
    <row r="229" spans="1:6" x14ac:dyDescent="0.35">
      <c r="A229" s="16" t="s">
        <v>385</v>
      </c>
      <c r="B229" s="351">
        <v>10281302</v>
      </c>
      <c r="C229" s="351">
        <v>235047.91999999998</v>
      </c>
      <c r="D229" s="352"/>
      <c r="E229" s="28">
        <f t="shared" si="23"/>
        <v>10516349.92</v>
      </c>
    </row>
    <row r="230" spans="1:6" x14ac:dyDescent="0.35">
      <c r="A230" s="16" t="s">
        <v>386</v>
      </c>
      <c r="B230" s="351"/>
      <c r="C230" s="351"/>
      <c r="D230" s="352"/>
      <c r="E230" s="28">
        <f t="shared" si="23"/>
        <v>0</v>
      </c>
    </row>
    <row r="231" spans="1:6" x14ac:dyDescent="0.35">
      <c r="A231" s="16" t="s">
        <v>387</v>
      </c>
      <c r="B231" s="351">
        <v>39579</v>
      </c>
      <c r="C231" s="351">
        <v>11731.79</v>
      </c>
      <c r="D231" s="352"/>
      <c r="E231" s="28">
        <f t="shared" si="23"/>
        <v>51310.79</v>
      </c>
    </row>
    <row r="232" spans="1:6" x14ac:dyDescent="0.35">
      <c r="A232" s="16" t="s">
        <v>388</v>
      </c>
      <c r="B232" s="351"/>
      <c r="C232" s="351"/>
      <c r="D232" s="352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22906713</v>
      </c>
      <c r="C233" s="236">
        <f>SUM(C224:C232)</f>
        <v>1030241.04</v>
      </c>
      <c r="D233" s="28">
        <f>SUM(D224:D232)</f>
        <v>0</v>
      </c>
      <c r="E233" s="28">
        <f>SUM(E224:E232)</f>
        <v>23936954.039999999</v>
      </c>
    </row>
    <row r="234" spans="1:6" x14ac:dyDescent="0.35">
      <c r="A234" s="16"/>
      <c r="B234" s="16"/>
      <c r="C234" s="23"/>
      <c r="D234" s="16"/>
      <c r="E234" s="16"/>
      <c r="F234" s="11">
        <f>E220-E233</f>
        <v>6945219.9600000009</v>
      </c>
    </row>
    <row r="235" spans="1:6" x14ac:dyDescent="0.35">
      <c r="A235" s="33" t="s">
        <v>390</v>
      </c>
      <c r="B235" s="33"/>
      <c r="C235" s="33"/>
      <c r="D235" s="33"/>
      <c r="E235" s="33"/>
    </row>
    <row r="236" spans="1:6" x14ac:dyDescent="0.35">
      <c r="A236" s="33"/>
      <c r="B236" s="354" t="s">
        <v>391</v>
      </c>
      <c r="C236" s="354"/>
      <c r="D236" s="33"/>
      <c r="E236" s="33"/>
    </row>
    <row r="237" spans="1:6" x14ac:dyDescent="0.35">
      <c r="A237" s="51" t="s">
        <v>391</v>
      </c>
      <c r="B237" s="33"/>
      <c r="C237" s="344">
        <v>880091</v>
      </c>
      <c r="D237" s="35">
        <f>C237</f>
        <v>880091</v>
      </c>
      <c r="E237" s="33"/>
    </row>
    <row r="238" spans="1:6" x14ac:dyDescent="0.35">
      <c r="A238" s="40" t="s">
        <v>392</v>
      </c>
      <c r="B238" s="40"/>
      <c r="C238" s="40"/>
      <c r="D238" s="40"/>
      <c r="E238" s="40"/>
    </row>
    <row r="239" spans="1:6" x14ac:dyDescent="0.35">
      <c r="A239" s="16" t="s">
        <v>393</v>
      </c>
      <c r="B239" s="41" t="s">
        <v>298</v>
      </c>
      <c r="C239" s="344">
        <v>0</v>
      </c>
      <c r="D239" s="16"/>
      <c r="E239" s="16"/>
    </row>
    <row r="240" spans="1:6" x14ac:dyDescent="0.35">
      <c r="A240" s="16" t="s">
        <v>394</v>
      </c>
      <c r="B240" s="41" t="s">
        <v>298</v>
      </c>
      <c r="C240" s="344">
        <v>0</v>
      </c>
      <c r="D240" s="16"/>
      <c r="E240" s="16"/>
    </row>
    <row r="241" spans="1:5" x14ac:dyDescent="0.35">
      <c r="A241" s="16" t="s">
        <v>395</v>
      </c>
      <c r="B241" s="41" t="s">
        <v>298</v>
      </c>
      <c r="C241" s="344">
        <v>270785.19</v>
      </c>
      <c r="D241" s="16"/>
      <c r="E241" s="16"/>
    </row>
    <row r="242" spans="1:5" x14ac:dyDescent="0.35">
      <c r="A242" s="16" t="s">
        <v>396</v>
      </c>
      <c r="B242" s="41" t="s">
        <v>298</v>
      </c>
      <c r="C242" s="344">
        <v>1552520.9</v>
      </c>
      <c r="D242" s="16"/>
      <c r="E242" s="16"/>
    </row>
    <row r="243" spans="1:5" x14ac:dyDescent="0.35">
      <c r="A243" s="16" t="s">
        <v>397</v>
      </c>
      <c r="B243" s="41" t="s">
        <v>298</v>
      </c>
      <c r="C243" s="344">
        <v>0</v>
      </c>
      <c r="D243" s="16"/>
      <c r="E243" s="16"/>
    </row>
    <row r="244" spans="1:5" x14ac:dyDescent="0.35">
      <c r="A244" s="16" t="s">
        <v>398</v>
      </c>
      <c r="B244" s="41" t="s">
        <v>298</v>
      </c>
      <c r="C244" s="344">
        <v>552454.51999999979</v>
      </c>
      <c r="D244" s="16"/>
      <c r="E244" s="16"/>
    </row>
    <row r="245" spans="1:5" x14ac:dyDescent="0.35">
      <c r="A245" s="16" t="s">
        <v>399</v>
      </c>
      <c r="B245" s="16"/>
      <c r="C245" s="23"/>
      <c r="D245" s="28">
        <f>SUM(C239:C244)</f>
        <v>2375760.6099999994</v>
      </c>
      <c r="E245" s="16"/>
    </row>
    <row r="246" spans="1:5" x14ac:dyDescent="0.35">
      <c r="A246" s="40" t="s">
        <v>400</v>
      </c>
      <c r="B246" s="40"/>
      <c r="C246" s="40"/>
      <c r="D246" s="40"/>
      <c r="E246" s="40"/>
    </row>
    <row r="247" spans="1:5" x14ac:dyDescent="0.35">
      <c r="A247" s="22" t="s">
        <v>401</v>
      </c>
      <c r="B247" s="41" t="s">
        <v>298</v>
      </c>
      <c r="C247" s="214">
        <v>155</v>
      </c>
      <c r="D247" s="16"/>
      <c r="E247" s="16"/>
    </row>
    <row r="248" spans="1:5" x14ac:dyDescent="0.35">
      <c r="A248" s="22"/>
      <c r="B248" s="41"/>
      <c r="C248" s="23"/>
      <c r="D248" s="16"/>
      <c r="E248" s="16"/>
    </row>
    <row r="249" spans="1:5" x14ac:dyDescent="0.35">
      <c r="A249" s="22" t="s">
        <v>402</v>
      </c>
      <c r="B249" s="41" t="s">
        <v>298</v>
      </c>
      <c r="C249" s="344">
        <v>235471</v>
      </c>
      <c r="D249" s="16"/>
      <c r="E249" s="16"/>
    </row>
    <row r="250" spans="1:5" x14ac:dyDescent="0.35">
      <c r="A250" s="22" t="s">
        <v>403</v>
      </c>
      <c r="B250" s="41" t="s">
        <v>298</v>
      </c>
      <c r="C250" s="344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404</v>
      </c>
      <c r="B252" s="16"/>
      <c r="C252" s="23"/>
      <c r="D252" s="28">
        <f>SUM(C249:C251)</f>
        <v>235471</v>
      </c>
      <c r="E252" s="16"/>
    </row>
    <row r="253" spans="1:5" x14ac:dyDescent="0.35">
      <c r="A253" s="40" t="s">
        <v>405</v>
      </c>
      <c r="B253" s="40"/>
      <c r="C253" s="40"/>
      <c r="D253" s="40"/>
      <c r="E253" s="40"/>
    </row>
    <row r="254" spans="1:5" x14ac:dyDescent="0.35">
      <c r="A254" s="16" t="s">
        <v>406</v>
      </c>
      <c r="B254" s="41" t="s">
        <v>298</v>
      </c>
      <c r="C254" s="344">
        <v>0</v>
      </c>
      <c r="D254" s="16"/>
      <c r="E254" s="16"/>
    </row>
    <row r="255" spans="1:5" x14ac:dyDescent="0.35">
      <c r="A255" s="16" t="s">
        <v>405</v>
      </c>
      <c r="B255" s="41" t="s">
        <v>298</v>
      </c>
      <c r="C255" s="344">
        <v>22964966.699999996</v>
      </c>
      <c r="D255" s="16"/>
      <c r="E255" s="16"/>
    </row>
    <row r="256" spans="1:5" x14ac:dyDescent="0.35">
      <c r="A256" s="16" t="s">
        <v>407</v>
      </c>
      <c r="B256" s="16"/>
      <c r="C256" s="23"/>
      <c r="D256" s="28">
        <f>SUM(C254:C255)</f>
        <v>22964966.699999996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408</v>
      </c>
      <c r="B258" s="16"/>
      <c r="C258" s="23"/>
      <c r="D258" s="28">
        <f>D237+D245+D252+D256</f>
        <v>26456289.309999995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3" t="s">
        <v>409</v>
      </c>
      <c r="B264" s="33"/>
      <c r="C264" s="33"/>
      <c r="D264" s="33"/>
      <c r="E264" s="33"/>
    </row>
    <row r="265" spans="1:5" x14ac:dyDescent="0.35">
      <c r="A265" s="40" t="s">
        <v>410</v>
      </c>
      <c r="B265" s="40"/>
      <c r="C265" s="40"/>
      <c r="D265" s="40"/>
      <c r="E265" s="40"/>
    </row>
    <row r="266" spans="1:5" x14ac:dyDescent="0.35">
      <c r="A266" s="16" t="s">
        <v>411</v>
      </c>
      <c r="B266" s="41" t="s">
        <v>298</v>
      </c>
      <c r="C266" s="344">
        <v>9495164</v>
      </c>
      <c r="D266" s="16"/>
      <c r="E266" s="16"/>
    </row>
    <row r="267" spans="1:5" x14ac:dyDescent="0.35">
      <c r="A267" s="16" t="s">
        <v>412</v>
      </c>
      <c r="B267" s="41" t="s">
        <v>298</v>
      </c>
      <c r="C267" s="344">
        <v>0</v>
      </c>
      <c r="D267" s="16"/>
      <c r="E267" s="16"/>
    </row>
    <row r="268" spans="1:5" x14ac:dyDescent="0.35">
      <c r="A268" s="16" t="s">
        <v>413</v>
      </c>
      <c r="B268" s="41" t="s">
        <v>298</v>
      </c>
      <c r="C268" s="344">
        <v>6849885</v>
      </c>
      <c r="D268" s="16"/>
      <c r="E268" s="16"/>
    </row>
    <row r="269" spans="1:5" x14ac:dyDescent="0.35">
      <c r="A269" s="16" t="s">
        <v>414</v>
      </c>
      <c r="B269" s="41" t="s">
        <v>298</v>
      </c>
      <c r="C269" s="344">
        <v>2918642</v>
      </c>
      <c r="D269" s="16"/>
      <c r="E269" s="16"/>
    </row>
    <row r="270" spans="1:5" x14ac:dyDescent="0.35">
      <c r="A270" s="16" t="s">
        <v>415</v>
      </c>
      <c r="B270" s="41" t="s">
        <v>298</v>
      </c>
      <c r="C270" s="344">
        <v>0</v>
      </c>
      <c r="D270" s="16"/>
      <c r="E270" s="16"/>
    </row>
    <row r="271" spans="1:5" x14ac:dyDescent="0.35">
      <c r="A271" s="16" t="s">
        <v>416</v>
      </c>
      <c r="B271" s="41" t="s">
        <v>298</v>
      </c>
      <c r="C271" s="344">
        <v>69382</v>
      </c>
      <c r="D271" s="16"/>
      <c r="E271" s="16"/>
    </row>
    <row r="272" spans="1:5" x14ac:dyDescent="0.35">
      <c r="A272" s="16" t="s">
        <v>417</v>
      </c>
      <c r="B272" s="41" t="s">
        <v>298</v>
      </c>
      <c r="C272" s="344">
        <v>6248</v>
      </c>
      <c r="D272" s="16"/>
      <c r="E272" s="16"/>
    </row>
    <row r="273" spans="1:5" x14ac:dyDescent="0.35">
      <c r="A273" s="16" t="s">
        <v>418</v>
      </c>
      <c r="B273" s="41" t="s">
        <v>298</v>
      </c>
      <c r="C273" s="344">
        <v>441265</v>
      </c>
      <c r="D273" s="16"/>
      <c r="E273" s="16"/>
    </row>
    <row r="274" spans="1:5" x14ac:dyDescent="0.35">
      <c r="A274" s="16" t="s">
        <v>419</v>
      </c>
      <c r="B274" s="41" t="s">
        <v>298</v>
      </c>
      <c r="C274" s="344">
        <v>299923</v>
      </c>
      <c r="D274" s="16"/>
      <c r="E274" s="16"/>
    </row>
    <row r="275" spans="1:5" x14ac:dyDescent="0.35">
      <c r="A275" s="16" t="s">
        <v>420</v>
      </c>
      <c r="B275" s="41" t="s">
        <v>298</v>
      </c>
      <c r="C275" s="344">
        <v>0</v>
      </c>
      <c r="D275" s="16"/>
      <c r="E275" s="16"/>
    </row>
    <row r="276" spans="1:5" x14ac:dyDescent="0.35">
      <c r="A276" s="16" t="s">
        <v>421</v>
      </c>
      <c r="B276" s="16"/>
      <c r="C276" s="23"/>
      <c r="D276" s="28">
        <f>SUM(C266:C268)-C269+SUM(C270:C275)</f>
        <v>14243225</v>
      </c>
      <c r="E276" s="16"/>
    </row>
    <row r="277" spans="1:5" x14ac:dyDescent="0.35">
      <c r="A277" s="40" t="s">
        <v>422</v>
      </c>
      <c r="B277" s="40"/>
      <c r="C277" s="40"/>
      <c r="D277" s="40"/>
      <c r="E277" s="40"/>
    </row>
    <row r="278" spans="1:5" x14ac:dyDescent="0.35">
      <c r="A278" s="16" t="s">
        <v>411</v>
      </c>
      <c r="B278" s="41" t="s">
        <v>298</v>
      </c>
      <c r="C278" s="344">
        <v>16369454</v>
      </c>
      <c r="D278" s="16"/>
      <c r="E278" s="16"/>
    </row>
    <row r="279" spans="1:5" x14ac:dyDescent="0.35">
      <c r="A279" s="16" t="s">
        <v>412</v>
      </c>
      <c r="B279" s="41" t="s">
        <v>298</v>
      </c>
      <c r="C279" s="344">
        <v>0</v>
      </c>
      <c r="D279" s="16"/>
      <c r="E279" s="16"/>
    </row>
    <row r="280" spans="1:5" x14ac:dyDescent="0.35">
      <c r="A280" s="16" t="s">
        <v>423</v>
      </c>
      <c r="B280" s="41" t="s">
        <v>298</v>
      </c>
      <c r="C280" s="344">
        <v>0</v>
      </c>
      <c r="D280" s="16"/>
      <c r="E280" s="16"/>
    </row>
    <row r="281" spans="1:5" x14ac:dyDescent="0.35">
      <c r="A281" s="16" t="s">
        <v>424</v>
      </c>
      <c r="B281" s="16"/>
      <c r="C281" s="23"/>
      <c r="D281" s="28">
        <f>SUM(C278:C280)</f>
        <v>16369454</v>
      </c>
      <c r="E281" s="16"/>
    </row>
    <row r="282" spans="1:5" x14ac:dyDescent="0.35">
      <c r="A282" s="40" t="s">
        <v>425</v>
      </c>
      <c r="B282" s="40"/>
      <c r="C282" s="40"/>
      <c r="D282" s="40"/>
      <c r="E282" s="40"/>
    </row>
    <row r="283" spans="1:5" x14ac:dyDescent="0.35">
      <c r="A283" s="16" t="s">
        <v>380</v>
      </c>
      <c r="B283" s="41" t="s">
        <v>298</v>
      </c>
      <c r="C283" s="353">
        <v>592509</v>
      </c>
      <c r="D283" s="16"/>
      <c r="E283" s="16"/>
    </row>
    <row r="284" spans="1:5" x14ac:dyDescent="0.35">
      <c r="A284" s="16" t="s">
        <v>381</v>
      </c>
      <c r="B284" s="41" t="s">
        <v>298</v>
      </c>
      <c r="C284" s="353">
        <v>160430</v>
      </c>
      <c r="D284" s="16"/>
      <c r="E284" s="16"/>
    </row>
    <row r="285" spans="1:5" x14ac:dyDescent="0.35">
      <c r="A285" s="16" t="s">
        <v>382</v>
      </c>
      <c r="B285" s="41" t="s">
        <v>298</v>
      </c>
      <c r="C285" s="353">
        <v>14777252</v>
      </c>
      <c r="D285" s="16"/>
      <c r="E285" s="16"/>
    </row>
    <row r="286" spans="1:5" x14ac:dyDescent="0.35">
      <c r="A286" s="16" t="s">
        <v>426</v>
      </c>
      <c r="B286" s="41" t="s">
        <v>298</v>
      </c>
      <c r="C286" s="353">
        <v>172574</v>
      </c>
      <c r="D286" s="16"/>
      <c r="E286" s="16"/>
    </row>
    <row r="287" spans="1:5" x14ac:dyDescent="0.35">
      <c r="A287" s="16" t="s">
        <v>427</v>
      </c>
      <c r="B287" s="41" t="s">
        <v>298</v>
      </c>
      <c r="C287" s="353">
        <v>3318719</v>
      </c>
      <c r="D287" s="16"/>
      <c r="E287" s="16"/>
    </row>
    <row r="288" spans="1:5" x14ac:dyDescent="0.35">
      <c r="A288" s="16" t="s">
        <v>428</v>
      </c>
      <c r="B288" s="41" t="s">
        <v>298</v>
      </c>
      <c r="C288" s="353">
        <v>11586875</v>
      </c>
      <c r="D288" s="16"/>
      <c r="E288" s="16"/>
    </row>
    <row r="289" spans="1:5" x14ac:dyDescent="0.35">
      <c r="A289" s="16" t="s">
        <v>387</v>
      </c>
      <c r="B289" s="41" t="s">
        <v>298</v>
      </c>
      <c r="C289" s="353">
        <v>62063</v>
      </c>
      <c r="D289" s="16"/>
      <c r="E289" s="16"/>
    </row>
    <row r="290" spans="1:5" x14ac:dyDescent="0.35">
      <c r="A290" s="16" t="s">
        <v>388</v>
      </c>
      <c r="B290" s="41" t="s">
        <v>298</v>
      </c>
      <c r="C290" s="353">
        <v>211752</v>
      </c>
      <c r="D290" s="16"/>
      <c r="E290" s="16"/>
    </row>
    <row r="291" spans="1:5" x14ac:dyDescent="0.35">
      <c r="A291" s="16" t="s">
        <v>429</v>
      </c>
      <c r="B291" s="16"/>
      <c r="C291" s="23"/>
      <c r="D291" s="28">
        <f>SUM(C283:C290)</f>
        <v>30882174</v>
      </c>
      <c r="E291" s="16"/>
    </row>
    <row r="292" spans="1:5" x14ac:dyDescent="0.35">
      <c r="A292" s="16" t="s">
        <v>430</v>
      </c>
      <c r="B292" s="41" t="s">
        <v>298</v>
      </c>
      <c r="C292" s="344">
        <v>23936954</v>
      </c>
      <c r="D292" s="16"/>
      <c r="E292" s="16"/>
    </row>
    <row r="293" spans="1:5" x14ac:dyDescent="0.35">
      <c r="A293" s="16" t="s">
        <v>431</v>
      </c>
      <c r="B293" s="16"/>
      <c r="C293" s="23"/>
      <c r="D293" s="28">
        <f>D291-C292</f>
        <v>6945220</v>
      </c>
      <c r="E293" s="16"/>
    </row>
    <row r="294" spans="1:5" x14ac:dyDescent="0.35">
      <c r="A294" s="40" t="s">
        <v>432</v>
      </c>
      <c r="B294" s="40"/>
      <c r="C294" s="40"/>
      <c r="D294" s="40"/>
      <c r="E294" s="40"/>
    </row>
    <row r="295" spans="1:5" x14ac:dyDescent="0.35">
      <c r="A295" s="16" t="s">
        <v>433</v>
      </c>
      <c r="B295" s="41" t="s">
        <v>298</v>
      </c>
      <c r="C295" s="344">
        <v>0</v>
      </c>
      <c r="D295" s="16"/>
      <c r="E295" s="16"/>
    </row>
    <row r="296" spans="1:5" x14ac:dyDescent="0.35">
      <c r="A296" s="16" t="s">
        <v>434</v>
      </c>
      <c r="B296" s="41" t="s">
        <v>298</v>
      </c>
      <c r="C296" s="344">
        <v>0</v>
      </c>
      <c r="D296" s="16"/>
      <c r="E296" s="16"/>
    </row>
    <row r="297" spans="1:5" x14ac:dyDescent="0.35">
      <c r="A297" s="16" t="s">
        <v>435</v>
      </c>
      <c r="B297" s="41" t="s">
        <v>298</v>
      </c>
      <c r="C297" s="344">
        <v>0</v>
      </c>
      <c r="D297" s="16"/>
      <c r="E297" s="16"/>
    </row>
    <row r="298" spans="1:5" x14ac:dyDescent="0.35">
      <c r="A298" s="16" t="s">
        <v>423</v>
      </c>
      <c r="B298" s="41" t="s">
        <v>298</v>
      </c>
      <c r="C298" s="344">
        <v>33042</v>
      </c>
      <c r="D298" s="16"/>
      <c r="E298" s="16"/>
    </row>
    <row r="299" spans="1:5" x14ac:dyDescent="0.35">
      <c r="A299" s="16" t="s">
        <v>436</v>
      </c>
      <c r="B299" s="16"/>
      <c r="C299" s="23"/>
      <c r="D299" s="28">
        <f>C295-C296+C297+C298</f>
        <v>33042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0" t="s">
        <v>437</v>
      </c>
      <c r="B301" s="40"/>
      <c r="C301" s="40"/>
      <c r="D301" s="40"/>
      <c r="E301" s="40"/>
    </row>
    <row r="302" spans="1:5" x14ac:dyDescent="0.35">
      <c r="A302" s="16" t="s">
        <v>438</v>
      </c>
      <c r="B302" s="41" t="s">
        <v>298</v>
      </c>
      <c r="C302" s="344">
        <v>0</v>
      </c>
      <c r="D302" s="16"/>
      <c r="E302" s="16"/>
    </row>
    <row r="303" spans="1:5" x14ac:dyDescent="0.35">
      <c r="A303" s="16" t="s">
        <v>439</v>
      </c>
      <c r="B303" s="41" t="s">
        <v>298</v>
      </c>
      <c r="C303" s="344">
        <v>0</v>
      </c>
      <c r="D303" s="16"/>
      <c r="E303" s="16"/>
    </row>
    <row r="304" spans="1:5" x14ac:dyDescent="0.35">
      <c r="A304" s="16" t="s">
        <v>440</v>
      </c>
      <c r="B304" s="41" t="s">
        <v>298</v>
      </c>
      <c r="C304" s="344">
        <v>0</v>
      </c>
      <c r="D304" s="16"/>
      <c r="E304" s="16"/>
    </row>
    <row r="305" spans="1:6" x14ac:dyDescent="0.35">
      <c r="A305" s="16" t="s">
        <v>441</v>
      </c>
      <c r="B305" s="41" t="s">
        <v>298</v>
      </c>
      <c r="C305" s="344">
        <v>0</v>
      </c>
      <c r="D305" s="16"/>
      <c r="E305" s="16"/>
    </row>
    <row r="306" spans="1:6" x14ac:dyDescent="0.35">
      <c r="A306" s="16" t="s">
        <v>442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443</v>
      </c>
      <c r="B308" s="16"/>
      <c r="C308" s="23"/>
      <c r="D308" s="28">
        <f>D276+D281+D293+D299+D306</f>
        <v>37590941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37590941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3" t="s">
        <v>444</v>
      </c>
      <c r="B312" s="33"/>
      <c r="C312" s="33"/>
      <c r="D312" s="33"/>
      <c r="E312" s="33"/>
    </row>
    <row r="313" spans="1:6" x14ac:dyDescent="0.35">
      <c r="A313" s="40" t="s">
        <v>445</v>
      </c>
      <c r="B313" s="40"/>
      <c r="C313" s="40"/>
      <c r="D313" s="40"/>
      <c r="E313" s="40"/>
    </row>
    <row r="314" spans="1:6" x14ac:dyDescent="0.35">
      <c r="A314" s="16" t="s">
        <v>446</v>
      </c>
      <c r="B314" s="41" t="s">
        <v>298</v>
      </c>
      <c r="C314" s="344">
        <v>5188002</v>
      </c>
      <c r="D314" s="16"/>
      <c r="E314" s="16"/>
    </row>
    <row r="315" spans="1:6" x14ac:dyDescent="0.35">
      <c r="A315" s="16" t="s">
        <v>447</v>
      </c>
      <c r="B315" s="41" t="s">
        <v>298</v>
      </c>
      <c r="C315" s="344">
        <v>1178394</v>
      </c>
      <c r="D315" s="16"/>
      <c r="E315" s="16"/>
    </row>
    <row r="316" spans="1:6" x14ac:dyDescent="0.35">
      <c r="A316" s="16" t="s">
        <v>448</v>
      </c>
      <c r="B316" s="41" t="s">
        <v>298</v>
      </c>
      <c r="C316" s="344">
        <v>1063553</v>
      </c>
      <c r="D316" s="16"/>
      <c r="E316" s="16"/>
    </row>
    <row r="317" spans="1:6" x14ac:dyDescent="0.35">
      <c r="A317" s="16" t="s">
        <v>449</v>
      </c>
      <c r="B317" s="41" t="s">
        <v>298</v>
      </c>
      <c r="C317" s="344">
        <v>50827</v>
      </c>
      <c r="D317" s="16"/>
      <c r="E317" s="16"/>
    </row>
    <row r="318" spans="1:6" x14ac:dyDescent="0.35">
      <c r="A318" s="16" t="s">
        <v>450</v>
      </c>
      <c r="B318" s="41" t="s">
        <v>298</v>
      </c>
      <c r="C318" s="344">
        <v>0</v>
      </c>
      <c r="D318" s="16"/>
      <c r="E318" s="16"/>
    </row>
    <row r="319" spans="1:6" x14ac:dyDescent="0.35">
      <c r="A319" s="16" t="s">
        <v>451</v>
      </c>
      <c r="B319" s="41" t="s">
        <v>298</v>
      </c>
      <c r="C319" s="344">
        <v>2372176</v>
      </c>
      <c r="D319" s="16"/>
      <c r="E319" s="16"/>
    </row>
    <row r="320" spans="1:6" x14ac:dyDescent="0.35">
      <c r="A320" s="16" t="s">
        <v>452</v>
      </c>
      <c r="B320" s="41" t="s">
        <v>298</v>
      </c>
      <c r="C320" s="344">
        <v>0</v>
      </c>
      <c r="D320" s="16"/>
      <c r="E320" s="16"/>
    </row>
    <row r="321" spans="1:5" x14ac:dyDescent="0.35">
      <c r="A321" s="16" t="s">
        <v>453</v>
      </c>
      <c r="B321" s="41" t="s">
        <v>298</v>
      </c>
      <c r="C321" s="344">
        <v>37704</v>
      </c>
      <c r="D321" s="16"/>
      <c r="E321" s="16"/>
    </row>
    <row r="322" spans="1:5" x14ac:dyDescent="0.35">
      <c r="A322" s="16" t="s">
        <v>454</v>
      </c>
      <c r="B322" s="41" t="s">
        <v>298</v>
      </c>
      <c r="C322" s="344">
        <v>4520058</v>
      </c>
      <c r="D322" s="16"/>
      <c r="E322" s="16"/>
    </row>
    <row r="323" spans="1:5" x14ac:dyDescent="0.35">
      <c r="A323" s="16" t="s">
        <v>455</v>
      </c>
      <c r="B323" s="41" t="s">
        <v>298</v>
      </c>
      <c r="C323" s="344">
        <v>0</v>
      </c>
      <c r="D323" s="16"/>
      <c r="E323" s="16"/>
    </row>
    <row r="324" spans="1:5" x14ac:dyDescent="0.35">
      <c r="A324" s="16" t="s">
        <v>456</v>
      </c>
      <c r="B324" s="16"/>
      <c r="C324" s="23"/>
      <c r="D324" s="28">
        <f>SUM(C314:C323)</f>
        <v>14410714</v>
      </c>
      <c r="E324" s="16"/>
    </row>
    <row r="325" spans="1:5" x14ac:dyDescent="0.35">
      <c r="A325" s="40" t="s">
        <v>457</v>
      </c>
      <c r="B325" s="40"/>
      <c r="C325" s="40"/>
      <c r="D325" s="40"/>
      <c r="E325" s="40"/>
    </row>
    <row r="326" spans="1:5" x14ac:dyDescent="0.35">
      <c r="A326" s="16" t="s">
        <v>458</v>
      </c>
      <c r="B326" s="41" t="s">
        <v>298</v>
      </c>
      <c r="C326" s="344">
        <v>0</v>
      </c>
      <c r="D326" s="16"/>
      <c r="E326" s="16"/>
    </row>
    <row r="327" spans="1:5" x14ac:dyDescent="0.35">
      <c r="A327" s="16" t="s">
        <v>459</v>
      </c>
      <c r="B327" s="41" t="s">
        <v>298</v>
      </c>
      <c r="C327" s="344">
        <v>0</v>
      </c>
      <c r="D327" s="16"/>
      <c r="E327" s="16"/>
    </row>
    <row r="328" spans="1:5" x14ac:dyDescent="0.35">
      <c r="A328" s="16" t="s">
        <v>460</v>
      </c>
      <c r="B328" s="41" t="s">
        <v>298</v>
      </c>
      <c r="C328" s="344">
        <v>0</v>
      </c>
      <c r="D328" s="16"/>
      <c r="E328" s="16"/>
    </row>
    <row r="329" spans="1:5" x14ac:dyDescent="0.35">
      <c r="A329" s="16" t="s">
        <v>461</v>
      </c>
      <c r="B329" s="16"/>
      <c r="C329" s="23"/>
      <c r="D329" s="28">
        <f>SUM(C326:C328)</f>
        <v>0</v>
      </c>
      <c r="E329" s="16"/>
    </row>
    <row r="330" spans="1:5" x14ac:dyDescent="0.35">
      <c r="A330" s="40" t="s">
        <v>462</v>
      </c>
      <c r="B330" s="40"/>
      <c r="C330" s="40"/>
      <c r="D330" s="40"/>
      <c r="E330" s="40"/>
    </row>
    <row r="331" spans="1:5" x14ac:dyDescent="0.35">
      <c r="A331" s="16" t="s">
        <v>463</v>
      </c>
      <c r="B331" s="41" t="s">
        <v>298</v>
      </c>
      <c r="C331" s="344">
        <v>0</v>
      </c>
      <c r="D331" s="16"/>
      <c r="E331" s="16"/>
    </row>
    <row r="332" spans="1:5" x14ac:dyDescent="0.35">
      <c r="A332" s="16" t="s">
        <v>464</v>
      </c>
      <c r="B332" s="41" t="s">
        <v>298</v>
      </c>
      <c r="C332" s="344">
        <v>0</v>
      </c>
      <c r="D332" s="16"/>
      <c r="E332" s="16"/>
    </row>
    <row r="333" spans="1:5" x14ac:dyDescent="0.35">
      <c r="A333" s="16" t="s">
        <v>465</v>
      </c>
      <c r="B333" s="41" t="s">
        <v>298</v>
      </c>
      <c r="C333" s="344">
        <v>0</v>
      </c>
      <c r="D333" s="16"/>
      <c r="E333" s="16"/>
    </row>
    <row r="334" spans="1:5" x14ac:dyDescent="0.35">
      <c r="A334" s="22" t="s">
        <v>466</v>
      </c>
      <c r="B334" s="41" t="s">
        <v>298</v>
      </c>
      <c r="C334" s="344">
        <v>0</v>
      </c>
      <c r="D334" s="16"/>
      <c r="E334" s="16"/>
    </row>
    <row r="335" spans="1:5" x14ac:dyDescent="0.35">
      <c r="A335" s="16" t="s">
        <v>467</v>
      </c>
      <c r="B335" s="41" t="s">
        <v>298</v>
      </c>
      <c r="C335" s="344">
        <v>1878370</v>
      </c>
      <c r="D335" s="16"/>
      <c r="E335" s="16"/>
    </row>
    <row r="336" spans="1:5" x14ac:dyDescent="0.35">
      <c r="A336" s="22" t="s">
        <v>468</v>
      </c>
      <c r="B336" s="41" t="s">
        <v>298</v>
      </c>
      <c r="C336" s="344">
        <v>573596</v>
      </c>
      <c r="D336" s="16"/>
      <c r="E336" s="16"/>
    </row>
    <row r="337" spans="1:5" x14ac:dyDescent="0.35">
      <c r="A337" s="22" t="s">
        <v>469</v>
      </c>
      <c r="B337" s="41" t="s">
        <v>298</v>
      </c>
      <c r="C337" s="239">
        <v>0</v>
      </c>
      <c r="D337" s="16"/>
      <c r="E337" s="16"/>
    </row>
    <row r="338" spans="1:5" x14ac:dyDescent="0.35">
      <c r="A338" s="16" t="s">
        <v>470</v>
      </c>
      <c r="B338" s="41" t="s">
        <v>298</v>
      </c>
      <c r="C338" s="344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2451966</v>
      </c>
      <c r="E339" s="16"/>
    </row>
    <row r="340" spans="1:5" x14ac:dyDescent="0.35">
      <c r="A340" s="16" t="s">
        <v>471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472</v>
      </c>
      <c r="B341" s="16"/>
      <c r="C341" s="23"/>
      <c r="D341" s="28">
        <f>D339-D340</f>
        <v>2451966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473</v>
      </c>
      <c r="B343" s="41" t="s">
        <v>298</v>
      </c>
      <c r="C343" s="345">
        <v>20728261</v>
      </c>
      <c r="D343" s="16"/>
      <c r="E343" s="16"/>
    </row>
    <row r="344" spans="1:5" x14ac:dyDescent="0.35">
      <c r="A344" s="16"/>
      <c r="B344" s="41"/>
      <c r="C344" s="52"/>
      <c r="D344" s="16"/>
      <c r="E344" s="16"/>
    </row>
    <row r="345" spans="1:5" x14ac:dyDescent="0.35">
      <c r="A345" s="16" t="s">
        <v>474</v>
      </c>
      <c r="B345" s="41" t="s">
        <v>298</v>
      </c>
      <c r="C345" s="346">
        <v>0</v>
      </c>
      <c r="D345" s="16"/>
      <c r="E345" s="16"/>
    </row>
    <row r="346" spans="1:5" x14ac:dyDescent="0.35">
      <c r="A346" s="16" t="s">
        <v>475</v>
      </c>
      <c r="B346" s="41" t="s">
        <v>298</v>
      </c>
      <c r="C346" s="346">
        <v>0</v>
      </c>
      <c r="D346" s="16"/>
      <c r="E346" s="16"/>
    </row>
    <row r="347" spans="1:5" x14ac:dyDescent="0.35">
      <c r="A347" s="16" t="s">
        <v>476</v>
      </c>
      <c r="B347" s="41" t="s">
        <v>298</v>
      </c>
      <c r="C347" s="346">
        <v>0</v>
      </c>
      <c r="D347" s="16"/>
      <c r="E347" s="16"/>
    </row>
    <row r="348" spans="1:5" x14ac:dyDescent="0.35">
      <c r="A348" s="16" t="s">
        <v>477</v>
      </c>
      <c r="B348" s="41" t="s">
        <v>298</v>
      </c>
      <c r="C348" s="346">
        <v>0</v>
      </c>
      <c r="D348" s="16"/>
      <c r="E348" s="16"/>
    </row>
    <row r="349" spans="1:5" x14ac:dyDescent="0.35">
      <c r="A349" s="16" t="s">
        <v>478</v>
      </c>
      <c r="B349" s="41" t="s">
        <v>298</v>
      </c>
      <c r="C349" s="346">
        <v>0</v>
      </c>
      <c r="D349" s="16"/>
      <c r="E349" s="16"/>
    </row>
    <row r="350" spans="1:5" x14ac:dyDescent="0.35">
      <c r="A350" s="16" t="s">
        <v>479</v>
      </c>
      <c r="B350" s="16"/>
      <c r="C350" s="23"/>
      <c r="D350" s="28">
        <f>D324+D329+D341+C343+C347+C348</f>
        <v>37590941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480</v>
      </c>
      <c r="B352" s="16"/>
      <c r="C352" s="23"/>
      <c r="D352" s="28">
        <f>D308</f>
        <v>37590941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3" t="s">
        <v>481</v>
      </c>
      <c r="B356" s="33"/>
      <c r="C356" s="33"/>
      <c r="D356" s="33"/>
      <c r="E356" s="33"/>
    </row>
    <row r="357" spans="1:5" x14ac:dyDescent="0.35">
      <c r="A357" s="40" t="s">
        <v>482</v>
      </c>
      <c r="B357" s="40"/>
      <c r="C357" s="40"/>
      <c r="D357" s="40"/>
      <c r="E357" s="40"/>
    </row>
    <row r="358" spans="1:5" x14ac:dyDescent="0.35">
      <c r="A358" s="16" t="s">
        <v>483</v>
      </c>
      <c r="B358" s="41" t="s">
        <v>298</v>
      </c>
      <c r="C358" s="344">
        <v>11081928</v>
      </c>
      <c r="D358" s="16"/>
      <c r="E358" s="16"/>
    </row>
    <row r="359" spans="1:5" x14ac:dyDescent="0.35">
      <c r="A359" s="16" t="s">
        <v>484</v>
      </c>
      <c r="B359" s="41" t="s">
        <v>298</v>
      </c>
      <c r="C359" s="344">
        <v>46100024</v>
      </c>
      <c r="D359" s="16"/>
      <c r="E359" s="16"/>
    </row>
    <row r="360" spans="1:5" x14ac:dyDescent="0.35">
      <c r="A360" s="16" t="s">
        <v>485</v>
      </c>
      <c r="B360" s="16"/>
      <c r="C360" s="23"/>
      <c r="D360" s="28">
        <f>SUM(C358:C359)</f>
        <v>57181952</v>
      </c>
      <c r="E360" s="16"/>
    </row>
    <row r="361" spans="1:5" x14ac:dyDescent="0.35">
      <c r="A361" s="40" t="s">
        <v>486</v>
      </c>
      <c r="B361" s="40"/>
      <c r="C361" s="40"/>
      <c r="D361" s="40"/>
      <c r="E361" s="40"/>
    </row>
    <row r="362" spans="1:5" x14ac:dyDescent="0.35">
      <c r="A362" s="16" t="s">
        <v>391</v>
      </c>
      <c r="B362" s="40"/>
      <c r="C362" s="344">
        <v>880091</v>
      </c>
      <c r="D362" s="16"/>
      <c r="E362" s="40"/>
    </row>
    <row r="363" spans="1:5" x14ac:dyDescent="0.35">
      <c r="A363" s="16" t="s">
        <v>487</v>
      </c>
      <c r="B363" s="41" t="s">
        <v>298</v>
      </c>
      <c r="C363" s="344">
        <v>2611232</v>
      </c>
      <c r="D363" s="16"/>
      <c r="E363" s="16"/>
    </row>
    <row r="364" spans="1:5" x14ac:dyDescent="0.35">
      <c r="A364" s="16" t="s">
        <v>488</v>
      </c>
      <c r="B364" s="41" t="s">
        <v>298</v>
      </c>
      <c r="C364" s="344">
        <v>0</v>
      </c>
      <c r="D364" s="16"/>
      <c r="E364" s="16"/>
    </row>
    <row r="365" spans="1:5" x14ac:dyDescent="0.35">
      <c r="A365" s="16" t="s">
        <v>489</v>
      </c>
      <c r="B365" s="41" t="s">
        <v>298</v>
      </c>
      <c r="C365" s="344">
        <v>22964966</v>
      </c>
      <c r="D365" s="16"/>
      <c r="E365" s="16"/>
    </row>
    <row r="366" spans="1:5" x14ac:dyDescent="0.35">
      <c r="A366" s="16" t="s">
        <v>408</v>
      </c>
      <c r="B366" s="16"/>
      <c r="C366" s="23"/>
      <c r="D366" s="28">
        <f>SUM(C362:C365)</f>
        <v>26456289</v>
      </c>
      <c r="E366" s="16"/>
    </row>
    <row r="367" spans="1:5" x14ac:dyDescent="0.35">
      <c r="A367" s="16" t="s">
        <v>490</v>
      </c>
      <c r="B367" s="16"/>
      <c r="C367" s="23"/>
      <c r="D367" s="28">
        <f>D360-D366</f>
        <v>30725663</v>
      </c>
      <c r="E367" s="16"/>
    </row>
    <row r="368" spans="1:5" x14ac:dyDescent="0.35">
      <c r="A368" s="53" t="s">
        <v>491</v>
      </c>
      <c r="B368" s="40"/>
      <c r="C368" s="40"/>
      <c r="D368" s="40"/>
      <c r="E368" s="40"/>
    </row>
    <row r="369" spans="1:6" x14ac:dyDescent="0.35">
      <c r="A369" s="28" t="s">
        <v>492</v>
      </c>
      <c r="B369" s="16"/>
      <c r="C369" s="16"/>
      <c r="D369" s="16"/>
      <c r="E369" s="16"/>
    </row>
    <row r="370" spans="1:6" x14ac:dyDescent="0.35">
      <c r="A370" s="54" t="s">
        <v>493</v>
      </c>
      <c r="B370" s="35" t="s">
        <v>298</v>
      </c>
      <c r="C370" s="344">
        <v>6738</v>
      </c>
      <c r="D370" s="28">
        <v>0</v>
      </c>
      <c r="E370" s="28"/>
    </row>
    <row r="371" spans="1:6" x14ac:dyDescent="0.35">
      <c r="A371" s="54" t="s">
        <v>494</v>
      </c>
      <c r="B371" s="35" t="s">
        <v>298</v>
      </c>
      <c r="C371" s="344">
        <v>580728</v>
      </c>
      <c r="D371" s="28">
        <v>0</v>
      </c>
      <c r="E371" s="28"/>
    </row>
    <row r="372" spans="1:6" x14ac:dyDescent="0.35">
      <c r="A372" s="54" t="s">
        <v>495</v>
      </c>
      <c r="B372" s="35" t="s">
        <v>298</v>
      </c>
      <c r="C372" s="344">
        <v>0</v>
      </c>
      <c r="D372" s="28">
        <v>0</v>
      </c>
      <c r="E372" s="28"/>
    </row>
    <row r="373" spans="1:6" x14ac:dyDescent="0.35">
      <c r="A373" s="54" t="s">
        <v>496</v>
      </c>
      <c r="B373" s="35" t="s">
        <v>298</v>
      </c>
      <c r="C373" s="344">
        <v>0</v>
      </c>
      <c r="D373" s="28">
        <v>0</v>
      </c>
      <c r="E373" s="28"/>
    </row>
    <row r="374" spans="1:6" x14ac:dyDescent="0.35">
      <c r="A374" s="54" t="s">
        <v>497</v>
      </c>
      <c r="B374" s="35" t="s">
        <v>298</v>
      </c>
      <c r="C374" s="344">
        <v>626099</v>
      </c>
      <c r="D374" s="28">
        <v>0</v>
      </c>
      <c r="E374" s="28"/>
    </row>
    <row r="375" spans="1:6" x14ac:dyDescent="0.35">
      <c r="A375" s="54" t="s">
        <v>498</v>
      </c>
      <c r="B375" s="35" t="s">
        <v>298</v>
      </c>
      <c r="C375" s="344">
        <v>0</v>
      </c>
      <c r="D375" s="28">
        <v>0</v>
      </c>
      <c r="E375" s="28"/>
    </row>
    <row r="376" spans="1:6" x14ac:dyDescent="0.35">
      <c r="A376" s="54" t="s">
        <v>499</v>
      </c>
      <c r="B376" s="35" t="s">
        <v>298</v>
      </c>
      <c r="C376" s="344">
        <v>0</v>
      </c>
      <c r="D376" s="28">
        <v>0</v>
      </c>
      <c r="E376" s="28"/>
    </row>
    <row r="377" spans="1:6" x14ac:dyDescent="0.35">
      <c r="A377" s="54" t="s">
        <v>500</v>
      </c>
      <c r="B377" s="35" t="s">
        <v>298</v>
      </c>
      <c r="C377" s="344">
        <v>0</v>
      </c>
      <c r="D377" s="28">
        <v>0</v>
      </c>
      <c r="E377" s="28"/>
    </row>
    <row r="378" spans="1:6" x14ac:dyDescent="0.35">
      <c r="A378" s="54" t="s">
        <v>501</v>
      </c>
      <c r="B378" s="35" t="s">
        <v>298</v>
      </c>
      <c r="C378" s="344">
        <v>0</v>
      </c>
      <c r="D378" s="28">
        <v>0</v>
      </c>
      <c r="E378" s="28"/>
    </row>
    <row r="379" spans="1:6" x14ac:dyDescent="0.35">
      <c r="A379" s="54" t="s">
        <v>502</v>
      </c>
      <c r="B379" s="35" t="s">
        <v>298</v>
      </c>
      <c r="C379" s="344">
        <v>79306</v>
      </c>
      <c r="D379" s="28">
        <v>0</v>
      </c>
      <c r="E379" s="28"/>
    </row>
    <row r="380" spans="1:6" x14ac:dyDescent="0.35">
      <c r="A380" s="54" t="s">
        <v>503</v>
      </c>
      <c r="B380" s="35" t="s">
        <v>298</v>
      </c>
      <c r="C380" s="344">
        <v>4225494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35">
      <c r="A381" s="56" t="s">
        <v>504</v>
      </c>
      <c r="B381" s="41"/>
      <c r="C381" s="41"/>
      <c r="D381" s="28">
        <f>SUM(C370:C380)</f>
        <v>5518365</v>
      </c>
      <c r="E381" s="28"/>
      <c r="F381" s="55"/>
    </row>
    <row r="382" spans="1:6" x14ac:dyDescent="0.35">
      <c r="A382" s="51" t="s">
        <v>505</v>
      </c>
      <c r="B382" s="41" t="s">
        <v>298</v>
      </c>
      <c r="C382" s="344">
        <v>1411470</v>
      </c>
      <c r="D382" s="28">
        <v>0</v>
      </c>
      <c r="E382" s="16"/>
    </row>
    <row r="383" spans="1:6" x14ac:dyDescent="0.35">
      <c r="A383" s="16" t="s">
        <v>506</v>
      </c>
      <c r="B383" s="16"/>
      <c r="C383" s="23"/>
      <c r="D383" s="28">
        <f>D381+C382</f>
        <v>6929835</v>
      </c>
      <c r="E383" s="16"/>
    </row>
    <row r="384" spans="1:6" x14ac:dyDescent="0.35">
      <c r="A384" s="16" t="s">
        <v>507</v>
      </c>
      <c r="B384" s="16"/>
      <c r="C384" s="23"/>
      <c r="D384" s="28">
        <f>D367+D383</f>
        <v>37655498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0" t="s">
        <v>508</v>
      </c>
      <c r="B388" s="40"/>
      <c r="C388" s="40"/>
      <c r="D388" s="40"/>
      <c r="E388" s="40"/>
    </row>
    <row r="389" spans="1:5" x14ac:dyDescent="0.35">
      <c r="A389" s="16" t="s">
        <v>509</v>
      </c>
      <c r="B389" s="41" t="s">
        <v>298</v>
      </c>
      <c r="C389" s="344">
        <v>13888964</v>
      </c>
      <c r="D389" s="16"/>
      <c r="E389" s="16"/>
    </row>
    <row r="390" spans="1:5" x14ac:dyDescent="0.35">
      <c r="A390" s="16" t="s">
        <v>11</v>
      </c>
      <c r="B390" s="41" t="s">
        <v>298</v>
      </c>
      <c r="C390" s="344">
        <v>4419356</v>
      </c>
      <c r="D390" s="16"/>
      <c r="E390" s="16"/>
    </row>
    <row r="391" spans="1:5" x14ac:dyDescent="0.35">
      <c r="A391" s="16" t="s">
        <v>264</v>
      </c>
      <c r="B391" s="41" t="s">
        <v>298</v>
      </c>
      <c r="C391" s="344">
        <v>0</v>
      </c>
      <c r="D391" s="16"/>
      <c r="E391" s="16"/>
    </row>
    <row r="392" spans="1:5" x14ac:dyDescent="0.35">
      <c r="A392" s="16" t="s">
        <v>510</v>
      </c>
      <c r="B392" s="41" t="s">
        <v>298</v>
      </c>
      <c r="C392" s="344">
        <v>3037344</v>
      </c>
      <c r="D392" s="16"/>
      <c r="E392" s="16"/>
    </row>
    <row r="393" spans="1:5" x14ac:dyDescent="0.35">
      <c r="A393" s="16" t="s">
        <v>511</v>
      </c>
      <c r="B393" s="41" t="s">
        <v>298</v>
      </c>
      <c r="C393" s="344">
        <v>0</v>
      </c>
      <c r="D393" s="16"/>
      <c r="E393" s="16"/>
    </row>
    <row r="394" spans="1:5" x14ac:dyDescent="0.35">
      <c r="A394" s="16" t="s">
        <v>512</v>
      </c>
      <c r="B394" s="41" t="s">
        <v>298</v>
      </c>
      <c r="C394" s="344">
        <v>4485080</v>
      </c>
      <c r="D394" s="16"/>
      <c r="E394" s="16"/>
    </row>
    <row r="395" spans="1:5" x14ac:dyDescent="0.35">
      <c r="A395" s="16" t="s">
        <v>16</v>
      </c>
      <c r="B395" s="41" t="s">
        <v>298</v>
      </c>
      <c r="C395" s="344">
        <v>1030241</v>
      </c>
      <c r="D395" s="16"/>
      <c r="E395" s="16"/>
    </row>
    <row r="396" spans="1:5" x14ac:dyDescent="0.35">
      <c r="A396" s="16" t="s">
        <v>513</v>
      </c>
      <c r="B396" s="41" t="s">
        <v>298</v>
      </c>
      <c r="C396" s="344">
        <v>166236</v>
      </c>
      <c r="D396" s="16"/>
      <c r="E396" s="16"/>
    </row>
    <row r="397" spans="1:5" x14ac:dyDescent="0.35">
      <c r="A397" s="16" t="s">
        <v>514</v>
      </c>
      <c r="B397" s="41" t="s">
        <v>298</v>
      </c>
      <c r="C397" s="347">
        <v>487740</v>
      </c>
      <c r="D397" s="16"/>
      <c r="E397" s="16"/>
    </row>
    <row r="398" spans="1:5" x14ac:dyDescent="0.35">
      <c r="A398" s="16" t="s">
        <v>515</v>
      </c>
      <c r="B398" s="41" t="s">
        <v>298</v>
      </c>
      <c r="C398" s="347">
        <v>271978</v>
      </c>
      <c r="D398" s="16"/>
      <c r="E398" s="16"/>
    </row>
    <row r="399" spans="1:5" x14ac:dyDescent="0.35">
      <c r="A399" s="16" t="s">
        <v>516</v>
      </c>
      <c r="B399" s="41" t="s">
        <v>298</v>
      </c>
      <c r="C399" s="347">
        <v>112757</v>
      </c>
      <c r="D399" s="16"/>
      <c r="E399" s="16"/>
    </row>
    <row r="400" spans="1:5" x14ac:dyDescent="0.35">
      <c r="A400" s="28" t="s">
        <v>517</v>
      </c>
      <c r="B400" s="16"/>
      <c r="C400" s="16"/>
      <c r="D400" s="16"/>
      <c r="E400" s="16"/>
    </row>
    <row r="401" spans="1:9" x14ac:dyDescent="0.35">
      <c r="A401" s="29" t="s">
        <v>270</v>
      </c>
      <c r="B401" s="35" t="s">
        <v>298</v>
      </c>
      <c r="C401" s="344">
        <v>0</v>
      </c>
      <c r="D401" s="28">
        <v>0</v>
      </c>
      <c r="E401" s="28"/>
    </row>
    <row r="402" spans="1:9" x14ac:dyDescent="0.35">
      <c r="A402" s="29" t="s">
        <v>271</v>
      </c>
      <c r="B402" s="35" t="s">
        <v>298</v>
      </c>
      <c r="C402" s="344">
        <v>0</v>
      </c>
      <c r="D402" s="28">
        <v>0</v>
      </c>
      <c r="E402" s="28"/>
    </row>
    <row r="403" spans="1:9" x14ac:dyDescent="0.35">
      <c r="A403" s="29" t="s">
        <v>518</v>
      </c>
      <c r="B403" s="35" t="s">
        <v>298</v>
      </c>
      <c r="C403" s="344">
        <v>0</v>
      </c>
      <c r="D403" s="28">
        <v>0</v>
      </c>
      <c r="E403" s="28"/>
    </row>
    <row r="404" spans="1:9" x14ac:dyDescent="0.35">
      <c r="A404" s="29" t="s">
        <v>273</v>
      </c>
      <c r="B404" s="35" t="s">
        <v>298</v>
      </c>
      <c r="C404" s="344">
        <v>0</v>
      </c>
      <c r="D404" s="28">
        <v>0</v>
      </c>
      <c r="E404" s="28"/>
    </row>
    <row r="405" spans="1:9" x14ac:dyDescent="0.35">
      <c r="A405" s="29" t="s">
        <v>274</v>
      </c>
      <c r="B405" s="35" t="s">
        <v>298</v>
      </c>
      <c r="C405" s="344">
        <v>0</v>
      </c>
      <c r="D405" s="28">
        <v>0</v>
      </c>
      <c r="E405" s="28"/>
    </row>
    <row r="406" spans="1:9" x14ac:dyDescent="0.35">
      <c r="A406" s="29" t="s">
        <v>275</v>
      </c>
      <c r="B406" s="35" t="s">
        <v>298</v>
      </c>
      <c r="C406" s="344">
        <v>0</v>
      </c>
      <c r="D406" s="28">
        <v>0</v>
      </c>
      <c r="E406" s="28"/>
    </row>
    <row r="407" spans="1:9" x14ac:dyDescent="0.35">
      <c r="A407" s="29" t="s">
        <v>276</v>
      </c>
      <c r="B407" s="35" t="s">
        <v>298</v>
      </c>
      <c r="C407" s="344">
        <v>0</v>
      </c>
      <c r="D407" s="28">
        <v>0</v>
      </c>
      <c r="E407" s="28"/>
    </row>
    <row r="408" spans="1:9" x14ac:dyDescent="0.35">
      <c r="A408" s="29" t="s">
        <v>277</v>
      </c>
      <c r="B408" s="35" t="s">
        <v>298</v>
      </c>
      <c r="C408" s="344">
        <v>467808</v>
      </c>
      <c r="D408" s="28">
        <v>0</v>
      </c>
      <c r="E408" s="28"/>
    </row>
    <row r="409" spans="1:9" x14ac:dyDescent="0.35">
      <c r="A409" s="29" t="s">
        <v>278</v>
      </c>
      <c r="B409" s="35" t="s">
        <v>298</v>
      </c>
      <c r="C409" s="344">
        <v>0</v>
      </c>
      <c r="D409" s="28">
        <v>0</v>
      </c>
      <c r="E409" s="28"/>
    </row>
    <row r="410" spans="1:9" x14ac:dyDescent="0.35">
      <c r="A410" s="29" t="s">
        <v>279</v>
      </c>
      <c r="B410" s="35" t="s">
        <v>298</v>
      </c>
      <c r="C410" s="344">
        <v>0</v>
      </c>
      <c r="D410" s="28">
        <v>0</v>
      </c>
      <c r="E410" s="28"/>
    </row>
    <row r="411" spans="1:9" x14ac:dyDescent="0.35">
      <c r="A411" s="29" t="s">
        <v>280</v>
      </c>
      <c r="B411" s="35" t="s">
        <v>298</v>
      </c>
      <c r="C411" s="344">
        <v>59990</v>
      </c>
      <c r="D411" s="28">
        <v>0</v>
      </c>
      <c r="E411" s="28"/>
    </row>
    <row r="412" spans="1:9" x14ac:dyDescent="0.35">
      <c r="A412" s="29" t="s">
        <v>281</v>
      </c>
      <c r="B412" s="35" t="s">
        <v>298</v>
      </c>
      <c r="C412" s="344">
        <v>0</v>
      </c>
      <c r="D412" s="28">
        <v>0</v>
      </c>
      <c r="E412" s="28"/>
    </row>
    <row r="413" spans="1:9" x14ac:dyDescent="0.35">
      <c r="A413" s="29" t="s">
        <v>282</v>
      </c>
      <c r="B413" s="35" t="s">
        <v>298</v>
      </c>
      <c r="C413" s="344">
        <v>351031</v>
      </c>
      <c r="D413" s="28">
        <v>0</v>
      </c>
      <c r="E413" s="28"/>
    </row>
    <row r="414" spans="1:9" x14ac:dyDescent="0.35">
      <c r="A414" s="29" t="s">
        <v>283</v>
      </c>
      <c r="B414" s="35" t="s">
        <v>298</v>
      </c>
      <c r="C414" s="350">
        <v>3966505.11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5"/>
      <c r="G414" s="55"/>
      <c r="H414" s="55"/>
      <c r="I414" s="55"/>
    </row>
    <row r="415" spans="1:9" x14ac:dyDescent="0.35">
      <c r="A415" s="57" t="s">
        <v>519</v>
      </c>
      <c r="B415" s="41"/>
      <c r="C415" s="41"/>
      <c r="D415" s="28">
        <f>SUM(C401:C414)</f>
        <v>4845334.1099999994</v>
      </c>
      <c r="E415" s="28"/>
      <c r="F415" s="55"/>
      <c r="G415" s="55"/>
      <c r="H415" s="55"/>
      <c r="I415" s="55"/>
    </row>
    <row r="416" spans="1:9" x14ac:dyDescent="0.35">
      <c r="A416" s="28" t="s">
        <v>520</v>
      </c>
      <c r="B416" s="16"/>
      <c r="C416" s="23"/>
      <c r="D416" s="28">
        <f>SUM(C389:C399,D415)</f>
        <v>32745030.109999999</v>
      </c>
      <c r="E416" s="28"/>
    </row>
    <row r="417" spans="1:13" x14ac:dyDescent="0.35">
      <c r="A417" s="28" t="s">
        <v>521</v>
      </c>
      <c r="B417" s="16"/>
      <c r="C417" s="23"/>
      <c r="D417" s="28">
        <f>D384-D416</f>
        <v>4910467.8900000006</v>
      </c>
      <c r="E417" s="28"/>
    </row>
    <row r="418" spans="1:13" x14ac:dyDescent="0.35">
      <c r="A418" s="28" t="s">
        <v>522</v>
      </c>
      <c r="B418" s="16"/>
      <c r="C418" s="214"/>
      <c r="D418" s="28">
        <v>0</v>
      </c>
      <c r="E418" s="28"/>
    </row>
    <row r="419" spans="1:13" x14ac:dyDescent="0.35">
      <c r="A419" s="54" t="s">
        <v>523</v>
      </c>
      <c r="B419" s="41" t="s">
        <v>298</v>
      </c>
      <c r="C419" s="240"/>
      <c r="D419" s="28">
        <v>0</v>
      </c>
      <c r="E419" s="28"/>
    </row>
    <row r="420" spans="1:13" x14ac:dyDescent="0.35">
      <c r="A420" s="56" t="s">
        <v>524</v>
      </c>
      <c r="B420" s="16"/>
      <c r="C420" s="16"/>
      <c r="D420" s="28">
        <f>SUM(C418:C419)</f>
        <v>0</v>
      </c>
      <c r="E420" s="28"/>
      <c r="F420" s="11">
        <f>D420-C399</f>
        <v>-112757</v>
      </c>
    </row>
    <row r="421" spans="1:13" x14ac:dyDescent="0.35">
      <c r="A421" s="28" t="s">
        <v>525</v>
      </c>
      <c r="B421" s="16"/>
      <c r="C421" s="23"/>
      <c r="D421" s="28">
        <f>D417+D420</f>
        <v>4910467.8900000006</v>
      </c>
      <c r="E421" s="28"/>
      <c r="F421" s="58"/>
    </row>
    <row r="422" spans="1:13" x14ac:dyDescent="0.35">
      <c r="A422" s="28" t="s">
        <v>526</v>
      </c>
      <c r="B422" s="41" t="s">
        <v>298</v>
      </c>
      <c r="C422" s="42"/>
      <c r="D422" s="28">
        <v>0</v>
      </c>
      <c r="E422" s="16"/>
    </row>
    <row r="423" spans="1:13" x14ac:dyDescent="0.35">
      <c r="A423" s="16" t="s">
        <v>527</v>
      </c>
      <c r="B423" s="41" t="s">
        <v>298</v>
      </c>
      <c r="C423" s="42"/>
      <c r="D423" s="28">
        <v>0</v>
      </c>
      <c r="E423" s="16"/>
    </row>
    <row r="424" spans="1:13" x14ac:dyDescent="0.35">
      <c r="A424" s="16" t="s">
        <v>528</v>
      </c>
      <c r="B424" s="16"/>
      <c r="C424" s="23"/>
      <c r="D424" s="28">
        <f>D421+C422-C423</f>
        <v>4910467.8900000006</v>
      </c>
      <c r="E424" s="16"/>
    </row>
    <row r="427" spans="1:13" x14ac:dyDescent="0.35">
      <c r="M427" s="59"/>
    </row>
    <row r="428" spans="1:13" x14ac:dyDescent="0.35">
      <c r="M428" s="59"/>
    </row>
    <row r="429" spans="1:13" x14ac:dyDescent="0.35">
      <c r="M429" s="59"/>
    </row>
    <row r="433" spans="2:7" x14ac:dyDescent="0.35">
      <c r="B433" s="60"/>
      <c r="C433" s="60"/>
      <c r="D433" s="60"/>
      <c r="E433" s="60"/>
      <c r="F433" s="60"/>
      <c r="G433" s="60"/>
    </row>
    <row r="574" spans="2:83" x14ac:dyDescent="0.3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1" customFormat="1" ht="12.65" customHeight="1" x14ac:dyDescent="0.3">
      <c r="A612" s="223"/>
      <c r="C612" s="221" t="s">
        <v>529</v>
      </c>
      <c r="D612" s="228">
        <f>CE90-(BE90+CD90)</f>
        <v>52837</v>
      </c>
      <c r="E612" s="230">
        <f>SUM(C624:D647)+SUM(C668:D713)</f>
        <v>29878670.825690329</v>
      </c>
      <c r="F612" s="230">
        <f>CE64-(AX64+BD64+BE64+BG64+BJ64+BN64+BP64+BQ64+CB64+CC64+CD64)</f>
        <v>2909903</v>
      </c>
      <c r="G612" s="228">
        <f>CE91-(AX91+AY91+BD91+BE91+BG91+BJ91+BN91+BP91+BQ91+CB91+CC91+CD91)</f>
        <v>0</v>
      </c>
      <c r="H612" s="233">
        <f>CE60-(AX60+AY60+AZ60+BD60+BE60+BG60+BJ60+BN60+BO60+BP60+BQ60+BR60+CB60+CC60+CD60)</f>
        <v>107.83999999999999</v>
      </c>
      <c r="I612" s="228">
        <f>CE92-(AX92+AY92+AZ92+BD92+BE92+BF92+BG92+BJ92+BN92+BO92+BP92+BQ92+BR92+CB92+CC92+CD92)</f>
        <v>0</v>
      </c>
      <c r="J612" s="228">
        <f>CE93-(AX93+AY93+AZ93+BA93+BD93+BE93+BF93+BG93+BJ93+BN93+BO93+BP93+BQ93+BR93+CB93+CC93+CD93)</f>
        <v>64668</v>
      </c>
      <c r="K612" s="228">
        <f>CE89-(AW89+AX89+AY89+AZ89+BA89+BB89+BC89+BD89+BE89+BF89+BG89+BH89+BI89+BJ89+BK89+BL89+BM89+BN89+BO89+BP89+BQ89+BR89+BS89+BT89+BU89+BV89+BW89+BX89+CB89+CC89+CD89)</f>
        <v>57181952</v>
      </c>
      <c r="L612" s="234">
        <f>CE94-(AW94+AX94+AY94+AZ94+BA94+BB94+BC94+BD94+BE94+BF94+BG94+BH94+BI94+BJ94+BK94+BL94+BM94+BN94+BO94+BP94+BQ94+BR94+BS94+BT94+BU94+BV94+BW94+BX94+BY94+BZ94+CA94+CB94+CC94+CD94)</f>
        <v>39.020000000000003</v>
      </c>
    </row>
    <row r="613" spans="1:14" s="211" customFormat="1" ht="12.65" customHeight="1" x14ac:dyDescent="0.3">
      <c r="A613" s="223"/>
      <c r="C613" s="221" t="s">
        <v>530</v>
      </c>
      <c r="D613" s="229" t="s">
        <v>531</v>
      </c>
      <c r="E613" s="231" t="s">
        <v>532</v>
      </c>
      <c r="F613" s="232" t="s">
        <v>533</v>
      </c>
      <c r="G613" s="229" t="s">
        <v>534</v>
      </c>
      <c r="H613" s="232" t="s">
        <v>535</v>
      </c>
      <c r="I613" s="229" t="s">
        <v>536</v>
      </c>
      <c r="J613" s="229" t="s">
        <v>537</v>
      </c>
      <c r="K613" s="221" t="s">
        <v>538</v>
      </c>
      <c r="L613" s="222" t="s">
        <v>539</v>
      </c>
    </row>
    <row r="614" spans="1:14" s="211" customFormat="1" ht="12.65" customHeight="1" x14ac:dyDescent="0.3">
      <c r="A614" s="223">
        <v>8430</v>
      </c>
      <c r="B614" s="222" t="s">
        <v>167</v>
      </c>
      <c r="C614" s="228">
        <f>BE85</f>
        <v>1044789</v>
      </c>
      <c r="D614" s="228"/>
      <c r="E614" s="230"/>
      <c r="F614" s="230"/>
      <c r="G614" s="228"/>
      <c r="H614" s="230"/>
      <c r="I614" s="228"/>
      <c r="J614" s="228"/>
      <c r="N614" s="224" t="s">
        <v>540</v>
      </c>
    </row>
    <row r="615" spans="1:14" s="211" customFormat="1" ht="12.65" customHeight="1" x14ac:dyDescent="0.3">
      <c r="A615" s="223"/>
      <c r="B615" s="222" t="s">
        <v>541</v>
      </c>
      <c r="C615" s="228">
        <f>CD69-CD84</f>
        <v>1920721</v>
      </c>
      <c r="D615" s="228">
        <f>SUM(C614:C615)</f>
        <v>2965510</v>
      </c>
      <c r="E615" s="230"/>
      <c r="F615" s="230"/>
      <c r="G615" s="228"/>
      <c r="H615" s="230"/>
      <c r="I615" s="228"/>
      <c r="J615" s="228"/>
      <c r="N615" s="224" t="s">
        <v>542</v>
      </c>
    </row>
    <row r="616" spans="1:14" s="211" customFormat="1" ht="12.65" customHeight="1" x14ac:dyDescent="0.3">
      <c r="A616" s="223">
        <v>8310</v>
      </c>
      <c r="B616" s="227" t="s">
        <v>543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544</v>
      </c>
    </row>
    <row r="617" spans="1:14" s="211" customFormat="1" ht="12.65" customHeight="1" x14ac:dyDescent="0.3">
      <c r="A617" s="223">
        <v>8510</v>
      </c>
      <c r="B617" s="227" t="s">
        <v>172</v>
      </c>
      <c r="C617" s="228">
        <f>BJ85</f>
        <v>445587</v>
      </c>
      <c r="D617" s="228">
        <f>(D615/D612)*BJ90</f>
        <v>107705.08715483468</v>
      </c>
      <c r="E617" s="230"/>
      <c r="F617" s="230"/>
      <c r="G617" s="228"/>
      <c r="H617" s="230"/>
      <c r="I617" s="228"/>
      <c r="J617" s="228"/>
      <c r="N617" s="224" t="s">
        <v>545</v>
      </c>
    </row>
    <row r="618" spans="1:14" s="211" customFormat="1" ht="12.65" customHeight="1" x14ac:dyDescent="0.3">
      <c r="A618" s="223">
        <v>8470</v>
      </c>
      <c r="B618" s="227" t="s">
        <v>546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547</v>
      </c>
    </row>
    <row r="619" spans="1:14" s="211" customFormat="1" ht="12.65" customHeight="1" x14ac:dyDescent="0.3">
      <c r="A619" s="223">
        <v>8610</v>
      </c>
      <c r="B619" s="227" t="s">
        <v>548</v>
      </c>
      <c r="C619" s="228">
        <f>BN85</f>
        <v>2131917</v>
      </c>
      <c r="D619" s="228">
        <f>(D615/D612)*BN90</f>
        <v>107705.08715483468</v>
      </c>
      <c r="E619" s="230"/>
      <c r="F619" s="230"/>
      <c r="G619" s="228"/>
      <c r="H619" s="230"/>
      <c r="I619" s="228"/>
      <c r="J619" s="228"/>
      <c r="N619" s="224" t="s">
        <v>549</v>
      </c>
    </row>
    <row r="620" spans="1:14" s="211" customFormat="1" ht="12.65" customHeight="1" x14ac:dyDescent="0.3">
      <c r="A620" s="223">
        <v>8790</v>
      </c>
      <c r="B620" s="227" t="s">
        <v>550</v>
      </c>
      <c r="C620" s="228">
        <f>CC85</f>
        <v>0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551</v>
      </c>
    </row>
    <row r="621" spans="1:14" s="211" customFormat="1" ht="12.65" customHeight="1" x14ac:dyDescent="0.3">
      <c r="A621" s="223">
        <v>8630</v>
      </c>
      <c r="B621" s="227" t="s">
        <v>552</v>
      </c>
      <c r="C621" s="228">
        <f>BP85</f>
        <v>73448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553</v>
      </c>
    </row>
    <row r="622" spans="1:14" s="211" customFormat="1" ht="12.65" customHeight="1" x14ac:dyDescent="0.3">
      <c r="A622" s="223">
        <v>8770</v>
      </c>
      <c r="B622" s="222" t="s">
        <v>554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555</v>
      </c>
    </row>
    <row r="623" spans="1:14" s="211" customFormat="1" ht="12.65" customHeight="1" x14ac:dyDescent="0.3">
      <c r="A623" s="223">
        <v>8640</v>
      </c>
      <c r="B623" s="227" t="s">
        <v>556</v>
      </c>
      <c r="C623" s="228">
        <f>BQ85</f>
        <v>0</v>
      </c>
      <c r="D623" s="228">
        <f>(D615/D612)*BQ90</f>
        <v>0</v>
      </c>
      <c r="E623" s="230">
        <f>SUM(C616:D623)</f>
        <v>2866362.1743096691</v>
      </c>
      <c r="F623" s="230"/>
      <c r="G623" s="228"/>
      <c r="H623" s="230"/>
      <c r="I623" s="228"/>
      <c r="J623" s="228"/>
      <c r="N623" s="224" t="s">
        <v>557</v>
      </c>
    </row>
    <row r="624" spans="1:14" s="211" customFormat="1" ht="12.65" customHeight="1" x14ac:dyDescent="0.3">
      <c r="A624" s="223">
        <v>8420</v>
      </c>
      <c r="B624" s="227" t="s">
        <v>166</v>
      </c>
      <c r="C624" s="228">
        <f>BD85</f>
        <v>161813</v>
      </c>
      <c r="D624" s="228">
        <f>(D615/D612)*BD90</f>
        <v>37491.921948634481</v>
      </c>
      <c r="E624" s="230">
        <f>(E623/E612)*SUM(C624:D624)</f>
        <v>19119.996761573071</v>
      </c>
      <c r="F624" s="230">
        <f>SUM(C624:E624)</f>
        <v>218424.91871020757</v>
      </c>
      <c r="G624" s="228"/>
      <c r="H624" s="230"/>
      <c r="I624" s="228"/>
      <c r="J624" s="228"/>
      <c r="N624" s="224" t="s">
        <v>558</v>
      </c>
    </row>
    <row r="625" spans="1:14" s="211" customFormat="1" ht="12.65" customHeight="1" x14ac:dyDescent="0.3">
      <c r="A625" s="223">
        <v>8320</v>
      </c>
      <c r="B625" s="227" t="s">
        <v>162</v>
      </c>
      <c r="C625" s="228">
        <f>AY85</f>
        <v>655647</v>
      </c>
      <c r="D625" s="228">
        <f>(D615/D612)*AY90</f>
        <v>100745.50882904025</v>
      </c>
      <c r="E625" s="230">
        <f>(E623/E612)*SUM(C625:D625)</f>
        <v>72563.297373140784</v>
      </c>
      <c r="F625" s="230">
        <f>(F624/F612)*AY64</f>
        <v>3675.365714845685</v>
      </c>
      <c r="G625" s="228">
        <f>SUM(C625:F625)</f>
        <v>832631.17191702675</v>
      </c>
      <c r="H625" s="230"/>
      <c r="I625" s="228"/>
      <c r="J625" s="228"/>
      <c r="N625" s="224" t="s">
        <v>559</v>
      </c>
    </row>
    <row r="626" spans="1:14" s="211" customFormat="1" ht="12.65" customHeight="1" x14ac:dyDescent="0.3">
      <c r="A626" s="223">
        <v>8650</v>
      </c>
      <c r="B626" s="227" t="s">
        <v>179</v>
      </c>
      <c r="C626" s="228">
        <f>BR85</f>
        <v>368446</v>
      </c>
      <c r="D626" s="228">
        <f>(D615/D612)*BR90</f>
        <v>0</v>
      </c>
      <c r="E626" s="230">
        <f>(E623/E612)*SUM(C626:D626)</f>
        <v>35346.273729407098</v>
      </c>
      <c r="F626" s="230">
        <f>(F624/F612)*BR64</f>
        <v>328.02361273334782</v>
      </c>
      <c r="G626" s="228" t="e">
        <f>(G625/G612)*BR91</f>
        <v>#DIV/0!</v>
      </c>
      <c r="H626" s="230"/>
      <c r="I626" s="228"/>
      <c r="J626" s="228"/>
      <c r="N626" s="224" t="s">
        <v>560</v>
      </c>
    </row>
    <row r="627" spans="1:14" s="211" customFormat="1" ht="12.65" customHeight="1" x14ac:dyDescent="0.3">
      <c r="A627" s="223">
        <v>8620</v>
      </c>
      <c r="B627" s="222" t="s">
        <v>561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 t="e">
        <f>(G625/G612)*BO91</f>
        <v>#DIV/0!</v>
      </c>
      <c r="H627" s="230"/>
      <c r="I627" s="228"/>
      <c r="J627" s="228"/>
      <c r="N627" s="224" t="s">
        <v>562</v>
      </c>
    </row>
    <row r="628" spans="1:14" s="211" customFormat="1" ht="12.65" customHeight="1" x14ac:dyDescent="0.3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 t="e">
        <f>(G625/G612)*AZ91</f>
        <v>#DIV/0!</v>
      </c>
      <c r="H628" s="230" t="e">
        <f>SUM(C626:G628)</f>
        <v>#DIV/0!</v>
      </c>
      <c r="I628" s="228"/>
      <c r="J628" s="228"/>
      <c r="N628" s="224" t="s">
        <v>563</v>
      </c>
    </row>
    <row r="629" spans="1:14" s="211" customFormat="1" ht="12.65" customHeight="1" x14ac:dyDescent="0.3">
      <c r="A629" s="223">
        <v>8460</v>
      </c>
      <c r="B629" s="227" t="s">
        <v>168</v>
      </c>
      <c r="C629" s="228">
        <f>BF85</f>
        <v>724834</v>
      </c>
      <c r="D629" s="228">
        <f>(D615/D612)*BF90</f>
        <v>11056.749436947593</v>
      </c>
      <c r="E629" s="230">
        <f>(E623/E612)*SUM(C629:D629)</f>
        <v>70596.49409828546</v>
      </c>
      <c r="F629" s="230">
        <f>(F624/F612)*BF64</f>
        <v>5048.1858185711308</v>
      </c>
      <c r="G629" s="228" t="e">
        <f>(G625/G612)*BF91</f>
        <v>#DIV/0!</v>
      </c>
      <c r="H629" s="230" t="e">
        <f>(H628/H612)*BF60</f>
        <v>#DIV/0!</v>
      </c>
      <c r="I629" s="228" t="e">
        <f>SUM(C629:H629)</f>
        <v>#DIV/0!</v>
      </c>
      <c r="J629" s="228"/>
      <c r="N629" s="224" t="s">
        <v>564</v>
      </c>
    </row>
    <row r="630" spans="1:14" s="211" customFormat="1" ht="12.65" customHeight="1" x14ac:dyDescent="0.3">
      <c r="A630" s="223">
        <v>8350</v>
      </c>
      <c r="B630" s="227" t="s">
        <v>565</v>
      </c>
      <c r="C630" s="228">
        <f>BA85</f>
        <v>26429</v>
      </c>
      <c r="D630" s="228">
        <f>(D615/D612)*BA90</f>
        <v>81045.412116509266</v>
      </c>
      <c r="E630" s="230">
        <f>(E623/E612)*SUM(C630:D630)</f>
        <v>10310.384668519249</v>
      </c>
      <c r="F630" s="230">
        <f>(F624/F612)*BA64</f>
        <v>0</v>
      </c>
      <c r="G630" s="228" t="e">
        <f>(G625/G612)*BA91</f>
        <v>#DIV/0!</v>
      </c>
      <c r="H630" s="230" t="e">
        <f>(H628/H612)*BA60</f>
        <v>#DIV/0!</v>
      </c>
      <c r="I630" s="228" t="e">
        <f>(I629/I612)*BA92</f>
        <v>#DIV/0!</v>
      </c>
      <c r="J630" s="228" t="e">
        <f>SUM(C630:I630)</f>
        <v>#DIV/0!</v>
      </c>
      <c r="N630" s="224" t="s">
        <v>566</v>
      </c>
    </row>
    <row r="631" spans="1:14" s="211" customFormat="1" ht="12.65" customHeight="1" x14ac:dyDescent="0.3">
      <c r="A631" s="223">
        <v>8200</v>
      </c>
      <c r="B631" s="227" t="s">
        <v>567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 t="e">
        <f>(G625/G612)*AW91</f>
        <v>#DIV/0!</v>
      </c>
      <c r="H631" s="230" t="e">
        <f>(H628/H612)*AW60</f>
        <v>#DIV/0!</v>
      </c>
      <c r="I631" s="228" t="e">
        <f>(I629/I612)*AW92</f>
        <v>#DIV/0!</v>
      </c>
      <c r="J631" s="228" t="e">
        <f>(J630/J612)*AW93</f>
        <v>#DIV/0!</v>
      </c>
      <c r="N631" s="224" t="s">
        <v>568</v>
      </c>
    </row>
    <row r="632" spans="1:14" s="211" customFormat="1" ht="12.65" customHeight="1" x14ac:dyDescent="0.3">
      <c r="A632" s="223">
        <v>8360</v>
      </c>
      <c r="B632" s="227" t="s">
        <v>569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 t="e">
        <f>(G625/G612)*BB91</f>
        <v>#DIV/0!</v>
      </c>
      <c r="H632" s="230" t="e">
        <f>(H628/H612)*BB60</f>
        <v>#DIV/0!</v>
      </c>
      <c r="I632" s="228" t="e">
        <f>(I629/I612)*BB92</f>
        <v>#DIV/0!</v>
      </c>
      <c r="J632" s="228" t="e">
        <f>(J630/J612)*BB93</f>
        <v>#DIV/0!</v>
      </c>
      <c r="N632" s="224" t="s">
        <v>570</v>
      </c>
    </row>
    <row r="633" spans="1:14" s="211" customFormat="1" ht="12.65" customHeight="1" x14ac:dyDescent="0.3">
      <c r="A633" s="223">
        <v>8370</v>
      </c>
      <c r="B633" s="227" t="s">
        <v>571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 t="e">
        <f>(G625/G612)*BC91</f>
        <v>#DIV/0!</v>
      </c>
      <c r="H633" s="230" t="e">
        <f>(H628/H612)*BC60</f>
        <v>#DIV/0!</v>
      </c>
      <c r="I633" s="228" t="e">
        <f>(I629/I612)*BC92</f>
        <v>#DIV/0!</v>
      </c>
      <c r="J633" s="228" t="e">
        <f>(J630/J612)*BC93</f>
        <v>#DIV/0!</v>
      </c>
      <c r="N633" s="224" t="s">
        <v>572</v>
      </c>
    </row>
    <row r="634" spans="1:14" s="211" customFormat="1" ht="12.65" customHeight="1" x14ac:dyDescent="0.3">
      <c r="A634" s="223">
        <v>8490</v>
      </c>
      <c r="B634" s="227" t="s">
        <v>573</v>
      </c>
      <c r="C634" s="228">
        <f>BI85</f>
        <v>0</v>
      </c>
      <c r="D634" s="228">
        <f>(D615/D612)*BI90</f>
        <v>0</v>
      </c>
      <c r="E634" s="230">
        <f>(E623/E612)*SUM(C634:D634)</f>
        <v>0</v>
      </c>
      <c r="F634" s="230">
        <f>(F624/F612)*BI64</f>
        <v>0</v>
      </c>
      <c r="G634" s="228" t="e">
        <f>(G625/G612)*BI91</f>
        <v>#DIV/0!</v>
      </c>
      <c r="H634" s="230" t="e">
        <f>(H628/H612)*BI60</f>
        <v>#DIV/0!</v>
      </c>
      <c r="I634" s="228" t="e">
        <f>(I629/I612)*BI92</f>
        <v>#DIV/0!</v>
      </c>
      <c r="J634" s="228" t="e">
        <f>(J630/J612)*BI93</f>
        <v>#DIV/0!</v>
      </c>
      <c r="N634" s="224" t="s">
        <v>574</v>
      </c>
    </row>
    <row r="635" spans="1:14" s="211" customFormat="1" ht="12.65" customHeight="1" x14ac:dyDescent="0.3">
      <c r="A635" s="223">
        <v>8530</v>
      </c>
      <c r="B635" s="227" t="s">
        <v>575</v>
      </c>
      <c r="C635" s="228">
        <f>BK85</f>
        <v>1519036</v>
      </c>
      <c r="D635" s="228">
        <f>(D615/D612)*BK90</f>
        <v>107705.08715483468</v>
      </c>
      <c r="E635" s="230">
        <f>(E623/E612)*SUM(C635:D635)</f>
        <v>156058.78677865435</v>
      </c>
      <c r="F635" s="230">
        <f>(F624/F612)*BK64</f>
        <v>6481.1310741957559</v>
      </c>
      <c r="G635" s="228" t="e">
        <f>(G625/G612)*BK91</f>
        <v>#DIV/0!</v>
      </c>
      <c r="H635" s="230" t="e">
        <f>(H628/H612)*BK60</f>
        <v>#DIV/0!</v>
      </c>
      <c r="I635" s="228" t="e">
        <f>(I629/I612)*BK92</f>
        <v>#DIV/0!</v>
      </c>
      <c r="J635" s="228" t="e">
        <f>(J630/J612)*BK93</f>
        <v>#DIV/0!</v>
      </c>
      <c r="N635" s="224" t="s">
        <v>576</v>
      </c>
    </row>
    <row r="636" spans="1:14" s="211" customFormat="1" ht="12.65" customHeight="1" x14ac:dyDescent="0.3">
      <c r="A636" s="223">
        <v>8480</v>
      </c>
      <c r="B636" s="227" t="s">
        <v>577</v>
      </c>
      <c r="C636" s="228">
        <f>BH85</f>
        <v>1757596</v>
      </c>
      <c r="D636" s="228">
        <f>(D615/D612)*BH90</f>
        <v>107705.08715483468</v>
      </c>
      <c r="E636" s="230">
        <f>(E623/E612)*SUM(C636:D636)</f>
        <v>178944.65624361625</v>
      </c>
      <c r="F636" s="230">
        <f>(F624/F612)*BH64</f>
        <v>6189.6629533162159</v>
      </c>
      <c r="G636" s="228" t="e">
        <f>(G625/G612)*BH91</f>
        <v>#DIV/0!</v>
      </c>
      <c r="H636" s="230" t="e">
        <f>(H628/H612)*BH60</f>
        <v>#DIV/0!</v>
      </c>
      <c r="I636" s="228" t="e">
        <f>(I629/I612)*BH92</f>
        <v>#DIV/0!</v>
      </c>
      <c r="J636" s="228" t="e">
        <f>(J630/J612)*BH93</f>
        <v>#DIV/0!</v>
      </c>
      <c r="N636" s="224" t="s">
        <v>578</v>
      </c>
    </row>
    <row r="637" spans="1:14" s="211" customFormat="1" ht="12.65" customHeight="1" x14ac:dyDescent="0.3">
      <c r="A637" s="223">
        <v>8560</v>
      </c>
      <c r="B637" s="227" t="s">
        <v>174</v>
      </c>
      <c r="C637" s="228">
        <f>BL85</f>
        <v>677020</v>
      </c>
      <c r="D637" s="228">
        <f>(D615/D612)*BL90</f>
        <v>104562.05178189526</v>
      </c>
      <c r="E637" s="230">
        <f>(E623/E612)*SUM(C637:D637)</f>
        <v>74979.815615516243</v>
      </c>
      <c r="F637" s="230">
        <f>(F624/F612)*BL64</f>
        <v>683.06976564610193</v>
      </c>
      <c r="G637" s="228" t="e">
        <f>(G625/G612)*BL91</f>
        <v>#DIV/0!</v>
      </c>
      <c r="H637" s="230" t="e">
        <f>(H628/H612)*BL60</f>
        <v>#DIV/0!</v>
      </c>
      <c r="I637" s="228" t="e">
        <f>(I629/I612)*BL92</f>
        <v>#DIV/0!</v>
      </c>
      <c r="J637" s="228" t="e">
        <f>(J630/J612)*BL93</f>
        <v>#DIV/0!</v>
      </c>
      <c r="N637" s="224" t="s">
        <v>579</v>
      </c>
    </row>
    <row r="638" spans="1:14" s="211" customFormat="1" ht="12.65" customHeight="1" x14ac:dyDescent="0.3">
      <c r="A638" s="223">
        <v>8590</v>
      </c>
      <c r="B638" s="227" t="s">
        <v>580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 t="e">
        <f>(G625/G612)*BM91</f>
        <v>#DIV/0!</v>
      </c>
      <c r="H638" s="230" t="e">
        <f>(H628/H612)*BM60</f>
        <v>#DIV/0!</v>
      </c>
      <c r="I638" s="228" t="e">
        <f>(I629/I612)*BM92</f>
        <v>#DIV/0!</v>
      </c>
      <c r="J638" s="228" t="e">
        <f>(J630/J612)*BM93</f>
        <v>#DIV/0!</v>
      </c>
      <c r="N638" s="224" t="s">
        <v>581</v>
      </c>
    </row>
    <row r="639" spans="1:14" s="211" customFormat="1" ht="12.65" customHeight="1" x14ac:dyDescent="0.3">
      <c r="A639" s="223">
        <v>8660</v>
      </c>
      <c r="B639" s="227" t="s">
        <v>582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 t="e">
        <f>(G625/G612)*BS91</f>
        <v>#DIV/0!</v>
      </c>
      <c r="H639" s="230" t="e">
        <f>(H628/H612)*BS60</f>
        <v>#DIV/0!</v>
      </c>
      <c r="I639" s="228" t="e">
        <f>(I629/I612)*BS92</f>
        <v>#DIV/0!</v>
      </c>
      <c r="J639" s="228" t="e">
        <f>(J630/J612)*BS93</f>
        <v>#DIV/0!</v>
      </c>
      <c r="N639" s="224" t="s">
        <v>583</v>
      </c>
    </row>
    <row r="640" spans="1:14" s="211" customFormat="1" ht="12.65" customHeight="1" x14ac:dyDescent="0.3">
      <c r="A640" s="223">
        <v>8670</v>
      </c>
      <c r="B640" s="227" t="s">
        <v>584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 t="e">
        <f>(G625/G612)*BT91</f>
        <v>#DIV/0!</v>
      </c>
      <c r="H640" s="230" t="e">
        <f>(H628/H612)*BT60</f>
        <v>#DIV/0!</v>
      </c>
      <c r="I640" s="228" t="e">
        <f>(I629/I612)*BT92</f>
        <v>#DIV/0!</v>
      </c>
      <c r="J640" s="228" t="e">
        <f>(J630/J612)*BT93</f>
        <v>#DIV/0!</v>
      </c>
      <c r="N640" s="224" t="s">
        <v>585</v>
      </c>
    </row>
    <row r="641" spans="1:14" s="211" customFormat="1" ht="12.65" customHeight="1" x14ac:dyDescent="0.3">
      <c r="A641" s="223">
        <v>8680</v>
      </c>
      <c r="B641" s="227" t="s">
        <v>586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 t="e">
        <f>(G625/G612)*BU91</f>
        <v>#DIV/0!</v>
      </c>
      <c r="H641" s="230" t="e">
        <f>(H628/H612)*BU60</f>
        <v>#DIV/0!</v>
      </c>
      <c r="I641" s="228" t="e">
        <f>(I629/I612)*BU92</f>
        <v>#DIV/0!</v>
      </c>
      <c r="J641" s="228" t="e">
        <f>(J630/J612)*BU93</f>
        <v>#DIV/0!</v>
      </c>
      <c r="N641" s="224" t="s">
        <v>587</v>
      </c>
    </row>
    <row r="642" spans="1:14" s="211" customFormat="1" ht="12.65" customHeight="1" x14ac:dyDescent="0.3">
      <c r="A642" s="223">
        <v>8690</v>
      </c>
      <c r="B642" s="227" t="s">
        <v>588</v>
      </c>
      <c r="C642" s="228">
        <f>BV85</f>
        <v>188820</v>
      </c>
      <c r="D642" s="228">
        <f>(D615/D612)*BV90</f>
        <v>114271.78605901168</v>
      </c>
      <c r="E642" s="230">
        <f>(E623/E612)*SUM(C642:D642)</f>
        <v>29076.622449902352</v>
      </c>
      <c r="F642" s="230">
        <f>(F624/F612)*BV64</f>
        <v>64.103470314480333</v>
      </c>
      <c r="G642" s="228" t="e">
        <f>(G625/G612)*BV91</f>
        <v>#DIV/0!</v>
      </c>
      <c r="H642" s="230" t="e">
        <f>(H628/H612)*BV60</f>
        <v>#DIV/0!</v>
      </c>
      <c r="I642" s="228" t="e">
        <f>(I629/I612)*BV92</f>
        <v>#DIV/0!</v>
      </c>
      <c r="J642" s="228" t="e">
        <f>(J630/J612)*BV93</f>
        <v>#DIV/0!</v>
      </c>
      <c r="N642" s="224" t="s">
        <v>589</v>
      </c>
    </row>
    <row r="643" spans="1:14" s="211" customFormat="1" ht="12.65" customHeight="1" x14ac:dyDescent="0.3">
      <c r="A643" s="223">
        <v>8700</v>
      </c>
      <c r="B643" s="227" t="s">
        <v>590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 t="e">
        <f>(G625/G612)*BW91</f>
        <v>#DIV/0!</v>
      </c>
      <c r="H643" s="230" t="e">
        <f>(H628/H612)*BW60</f>
        <v>#DIV/0!</v>
      </c>
      <c r="I643" s="228" t="e">
        <f>(I629/I612)*BW92</f>
        <v>#DIV/0!</v>
      </c>
      <c r="J643" s="228" t="e">
        <f>(J630/J612)*BW93</f>
        <v>#DIV/0!</v>
      </c>
      <c r="N643" s="224" t="s">
        <v>591</v>
      </c>
    </row>
    <row r="644" spans="1:14" s="211" customFormat="1" ht="12.65" customHeight="1" x14ac:dyDescent="0.3">
      <c r="A644" s="223">
        <v>8710</v>
      </c>
      <c r="B644" s="227" t="s">
        <v>592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 t="e">
        <f>(G625/G612)*BX91</f>
        <v>#DIV/0!</v>
      </c>
      <c r="H644" s="230" t="e">
        <f>(H628/H612)*BX60</f>
        <v>#DIV/0!</v>
      </c>
      <c r="I644" s="228" t="e">
        <f>(I629/I612)*BX92</f>
        <v>#DIV/0!</v>
      </c>
      <c r="J644" s="228" t="e">
        <f>(J630/J612)*BX93</f>
        <v>#DIV/0!</v>
      </c>
      <c r="K644" s="230" t="e">
        <f>SUM(C631:J644)</f>
        <v>#DIV/0!</v>
      </c>
      <c r="L644" s="230"/>
      <c r="N644" s="224" t="s">
        <v>593</v>
      </c>
    </row>
    <row r="645" spans="1:14" s="211" customFormat="1" ht="12.65" customHeight="1" x14ac:dyDescent="0.3">
      <c r="A645" s="223">
        <v>8720</v>
      </c>
      <c r="B645" s="227" t="s">
        <v>594</v>
      </c>
      <c r="C645" s="228">
        <f>BY85</f>
        <v>347633</v>
      </c>
      <c r="D645" s="228">
        <f>(D615/D612)*BY90</f>
        <v>19026.589132615401</v>
      </c>
      <c r="E645" s="230">
        <f>(E623/E612)*SUM(C645:D645)</f>
        <v>35174.897279366218</v>
      </c>
      <c r="F645" s="230">
        <f>(F624/F612)*BY64</f>
        <v>0</v>
      </c>
      <c r="G645" s="228" t="e">
        <f>(G625/G612)*BY91</f>
        <v>#DIV/0!</v>
      </c>
      <c r="H645" s="230" t="e">
        <f>(H628/H612)*BY60</f>
        <v>#DIV/0!</v>
      </c>
      <c r="I645" s="228" t="e">
        <f>(I629/I612)*BY92</f>
        <v>#DIV/0!</v>
      </c>
      <c r="J645" s="228" t="e">
        <f>(J630/J612)*BY93</f>
        <v>#DIV/0!</v>
      </c>
      <c r="K645" s="230">
        <v>0</v>
      </c>
      <c r="L645" s="230"/>
      <c r="N645" s="224" t="s">
        <v>595</v>
      </c>
    </row>
    <row r="646" spans="1:14" s="211" customFormat="1" ht="12.65" customHeight="1" x14ac:dyDescent="0.3">
      <c r="A646" s="223">
        <v>8730</v>
      </c>
      <c r="B646" s="227" t="s">
        <v>596</v>
      </c>
      <c r="C646" s="228">
        <f>BZ85</f>
        <v>0</v>
      </c>
      <c r="D646" s="228">
        <f>(D615/D612)*BZ90</f>
        <v>0</v>
      </c>
      <c r="E646" s="230">
        <f>(E623/E612)*SUM(C646:D646)</f>
        <v>0</v>
      </c>
      <c r="F646" s="230">
        <f>(F624/F612)*BZ64</f>
        <v>0</v>
      </c>
      <c r="G646" s="228" t="e">
        <f>(G625/G612)*BZ91</f>
        <v>#DIV/0!</v>
      </c>
      <c r="H646" s="230" t="e">
        <f>(H628/H612)*BZ60</f>
        <v>#DIV/0!</v>
      </c>
      <c r="I646" s="228" t="e">
        <f>(I629/I612)*BZ92</f>
        <v>#DIV/0!</v>
      </c>
      <c r="J646" s="228" t="e">
        <f>(J630/J612)*BZ93</f>
        <v>#DIV/0!</v>
      </c>
      <c r="K646" s="230">
        <v>0</v>
      </c>
      <c r="L646" s="230"/>
      <c r="N646" s="224" t="s">
        <v>597</v>
      </c>
    </row>
    <row r="647" spans="1:14" s="211" customFormat="1" ht="12.65" customHeight="1" x14ac:dyDescent="0.3">
      <c r="A647" s="223">
        <v>8740</v>
      </c>
      <c r="B647" s="227" t="s">
        <v>598</v>
      </c>
      <c r="C647" s="228">
        <f>CA85</f>
        <v>617128</v>
      </c>
      <c r="D647" s="228">
        <f>(D615/D612)*CA90</f>
        <v>0</v>
      </c>
      <c r="E647" s="230">
        <f>(E623/E612)*SUM(C647:D647)</f>
        <v>59203.180965681655</v>
      </c>
      <c r="F647" s="230">
        <f>(F624/F612)*CA64</f>
        <v>1005.2384946739118</v>
      </c>
      <c r="G647" s="228" t="e">
        <f>(G625/G612)*CA91</f>
        <v>#DIV/0!</v>
      </c>
      <c r="H647" s="230" t="e">
        <f>(H628/H612)*CA60</f>
        <v>#DIV/0!</v>
      </c>
      <c r="I647" s="228" t="e">
        <f>(I629/I612)*CA92</f>
        <v>#DIV/0!</v>
      </c>
      <c r="J647" s="228" t="e">
        <f>(J630/J612)*CA93</f>
        <v>#DIV/0!</v>
      </c>
      <c r="K647" s="230">
        <v>0</v>
      </c>
      <c r="L647" s="230" t="e">
        <f>SUM(C645:K647)</f>
        <v>#DIV/0!</v>
      </c>
      <c r="N647" s="224" t="s">
        <v>599</v>
      </c>
    </row>
    <row r="648" spans="1:14" s="211" customFormat="1" ht="12.65" customHeight="1" x14ac:dyDescent="0.3">
      <c r="A648" s="223"/>
      <c r="B648" s="223"/>
      <c r="C648" s="211">
        <f>SUM(C614:C647)</f>
        <v>12660864</v>
      </c>
      <c r="L648" s="226"/>
    </row>
    <row r="666" spans="1:14" s="211" customFormat="1" ht="12.65" customHeight="1" x14ac:dyDescent="0.3">
      <c r="C666" s="221" t="s">
        <v>600</v>
      </c>
      <c r="M666" s="221" t="s">
        <v>601</v>
      </c>
    </row>
    <row r="667" spans="1:14" s="211" customFormat="1" ht="12.65" customHeight="1" x14ac:dyDescent="0.3">
      <c r="C667" s="221" t="s">
        <v>530</v>
      </c>
      <c r="D667" s="221" t="s">
        <v>531</v>
      </c>
      <c r="E667" s="222" t="s">
        <v>532</v>
      </c>
      <c r="F667" s="221" t="s">
        <v>533</v>
      </c>
      <c r="G667" s="221" t="s">
        <v>534</v>
      </c>
      <c r="H667" s="221" t="s">
        <v>535</v>
      </c>
      <c r="I667" s="221" t="s">
        <v>536</v>
      </c>
      <c r="J667" s="221" t="s">
        <v>537</v>
      </c>
      <c r="K667" s="221" t="s">
        <v>538</v>
      </c>
      <c r="L667" s="222" t="s">
        <v>539</v>
      </c>
      <c r="M667" s="221" t="s">
        <v>602</v>
      </c>
    </row>
    <row r="668" spans="1:14" s="211" customFormat="1" ht="12.65" customHeight="1" x14ac:dyDescent="0.3">
      <c r="A668" s="223">
        <v>6010</v>
      </c>
      <c r="B668" s="222" t="s">
        <v>329</v>
      </c>
      <c r="C668" s="228">
        <f>C85</f>
        <v>0</v>
      </c>
      <c r="D668" s="228">
        <f>(D615/D612)*C90</f>
        <v>0</v>
      </c>
      <c r="E668" s="230">
        <f>(E623/E612)*SUM(C668:D668)</f>
        <v>0</v>
      </c>
      <c r="F668" s="230">
        <f>(F624/F612)*C64</f>
        <v>0</v>
      </c>
      <c r="G668" s="228" t="e">
        <f>(G625/G612)*C91</f>
        <v>#DIV/0!</v>
      </c>
      <c r="H668" s="230" t="e">
        <f>(H628/H612)*C60</f>
        <v>#DIV/0!</v>
      </c>
      <c r="I668" s="228" t="e">
        <f>(I629/I612)*C92</f>
        <v>#DIV/0!</v>
      </c>
      <c r="J668" s="228" t="e">
        <f>(J630/J612)*C93</f>
        <v>#DIV/0!</v>
      </c>
      <c r="K668" s="228" t="e">
        <f>(K644/K612)*C89</f>
        <v>#DIV/0!</v>
      </c>
      <c r="L668" s="228" t="e">
        <f>(L647/L612)*C94</f>
        <v>#DIV/0!</v>
      </c>
      <c r="M668" s="211" t="e">
        <f t="shared" ref="M668:M713" si="24">ROUND(SUM(D668:L668),0)</f>
        <v>#DIV/0!</v>
      </c>
      <c r="N668" s="222" t="s">
        <v>603</v>
      </c>
    </row>
    <row r="669" spans="1:14" s="211" customFormat="1" ht="12.65" customHeight="1" x14ac:dyDescent="0.3">
      <c r="A669" s="223">
        <v>6030</v>
      </c>
      <c r="B669" s="222" t="s">
        <v>330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 t="e">
        <f>(G625/G612)*D91</f>
        <v>#DIV/0!</v>
      </c>
      <c r="H669" s="230" t="e">
        <f>(H628/H612)*D60</f>
        <v>#DIV/0!</v>
      </c>
      <c r="I669" s="228" t="e">
        <f>(I629/I612)*D92</f>
        <v>#DIV/0!</v>
      </c>
      <c r="J669" s="228" t="e">
        <f>(J630/J612)*D93</f>
        <v>#DIV/0!</v>
      </c>
      <c r="K669" s="228" t="e">
        <f>(K644/K612)*D89</f>
        <v>#DIV/0!</v>
      </c>
      <c r="L669" s="228" t="e">
        <f>(L647/L612)*D94</f>
        <v>#DIV/0!</v>
      </c>
      <c r="M669" s="211" t="e">
        <f t="shared" si="24"/>
        <v>#DIV/0!</v>
      </c>
      <c r="N669" s="222" t="s">
        <v>604</v>
      </c>
    </row>
    <row r="670" spans="1:14" s="211" customFormat="1" ht="12.65" customHeight="1" x14ac:dyDescent="0.3">
      <c r="A670" s="223">
        <v>6070</v>
      </c>
      <c r="B670" s="222" t="s">
        <v>605</v>
      </c>
      <c r="C670" s="228">
        <f>E85</f>
        <v>3298987</v>
      </c>
      <c r="D670" s="228">
        <f>(D615/D612)*E90</f>
        <v>451586.83233340271</v>
      </c>
      <c r="E670" s="230">
        <f>(E623/E612)*SUM(C670:D670)</f>
        <v>359805.26134089625</v>
      </c>
      <c r="F670" s="230">
        <f>(F624/F612)*E64</f>
        <v>14785.15767132729</v>
      </c>
      <c r="G670" s="228" t="e">
        <f>(G625/G612)*E91</f>
        <v>#DIV/0!</v>
      </c>
      <c r="H670" s="230" t="e">
        <f>(H628/H612)*E60</f>
        <v>#DIV/0!</v>
      </c>
      <c r="I670" s="228" t="e">
        <f>(I629/I612)*E92</f>
        <v>#DIV/0!</v>
      </c>
      <c r="J670" s="228" t="e">
        <f>(J630/J612)*E93</f>
        <v>#DIV/0!</v>
      </c>
      <c r="K670" s="228" t="e">
        <f>(K644/K612)*E89</f>
        <v>#DIV/0!</v>
      </c>
      <c r="L670" s="228" t="e">
        <f>(L647/L612)*E94</f>
        <v>#DIV/0!</v>
      </c>
      <c r="M670" s="211" t="e">
        <f t="shared" si="24"/>
        <v>#DIV/0!</v>
      </c>
      <c r="N670" s="222" t="s">
        <v>606</v>
      </c>
    </row>
    <row r="671" spans="1:14" s="211" customFormat="1" ht="12.65" customHeight="1" x14ac:dyDescent="0.3">
      <c r="A671" s="223">
        <v>6100</v>
      </c>
      <c r="B671" s="222" t="s">
        <v>607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 t="e">
        <f>(G625/G612)*F91</f>
        <v>#DIV/0!</v>
      </c>
      <c r="H671" s="230" t="e">
        <f>(H628/H612)*F60</f>
        <v>#DIV/0!</v>
      </c>
      <c r="I671" s="228" t="e">
        <f>(I629/I612)*F92</f>
        <v>#DIV/0!</v>
      </c>
      <c r="J671" s="228" t="e">
        <f>(J630/J612)*F93</f>
        <v>#DIV/0!</v>
      </c>
      <c r="K671" s="228" t="e">
        <f>(K644/K612)*F89</f>
        <v>#DIV/0!</v>
      </c>
      <c r="L671" s="228" t="e">
        <f>(L647/L612)*F94</f>
        <v>#DIV/0!</v>
      </c>
      <c r="M671" s="211" t="e">
        <f t="shared" si="24"/>
        <v>#DIV/0!</v>
      </c>
      <c r="N671" s="222" t="s">
        <v>608</v>
      </c>
    </row>
    <row r="672" spans="1:14" s="211" customFormat="1" ht="12.65" customHeight="1" x14ac:dyDescent="0.3">
      <c r="A672" s="223">
        <v>6120</v>
      </c>
      <c r="B672" s="222" t="s">
        <v>609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 t="e">
        <f>(G625/G612)*G91</f>
        <v>#DIV/0!</v>
      </c>
      <c r="H672" s="230" t="e">
        <f>(H628/H612)*G60</f>
        <v>#DIV/0!</v>
      </c>
      <c r="I672" s="228" t="e">
        <f>(I629/I612)*G92</f>
        <v>#DIV/0!</v>
      </c>
      <c r="J672" s="228" t="e">
        <f>(J630/J612)*G93</f>
        <v>#DIV/0!</v>
      </c>
      <c r="K672" s="228" t="e">
        <f>(K644/K612)*G89</f>
        <v>#DIV/0!</v>
      </c>
      <c r="L672" s="228" t="e">
        <f>(L647/L612)*G94</f>
        <v>#DIV/0!</v>
      </c>
      <c r="M672" s="211" t="e">
        <f t="shared" si="24"/>
        <v>#DIV/0!</v>
      </c>
      <c r="N672" s="222" t="s">
        <v>610</v>
      </c>
    </row>
    <row r="673" spans="1:14" s="211" customFormat="1" ht="12.65" customHeight="1" x14ac:dyDescent="0.3">
      <c r="A673" s="223">
        <v>6140</v>
      </c>
      <c r="B673" s="222" t="s">
        <v>611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 t="e">
        <f>(G625/G612)*H91</f>
        <v>#DIV/0!</v>
      </c>
      <c r="H673" s="230" t="e">
        <f>(H628/H612)*H60</f>
        <v>#DIV/0!</v>
      </c>
      <c r="I673" s="228" t="e">
        <f>(I629/I612)*H92</f>
        <v>#DIV/0!</v>
      </c>
      <c r="J673" s="228" t="e">
        <f>(J630/J612)*H93</f>
        <v>#DIV/0!</v>
      </c>
      <c r="K673" s="228" t="e">
        <f>(K644/K612)*H89</f>
        <v>#DIV/0!</v>
      </c>
      <c r="L673" s="228" t="e">
        <f>(L647/L612)*H94</f>
        <v>#DIV/0!</v>
      </c>
      <c r="M673" s="211" t="e">
        <f t="shared" si="24"/>
        <v>#DIV/0!</v>
      </c>
      <c r="N673" s="222" t="s">
        <v>612</v>
      </c>
    </row>
    <row r="674" spans="1:14" s="211" customFormat="1" ht="12.65" customHeight="1" x14ac:dyDescent="0.3">
      <c r="A674" s="223">
        <v>6150</v>
      </c>
      <c r="B674" s="222" t="s">
        <v>613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 t="e">
        <f>(G625/G612)*I91</f>
        <v>#DIV/0!</v>
      </c>
      <c r="H674" s="230" t="e">
        <f>(H628/H612)*I60</f>
        <v>#DIV/0!</v>
      </c>
      <c r="I674" s="228" t="e">
        <f>(I629/I612)*I92</f>
        <v>#DIV/0!</v>
      </c>
      <c r="J674" s="228" t="e">
        <f>(J630/J612)*I93</f>
        <v>#DIV/0!</v>
      </c>
      <c r="K674" s="228" t="e">
        <f>(K644/K612)*I89</f>
        <v>#DIV/0!</v>
      </c>
      <c r="L674" s="228" t="e">
        <f>(L647/L612)*I94</f>
        <v>#DIV/0!</v>
      </c>
      <c r="M674" s="211" t="e">
        <f t="shared" si="24"/>
        <v>#DIV/0!</v>
      </c>
      <c r="N674" s="222" t="s">
        <v>614</v>
      </c>
    </row>
    <row r="675" spans="1:14" s="211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 t="e">
        <f>(G625/G612)*J91</f>
        <v>#DIV/0!</v>
      </c>
      <c r="H675" s="230" t="e">
        <f>(H628/H612)*J60</f>
        <v>#DIV/0!</v>
      </c>
      <c r="I675" s="228" t="e">
        <f>(I629/I612)*J92</f>
        <v>#DIV/0!</v>
      </c>
      <c r="J675" s="228" t="e">
        <f>(J630/J612)*J93</f>
        <v>#DIV/0!</v>
      </c>
      <c r="K675" s="228" t="e">
        <f>(K644/K612)*J89</f>
        <v>#DIV/0!</v>
      </c>
      <c r="L675" s="228" t="e">
        <f>(L647/L612)*J94</f>
        <v>#DIV/0!</v>
      </c>
      <c r="M675" s="211" t="e">
        <f t="shared" si="24"/>
        <v>#DIV/0!</v>
      </c>
      <c r="N675" s="222" t="s">
        <v>615</v>
      </c>
    </row>
    <row r="676" spans="1:14" s="211" customFormat="1" ht="12.65" customHeight="1" x14ac:dyDescent="0.3">
      <c r="A676" s="223">
        <v>6200</v>
      </c>
      <c r="B676" s="222" t="s">
        <v>335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 t="e">
        <f>(G625/G612)*K91</f>
        <v>#DIV/0!</v>
      </c>
      <c r="H676" s="230" t="e">
        <f>(H628/H612)*K60</f>
        <v>#DIV/0!</v>
      </c>
      <c r="I676" s="228" t="e">
        <f>(I629/I612)*K92</f>
        <v>#DIV/0!</v>
      </c>
      <c r="J676" s="228" t="e">
        <f>(J630/J612)*K93</f>
        <v>#DIV/0!</v>
      </c>
      <c r="K676" s="228" t="e">
        <f>(K644/K612)*K89</f>
        <v>#DIV/0!</v>
      </c>
      <c r="L676" s="228" t="e">
        <f>(L647/L612)*K94</f>
        <v>#DIV/0!</v>
      </c>
      <c r="M676" s="211" t="e">
        <f t="shared" si="24"/>
        <v>#DIV/0!</v>
      </c>
      <c r="N676" s="222" t="s">
        <v>616</v>
      </c>
    </row>
    <row r="677" spans="1:14" s="211" customFormat="1" ht="12.65" customHeight="1" x14ac:dyDescent="0.3">
      <c r="A677" s="223">
        <v>6210</v>
      </c>
      <c r="B677" s="222" t="s">
        <v>336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 t="e">
        <f>(G625/G612)*L91</f>
        <v>#DIV/0!</v>
      </c>
      <c r="H677" s="230" t="e">
        <f>(H628/H612)*L60</f>
        <v>#DIV/0!</v>
      </c>
      <c r="I677" s="228" t="e">
        <f>(I629/I612)*L92</f>
        <v>#DIV/0!</v>
      </c>
      <c r="J677" s="228" t="e">
        <f>(J630/J612)*L93</f>
        <v>#DIV/0!</v>
      </c>
      <c r="K677" s="228" t="e">
        <f>(K644/K612)*L89</f>
        <v>#DIV/0!</v>
      </c>
      <c r="L677" s="228" t="e">
        <f>(L647/L612)*L94</f>
        <v>#DIV/0!</v>
      </c>
      <c r="M677" s="211" t="e">
        <f t="shared" si="24"/>
        <v>#DIV/0!</v>
      </c>
      <c r="N677" s="222" t="s">
        <v>617</v>
      </c>
    </row>
    <row r="678" spans="1:14" s="211" customFormat="1" ht="12.65" customHeight="1" x14ac:dyDescent="0.3">
      <c r="A678" s="223">
        <v>6330</v>
      </c>
      <c r="B678" s="222" t="s">
        <v>618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 t="e">
        <f>(G625/G612)*M91</f>
        <v>#DIV/0!</v>
      </c>
      <c r="H678" s="230" t="e">
        <f>(H628/H612)*M60</f>
        <v>#DIV/0!</v>
      </c>
      <c r="I678" s="228" t="e">
        <f>(I629/I612)*M92</f>
        <v>#DIV/0!</v>
      </c>
      <c r="J678" s="228" t="e">
        <f>(J630/J612)*M93</f>
        <v>#DIV/0!</v>
      </c>
      <c r="K678" s="228" t="e">
        <f>(K644/K612)*M89</f>
        <v>#DIV/0!</v>
      </c>
      <c r="L678" s="228" t="e">
        <f>(L647/L612)*M94</f>
        <v>#DIV/0!</v>
      </c>
      <c r="M678" s="211" t="e">
        <f t="shared" si="24"/>
        <v>#DIV/0!</v>
      </c>
      <c r="N678" s="222" t="s">
        <v>619</v>
      </c>
    </row>
    <row r="679" spans="1:14" s="211" customFormat="1" ht="12.65" customHeight="1" x14ac:dyDescent="0.3">
      <c r="A679" s="223">
        <v>6400</v>
      </c>
      <c r="B679" s="222" t="s">
        <v>620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 t="e">
        <f>(G625/G612)*N91</f>
        <v>#DIV/0!</v>
      </c>
      <c r="H679" s="230" t="e">
        <f>(H628/H612)*N60</f>
        <v>#DIV/0!</v>
      </c>
      <c r="I679" s="228" t="e">
        <f>(I629/I612)*N92</f>
        <v>#DIV/0!</v>
      </c>
      <c r="J679" s="228" t="e">
        <f>(J630/J612)*N93</f>
        <v>#DIV/0!</v>
      </c>
      <c r="K679" s="228" t="e">
        <f>(K644/K612)*N89</f>
        <v>#DIV/0!</v>
      </c>
      <c r="L679" s="228" t="e">
        <f>(L647/L612)*N94</f>
        <v>#DIV/0!</v>
      </c>
      <c r="M679" s="211" t="e">
        <f t="shared" si="24"/>
        <v>#DIV/0!</v>
      </c>
      <c r="N679" s="222" t="s">
        <v>621</v>
      </c>
    </row>
    <row r="680" spans="1:14" s="211" customFormat="1" ht="12.65" customHeight="1" x14ac:dyDescent="0.3">
      <c r="A680" s="223">
        <v>7010</v>
      </c>
      <c r="B680" s="222" t="s">
        <v>622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 t="e">
        <f>(G625/G612)*O91</f>
        <v>#DIV/0!</v>
      </c>
      <c r="H680" s="230" t="e">
        <f>(H628/H612)*O60</f>
        <v>#DIV/0!</v>
      </c>
      <c r="I680" s="228" t="e">
        <f>(I629/I612)*O92</f>
        <v>#DIV/0!</v>
      </c>
      <c r="J680" s="228" t="e">
        <f>(J630/J612)*O93</f>
        <v>#DIV/0!</v>
      </c>
      <c r="K680" s="228" t="e">
        <f>(K644/K612)*O89</f>
        <v>#DIV/0!</v>
      </c>
      <c r="L680" s="228" t="e">
        <f>(L647/L612)*O94</f>
        <v>#DIV/0!</v>
      </c>
      <c r="M680" s="211" t="e">
        <f t="shared" si="24"/>
        <v>#DIV/0!</v>
      </c>
      <c r="N680" s="222" t="s">
        <v>623</v>
      </c>
    </row>
    <row r="681" spans="1:14" s="211" customFormat="1" ht="12.65" customHeight="1" x14ac:dyDescent="0.3">
      <c r="A681" s="223">
        <v>7020</v>
      </c>
      <c r="B681" s="222" t="s">
        <v>624</v>
      </c>
      <c r="C681" s="228">
        <f>P85</f>
        <v>1050543</v>
      </c>
      <c r="D681" s="228">
        <f>(D615/D612)*P90</f>
        <v>222818.75768874085</v>
      </c>
      <c r="E681" s="230">
        <f>(E623/E612)*SUM(C681:D681)</f>
        <v>122157.90982620297</v>
      </c>
      <c r="F681" s="230">
        <f>(F624/F612)*P64</f>
        <v>23371.044375052352</v>
      </c>
      <c r="G681" s="228" t="e">
        <f>(G625/G612)*P91</f>
        <v>#DIV/0!</v>
      </c>
      <c r="H681" s="230" t="e">
        <f>(H628/H612)*P60</f>
        <v>#DIV/0!</v>
      </c>
      <c r="I681" s="228" t="e">
        <f>(I629/I612)*P92</f>
        <v>#DIV/0!</v>
      </c>
      <c r="J681" s="228" t="e">
        <f>(J630/J612)*P93</f>
        <v>#DIV/0!</v>
      </c>
      <c r="K681" s="228" t="e">
        <f>(K644/K612)*P89</f>
        <v>#DIV/0!</v>
      </c>
      <c r="L681" s="228" t="e">
        <f>(L647/L612)*P94</f>
        <v>#DIV/0!</v>
      </c>
      <c r="M681" s="211" t="e">
        <f t="shared" si="24"/>
        <v>#DIV/0!</v>
      </c>
      <c r="N681" s="222" t="s">
        <v>625</v>
      </c>
    </row>
    <row r="682" spans="1:14" s="211" customFormat="1" ht="12.65" customHeight="1" x14ac:dyDescent="0.3">
      <c r="A682" s="223">
        <v>7030</v>
      </c>
      <c r="B682" s="222" t="s">
        <v>626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 t="e">
        <f>(G625/G612)*Q91</f>
        <v>#DIV/0!</v>
      </c>
      <c r="H682" s="230" t="e">
        <f>(H628/H612)*Q60</f>
        <v>#DIV/0!</v>
      </c>
      <c r="I682" s="228" t="e">
        <f>(I629/I612)*Q92</f>
        <v>#DIV/0!</v>
      </c>
      <c r="J682" s="228" t="e">
        <f>(J630/J612)*Q93</f>
        <v>#DIV/0!</v>
      </c>
      <c r="K682" s="228" t="e">
        <f>(K644/K612)*Q89</f>
        <v>#DIV/0!</v>
      </c>
      <c r="L682" s="228" t="e">
        <f>(L647/L612)*Q94</f>
        <v>#DIV/0!</v>
      </c>
      <c r="M682" s="211" t="e">
        <f t="shared" si="24"/>
        <v>#DIV/0!</v>
      </c>
      <c r="N682" s="222" t="s">
        <v>627</v>
      </c>
    </row>
    <row r="683" spans="1:14" s="211" customFormat="1" ht="12.65" customHeight="1" x14ac:dyDescent="0.3">
      <c r="A683" s="223">
        <v>7040</v>
      </c>
      <c r="B683" s="222" t="s">
        <v>133</v>
      </c>
      <c r="C683" s="228">
        <f>R85</f>
        <v>396167</v>
      </c>
      <c r="D683" s="228">
        <f>(D615/D612)*R90</f>
        <v>2750.1559513219904</v>
      </c>
      <c r="E683" s="230">
        <f>(E623/E612)*SUM(C683:D683)</f>
        <v>38269.475010210466</v>
      </c>
      <c r="F683" s="230">
        <f>(F624/F612)*R64</f>
        <v>0</v>
      </c>
      <c r="G683" s="228" t="e">
        <f>(G625/G612)*R91</f>
        <v>#DIV/0!</v>
      </c>
      <c r="H683" s="230" t="e">
        <f>(H628/H612)*R60</f>
        <v>#DIV/0!</v>
      </c>
      <c r="I683" s="228" t="e">
        <f>(I629/I612)*R92</f>
        <v>#DIV/0!</v>
      </c>
      <c r="J683" s="228" t="e">
        <f>(J630/J612)*R93</f>
        <v>#DIV/0!</v>
      </c>
      <c r="K683" s="228" t="e">
        <f>(K644/K612)*R89</f>
        <v>#DIV/0!</v>
      </c>
      <c r="L683" s="228" t="e">
        <f>(L647/L612)*R94</f>
        <v>#DIV/0!</v>
      </c>
      <c r="M683" s="211" t="e">
        <f t="shared" si="24"/>
        <v>#DIV/0!</v>
      </c>
      <c r="N683" s="222" t="s">
        <v>628</v>
      </c>
    </row>
    <row r="684" spans="1:14" s="211" customFormat="1" ht="12.65" customHeight="1" x14ac:dyDescent="0.3">
      <c r="A684" s="223">
        <v>7050</v>
      </c>
      <c r="B684" s="222" t="s">
        <v>629</v>
      </c>
      <c r="C684" s="228">
        <f>S85</f>
        <v>137773</v>
      </c>
      <c r="D684" s="228">
        <f>(D615/D612)*S90</f>
        <v>0</v>
      </c>
      <c r="E684" s="230">
        <f>(E623/E612)*SUM(C684:D684)</f>
        <v>13217.030909608475</v>
      </c>
      <c r="F684" s="230">
        <f>(F624/F612)*S64</f>
        <v>5801.739376518517</v>
      </c>
      <c r="G684" s="228" t="e">
        <f>(G625/G612)*S91</f>
        <v>#DIV/0!</v>
      </c>
      <c r="H684" s="230" t="e">
        <f>(H628/H612)*S60</f>
        <v>#DIV/0!</v>
      </c>
      <c r="I684" s="228" t="e">
        <f>(I629/I612)*S92</f>
        <v>#DIV/0!</v>
      </c>
      <c r="J684" s="228" t="e">
        <f>(J630/J612)*S93</f>
        <v>#DIV/0!</v>
      </c>
      <c r="K684" s="228" t="e">
        <f>(K644/K612)*S89</f>
        <v>#DIV/0!</v>
      </c>
      <c r="L684" s="228" t="e">
        <f>(L647/L612)*S94</f>
        <v>#DIV/0!</v>
      </c>
      <c r="M684" s="211" t="e">
        <f t="shared" si="24"/>
        <v>#DIV/0!</v>
      </c>
      <c r="N684" s="222" t="s">
        <v>630</v>
      </c>
    </row>
    <row r="685" spans="1:14" s="211" customFormat="1" ht="12.65" customHeight="1" x14ac:dyDescent="0.3">
      <c r="A685" s="223">
        <v>7060</v>
      </c>
      <c r="B685" s="222" t="s">
        <v>631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 t="e">
        <f>(G625/G612)*T91</f>
        <v>#DIV/0!</v>
      </c>
      <c r="H685" s="230" t="e">
        <f>(H628/H612)*T60</f>
        <v>#DIV/0!</v>
      </c>
      <c r="I685" s="228" t="e">
        <f>(I629/I612)*T92</f>
        <v>#DIV/0!</v>
      </c>
      <c r="J685" s="228" t="e">
        <f>(J630/J612)*T93</f>
        <v>#DIV/0!</v>
      </c>
      <c r="K685" s="228" t="e">
        <f>(K644/K612)*T89</f>
        <v>#DIV/0!</v>
      </c>
      <c r="L685" s="228" t="e">
        <f>(L647/L612)*T94</f>
        <v>#DIV/0!</v>
      </c>
      <c r="M685" s="211" t="e">
        <f t="shared" si="24"/>
        <v>#DIV/0!</v>
      </c>
      <c r="N685" s="222" t="s">
        <v>632</v>
      </c>
    </row>
    <row r="686" spans="1:14" s="211" customFormat="1" ht="12.65" customHeight="1" x14ac:dyDescent="0.3">
      <c r="A686" s="223">
        <v>7070</v>
      </c>
      <c r="B686" s="222" t="s">
        <v>136</v>
      </c>
      <c r="C686" s="228">
        <f>U85</f>
        <v>2262082</v>
      </c>
      <c r="D686" s="228">
        <f>(D615/D612)*U90</f>
        <v>104281.4236235971</v>
      </c>
      <c r="E686" s="230">
        <f>(E623/E612)*SUM(C686:D686)</f>
        <v>227013.26467014593</v>
      </c>
      <c r="F686" s="230">
        <f>(F624/F612)*U64</f>
        <v>52680.51714236405</v>
      </c>
      <c r="G686" s="228" t="e">
        <f>(G625/G612)*U91</f>
        <v>#DIV/0!</v>
      </c>
      <c r="H686" s="230" t="e">
        <f>(H628/H612)*U60</f>
        <v>#DIV/0!</v>
      </c>
      <c r="I686" s="228" t="e">
        <f>(I629/I612)*U92</f>
        <v>#DIV/0!</v>
      </c>
      <c r="J686" s="228" t="e">
        <f>(J630/J612)*U93</f>
        <v>#DIV/0!</v>
      </c>
      <c r="K686" s="228" t="e">
        <f>(K644/K612)*U89</f>
        <v>#DIV/0!</v>
      </c>
      <c r="L686" s="228" t="e">
        <f>(L647/L612)*U94</f>
        <v>#DIV/0!</v>
      </c>
      <c r="M686" s="211" t="e">
        <f t="shared" si="24"/>
        <v>#DIV/0!</v>
      </c>
      <c r="N686" s="222" t="s">
        <v>633</v>
      </c>
    </row>
    <row r="687" spans="1:14" s="211" customFormat="1" ht="12.65" customHeight="1" x14ac:dyDescent="0.3">
      <c r="A687" s="223">
        <v>7110</v>
      </c>
      <c r="B687" s="222" t="s">
        <v>634</v>
      </c>
      <c r="C687" s="228">
        <f>V85</f>
        <v>0</v>
      </c>
      <c r="D687" s="228">
        <f>(D615/D612)*V90</f>
        <v>0</v>
      </c>
      <c r="E687" s="230">
        <f>(E623/E612)*SUM(C687:D687)</f>
        <v>0</v>
      </c>
      <c r="F687" s="230">
        <f>(F624/F612)*V64</f>
        <v>0</v>
      </c>
      <c r="G687" s="228" t="e">
        <f>(G625/G612)*V91</f>
        <v>#DIV/0!</v>
      </c>
      <c r="H687" s="230" t="e">
        <f>(H628/H612)*V60</f>
        <v>#DIV/0!</v>
      </c>
      <c r="I687" s="228" t="e">
        <f>(I629/I612)*V92</f>
        <v>#DIV/0!</v>
      </c>
      <c r="J687" s="228" t="e">
        <f>(J630/J612)*V93</f>
        <v>#DIV/0!</v>
      </c>
      <c r="K687" s="228" t="e">
        <f>(K644/K612)*V89</f>
        <v>#DIV/0!</v>
      </c>
      <c r="L687" s="228" t="e">
        <f>(L647/L612)*V94</f>
        <v>#DIV/0!</v>
      </c>
      <c r="M687" s="211" t="e">
        <f t="shared" si="24"/>
        <v>#DIV/0!</v>
      </c>
      <c r="N687" s="222" t="s">
        <v>635</v>
      </c>
    </row>
    <row r="688" spans="1:14" s="211" customFormat="1" ht="12.65" customHeight="1" x14ac:dyDescent="0.3">
      <c r="A688" s="223">
        <v>7120</v>
      </c>
      <c r="B688" s="222" t="s">
        <v>636</v>
      </c>
      <c r="C688" s="228">
        <f>W85</f>
        <v>0</v>
      </c>
      <c r="D688" s="228">
        <f>(D615/D612)*W90</f>
        <v>0</v>
      </c>
      <c r="E688" s="230">
        <f>(E623/E612)*SUM(C688:D688)</f>
        <v>0</v>
      </c>
      <c r="F688" s="230">
        <f>(F624/F612)*W64</f>
        <v>0</v>
      </c>
      <c r="G688" s="228" t="e">
        <f>(G625/G612)*W91</f>
        <v>#DIV/0!</v>
      </c>
      <c r="H688" s="230" t="e">
        <f>(H628/H612)*W60</f>
        <v>#DIV/0!</v>
      </c>
      <c r="I688" s="228" t="e">
        <f>(I629/I612)*W92</f>
        <v>#DIV/0!</v>
      </c>
      <c r="J688" s="228" t="e">
        <f>(J630/J612)*W93</f>
        <v>#DIV/0!</v>
      </c>
      <c r="K688" s="228" t="e">
        <f>(K644/K612)*W89</f>
        <v>#DIV/0!</v>
      </c>
      <c r="L688" s="228" t="e">
        <f>(L647/L612)*W94</f>
        <v>#DIV/0!</v>
      </c>
      <c r="M688" s="211" t="e">
        <f t="shared" si="24"/>
        <v>#DIV/0!</v>
      </c>
      <c r="N688" s="222" t="s">
        <v>637</v>
      </c>
    </row>
    <row r="689" spans="1:14" s="211" customFormat="1" ht="12.65" customHeight="1" x14ac:dyDescent="0.3">
      <c r="A689" s="223">
        <v>7130</v>
      </c>
      <c r="B689" s="222" t="s">
        <v>638</v>
      </c>
      <c r="C689" s="228">
        <f>X85</f>
        <v>588</v>
      </c>
      <c r="D689" s="228">
        <f>(D615/D612)*X90</f>
        <v>0</v>
      </c>
      <c r="E689" s="230">
        <f>(E623/E612)*SUM(C689:D689)</f>
        <v>56.408833188286408</v>
      </c>
      <c r="F689" s="230">
        <f>(F624/F612)*X64</f>
        <v>44.136815626363507</v>
      </c>
      <c r="G689" s="228" t="e">
        <f>(G625/G612)*X91</f>
        <v>#DIV/0!</v>
      </c>
      <c r="H689" s="230" t="e">
        <f>(H628/H612)*X60</f>
        <v>#DIV/0!</v>
      </c>
      <c r="I689" s="228" t="e">
        <f>(I629/I612)*X92</f>
        <v>#DIV/0!</v>
      </c>
      <c r="J689" s="228" t="e">
        <f>(J630/J612)*X93</f>
        <v>#DIV/0!</v>
      </c>
      <c r="K689" s="228" t="e">
        <f>(K644/K612)*X89</f>
        <v>#DIV/0!</v>
      </c>
      <c r="L689" s="228" t="e">
        <f>(L647/L612)*X94</f>
        <v>#DIV/0!</v>
      </c>
      <c r="M689" s="211" t="e">
        <f t="shared" si="24"/>
        <v>#DIV/0!</v>
      </c>
      <c r="N689" s="222" t="s">
        <v>639</v>
      </c>
    </row>
    <row r="690" spans="1:14" s="211" customFormat="1" ht="12.65" customHeight="1" x14ac:dyDescent="0.3">
      <c r="A690" s="223">
        <v>7140</v>
      </c>
      <c r="B690" s="222" t="s">
        <v>640</v>
      </c>
      <c r="C690" s="228">
        <f>Y85</f>
        <v>1840088</v>
      </c>
      <c r="D690" s="228">
        <f>(D615/D612)*Y90</f>
        <v>213277.40030660332</v>
      </c>
      <c r="E690" s="230">
        <f>(E623/E612)*SUM(C690:D690)</f>
        <v>196986.3033001601</v>
      </c>
      <c r="F690" s="230">
        <f>(F624/F612)*Y64</f>
        <v>7325.8857052486383</v>
      </c>
      <c r="G690" s="228" t="e">
        <f>(G625/G612)*Y91</f>
        <v>#DIV/0!</v>
      </c>
      <c r="H690" s="230" t="e">
        <f>(H628/H612)*Y60</f>
        <v>#DIV/0!</v>
      </c>
      <c r="I690" s="228" t="e">
        <f>(I629/I612)*Y92</f>
        <v>#DIV/0!</v>
      </c>
      <c r="J690" s="228" t="e">
        <f>(J630/J612)*Y93</f>
        <v>#DIV/0!</v>
      </c>
      <c r="K690" s="228" t="e">
        <f>(K644/K612)*Y89</f>
        <v>#DIV/0!</v>
      </c>
      <c r="L690" s="228" t="e">
        <f>(L647/L612)*Y94</f>
        <v>#DIV/0!</v>
      </c>
      <c r="M690" s="211" t="e">
        <f t="shared" si="24"/>
        <v>#DIV/0!</v>
      </c>
      <c r="N690" s="222" t="s">
        <v>641</v>
      </c>
    </row>
    <row r="691" spans="1:14" s="211" customFormat="1" ht="12.65" customHeight="1" x14ac:dyDescent="0.3">
      <c r="A691" s="223">
        <v>7150</v>
      </c>
      <c r="B691" s="222" t="s">
        <v>642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 t="e">
        <f>(G625/G612)*Z91</f>
        <v>#DIV/0!</v>
      </c>
      <c r="H691" s="230" t="e">
        <f>(H628/H612)*Z60</f>
        <v>#DIV/0!</v>
      </c>
      <c r="I691" s="228" t="e">
        <f>(I629/I612)*Z92</f>
        <v>#DIV/0!</v>
      </c>
      <c r="J691" s="228" t="e">
        <f>(J630/J612)*Z93</f>
        <v>#DIV/0!</v>
      </c>
      <c r="K691" s="228" t="e">
        <f>(K644/K612)*Z89</f>
        <v>#DIV/0!</v>
      </c>
      <c r="L691" s="228" t="e">
        <f>(L647/L612)*Z94</f>
        <v>#DIV/0!</v>
      </c>
      <c r="M691" s="211" t="e">
        <f t="shared" si="24"/>
        <v>#DIV/0!</v>
      </c>
      <c r="N691" s="222" t="s">
        <v>643</v>
      </c>
    </row>
    <row r="692" spans="1:14" s="211" customFormat="1" ht="12.65" customHeight="1" x14ac:dyDescent="0.3">
      <c r="A692" s="223">
        <v>7160</v>
      </c>
      <c r="B692" s="222" t="s">
        <v>644</v>
      </c>
      <c r="C692" s="228">
        <f>AA85</f>
        <v>0</v>
      </c>
      <c r="D692" s="228">
        <f>(D615/D612)*AA90</f>
        <v>0</v>
      </c>
      <c r="E692" s="230">
        <f>(E623/E612)*SUM(C692:D692)</f>
        <v>0</v>
      </c>
      <c r="F692" s="230">
        <f>(F624/F612)*AA64</f>
        <v>0</v>
      </c>
      <c r="G692" s="228" t="e">
        <f>(G625/G612)*AA91</f>
        <v>#DIV/0!</v>
      </c>
      <c r="H692" s="230" t="e">
        <f>(H628/H612)*AA60</f>
        <v>#DIV/0!</v>
      </c>
      <c r="I692" s="228" t="e">
        <f>(I629/I612)*AA92</f>
        <v>#DIV/0!</v>
      </c>
      <c r="J692" s="228" t="e">
        <f>(J630/J612)*AA93</f>
        <v>#DIV/0!</v>
      </c>
      <c r="K692" s="228" t="e">
        <f>(K644/K612)*AA89</f>
        <v>#DIV/0!</v>
      </c>
      <c r="L692" s="228" t="e">
        <f>(L647/L612)*AA94</f>
        <v>#DIV/0!</v>
      </c>
      <c r="M692" s="211" t="e">
        <f t="shared" si="24"/>
        <v>#DIV/0!</v>
      </c>
      <c r="N692" s="222" t="s">
        <v>645</v>
      </c>
    </row>
    <row r="693" spans="1:14" s="211" customFormat="1" ht="12.65" customHeight="1" x14ac:dyDescent="0.3">
      <c r="A693" s="223">
        <v>7170</v>
      </c>
      <c r="B693" s="222" t="s">
        <v>142</v>
      </c>
      <c r="C693" s="228">
        <f>AB85</f>
        <v>1220766</v>
      </c>
      <c r="D693" s="228">
        <f>(D615/D612)*AB90</f>
        <v>5051.3068493669207</v>
      </c>
      <c r="E693" s="230">
        <f>(E623/E612)*SUM(C693:D693)</f>
        <v>117596.8094921436</v>
      </c>
      <c r="F693" s="230">
        <f>(F624/F612)*AB64</f>
        <v>55086.198781835694</v>
      </c>
      <c r="G693" s="228" t="e">
        <f>(G625/G612)*AB91</f>
        <v>#DIV/0!</v>
      </c>
      <c r="H693" s="230" t="e">
        <f>(H628/H612)*AB60</f>
        <v>#DIV/0!</v>
      </c>
      <c r="I693" s="228" t="e">
        <f>(I629/I612)*AB92</f>
        <v>#DIV/0!</v>
      </c>
      <c r="J693" s="228" t="e">
        <f>(J630/J612)*AB93</f>
        <v>#DIV/0!</v>
      </c>
      <c r="K693" s="228" t="e">
        <f>(K644/K612)*AB89</f>
        <v>#DIV/0!</v>
      </c>
      <c r="L693" s="228" t="e">
        <f>(L647/L612)*AB94</f>
        <v>#DIV/0!</v>
      </c>
      <c r="M693" s="211" t="e">
        <f t="shared" si="24"/>
        <v>#DIV/0!</v>
      </c>
      <c r="N693" s="222" t="s">
        <v>646</v>
      </c>
    </row>
    <row r="694" spans="1:14" s="211" customFormat="1" ht="12.65" customHeight="1" x14ac:dyDescent="0.3">
      <c r="A694" s="223">
        <v>7180</v>
      </c>
      <c r="B694" s="222" t="s">
        <v>647</v>
      </c>
      <c r="C694" s="228">
        <f>AC85</f>
        <v>226616</v>
      </c>
      <c r="D694" s="228">
        <f>(D615/D612)*AC90</f>
        <v>55676.626606355392</v>
      </c>
      <c r="E694" s="230">
        <f>(E623/E612)*SUM(C694:D694)</f>
        <v>27081.288579117558</v>
      </c>
      <c r="F694" s="230">
        <f>(F624/F612)*AC64</f>
        <v>1472.2780641079828</v>
      </c>
      <c r="G694" s="228" t="e">
        <f>(G625/G612)*AC91</f>
        <v>#DIV/0!</v>
      </c>
      <c r="H694" s="230" t="e">
        <f>(H628/H612)*AC60</f>
        <v>#DIV/0!</v>
      </c>
      <c r="I694" s="228" t="e">
        <f>(I629/I612)*AC92</f>
        <v>#DIV/0!</v>
      </c>
      <c r="J694" s="228" t="e">
        <f>(J630/J612)*AC93</f>
        <v>#DIV/0!</v>
      </c>
      <c r="K694" s="228" t="e">
        <f>(K644/K612)*AC89</f>
        <v>#DIV/0!</v>
      </c>
      <c r="L694" s="228" t="e">
        <f>(L647/L612)*AC94</f>
        <v>#DIV/0!</v>
      </c>
      <c r="M694" s="211" t="e">
        <f t="shared" si="24"/>
        <v>#DIV/0!</v>
      </c>
      <c r="N694" s="222" t="s">
        <v>648</v>
      </c>
    </row>
    <row r="695" spans="1:14" s="211" customFormat="1" ht="12.65" customHeight="1" x14ac:dyDescent="0.3">
      <c r="A695" s="223">
        <v>7190</v>
      </c>
      <c r="B695" s="222" t="s">
        <v>144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 t="e">
        <f>(G625/G612)*AD91</f>
        <v>#DIV/0!</v>
      </c>
      <c r="H695" s="230" t="e">
        <f>(H628/H612)*AD60</f>
        <v>#DIV/0!</v>
      </c>
      <c r="I695" s="228" t="e">
        <f>(I629/I612)*AD92</f>
        <v>#DIV/0!</v>
      </c>
      <c r="J695" s="228" t="e">
        <f>(J630/J612)*AD93</f>
        <v>#DIV/0!</v>
      </c>
      <c r="K695" s="228" t="e">
        <f>(K644/K612)*AD89</f>
        <v>#DIV/0!</v>
      </c>
      <c r="L695" s="228" t="e">
        <f>(L647/L612)*AD94</f>
        <v>#DIV/0!</v>
      </c>
      <c r="M695" s="211" t="e">
        <f t="shared" si="24"/>
        <v>#DIV/0!</v>
      </c>
      <c r="N695" s="222" t="s">
        <v>649</v>
      </c>
    </row>
    <row r="696" spans="1:14" s="211" customFormat="1" ht="12.65" customHeight="1" x14ac:dyDescent="0.3">
      <c r="A696" s="223">
        <v>7200</v>
      </c>
      <c r="B696" s="222" t="s">
        <v>650</v>
      </c>
      <c r="C696" s="228">
        <f>AE85</f>
        <v>872711</v>
      </c>
      <c r="D696" s="228">
        <f>(D615/D612)*AE90</f>
        <v>98332.106667676053</v>
      </c>
      <c r="E696" s="230">
        <f>(E623/E612)*SUM(C696:D696)</f>
        <v>93155.456841245468</v>
      </c>
      <c r="F696" s="230">
        <f>(F624/F612)*AE64</f>
        <v>4154.4153021372695</v>
      </c>
      <c r="G696" s="228" t="e">
        <f>(G625/G612)*AE91</f>
        <v>#DIV/0!</v>
      </c>
      <c r="H696" s="230" t="e">
        <f>(H628/H612)*AE60</f>
        <v>#DIV/0!</v>
      </c>
      <c r="I696" s="228" t="e">
        <f>(I629/I612)*AE92</f>
        <v>#DIV/0!</v>
      </c>
      <c r="J696" s="228" t="e">
        <f>(J630/J612)*AE93</f>
        <v>#DIV/0!</v>
      </c>
      <c r="K696" s="228" t="e">
        <f>(K644/K612)*AE89</f>
        <v>#DIV/0!</v>
      </c>
      <c r="L696" s="228" t="e">
        <f>(L647/L612)*AE94</f>
        <v>#DIV/0!</v>
      </c>
      <c r="M696" s="211" t="e">
        <f t="shared" si="24"/>
        <v>#DIV/0!</v>
      </c>
      <c r="N696" s="222" t="s">
        <v>651</v>
      </c>
    </row>
    <row r="697" spans="1:14" s="211" customFormat="1" ht="12.65" customHeight="1" x14ac:dyDescent="0.3">
      <c r="A697" s="223">
        <v>7220</v>
      </c>
      <c r="B697" s="222" t="s">
        <v>652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 t="e">
        <f>(G625/G612)*AF91</f>
        <v>#DIV/0!</v>
      </c>
      <c r="H697" s="230" t="e">
        <f>(H628/H612)*AF60</f>
        <v>#DIV/0!</v>
      </c>
      <c r="I697" s="228" t="e">
        <f>(I629/I612)*AF92</f>
        <v>#DIV/0!</v>
      </c>
      <c r="J697" s="228" t="e">
        <f>(J630/J612)*AF93</f>
        <v>#DIV/0!</v>
      </c>
      <c r="K697" s="228" t="e">
        <f>(K644/K612)*AF89</f>
        <v>#DIV/0!</v>
      </c>
      <c r="L697" s="228" t="e">
        <f>(L647/L612)*AF94</f>
        <v>#DIV/0!</v>
      </c>
      <c r="M697" s="211" t="e">
        <f t="shared" si="24"/>
        <v>#DIV/0!</v>
      </c>
      <c r="N697" s="222" t="s">
        <v>653</v>
      </c>
    </row>
    <row r="698" spans="1:14" s="211" customFormat="1" ht="12.65" customHeight="1" x14ac:dyDescent="0.3">
      <c r="A698" s="223">
        <v>7230</v>
      </c>
      <c r="B698" s="222" t="s">
        <v>654</v>
      </c>
      <c r="C698" s="228">
        <f>AG85</f>
        <v>4055706</v>
      </c>
      <c r="D698" s="228">
        <f>(D615/D612)*AG90</f>
        <v>285735.59077918885</v>
      </c>
      <c r="E698" s="230">
        <f>(E623/E612)*SUM(C698:D698)</f>
        <v>416489.20831794565</v>
      </c>
      <c r="F698" s="230">
        <f>(F624/F612)*AG64</f>
        <v>11798.791668444854</v>
      </c>
      <c r="G698" s="228" t="e">
        <f>(G625/G612)*AG91</f>
        <v>#DIV/0!</v>
      </c>
      <c r="H698" s="230" t="e">
        <f>(H628/H612)*AG60</f>
        <v>#DIV/0!</v>
      </c>
      <c r="I698" s="228" t="e">
        <f>(I629/I612)*AG92</f>
        <v>#DIV/0!</v>
      </c>
      <c r="J698" s="228" t="e">
        <f>(J630/J612)*AG93</f>
        <v>#DIV/0!</v>
      </c>
      <c r="K698" s="228" t="e">
        <f>(K644/K612)*AG89</f>
        <v>#DIV/0!</v>
      </c>
      <c r="L698" s="228" t="e">
        <f>(L647/L612)*AG94</f>
        <v>#DIV/0!</v>
      </c>
      <c r="M698" s="211" t="e">
        <f t="shared" si="24"/>
        <v>#DIV/0!</v>
      </c>
      <c r="N698" s="222" t="s">
        <v>655</v>
      </c>
    </row>
    <row r="699" spans="1:14" s="211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 t="e">
        <f>(G625/G612)*AH91</f>
        <v>#DIV/0!</v>
      </c>
      <c r="H699" s="230" t="e">
        <f>(H628/H612)*AH60</f>
        <v>#DIV/0!</v>
      </c>
      <c r="I699" s="228" t="e">
        <f>(I629/I612)*AH92</f>
        <v>#DIV/0!</v>
      </c>
      <c r="J699" s="228" t="e">
        <f>(J630/J612)*AH93</f>
        <v>#DIV/0!</v>
      </c>
      <c r="K699" s="228" t="e">
        <f>(K644/K612)*AH89</f>
        <v>#DIV/0!</v>
      </c>
      <c r="L699" s="228" t="e">
        <f>(L647/L612)*AH94</f>
        <v>#DIV/0!</v>
      </c>
      <c r="M699" s="211" t="e">
        <f t="shared" si="24"/>
        <v>#DIV/0!</v>
      </c>
      <c r="N699" s="222" t="s">
        <v>656</v>
      </c>
    </row>
    <row r="700" spans="1:14" s="211" customFormat="1" ht="12.65" customHeight="1" x14ac:dyDescent="0.3">
      <c r="A700" s="223">
        <v>7250</v>
      </c>
      <c r="B700" s="222" t="s">
        <v>657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 t="e">
        <f>(G625/G612)*AI91</f>
        <v>#DIV/0!</v>
      </c>
      <c r="H700" s="230" t="e">
        <f>(H628/H612)*AI60</f>
        <v>#DIV/0!</v>
      </c>
      <c r="I700" s="228" t="e">
        <f>(I629/I612)*AI92</f>
        <v>#DIV/0!</v>
      </c>
      <c r="J700" s="228" t="e">
        <f>(J630/J612)*AI93</f>
        <v>#DIV/0!</v>
      </c>
      <c r="K700" s="228" t="e">
        <f>(K644/K612)*AI89</f>
        <v>#DIV/0!</v>
      </c>
      <c r="L700" s="228" t="e">
        <f>(L647/L612)*AI94</f>
        <v>#DIV/0!</v>
      </c>
      <c r="M700" s="211" t="e">
        <f t="shared" si="24"/>
        <v>#DIV/0!</v>
      </c>
      <c r="N700" s="222" t="s">
        <v>658</v>
      </c>
    </row>
    <row r="701" spans="1:14" s="211" customFormat="1" ht="12.65" customHeight="1" x14ac:dyDescent="0.3">
      <c r="A701" s="223">
        <v>7260</v>
      </c>
      <c r="B701" s="222" t="s">
        <v>148</v>
      </c>
      <c r="C701" s="228">
        <f>AJ85</f>
        <v>4681762</v>
      </c>
      <c r="D701" s="228">
        <f>(D615/D612)*AJ90</f>
        <v>626979.43126975419</v>
      </c>
      <c r="E701" s="230">
        <f>(E623/E612)*SUM(C701:D701)</f>
        <v>509285.560945987</v>
      </c>
      <c r="F701" s="230">
        <f>(F624/F612)*AJ64</f>
        <v>18394.39322534504</v>
      </c>
      <c r="G701" s="228" t="e">
        <f>(G625/G612)*AJ91</f>
        <v>#DIV/0!</v>
      </c>
      <c r="H701" s="230" t="e">
        <f>(H628/H612)*AJ60</f>
        <v>#DIV/0!</v>
      </c>
      <c r="I701" s="228" t="e">
        <f>(I629/I612)*AJ92</f>
        <v>#DIV/0!</v>
      </c>
      <c r="J701" s="228" t="e">
        <f>(J630/J612)*AJ93</f>
        <v>#DIV/0!</v>
      </c>
      <c r="K701" s="228" t="e">
        <f>(K644/K612)*AJ89</f>
        <v>#DIV/0!</v>
      </c>
      <c r="L701" s="228" t="e">
        <f>(L647/L612)*AJ94</f>
        <v>#DIV/0!</v>
      </c>
      <c r="M701" s="211" t="e">
        <f t="shared" si="24"/>
        <v>#DIV/0!</v>
      </c>
      <c r="N701" s="222" t="s">
        <v>659</v>
      </c>
    </row>
    <row r="702" spans="1:14" s="211" customFormat="1" ht="12.65" customHeight="1" x14ac:dyDescent="0.3">
      <c r="A702" s="223">
        <v>7310</v>
      </c>
      <c r="B702" s="222" t="s">
        <v>660</v>
      </c>
      <c r="C702" s="228">
        <f>AK85</f>
        <v>39388</v>
      </c>
      <c r="D702" s="228">
        <f>(D615/D612)*AK90</f>
        <v>0</v>
      </c>
      <c r="E702" s="230">
        <f>(E623/E612)*SUM(C702:D702)</f>
        <v>3778.6243564969814</v>
      </c>
      <c r="F702" s="230">
        <f>(F624/F612)*AK64</f>
        <v>33.928300447476708</v>
      </c>
      <c r="G702" s="228" t="e">
        <f>(G625/G612)*AK91</f>
        <v>#DIV/0!</v>
      </c>
      <c r="H702" s="230" t="e">
        <f>(H628/H612)*AK60</f>
        <v>#DIV/0!</v>
      </c>
      <c r="I702" s="228" t="e">
        <f>(I629/I612)*AK92</f>
        <v>#DIV/0!</v>
      </c>
      <c r="J702" s="228" t="e">
        <f>(J630/J612)*AK93</f>
        <v>#DIV/0!</v>
      </c>
      <c r="K702" s="228" t="e">
        <f>(K644/K612)*AK89</f>
        <v>#DIV/0!</v>
      </c>
      <c r="L702" s="228" t="e">
        <f>(L647/L612)*AK94</f>
        <v>#DIV/0!</v>
      </c>
      <c r="M702" s="211" t="e">
        <f t="shared" si="24"/>
        <v>#DIV/0!</v>
      </c>
      <c r="N702" s="222" t="s">
        <v>661</v>
      </c>
    </row>
    <row r="703" spans="1:14" s="211" customFormat="1" ht="12.65" customHeight="1" x14ac:dyDescent="0.3">
      <c r="A703" s="223">
        <v>7320</v>
      </c>
      <c r="B703" s="222" t="s">
        <v>662</v>
      </c>
      <c r="C703" s="228">
        <f>AL85</f>
        <v>970</v>
      </c>
      <c r="D703" s="228">
        <f>(D615/D612)*AL90</f>
        <v>0</v>
      </c>
      <c r="E703" s="230">
        <f>(E623/E612)*SUM(C703:D703)</f>
        <v>93.055388082717371</v>
      </c>
      <c r="F703" s="230">
        <f>(F624/F612)*AL64</f>
        <v>0</v>
      </c>
      <c r="G703" s="228" t="e">
        <f>(G625/G612)*AL91</f>
        <v>#DIV/0!</v>
      </c>
      <c r="H703" s="230" t="e">
        <f>(H628/H612)*AL60</f>
        <v>#DIV/0!</v>
      </c>
      <c r="I703" s="228" t="e">
        <f>(I629/I612)*AL92</f>
        <v>#DIV/0!</v>
      </c>
      <c r="J703" s="228" t="e">
        <f>(J630/J612)*AL93</f>
        <v>#DIV/0!</v>
      </c>
      <c r="K703" s="228" t="e">
        <f>(K644/K612)*AL89</f>
        <v>#DIV/0!</v>
      </c>
      <c r="L703" s="228" t="e">
        <f>(L647/L612)*AL94</f>
        <v>#DIV/0!</v>
      </c>
      <c r="M703" s="211" t="e">
        <f t="shared" si="24"/>
        <v>#DIV/0!</v>
      </c>
      <c r="N703" s="222" t="s">
        <v>663</v>
      </c>
    </row>
    <row r="704" spans="1:14" s="211" customFormat="1" ht="12.65" customHeight="1" x14ac:dyDescent="0.3">
      <c r="A704" s="223">
        <v>7330</v>
      </c>
      <c r="B704" s="222" t="s">
        <v>664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 t="e">
        <f>(G625/G612)*AM91</f>
        <v>#DIV/0!</v>
      </c>
      <c r="H704" s="230" t="e">
        <f>(H628/H612)*AM60</f>
        <v>#DIV/0!</v>
      </c>
      <c r="I704" s="228" t="e">
        <f>(I629/I612)*AM92</f>
        <v>#DIV/0!</v>
      </c>
      <c r="J704" s="228" t="e">
        <f>(J630/J612)*AM93</f>
        <v>#DIV/0!</v>
      </c>
      <c r="K704" s="228" t="e">
        <f>(K644/K612)*AM89</f>
        <v>#DIV/0!</v>
      </c>
      <c r="L704" s="228" t="e">
        <f>(L647/L612)*AM94</f>
        <v>#DIV/0!</v>
      </c>
      <c r="M704" s="211" t="e">
        <f t="shared" si="24"/>
        <v>#DIV/0!</v>
      </c>
      <c r="N704" s="222" t="s">
        <v>665</v>
      </c>
    </row>
    <row r="705" spans="1:14" s="211" customFormat="1" ht="12.65" customHeight="1" x14ac:dyDescent="0.3">
      <c r="A705" s="223">
        <v>7340</v>
      </c>
      <c r="B705" s="222" t="s">
        <v>666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 t="e">
        <f>(G625/G612)*AN91</f>
        <v>#DIV/0!</v>
      </c>
      <c r="H705" s="230" t="e">
        <f>(H628/H612)*AN60</f>
        <v>#DIV/0!</v>
      </c>
      <c r="I705" s="228" t="e">
        <f>(I629/I612)*AN92</f>
        <v>#DIV/0!</v>
      </c>
      <c r="J705" s="228" t="e">
        <f>(J630/J612)*AN93</f>
        <v>#DIV/0!</v>
      </c>
      <c r="K705" s="228" t="e">
        <f>(K644/K612)*AN89</f>
        <v>#DIV/0!</v>
      </c>
      <c r="L705" s="228" t="e">
        <f>(L647/L612)*AN94</f>
        <v>#DIV/0!</v>
      </c>
      <c r="M705" s="211" t="e">
        <f t="shared" si="24"/>
        <v>#DIV/0!</v>
      </c>
      <c r="N705" s="222" t="s">
        <v>667</v>
      </c>
    </row>
    <row r="706" spans="1:14" s="211" customFormat="1" ht="12.65" customHeight="1" x14ac:dyDescent="0.3">
      <c r="A706" s="223">
        <v>7350</v>
      </c>
      <c r="B706" s="222" t="s">
        <v>668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 t="e">
        <f>(G625/G612)*AO91</f>
        <v>#DIV/0!</v>
      </c>
      <c r="H706" s="230" t="e">
        <f>(H628/H612)*AO60</f>
        <v>#DIV/0!</v>
      </c>
      <c r="I706" s="228" t="e">
        <f>(I629/I612)*AO92</f>
        <v>#DIV/0!</v>
      </c>
      <c r="J706" s="228" t="e">
        <f>(J630/J612)*AO93</f>
        <v>#DIV/0!</v>
      </c>
      <c r="K706" s="228" t="e">
        <f>(K644/K612)*AO89</f>
        <v>#DIV/0!</v>
      </c>
      <c r="L706" s="228" t="e">
        <f>(L647/L612)*AO94</f>
        <v>#DIV/0!</v>
      </c>
      <c r="M706" s="211" t="e">
        <f t="shared" si="24"/>
        <v>#DIV/0!</v>
      </c>
      <c r="N706" s="222" t="s">
        <v>669</v>
      </c>
    </row>
    <row r="707" spans="1:14" s="211" customFormat="1" ht="12.65" customHeight="1" x14ac:dyDescent="0.3">
      <c r="A707" s="223">
        <v>7380</v>
      </c>
      <c r="B707" s="222" t="s">
        <v>670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 t="e">
        <f>(G625/G612)*AP91</f>
        <v>#DIV/0!</v>
      </c>
      <c r="H707" s="230" t="e">
        <f>(H628/H612)*AP60</f>
        <v>#DIV/0!</v>
      </c>
      <c r="I707" s="228" t="e">
        <f>(I629/I612)*AP92</f>
        <v>#DIV/0!</v>
      </c>
      <c r="J707" s="228" t="e">
        <f>(J630/J612)*AP93</f>
        <v>#DIV/0!</v>
      </c>
      <c r="K707" s="228" t="e">
        <f>(K644/K612)*AP89</f>
        <v>#DIV/0!</v>
      </c>
      <c r="L707" s="228" t="e">
        <f>(L647/L612)*AP94</f>
        <v>#DIV/0!</v>
      </c>
      <c r="M707" s="211" t="e">
        <f t="shared" si="24"/>
        <v>#DIV/0!</v>
      </c>
      <c r="N707" s="222" t="s">
        <v>671</v>
      </c>
    </row>
    <row r="708" spans="1:14" s="211" customFormat="1" ht="12.65" customHeight="1" x14ac:dyDescent="0.3">
      <c r="A708" s="223">
        <v>7390</v>
      </c>
      <c r="B708" s="222" t="s">
        <v>672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 t="e">
        <f>(G625/G612)*AQ91</f>
        <v>#DIV/0!</v>
      </c>
      <c r="H708" s="230" t="e">
        <f>(H628/H612)*AQ60</f>
        <v>#DIV/0!</v>
      </c>
      <c r="I708" s="228" t="e">
        <f>(I629/I612)*AQ92</f>
        <v>#DIV/0!</v>
      </c>
      <c r="J708" s="228" t="e">
        <f>(J630/J612)*AQ93</f>
        <v>#DIV/0!</v>
      </c>
      <c r="K708" s="228" t="e">
        <f>(K644/K612)*AQ89</f>
        <v>#DIV/0!</v>
      </c>
      <c r="L708" s="228" t="e">
        <f>(L647/L612)*AQ94</f>
        <v>#DIV/0!</v>
      </c>
      <c r="M708" s="211" t="e">
        <f t="shared" si="24"/>
        <v>#DIV/0!</v>
      </c>
      <c r="N708" s="222" t="s">
        <v>673</v>
      </c>
    </row>
    <row r="709" spans="1:14" s="211" customFormat="1" ht="12.65" customHeight="1" x14ac:dyDescent="0.3">
      <c r="A709" s="223">
        <v>7400</v>
      </c>
      <c r="B709" s="222" t="s">
        <v>674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 t="e">
        <f>(G625/G612)*AR91</f>
        <v>#DIV/0!</v>
      </c>
      <c r="H709" s="230" t="e">
        <f>(H628/H612)*AR60</f>
        <v>#DIV/0!</v>
      </c>
      <c r="I709" s="228" t="e">
        <f>(I629/I612)*AR92</f>
        <v>#DIV/0!</v>
      </c>
      <c r="J709" s="228" t="e">
        <f>(J630/J612)*AR93</f>
        <v>#DIV/0!</v>
      </c>
      <c r="K709" s="228" t="e">
        <f>(K644/K612)*AR89</f>
        <v>#DIV/0!</v>
      </c>
      <c r="L709" s="228" t="e">
        <f>(L647/L612)*AR94</f>
        <v>#DIV/0!</v>
      </c>
      <c r="M709" s="211" t="e">
        <f t="shared" si="24"/>
        <v>#DIV/0!</v>
      </c>
      <c r="N709" s="222" t="s">
        <v>675</v>
      </c>
    </row>
    <row r="710" spans="1:14" s="211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 t="e">
        <f>(G625/G612)*AS91</f>
        <v>#DIV/0!</v>
      </c>
      <c r="H710" s="230" t="e">
        <f>(H628/H612)*AS60</f>
        <v>#DIV/0!</v>
      </c>
      <c r="I710" s="228" t="e">
        <f>(I629/I612)*AS92</f>
        <v>#DIV/0!</v>
      </c>
      <c r="J710" s="228" t="e">
        <f>(J630/J612)*AS93</f>
        <v>#DIV/0!</v>
      </c>
      <c r="K710" s="228" t="e">
        <f>(K644/K612)*AS89</f>
        <v>#DIV/0!</v>
      </c>
      <c r="L710" s="228" t="e">
        <f>(L647/L612)*AS94</f>
        <v>#DIV/0!</v>
      </c>
      <c r="M710" s="211" t="e">
        <f t="shared" si="24"/>
        <v>#DIV/0!</v>
      </c>
      <c r="N710" s="222" t="s">
        <v>676</v>
      </c>
    </row>
    <row r="711" spans="1:14" s="211" customFormat="1" ht="12.65" customHeight="1" x14ac:dyDescent="0.3">
      <c r="A711" s="223">
        <v>7420</v>
      </c>
      <c r="B711" s="222" t="s">
        <v>677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 t="e">
        <f>(G625/G612)*AT91</f>
        <v>#DIV/0!</v>
      </c>
      <c r="H711" s="230" t="e">
        <f>(H628/H612)*AT60</f>
        <v>#DIV/0!</v>
      </c>
      <c r="I711" s="228" t="e">
        <f>(I629/I612)*AT92</f>
        <v>#DIV/0!</v>
      </c>
      <c r="J711" s="228" t="e">
        <f>(J630/J612)*AT93</f>
        <v>#DIV/0!</v>
      </c>
      <c r="K711" s="228" t="e">
        <f>(K644/K612)*AT89</f>
        <v>#DIV/0!</v>
      </c>
      <c r="L711" s="228" t="e">
        <f>(L647/L612)*AT94</f>
        <v>#DIV/0!</v>
      </c>
      <c r="M711" s="211" t="e">
        <f t="shared" si="24"/>
        <v>#DIV/0!</v>
      </c>
      <c r="N711" s="222" t="s">
        <v>678</v>
      </c>
    </row>
    <row r="712" spans="1:14" s="211" customFormat="1" ht="12.65" customHeight="1" x14ac:dyDescent="0.3">
      <c r="A712" s="223">
        <v>7430</v>
      </c>
      <c r="B712" s="222" t="s">
        <v>679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 t="e">
        <f>(G625/G612)*AU91</f>
        <v>#DIV/0!</v>
      </c>
      <c r="H712" s="230" t="e">
        <f>(H628/H612)*AU60</f>
        <v>#DIV/0!</v>
      </c>
      <c r="I712" s="228" t="e">
        <f>(I629/I612)*AU92</f>
        <v>#DIV/0!</v>
      </c>
      <c r="J712" s="228" t="e">
        <f>(J630/J612)*AU93</f>
        <v>#DIV/0!</v>
      </c>
      <c r="K712" s="228" t="e">
        <f>(K644/K612)*AU89</f>
        <v>#DIV/0!</v>
      </c>
      <c r="L712" s="228" t="e">
        <f>(L647/L612)*AU94</f>
        <v>#DIV/0!</v>
      </c>
      <c r="M712" s="211" t="e">
        <f t="shared" si="24"/>
        <v>#DIV/0!</v>
      </c>
      <c r="N712" s="222" t="s">
        <v>680</v>
      </c>
    </row>
    <row r="713" spans="1:14" s="211" customFormat="1" ht="12.65" customHeight="1" x14ac:dyDescent="0.3">
      <c r="A713" s="223">
        <v>7490</v>
      </c>
      <c r="B713" s="222" t="s">
        <v>681</v>
      </c>
      <c r="C713" s="228">
        <f>AV85</f>
        <v>22</v>
      </c>
      <c r="D713" s="228">
        <f>(D615/D612)*AV90</f>
        <v>0</v>
      </c>
      <c r="E713" s="230">
        <f>(E623/E612)*SUM(C713:D713)</f>
        <v>2.1105345750719402</v>
      </c>
      <c r="F713" s="230">
        <f>(F624/F612)*AV64</f>
        <v>1.6513774554081584</v>
      </c>
      <c r="G713" s="228" t="e">
        <f>(G625/G612)*AV91</f>
        <v>#DIV/0!</v>
      </c>
      <c r="H713" s="230" t="e">
        <f>(H628/H612)*AV60</f>
        <v>#DIV/0!</v>
      </c>
      <c r="I713" s="228" t="e">
        <f>(I629/I612)*AV92</f>
        <v>#DIV/0!</v>
      </c>
      <c r="J713" s="228" t="e">
        <f>(J630/J612)*AV93</f>
        <v>#DIV/0!</v>
      </c>
      <c r="K713" s="228" t="e">
        <f>(K644/K612)*AV89</f>
        <v>#DIV/0!</v>
      </c>
      <c r="L713" s="228" t="e">
        <f>(L647/L612)*AV94</f>
        <v>#DIV/0!</v>
      </c>
      <c r="M713" s="211" t="e">
        <f t="shared" si="24"/>
        <v>#DIV/0!</v>
      </c>
      <c r="N713" s="224" t="s">
        <v>682</v>
      </c>
    </row>
    <row r="714" spans="1:14" s="211" customFormat="1" ht="12.65" customHeight="1" x14ac:dyDescent="0.3"/>
    <row r="715" spans="1:14" s="211" customFormat="1" ht="12.65" customHeight="1" x14ac:dyDescent="0.3">
      <c r="C715" s="225">
        <f>SUM(C614:C647)+SUM(C668:C713)</f>
        <v>32745033</v>
      </c>
      <c r="D715" s="211">
        <f>SUM(D616:D647)+SUM(D668:D713)</f>
        <v>2965509.9999999995</v>
      </c>
      <c r="E715" s="211">
        <f>SUM(E624:E647)+SUM(E668:E713)</f>
        <v>2866362.17430967</v>
      </c>
      <c r="F715" s="211">
        <f>SUM(F625:F648)+SUM(F668:F713)</f>
        <v>218424.91871020757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2" t="s">
        <v>683</v>
      </c>
    </row>
    <row r="716" spans="1:14" s="211" customFormat="1" ht="12.65" customHeight="1" x14ac:dyDescent="0.3">
      <c r="C716" s="225">
        <f>CE85</f>
        <v>32745033</v>
      </c>
      <c r="D716" s="211">
        <f>D615</f>
        <v>2965510</v>
      </c>
      <c r="E716" s="211">
        <f>E623</f>
        <v>2866362.1743096691</v>
      </c>
      <c r="F716" s="211">
        <f>F624</f>
        <v>218424.91871020757</v>
      </c>
      <c r="G716" s="211">
        <f>G625</f>
        <v>832631.17191702675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12660864</v>
      </c>
      <c r="N716" s="222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1042</v>
      </c>
      <c r="B1" s="11" t="s">
        <v>1043</v>
      </c>
      <c r="C1" s="11" t="s">
        <v>1044</v>
      </c>
      <c r="D1" s="11" t="s">
        <v>1045</v>
      </c>
      <c r="E1" s="11" t="s">
        <v>1046</v>
      </c>
      <c r="F1" s="11" t="s">
        <v>1047</v>
      </c>
      <c r="G1" s="11" t="s">
        <v>1048</v>
      </c>
      <c r="H1" s="11" t="s">
        <v>1049</v>
      </c>
      <c r="I1" s="11" t="s">
        <v>1050</v>
      </c>
      <c r="J1" s="11" t="s">
        <v>1051</v>
      </c>
      <c r="K1" s="11" t="s">
        <v>1052</v>
      </c>
      <c r="L1" s="11" t="s">
        <v>1053</v>
      </c>
      <c r="M1" s="11" t="s">
        <v>1054</v>
      </c>
      <c r="N1" s="11" t="s">
        <v>1055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079</v>
      </c>
      <c r="C2" s="11" t="str">
        <f>SUBSTITUTE(LEFT(data!C98,49),",","")</f>
        <v>Pacific County Public Healthcare Services Distric</v>
      </c>
      <c r="D2" s="11" t="str">
        <f>LEFT(data!C99, 49)</f>
        <v>1st Ave North</v>
      </c>
      <c r="E2" s="11" t="str">
        <f>LEFT(data!C100, 100)</f>
        <v>Ilwaco</v>
      </c>
      <c r="F2" s="11" t="str">
        <f>LEFT(data!C101, 2)</f>
        <v>Wa</v>
      </c>
      <c r="G2" s="11" t="str">
        <f>LEFT(data!C102, 100)</f>
        <v>98264</v>
      </c>
      <c r="H2" s="11" t="str">
        <f>LEFT(data!C103, 100)</f>
        <v xml:space="preserve">Pacific County </v>
      </c>
      <c r="I2" s="11" t="str">
        <f>LEFT(data!C104, 49)</f>
        <v xml:space="preserve">Scot Attridge </v>
      </c>
      <c r="J2" s="11" t="str">
        <f>LEFT(data!C105, 49)</f>
        <v>Eric Volk</v>
      </c>
      <c r="K2" s="11" t="str">
        <f>LEFT(data!C107, 49)</f>
        <v>(360) 642-6300</v>
      </c>
      <c r="L2" s="11" t="str">
        <f>LEFT(data!C108, 49)</f>
        <v>(360) 642-6309</v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1056</v>
      </c>
      <c r="B1" s="12" t="s">
        <v>1057</v>
      </c>
      <c r="C1" s="10" t="s">
        <v>1058</v>
      </c>
      <c r="D1" s="10" t="s">
        <v>1059</v>
      </c>
      <c r="E1" s="10" t="s">
        <v>1060</v>
      </c>
      <c r="F1" s="10" t="s">
        <v>1061</v>
      </c>
      <c r="G1" s="10" t="s">
        <v>1062</v>
      </c>
      <c r="H1" s="10" t="s">
        <v>1063</v>
      </c>
      <c r="I1" s="10" t="s">
        <v>1064</v>
      </c>
      <c r="J1" s="10" t="s">
        <v>1065</v>
      </c>
      <c r="K1" s="10" t="s">
        <v>1066</v>
      </c>
      <c r="L1" s="10" t="s">
        <v>1067</v>
      </c>
      <c r="M1" s="10" t="s">
        <v>1068</v>
      </c>
      <c r="N1" s="10" t="s">
        <v>1069</v>
      </c>
      <c r="O1" s="10" t="s">
        <v>1070</v>
      </c>
      <c r="P1" s="10" t="s">
        <v>1071</v>
      </c>
      <c r="Q1" s="10" t="s">
        <v>1072</v>
      </c>
      <c r="R1" s="10" t="s">
        <v>1073</v>
      </c>
      <c r="S1" s="10" t="s">
        <v>1074</v>
      </c>
      <c r="T1" s="10" t="s">
        <v>1075</v>
      </c>
      <c r="U1" s="10" t="s">
        <v>1076</v>
      </c>
      <c r="V1" s="10" t="s">
        <v>1077</v>
      </c>
      <c r="W1" s="10" t="s">
        <v>1078</v>
      </c>
      <c r="X1" s="10" t="s">
        <v>1079</v>
      </c>
      <c r="Y1" s="10" t="s">
        <v>1080</v>
      </c>
      <c r="Z1" s="10" t="s">
        <v>1081</v>
      </c>
      <c r="AA1" s="10" t="s">
        <v>1082</v>
      </c>
      <c r="AB1" s="10" t="s">
        <v>1083</v>
      </c>
      <c r="AC1" s="10" t="s">
        <v>1084</v>
      </c>
      <c r="AD1" s="10" t="s">
        <v>1085</v>
      </c>
      <c r="AE1" s="10" t="s">
        <v>1086</v>
      </c>
      <c r="AF1" s="10" t="s">
        <v>1087</v>
      </c>
      <c r="AG1" s="10" t="s">
        <v>1088</v>
      </c>
      <c r="AH1" s="10" t="s">
        <v>1089</v>
      </c>
      <c r="AI1" s="10" t="s">
        <v>1090</v>
      </c>
      <c r="AJ1" s="10" t="s">
        <v>1091</v>
      </c>
      <c r="AK1" s="10" t="s">
        <v>1092</v>
      </c>
      <c r="AL1" s="10" t="s">
        <v>1093</v>
      </c>
      <c r="AM1" s="10" t="s">
        <v>1094</v>
      </c>
      <c r="AN1" s="10" t="s">
        <v>1095</v>
      </c>
      <c r="AO1" s="10" t="s">
        <v>1096</v>
      </c>
      <c r="AP1" s="10" t="s">
        <v>1097</v>
      </c>
      <c r="AQ1" s="10" t="s">
        <v>1098</v>
      </c>
      <c r="AR1" s="10" t="s">
        <v>1099</v>
      </c>
      <c r="AS1" s="10" t="s">
        <v>1100</v>
      </c>
      <c r="AT1" s="10" t="s">
        <v>1101</v>
      </c>
      <c r="AU1" s="10" t="s">
        <v>1102</v>
      </c>
      <c r="AV1" s="10" t="s">
        <v>1103</v>
      </c>
      <c r="AW1" s="10" t="s">
        <v>1104</v>
      </c>
      <c r="AX1" s="10" t="s">
        <v>1105</v>
      </c>
      <c r="AY1" s="10" t="s">
        <v>1106</v>
      </c>
      <c r="AZ1" s="10" t="s">
        <v>1107</v>
      </c>
      <c r="BA1" s="10" t="s">
        <v>1108</v>
      </c>
      <c r="BB1" s="10" t="s">
        <v>1109</v>
      </c>
      <c r="BC1" s="10" t="s">
        <v>1110</v>
      </c>
      <c r="BD1" s="10" t="s">
        <v>1111</v>
      </c>
      <c r="BE1" s="10" t="s">
        <v>1112</v>
      </c>
      <c r="BF1" s="10" t="s">
        <v>1113</v>
      </c>
      <c r="BG1" s="10" t="s">
        <v>1114</v>
      </c>
      <c r="BH1" s="10" t="s">
        <v>1115</v>
      </c>
      <c r="BI1" s="10" t="s">
        <v>1116</v>
      </c>
      <c r="BJ1" s="10" t="s">
        <v>1117</v>
      </c>
      <c r="BK1" s="10" t="s">
        <v>1118</v>
      </c>
      <c r="BL1" s="10" t="s">
        <v>1119</v>
      </c>
      <c r="BM1" s="10" t="s">
        <v>1120</v>
      </c>
      <c r="BN1" s="10" t="s">
        <v>1121</v>
      </c>
      <c r="BO1" s="10" t="s">
        <v>1122</v>
      </c>
      <c r="BP1" s="10" t="s">
        <v>1123</v>
      </c>
      <c r="BQ1" s="10" t="s">
        <v>1124</v>
      </c>
      <c r="BR1" s="10" t="s">
        <v>1125</v>
      </c>
      <c r="BS1" s="10" t="s">
        <v>1126</v>
      </c>
      <c r="BT1" s="10" t="s">
        <v>1127</v>
      </c>
      <c r="BU1" s="10" t="s">
        <v>1128</v>
      </c>
      <c r="BV1" s="10" t="s">
        <v>1129</v>
      </c>
      <c r="BW1" s="10" t="s">
        <v>1130</v>
      </c>
      <c r="BX1" s="10" t="s">
        <v>1131</v>
      </c>
      <c r="BY1" s="10" t="s">
        <v>1132</v>
      </c>
      <c r="BZ1" s="10" t="s">
        <v>1133</v>
      </c>
      <c r="CA1" s="10" t="s">
        <v>1134</v>
      </c>
      <c r="CB1" s="10" t="s">
        <v>1135</v>
      </c>
      <c r="CC1" s="10" t="s">
        <v>1136</v>
      </c>
      <c r="CD1" s="10" t="s">
        <v>1137</v>
      </c>
      <c r="CE1" s="10" t="s">
        <v>1138</v>
      </c>
      <c r="CF1" s="10" t="s">
        <v>1139</v>
      </c>
    </row>
    <row r="2" spans="1:84" s="177" customFormat="1" ht="12.65" customHeight="1" x14ac:dyDescent="0.35">
      <c r="A2" s="12" t="str">
        <f>RIGHT(data!C97,3)</f>
        <v>079</v>
      </c>
      <c r="B2" s="209" t="str">
        <f>RIGHT(data!C96,4)</f>
        <v>2022</v>
      </c>
      <c r="C2" s="12" t="s">
        <v>1140</v>
      </c>
      <c r="D2" s="208">
        <f>ROUND(N(data!C181),0)</f>
        <v>988041</v>
      </c>
      <c r="E2" s="208">
        <f>ROUND(N(data!C182),0)</f>
        <v>22533</v>
      </c>
      <c r="F2" s="208">
        <f>ROUND(N(data!C183),0)</f>
        <v>56279</v>
      </c>
      <c r="G2" s="208">
        <f>ROUND(N(data!C184),0)</f>
        <v>2790899</v>
      </c>
      <c r="H2" s="208">
        <f>ROUND(N(data!C185),0)</f>
        <v>0</v>
      </c>
      <c r="I2" s="208">
        <f>ROUND(N(data!C186),0)</f>
        <v>422383</v>
      </c>
      <c r="J2" s="208">
        <f>ROUND(N(data!C187)+N(data!C188),0)</f>
        <v>76604</v>
      </c>
      <c r="K2" s="208">
        <f>ROUND(N(data!C191),0)</f>
        <v>0</v>
      </c>
      <c r="L2" s="208">
        <f>ROUND(N(data!C192),0)</f>
        <v>23670</v>
      </c>
      <c r="M2" s="208">
        <f>ROUND(N(data!C195),0)</f>
        <v>218657</v>
      </c>
      <c r="N2" s="208">
        <f>ROUND(N(data!C196),0)</f>
        <v>198700</v>
      </c>
      <c r="O2" s="208">
        <f>ROUND(N(data!C199),0)</f>
        <v>0</v>
      </c>
      <c r="P2" s="208">
        <f>ROUND(N(data!C200),0)</f>
        <v>358639</v>
      </c>
      <c r="Q2" s="208">
        <f>ROUND(N(data!C201),0)</f>
        <v>0</v>
      </c>
      <c r="R2" s="208">
        <f>ROUND(N(data!C204),0)</f>
        <v>0</v>
      </c>
      <c r="S2" s="208">
        <f>ROUND(N(data!C205),0)</f>
        <v>125642</v>
      </c>
      <c r="T2" s="208">
        <f>ROUND(N(data!B211),0)</f>
        <v>592509</v>
      </c>
      <c r="U2" s="208">
        <f>ROUND(N(data!C211),0)</f>
        <v>0</v>
      </c>
      <c r="V2" s="208">
        <f>ROUND(N(data!D211),0)</f>
        <v>0</v>
      </c>
      <c r="W2" s="208">
        <f>ROUND(N(data!B212),0)</f>
        <v>160430</v>
      </c>
      <c r="X2" s="208">
        <f>ROUND(N(data!C212),0)</f>
        <v>24078</v>
      </c>
      <c r="Y2" s="208">
        <f>ROUND(N(data!D212),0)</f>
        <v>0</v>
      </c>
      <c r="Z2" s="208">
        <f>ROUND(N(data!B213),0)</f>
        <v>14777252</v>
      </c>
      <c r="AA2" s="208">
        <f>ROUND(N(data!C213),0)</f>
        <v>0</v>
      </c>
      <c r="AB2" s="208">
        <f>ROUND(N(data!D213),0)</f>
        <v>0</v>
      </c>
      <c r="AC2" s="208">
        <f>ROUND(N(data!B214),0)</f>
        <v>172574</v>
      </c>
      <c r="AD2" s="208">
        <f>ROUND(N(data!C214),0)</f>
        <v>104850</v>
      </c>
      <c r="AE2" s="208">
        <f>ROUND(N(data!D214),0)</f>
        <v>0</v>
      </c>
      <c r="AF2" s="208">
        <f>ROUND(N(data!B215),0)</f>
        <v>3318719</v>
      </c>
      <c r="AG2" s="208">
        <f>ROUND(N(data!C215),0)</f>
        <v>117980</v>
      </c>
      <c r="AH2" s="208">
        <f>ROUND(N(data!D215),0)</f>
        <v>0</v>
      </c>
      <c r="AI2" s="208">
        <f>ROUND(N(data!B216),0)</f>
        <v>11586875</v>
      </c>
      <c r="AJ2" s="208">
        <f>ROUND(N(data!C216),0)</f>
        <v>192180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62063</v>
      </c>
      <c r="AP2" s="208">
        <f>ROUND(N(data!C218),0)</f>
        <v>0</v>
      </c>
      <c r="AQ2" s="208">
        <f>ROUND(N(data!D218),0)</f>
        <v>0</v>
      </c>
      <c r="AR2" s="208">
        <f>ROUND(N(data!B219),0)</f>
        <v>211752</v>
      </c>
      <c r="AS2" s="208">
        <f>ROUND(N(data!C219),0)</f>
        <v>580384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157195</v>
      </c>
      <c r="AY2" s="208">
        <f>ROUND(N(data!C225),0)</f>
        <v>2077</v>
      </c>
      <c r="AZ2" s="208">
        <f>ROUND(N(data!D225),0)</f>
        <v>0</v>
      </c>
      <c r="BA2" s="208">
        <f>ROUND(N(data!B226),0)</f>
        <v>11017479</v>
      </c>
      <c r="BB2" s="208">
        <f>ROUND(N(data!C226),0)</f>
        <v>347865</v>
      </c>
      <c r="BC2" s="208">
        <f>ROUND(N(data!D226),0)</f>
        <v>0</v>
      </c>
      <c r="BD2" s="208">
        <f>ROUND(N(data!B227),0)</f>
        <v>107997</v>
      </c>
      <c r="BE2" s="208">
        <f>ROUND(N(data!C227),0)</f>
        <v>29266</v>
      </c>
      <c r="BF2" s="208">
        <f>ROUND(N(data!D227),0)</f>
        <v>0</v>
      </c>
      <c r="BG2" s="208">
        <f>ROUND(N(data!B228),0)</f>
        <v>2086621</v>
      </c>
      <c r="BH2" s="208">
        <f>ROUND(N(data!C228),0)</f>
        <v>372681</v>
      </c>
      <c r="BI2" s="208">
        <f>ROUND(N(data!D228),0)</f>
        <v>0</v>
      </c>
      <c r="BJ2" s="208">
        <f>ROUND(N(data!B229),0)</f>
        <v>10516350</v>
      </c>
      <c r="BK2" s="208">
        <f>ROUND(N(data!C229),0)</f>
        <v>247168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51311</v>
      </c>
      <c r="BQ2" s="208">
        <f>ROUND(N(data!C231),0)</f>
        <v>10752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0</v>
      </c>
      <c r="BW2" s="208">
        <f>ROUND(N(data!C240),0)</f>
        <v>0</v>
      </c>
      <c r="BX2" s="208">
        <f>ROUND(N(data!C241),0)</f>
        <v>229562</v>
      </c>
      <c r="BY2" s="208">
        <f>ROUND(N(data!C242),0)</f>
        <v>1095240</v>
      </c>
      <c r="BZ2" s="208">
        <f>ROUND(N(data!C243),0)</f>
        <v>0</v>
      </c>
      <c r="CA2" s="208">
        <f>ROUND(N(data!C244),0)</f>
        <v>1044157</v>
      </c>
      <c r="CB2" s="208">
        <f>ROUND(N(data!C247),0)</f>
        <v>0</v>
      </c>
      <c r="CC2" s="208">
        <f>ROUND(N(data!C249),0)</f>
        <v>0</v>
      </c>
      <c r="CD2" s="208">
        <f>ROUND(N(data!C250),0)</f>
        <v>0</v>
      </c>
      <c r="CE2" s="208">
        <f>ROUND(N(data!C254)+N(data!C255),0)</f>
        <v>26702681</v>
      </c>
      <c r="CF2" s="208">
        <f>ROUND(N(data!D237),0)</f>
        <v>1386267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1141</v>
      </c>
      <c r="B1" s="12" t="s">
        <v>1142</v>
      </c>
      <c r="C1" s="12" t="s">
        <v>1143</v>
      </c>
      <c r="D1" s="10" t="s">
        <v>1144</v>
      </c>
      <c r="E1" s="10" t="s">
        <v>1145</v>
      </c>
      <c r="F1" s="10" t="s">
        <v>1146</v>
      </c>
      <c r="G1" s="10" t="s">
        <v>1147</v>
      </c>
      <c r="H1" s="10" t="s">
        <v>1148</v>
      </c>
      <c r="I1" s="10" t="s">
        <v>1149</v>
      </c>
      <c r="J1" s="10" t="s">
        <v>1150</v>
      </c>
      <c r="K1" s="10" t="s">
        <v>1151</v>
      </c>
      <c r="L1" s="10" t="s">
        <v>1152</v>
      </c>
      <c r="M1" s="10" t="s">
        <v>1153</v>
      </c>
      <c r="N1" s="10" t="s">
        <v>1154</v>
      </c>
      <c r="O1" s="10" t="s">
        <v>1155</v>
      </c>
      <c r="P1" s="10" t="s">
        <v>1156</v>
      </c>
      <c r="Q1" s="10" t="s">
        <v>1157</v>
      </c>
      <c r="R1" s="10" t="s">
        <v>1158</v>
      </c>
      <c r="S1" s="10" t="s">
        <v>1159</v>
      </c>
      <c r="T1" s="10" t="s">
        <v>1160</v>
      </c>
      <c r="U1" s="10" t="s">
        <v>1161</v>
      </c>
      <c r="V1" s="10" t="s">
        <v>1162</v>
      </c>
      <c r="W1" s="10" t="s">
        <v>1163</v>
      </c>
      <c r="X1" s="10" t="s">
        <v>1164</v>
      </c>
      <c r="Y1" s="10" t="s">
        <v>1165</v>
      </c>
      <c r="Z1" s="10" t="s">
        <v>1166</v>
      </c>
      <c r="AA1" s="10" t="s">
        <v>1167</v>
      </c>
      <c r="AB1" s="10" t="s">
        <v>1168</v>
      </c>
      <c r="AC1" s="10" t="s">
        <v>1169</v>
      </c>
      <c r="AD1" s="10" t="s">
        <v>1170</v>
      </c>
      <c r="AE1" s="10" t="s">
        <v>1171</v>
      </c>
      <c r="AF1" s="10" t="s">
        <v>1172</v>
      </c>
      <c r="AG1" s="10" t="s">
        <v>1173</v>
      </c>
      <c r="AH1" s="10" t="s">
        <v>1174</v>
      </c>
      <c r="AI1" s="10" t="s">
        <v>1175</v>
      </c>
      <c r="AJ1" s="10" t="s">
        <v>1176</v>
      </c>
      <c r="AK1" s="10" t="s">
        <v>1177</v>
      </c>
      <c r="AL1" s="10" t="s">
        <v>1178</v>
      </c>
      <c r="AM1" s="10" t="s">
        <v>1179</v>
      </c>
      <c r="AN1" s="10" t="s">
        <v>1180</v>
      </c>
      <c r="AO1" s="10" t="s">
        <v>1181</v>
      </c>
      <c r="AP1" s="10" t="s">
        <v>1182</v>
      </c>
      <c r="AQ1" s="10" t="s">
        <v>1183</v>
      </c>
      <c r="AR1" s="10" t="s">
        <v>1184</v>
      </c>
      <c r="AS1" s="10" t="s">
        <v>1185</v>
      </c>
      <c r="AT1" s="10" t="s">
        <v>1186</v>
      </c>
      <c r="AU1" s="10" t="s">
        <v>1187</v>
      </c>
      <c r="AV1" s="10" t="s">
        <v>1188</v>
      </c>
      <c r="AW1" s="10" t="s">
        <v>1189</v>
      </c>
      <c r="AX1" s="10" t="s">
        <v>1190</v>
      </c>
      <c r="AY1" s="10" t="s">
        <v>1191</v>
      </c>
      <c r="AZ1" s="10" t="s">
        <v>1192</v>
      </c>
      <c r="BA1" s="10" t="s">
        <v>1193</v>
      </c>
      <c r="BB1" s="10" t="s">
        <v>1194</v>
      </c>
      <c r="BC1" s="10" t="s">
        <v>1195</v>
      </c>
      <c r="BD1" s="10" t="s">
        <v>1196</v>
      </c>
      <c r="BE1" s="10" t="s">
        <v>1197</v>
      </c>
      <c r="BF1" s="10" t="s">
        <v>1198</v>
      </c>
      <c r="BG1" s="10" t="s">
        <v>1199</v>
      </c>
      <c r="BH1" s="10" t="s">
        <v>1200</v>
      </c>
      <c r="BI1" s="10" t="s">
        <v>1201</v>
      </c>
      <c r="BJ1" s="10" t="s">
        <v>1202</v>
      </c>
      <c r="BK1" s="10" t="s">
        <v>1203</v>
      </c>
      <c r="BL1" s="10" t="s">
        <v>1204</v>
      </c>
      <c r="BM1" s="10" t="s">
        <v>1205</v>
      </c>
      <c r="BN1" s="10" t="s">
        <v>1206</v>
      </c>
      <c r="BO1" s="10" t="s">
        <v>1207</v>
      </c>
      <c r="BP1" s="10" t="s">
        <v>1208</v>
      </c>
      <c r="BQ1" s="10" t="s">
        <v>1209</v>
      </c>
      <c r="BR1" s="10" t="s">
        <v>1210</v>
      </c>
      <c r="BS1" s="10" t="s">
        <v>1211</v>
      </c>
    </row>
    <row r="2" spans="1:87" s="177" customFormat="1" ht="12.65" customHeight="1" x14ac:dyDescent="0.35">
      <c r="A2" s="12" t="str">
        <f>RIGHT(data!C97,3)</f>
        <v>079</v>
      </c>
      <c r="B2" s="12" t="str">
        <f>RIGHT(data!C96,4)</f>
        <v>2022</v>
      </c>
      <c r="C2" s="12" t="s">
        <v>1140</v>
      </c>
      <c r="D2" s="207">
        <f>ROUND(N(data!C127),0)</f>
        <v>467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1380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25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0</v>
      </c>
      <c r="Z2" s="207">
        <f>ROUND(N(data!B155),0)</f>
        <v>1055</v>
      </c>
      <c r="AA2" s="207">
        <f>ROUND(N(data!B156),0)</f>
        <v>0</v>
      </c>
      <c r="AB2" s="207">
        <f>ROUND(N(data!B157),0)</f>
        <v>10230933</v>
      </c>
      <c r="AC2" s="207">
        <f>ROUND(N(data!B158),0)</f>
        <v>23220976</v>
      </c>
      <c r="AD2" s="207">
        <f>ROUND(N(data!C154),0)</f>
        <v>0</v>
      </c>
      <c r="AE2" s="207">
        <f>ROUND(N(data!C155),0)</f>
        <v>157</v>
      </c>
      <c r="AF2" s="207">
        <f>ROUND(N(data!C156),0)</f>
        <v>0</v>
      </c>
      <c r="AG2" s="207">
        <f>ROUND(N(data!C157),0)</f>
        <v>49622</v>
      </c>
      <c r="AH2" s="207">
        <f>ROUND(N(data!C158),0)</f>
        <v>356520</v>
      </c>
      <c r="AI2" s="207">
        <f>ROUND(N(data!D154),0)</f>
        <v>467</v>
      </c>
      <c r="AJ2" s="207">
        <f>ROUND(N(data!D155),0)</f>
        <v>168</v>
      </c>
      <c r="AK2" s="207">
        <f>ROUND(N(data!D156),0)</f>
        <v>0</v>
      </c>
      <c r="AL2" s="207">
        <f>ROUND(N(data!D157),0)</f>
        <v>2925476</v>
      </c>
      <c r="AM2" s="207">
        <f>ROUND(N(data!D158),0)</f>
        <v>24714796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1212</v>
      </c>
      <c r="B1" s="12" t="s">
        <v>1213</v>
      </c>
      <c r="C1" s="12" t="s">
        <v>1214</v>
      </c>
      <c r="D1" s="10" t="s">
        <v>1215</v>
      </c>
      <c r="E1" s="10" t="s">
        <v>1216</v>
      </c>
      <c r="F1" s="10" t="s">
        <v>1217</v>
      </c>
      <c r="G1" s="10" t="s">
        <v>1218</v>
      </c>
      <c r="H1" s="10" t="s">
        <v>1219</v>
      </c>
      <c r="I1" s="10" t="s">
        <v>1220</v>
      </c>
      <c r="J1" s="10" t="s">
        <v>1221</v>
      </c>
      <c r="K1" s="10" t="s">
        <v>1222</v>
      </c>
      <c r="L1" s="10" t="s">
        <v>1223</v>
      </c>
      <c r="M1" s="10" t="s">
        <v>1224</v>
      </c>
      <c r="N1" s="10" t="s">
        <v>1225</v>
      </c>
      <c r="O1" s="10" t="s">
        <v>1226</v>
      </c>
      <c r="P1" s="10" t="s">
        <v>1227</v>
      </c>
      <c r="Q1" s="10" t="s">
        <v>1228</v>
      </c>
      <c r="R1" s="10" t="s">
        <v>1229</v>
      </c>
      <c r="S1" s="10" t="s">
        <v>1230</v>
      </c>
      <c r="T1" s="10" t="s">
        <v>1231</v>
      </c>
      <c r="U1" s="10" t="s">
        <v>1232</v>
      </c>
      <c r="V1" s="10" t="s">
        <v>1233</v>
      </c>
      <c r="W1" s="10" t="s">
        <v>1234</v>
      </c>
      <c r="X1" s="10" t="s">
        <v>1235</v>
      </c>
      <c r="Y1" s="10" t="s">
        <v>1236</v>
      </c>
      <c r="Z1" s="10" t="s">
        <v>1237</v>
      </c>
      <c r="AA1" s="10" t="s">
        <v>1238</v>
      </c>
      <c r="AB1" s="10" t="s">
        <v>1239</v>
      </c>
      <c r="AC1" s="10" t="s">
        <v>1240</v>
      </c>
      <c r="AD1" s="10" t="s">
        <v>1241</v>
      </c>
      <c r="AE1" s="10" t="s">
        <v>1242</v>
      </c>
      <c r="AF1" s="10" t="s">
        <v>1243</v>
      </c>
      <c r="AG1" s="10" t="s">
        <v>1244</v>
      </c>
      <c r="AH1" s="10" t="s">
        <v>1245</v>
      </c>
      <c r="AI1" s="10" t="s">
        <v>1246</v>
      </c>
      <c r="AJ1" s="10" t="s">
        <v>1247</v>
      </c>
      <c r="AK1" s="10" t="s">
        <v>1248</v>
      </c>
      <c r="AL1" s="10" t="s">
        <v>1249</v>
      </c>
      <c r="AM1" s="10" t="s">
        <v>1250</v>
      </c>
      <c r="AN1" s="10" t="s">
        <v>1251</v>
      </c>
      <c r="AO1" s="10" t="s">
        <v>1252</v>
      </c>
      <c r="AP1" s="10" t="s">
        <v>1253</v>
      </c>
      <c r="AQ1" s="10" t="s">
        <v>1254</v>
      </c>
      <c r="AR1" s="10" t="s">
        <v>1255</v>
      </c>
      <c r="AS1" s="10" t="s">
        <v>1256</v>
      </c>
      <c r="AT1" s="10" t="s">
        <v>1257</v>
      </c>
      <c r="AU1" s="10" t="s">
        <v>1258</v>
      </c>
      <c r="AV1" s="10" t="s">
        <v>1259</v>
      </c>
      <c r="AW1" s="10" t="s">
        <v>1260</v>
      </c>
      <c r="AX1" s="10" t="s">
        <v>1261</v>
      </c>
      <c r="AY1" s="10" t="s">
        <v>1262</v>
      </c>
      <c r="AZ1" s="10" t="s">
        <v>1263</v>
      </c>
      <c r="BA1" s="10" t="s">
        <v>1264</v>
      </c>
      <c r="BB1" s="10" t="s">
        <v>1265</v>
      </c>
      <c r="BC1" s="10" t="s">
        <v>1266</v>
      </c>
      <c r="BD1" s="10" t="s">
        <v>1267</v>
      </c>
      <c r="BE1" s="10" t="s">
        <v>1268</v>
      </c>
      <c r="BF1" s="10" t="s">
        <v>1269</v>
      </c>
      <c r="BG1" s="10" t="s">
        <v>1270</v>
      </c>
      <c r="BH1" s="10" t="s">
        <v>1271</v>
      </c>
      <c r="BI1" s="10" t="s">
        <v>1272</v>
      </c>
      <c r="BJ1" s="10" t="s">
        <v>1273</v>
      </c>
      <c r="BK1" s="10" t="s">
        <v>1274</v>
      </c>
      <c r="BL1" s="10" t="s">
        <v>1275</v>
      </c>
      <c r="BM1" s="10" t="s">
        <v>1276</v>
      </c>
      <c r="BN1" s="10" t="s">
        <v>1277</v>
      </c>
      <c r="BO1" s="10" t="s">
        <v>1278</v>
      </c>
      <c r="BP1" s="10" t="s">
        <v>1279</v>
      </c>
      <c r="BQ1" s="10" t="s">
        <v>1280</v>
      </c>
      <c r="BR1" s="10" t="s">
        <v>1281</v>
      </c>
      <c r="BS1" s="10" t="s">
        <v>1282</v>
      </c>
      <c r="BT1" s="10" t="s">
        <v>1283</v>
      </c>
      <c r="BU1" s="10" t="s">
        <v>1284</v>
      </c>
      <c r="BV1" s="10" t="s">
        <v>1285</v>
      </c>
      <c r="BW1" s="10" t="s">
        <v>1286</v>
      </c>
      <c r="BX1" s="10" t="s">
        <v>1287</v>
      </c>
      <c r="BY1" s="10" t="s">
        <v>1288</v>
      </c>
      <c r="BZ1" s="10" t="s">
        <v>1289</v>
      </c>
      <c r="CA1" s="10" t="s">
        <v>1290</v>
      </c>
      <c r="CB1" s="10" t="s">
        <v>1291</v>
      </c>
      <c r="CC1" s="10" t="s">
        <v>1292</v>
      </c>
      <c r="CD1" s="10" t="s">
        <v>1293</v>
      </c>
      <c r="CE1" s="10" t="s">
        <v>1294</v>
      </c>
      <c r="CF1" s="10" t="s">
        <v>1295</v>
      </c>
      <c r="CG1" s="10" t="s">
        <v>1296</v>
      </c>
      <c r="CH1" s="10" t="s">
        <v>1297</v>
      </c>
      <c r="CI1" s="10" t="s">
        <v>1298</v>
      </c>
      <c r="CJ1" s="10" t="s">
        <v>1299</v>
      </c>
      <c r="CK1" s="10" t="s">
        <v>1300</v>
      </c>
      <c r="CL1" s="10" t="s">
        <v>1301</v>
      </c>
      <c r="CM1" s="10" t="s">
        <v>1302</v>
      </c>
      <c r="CN1" s="10" t="s">
        <v>1303</v>
      </c>
      <c r="CO1" s="10" t="s">
        <v>1304</v>
      </c>
      <c r="CP1" s="10" t="s">
        <v>1305</v>
      </c>
      <c r="CQ1" s="205" t="s">
        <v>1306</v>
      </c>
      <c r="CR1" s="205" t="s">
        <v>1307</v>
      </c>
      <c r="CS1" s="205" t="s">
        <v>1308</v>
      </c>
      <c r="CT1" s="205" t="s">
        <v>1309</v>
      </c>
      <c r="CU1" s="205" t="s">
        <v>1310</v>
      </c>
      <c r="CV1" s="205" t="s">
        <v>1311</v>
      </c>
      <c r="CW1" s="205" t="s">
        <v>1312</v>
      </c>
      <c r="CX1" s="205" t="s">
        <v>1313</v>
      </c>
      <c r="CY1" s="205" t="s">
        <v>1314</v>
      </c>
      <c r="CZ1" s="205" t="s">
        <v>1315</v>
      </c>
      <c r="DA1" s="205" t="s">
        <v>1316</v>
      </c>
      <c r="DB1" s="205" t="s">
        <v>1317</v>
      </c>
      <c r="DC1" s="205" t="s">
        <v>1318</v>
      </c>
      <c r="DD1" s="205" t="s">
        <v>1319</v>
      </c>
      <c r="DE1" s="10" t="s">
        <v>1320</v>
      </c>
      <c r="DF1" s="10" t="s">
        <v>1321</v>
      </c>
      <c r="DG1" s="10" t="s">
        <v>1322</v>
      </c>
      <c r="DH1" s="10" t="s">
        <v>1323</v>
      </c>
    </row>
    <row r="2" spans="1:112" s="177" customFormat="1" ht="12.65" customHeight="1" x14ac:dyDescent="0.35">
      <c r="A2" s="208" t="str">
        <f>RIGHT(data!C97,3)</f>
        <v>079</v>
      </c>
      <c r="B2" s="209" t="str">
        <f>RIGHT(data!C96,4)</f>
        <v>2022</v>
      </c>
      <c r="C2" s="12" t="s">
        <v>1140</v>
      </c>
      <c r="D2" s="207">
        <f>ROUND(N(data!C181),0)</f>
        <v>988041</v>
      </c>
      <c r="E2" s="207">
        <f>ROUND(N(data!C267),0)</f>
        <v>0</v>
      </c>
      <c r="F2" s="207">
        <f>ROUND(N(data!C268),0)</f>
        <v>10215092</v>
      </c>
      <c r="G2" s="207">
        <f>ROUND(N(data!C269),0)</f>
        <v>3327449</v>
      </c>
      <c r="H2" s="207">
        <f>ROUND(N(data!C270),0)</f>
        <v>0</v>
      </c>
      <c r="I2" s="207">
        <f>ROUND(N(data!C271),0)</f>
        <v>88638</v>
      </c>
      <c r="J2" s="207">
        <f>ROUND(N(data!C272),0)</f>
        <v>12227</v>
      </c>
      <c r="K2" s="207">
        <f>ROUND(N(data!C273),0)</f>
        <v>448402</v>
      </c>
      <c r="L2" s="207">
        <f>ROUND(N(data!C274),0)</f>
        <v>591803</v>
      </c>
      <c r="M2" s="207">
        <f>ROUND(N(data!C275),0)</f>
        <v>0</v>
      </c>
      <c r="N2" s="207">
        <f>ROUND(N(data!C278),0)</f>
        <v>11621554</v>
      </c>
      <c r="O2" s="207">
        <f>ROUND(N(data!C279),0)</f>
        <v>0</v>
      </c>
      <c r="P2" s="207">
        <f>ROUND(N(data!C280),0)</f>
        <v>0</v>
      </c>
      <c r="Q2" s="207">
        <f>ROUND(N(data!C283),0)</f>
        <v>592509</v>
      </c>
      <c r="R2" s="207">
        <f>ROUND(N(data!C284),0)</f>
        <v>184508</v>
      </c>
      <c r="S2" s="207">
        <f>ROUND(N(data!C285),0)</f>
        <v>14777252</v>
      </c>
      <c r="T2" s="207">
        <f>ROUND(N(data!C286),0)</f>
        <v>277424</v>
      </c>
      <c r="U2" s="207">
        <f>ROUND(N(data!C287),0)</f>
        <v>3436699</v>
      </c>
      <c r="V2" s="207">
        <f>ROUND(N(data!C288),0)</f>
        <v>11779056</v>
      </c>
      <c r="W2" s="207">
        <f>ROUND(N(data!C289),0)</f>
        <v>62063</v>
      </c>
      <c r="X2" s="207">
        <f>ROUND(N(data!C290),0)</f>
        <v>792135</v>
      </c>
      <c r="Y2" s="207">
        <f>ROUND(N(data!C291),0)</f>
        <v>0</v>
      </c>
      <c r="Z2" s="207">
        <f>ROUND(N(data!C292),0)</f>
        <v>24946764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257647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578979</v>
      </c>
      <c r="AJ2" s="207">
        <f>ROUND(N(data!C315),0)</f>
        <v>327122</v>
      </c>
      <c r="AK2" s="207">
        <f>ROUND(N(data!C316),0)</f>
        <v>1177082</v>
      </c>
      <c r="AL2" s="207">
        <f>ROUND(N(data!C317),0)</f>
        <v>281044</v>
      </c>
      <c r="AM2" s="207">
        <f>ROUND(N(data!C318),0)</f>
        <v>0</v>
      </c>
      <c r="AN2" s="207">
        <f>ROUND(N(data!C319),0)</f>
        <v>1663525</v>
      </c>
      <c r="AO2" s="207">
        <f>ROUND(N(data!C320),0)</f>
        <v>0</v>
      </c>
      <c r="AP2" s="207">
        <f>ROUND(N(data!C321),0)</f>
        <v>26271</v>
      </c>
      <c r="AQ2" s="207">
        <f>ROUND(N(data!C322),0)</f>
        <v>3313106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380622</v>
      </c>
      <c r="AZ2" s="207">
        <f>ROUND(N(data!C335),0)</f>
        <v>1475869</v>
      </c>
      <c r="BA2" s="207">
        <f>ROUND(N(data!C336),0)</f>
        <v>664436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24634328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125.52</v>
      </c>
      <c r="BL2" s="207">
        <f>ROUND(N(data!C358),0)</f>
        <v>13166568</v>
      </c>
      <c r="BM2" s="207">
        <f>ROUND(N(data!C359),0)</f>
        <v>48292292</v>
      </c>
      <c r="BN2" s="207">
        <f>ROUND(N(data!C363),0)</f>
        <v>2368960</v>
      </c>
      <c r="BO2" s="207">
        <f>ROUND(N(data!C364),0)</f>
        <v>0</v>
      </c>
      <c r="BP2" s="207">
        <f>ROUND(N(data!C365),0)</f>
        <v>26702681</v>
      </c>
      <c r="BQ2" s="207">
        <f>ROUND(N(data!D381),0)</f>
        <v>4144399</v>
      </c>
      <c r="BR2" s="207">
        <f>ROUND(N(data!C370),0)</f>
        <v>13500</v>
      </c>
      <c r="BS2" s="207">
        <f>ROUND(N(data!C371),0)</f>
        <v>417313</v>
      </c>
      <c r="BT2" s="207">
        <f>ROUND(N(data!C372),0)</f>
        <v>0</v>
      </c>
      <c r="BU2" s="207">
        <f>ROUND(N(data!C373),0)</f>
        <v>0</v>
      </c>
      <c r="BV2" s="207">
        <f>ROUND(N(data!C374),0)</f>
        <v>487891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69332</v>
      </c>
      <c r="CB2" s="207">
        <f>ROUND(N(data!C380),0)</f>
        <v>3156363</v>
      </c>
      <c r="CC2" s="207">
        <f>ROUND(N(data!C382),0)</f>
        <v>1327024</v>
      </c>
      <c r="CD2" s="207">
        <f>ROUND(N(data!C389),0)</f>
        <v>14414532</v>
      </c>
      <c r="CE2" s="207">
        <f>ROUND(N(data!C390),0)</f>
        <v>4356738</v>
      </c>
      <c r="CF2" s="207">
        <f>ROUND(N(data!C391),0)</f>
        <v>0</v>
      </c>
      <c r="CG2" s="207">
        <f>ROUND(N(data!C392),0)</f>
        <v>3080822</v>
      </c>
      <c r="CH2" s="207">
        <f>ROUND(N(data!C393),0)</f>
        <v>0</v>
      </c>
      <c r="CI2" s="207">
        <f>ROUND(N(data!C394),0)</f>
        <v>5501700</v>
      </c>
      <c r="CJ2" s="207">
        <f>ROUND(N(data!C395),0)</f>
        <v>1115274</v>
      </c>
      <c r="CK2" s="207">
        <f>ROUND(N(data!C396),0)</f>
        <v>23669</v>
      </c>
      <c r="CL2" s="207">
        <f>ROUND(N(data!C397),0)</f>
        <v>417356</v>
      </c>
      <c r="CM2" s="207">
        <f>ROUND(N(data!C398),0)</f>
        <v>358639</v>
      </c>
      <c r="CN2" s="207">
        <f>ROUND(N(data!C399),0)</f>
        <v>125642</v>
      </c>
      <c r="CO2" s="207">
        <f>ROUND(N(data!C362),0)</f>
        <v>1386267</v>
      </c>
      <c r="CP2" s="207">
        <f>ROUND(N(data!D415),0)</f>
        <v>3158629</v>
      </c>
      <c r="CQ2" s="60">
        <f>ROUND(N(data!C401),0)</f>
        <v>0</v>
      </c>
      <c r="CR2" s="60">
        <f>ROUND(N(data!C402),0)</f>
        <v>0</v>
      </c>
      <c r="CS2" s="60">
        <f>ROUND(N(data!C403),0)</f>
        <v>0</v>
      </c>
      <c r="CT2" s="60">
        <f>ROUND(N(data!C404),0)</f>
        <v>0</v>
      </c>
      <c r="CU2" s="60">
        <f>ROUND(N(data!C405),0)</f>
        <v>0</v>
      </c>
      <c r="CV2" s="60">
        <f>ROUND(N(data!C406),0)</f>
        <v>0</v>
      </c>
      <c r="CW2" s="60">
        <f>ROUND(N(data!C407),0)</f>
        <v>0</v>
      </c>
      <c r="CX2" s="60">
        <f>ROUND(N(data!C408),0)</f>
        <v>251255</v>
      </c>
      <c r="CY2" s="60">
        <f>ROUND(N(data!C409),0)</f>
        <v>0</v>
      </c>
      <c r="CZ2" s="60">
        <f>ROUND(N(data!C410),0)</f>
        <v>0</v>
      </c>
      <c r="DA2" s="60">
        <f>ROUND(N(data!C411),0)</f>
        <v>56865</v>
      </c>
      <c r="DB2" s="60">
        <f>ROUND(N(data!C412),0)</f>
        <v>0</v>
      </c>
      <c r="DC2" s="60">
        <f>ROUND(N(data!C413),0)</f>
        <v>378221</v>
      </c>
      <c r="DD2" s="60">
        <f>ROUND(N(data!C414),0)</f>
        <v>2472288</v>
      </c>
      <c r="DE2" s="60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1324</v>
      </c>
      <c r="B1" s="12" t="s">
        <v>1325</v>
      </c>
      <c r="C1" s="10" t="s">
        <v>1326</v>
      </c>
      <c r="D1" s="12" t="s">
        <v>1327</v>
      </c>
      <c r="E1" s="10" t="s">
        <v>1328</v>
      </c>
      <c r="F1" s="10" t="s">
        <v>1329</v>
      </c>
      <c r="G1" s="10" t="s">
        <v>1330</v>
      </c>
      <c r="H1" s="10" t="s">
        <v>1331</v>
      </c>
      <c r="I1" s="10" t="s">
        <v>1332</v>
      </c>
      <c r="J1" s="10" t="s">
        <v>1333</v>
      </c>
      <c r="K1" s="10" t="s">
        <v>1334</v>
      </c>
      <c r="L1" s="10" t="s">
        <v>1335</v>
      </c>
      <c r="M1" s="10" t="s">
        <v>1336</v>
      </c>
      <c r="N1" s="10" t="s">
        <v>1337</v>
      </c>
      <c r="O1" s="10" t="s">
        <v>1338</v>
      </c>
      <c r="P1" s="10" t="s">
        <v>1306</v>
      </c>
      <c r="Q1" s="10" t="s">
        <v>1307</v>
      </c>
      <c r="R1" s="10" t="s">
        <v>1308</v>
      </c>
      <c r="S1" s="10" t="s">
        <v>1309</v>
      </c>
      <c r="T1" s="10" t="s">
        <v>1310</v>
      </c>
      <c r="U1" s="10" t="s">
        <v>1311</v>
      </c>
      <c r="V1" s="10" t="s">
        <v>1312</v>
      </c>
      <c r="W1" s="10" t="s">
        <v>1313</v>
      </c>
      <c r="X1" s="10" t="s">
        <v>1314</v>
      </c>
      <c r="Y1" s="10" t="s">
        <v>1315</v>
      </c>
      <c r="Z1" s="10" t="s">
        <v>1316</v>
      </c>
      <c r="AA1" s="10" t="s">
        <v>1317</v>
      </c>
      <c r="AB1" s="10" t="s">
        <v>1318</v>
      </c>
      <c r="AC1" s="10" t="s">
        <v>1319</v>
      </c>
      <c r="AD1" s="10" t="s">
        <v>1339</v>
      </c>
      <c r="AE1" s="10" t="s">
        <v>1340</v>
      </c>
      <c r="AF1" s="10" t="s">
        <v>1341</v>
      </c>
      <c r="AG1" s="10" t="s">
        <v>1342</v>
      </c>
      <c r="AH1" s="10" t="s">
        <v>1343</v>
      </c>
      <c r="AI1" s="10" t="s">
        <v>1344</v>
      </c>
      <c r="AJ1" s="10" t="s">
        <v>1345</v>
      </c>
      <c r="AK1" s="10" t="s">
        <v>1346</v>
      </c>
      <c r="AM1" s="14"/>
      <c r="AN1" s="14"/>
      <c r="AO1" s="14"/>
      <c r="AP1" s="14"/>
    </row>
    <row r="2" spans="1:89" s="177" customFormat="1" ht="12.65" customHeight="1" x14ac:dyDescent="0.35">
      <c r="A2" s="12" t="str">
        <f>RIGHT(data!$C$97,3)</f>
        <v>079</v>
      </c>
      <c r="B2" s="209" t="str">
        <f>RIGHT(data!$C$96,4)</f>
        <v>2022</v>
      </c>
      <c r="C2" s="12" t="str">
        <f>data!C$55</f>
        <v>6010</v>
      </c>
      <c r="D2" s="12" t="s">
        <v>1140</v>
      </c>
      <c r="E2" s="207">
        <f>ROUND(N(data!C59), 0)</f>
        <v>0</v>
      </c>
      <c r="F2" s="310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0">
        <f>ROUND(N(data!C94), 2)</f>
        <v>0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1:89" s="11" customFormat="1" ht="12.65" customHeight="1" x14ac:dyDescent="0.35">
      <c r="A3" s="12" t="str">
        <f>RIGHT(data!$C$97,3)</f>
        <v>079</v>
      </c>
      <c r="B3" s="209" t="str">
        <f>RIGHT(data!$C$96,4)</f>
        <v>2022</v>
      </c>
      <c r="C3" s="12" t="str">
        <f>data!D$55</f>
        <v>6030</v>
      </c>
      <c r="D3" s="12" t="s">
        <v>1140</v>
      </c>
      <c r="E3" s="207">
        <f>ROUND(N(data!D59), 0)</f>
        <v>0</v>
      </c>
      <c r="F3" s="310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0">
        <f>ROUND(N(data!D94), 2)</f>
        <v>0</v>
      </c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1:89" s="11" customFormat="1" ht="12.65" customHeight="1" x14ac:dyDescent="0.35">
      <c r="A4" s="12" t="str">
        <f>RIGHT(data!$C$97,3)</f>
        <v>079</v>
      </c>
      <c r="B4" s="209" t="str">
        <f>RIGHT(data!$C$96,4)</f>
        <v>2022</v>
      </c>
      <c r="C4" s="12" t="str">
        <f>data!E$55</f>
        <v>6070</v>
      </c>
      <c r="D4" s="12" t="s">
        <v>1140</v>
      </c>
      <c r="E4" s="207">
        <f>ROUND(N(data!E59), 0)</f>
        <v>1380</v>
      </c>
      <c r="F4" s="310">
        <f>ROUND(N(data!E60), 2)</f>
        <v>18.66</v>
      </c>
      <c r="G4" s="207">
        <f>ROUND(N(data!E61), 0)</f>
        <v>1990646</v>
      </c>
      <c r="H4" s="207">
        <f>ROUND(N(data!E62), 0)</f>
        <v>643501</v>
      </c>
      <c r="I4" s="207">
        <f>ROUND(N(data!E63), 0)</f>
        <v>0</v>
      </c>
      <c r="J4" s="207">
        <f>ROUND(N(data!E64), 0)</f>
        <v>136050</v>
      </c>
      <c r="K4" s="207">
        <f>ROUND(N(data!E65), 0)</f>
        <v>0</v>
      </c>
      <c r="L4" s="207">
        <f>ROUND(N(data!E66), 0)</f>
        <v>275307</v>
      </c>
      <c r="M4" s="207">
        <f>ROUND(N(data!E67), 0)</f>
        <v>159415</v>
      </c>
      <c r="N4" s="207">
        <f>ROUND(N(data!E68), 0)</f>
        <v>1389</v>
      </c>
      <c r="O4" s="207">
        <f>ROUND(N(data!E69), 0)</f>
        <v>30394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6825</v>
      </c>
      <c r="X4" s="207">
        <f>ROUND(N(data!E78), 0)</f>
        <v>0</v>
      </c>
      <c r="Y4" s="207">
        <f>ROUND(N(data!E79), 0)</f>
        <v>0</v>
      </c>
      <c r="Z4" s="207">
        <f>ROUND(N(data!E80), 0)</f>
        <v>1870</v>
      </c>
      <c r="AA4" s="207">
        <f>ROUND(N(data!E81), 0)</f>
        <v>1567</v>
      </c>
      <c r="AB4" s="207">
        <f>ROUND(N(data!E82), 0)</f>
        <v>0</v>
      </c>
      <c r="AC4" s="207">
        <f>ROUND(N(data!E83), 0)</f>
        <v>20132</v>
      </c>
      <c r="AD4" s="207">
        <f>ROUND(N(data!E84), 0)</f>
        <v>0</v>
      </c>
      <c r="AE4" s="207">
        <f>ROUND(N(data!E89), 0)</f>
        <v>5383562</v>
      </c>
      <c r="AF4" s="207">
        <f>ROUND(N(data!E87), 0)</f>
        <v>5174987</v>
      </c>
      <c r="AG4" s="207">
        <f>ROUND(N(data!E90), 0)</f>
        <v>8046</v>
      </c>
      <c r="AH4" s="207">
        <f>ROUND(N(data!E91), 0)</f>
        <v>4422</v>
      </c>
      <c r="AI4" s="207">
        <f>ROUND(N(data!E92), 0)</f>
        <v>0</v>
      </c>
      <c r="AJ4" s="207">
        <f>ROUND(N(data!E93), 0)</f>
        <v>49222</v>
      </c>
      <c r="AK4" s="310">
        <f>ROUND(N(data!E94), 2)</f>
        <v>18.66</v>
      </c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</row>
    <row r="5" spans="1:89" s="11" customFormat="1" ht="12.65" customHeight="1" x14ac:dyDescent="0.35">
      <c r="A5" s="12" t="str">
        <f>RIGHT(data!$C$97,3)</f>
        <v>079</v>
      </c>
      <c r="B5" s="209" t="str">
        <f>RIGHT(data!$C$96,4)</f>
        <v>2022</v>
      </c>
      <c r="C5" s="12" t="str">
        <f>data!F$55</f>
        <v>6100</v>
      </c>
      <c r="D5" s="12" t="s">
        <v>1140</v>
      </c>
      <c r="E5" s="207">
        <f>ROUND(N(data!F59), 0)</f>
        <v>0</v>
      </c>
      <c r="F5" s="310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0">
        <f>ROUND(N(data!F94), 2)</f>
        <v>0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1:89" s="11" customFormat="1" ht="12.65" customHeight="1" x14ac:dyDescent="0.35">
      <c r="A6" s="12" t="str">
        <f>RIGHT(data!$C$97,3)</f>
        <v>079</v>
      </c>
      <c r="B6" s="209" t="str">
        <f>RIGHT(data!$C$96,4)</f>
        <v>2022</v>
      </c>
      <c r="C6" s="12" t="str">
        <f>data!G$55</f>
        <v>6120</v>
      </c>
      <c r="D6" s="12" t="s">
        <v>1140</v>
      </c>
      <c r="E6" s="207">
        <f>ROUND(N(data!G59), 0)</f>
        <v>0</v>
      </c>
      <c r="F6" s="310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0">
        <f>ROUND(N(data!G94), 2)</f>
        <v>0</v>
      </c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</row>
    <row r="7" spans="1:89" s="11" customFormat="1" ht="12.65" customHeight="1" x14ac:dyDescent="0.35">
      <c r="A7" s="12" t="str">
        <f>RIGHT(data!$C$97,3)</f>
        <v>079</v>
      </c>
      <c r="B7" s="209" t="str">
        <f>RIGHT(data!$C$96,4)</f>
        <v>2022</v>
      </c>
      <c r="C7" s="12" t="str">
        <f>data!H$55</f>
        <v>6140</v>
      </c>
      <c r="D7" s="12" t="s">
        <v>1140</v>
      </c>
      <c r="E7" s="207">
        <f>ROUND(N(data!H59), 0)</f>
        <v>0</v>
      </c>
      <c r="F7" s="310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0">
        <f>ROUND(N(data!H94), 2)</f>
        <v>0</v>
      </c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</row>
    <row r="8" spans="1:89" s="11" customFormat="1" ht="12.65" customHeight="1" x14ac:dyDescent="0.35">
      <c r="A8" s="12" t="str">
        <f>RIGHT(data!$C$97,3)</f>
        <v>079</v>
      </c>
      <c r="B8" s="209" t="str">
        <f>RIGHT(data!$C$96,4)</f>
        <v>2022</v>
      </c>
      <c r="C8" s="12" t="str">
        <f>data!I$55</f>
        <v>6150</v>
      </c>
      <c r="D8" s="12" t="s">
        <v>1140</v>
      </c>
      <c r="E8" s="207">
        <f>ROUND(N(data!I59), 0)</f>
        <v>0</v>
      </c>
      <c r="F8" s="310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0">
        <f>ROUND(N(data!I94), 2)</f>
        <v>0</v>
      </c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</row>
    <row r="9" spans="1:89" s="11" customFormat="1" ht="12.65" customHeight="1" x14ac:dyDescent="0.35">
      <c r="A9" s="12" t="str">
        <f>RIGHT(data!$C$97,3)</f>
        <v>079</v>
      </c>
      <c r="B9" s="209" t="str">
        <f>RIGHT(data!$C$96,4)</f>
        <v>2022</v>
      </c>
      <c r="C9" s="12" t="str">
        <f>data!J$55</f>
        <v>6170</v>
      </c>
      <c r="D9" s="12" t="s">
        <v>1140</v>
      </c>
      <c r="E9" s="207">
        <f>ROUND(N(data!J59), 0)</f>
        <v>0</v>
      </c>
      <c r="F9" s="310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0">
        <f>ROUND(N(data!J94), 2)</f>
        <v>0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</row>
    <row r="10" spans="1:89" s="11" customFormat="1" ht="12.65" customHeight="1" x14ac:dyDescent="0.35">
      <c r="A10" s="12" t="str">
        <f>RIGHT(data!$C$97,3)</f>
        <v>079</v>
      </c>
      <c r="B10" s="209" t="str">
        <f>RIGHT(data!$C$96,4)</f>
        <v>2022</v>
      </c>
      <c r="C10" s="12" t="str">
        <f>data!K$55</f>
        <v>6200</v>
      </c>
      <c r="D10" s="12" t="s">
        <v>1140</v>
      </c>
      <c r="E10" s="207">
        <f>ROUND(N(data!K59), 0)</f>
        <v>0</v>
      </c>
      <c r="F10" s="310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0">
        <f>ROUND(N(data!K94), 2)</f>
        <v>0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</row>
    <row r="11" spans="1:89" s="11" customFormat="1" ht="12.65" customHeight="1" x14ac:dyDescent="0.35">
      <c r="A11" s="12" t="str">
        <f>RIGHT(data!$C$97,3)</f>
        <v>079</v>
      </c>
      <c r="B11" s="209" t="str">
        <f>RIGHT(data!$C$96,4)</f>
        <v>2022</v>
      </c>
      <c r="C11" s="12" t="str">
        <f>data!L$55</f>
        <v>6210</v>
      </c>
      <c r="D11" s="12" t="s">
        <v>1140</v>
      </c>
      <c r="E11" s="207">
        <f>ROUND(N(data!L59), 0)</f>
        <v>0</v>
      </c>
      <c r="F11" s="310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0">
        <f>ROUND(N(data!L94), 2)</f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</row>
    <row r="12" spans="1:89" s="11" customFormat="1" ht="12.65" customHeight="1" x14ac:dyDescent="0.35">
      <c r="A12" s="12" t="str">
        <f>RIGHT(data!$C$97,3)</f>
        <v>079</v>
      </c>
      <c r="B12" s="209" t="str">
        <f>RIGHT(data!$C$96,4)</f>
        <v>2022</v>
      </c>
      <c r="C12" s="12" t="str">
        <f>data!M$55</f>
        <v>6330</v>
      </c>
      <c r="D12" s="12" t="s">
        <v>1140</v>
      </c>
      <c r="E12" s="207">
        <f>ROUND(N(data!M59), 0)</f>
        <v>0</v>
      </c>
      <c r="F12" s="310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0">
        <f>ROUND(N(data!M94), 2)</f>
        <v>0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</row>
    <row r="13" spans="1:89" s="11" customFormat="1" ht="12.65" customHeight="1" x14ac:dyDescent="0.35">
      <c r="A13" s="12" t="str">
        <f>RIGHT(data!$C$97,3)</f>
        <v>079</v>
      </c>
      <c r="B13" s="209" t="str">
        <f>RIGHT(data!$C$96,4)</f>
        <v>2022</v>
      </c>
      <c r="C13" s="12" t="str">
        <f>data!N$55</f>
        <v>6400</v>
      </c>
      <c r="D13" s="12" t="s">
        <v>1140</v>
      </c>
      <c r="E13" s="207">
        <f>ROUND(N(data!N59), 0)</f>
        <v>0</v>
      </c>
      <c r="F13" s="310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0">
        <f>ROUND(N(data!N94), 2)</f>
        <v>0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</row>
    <row r="14" spans="1:89" s="11" customFormat="1" ht="12.65" customHeight="1" x14ac:dyDescent="0.35">
      <c r="A14" s="12" t="str">
        <f>RIGHT(data!$C$97,3)</f>
        <v>079</v>
      </c>
      <c r="B14" s="209" t="str">
        <f>RIGHT(data!$C$96,4)</f>
        <v>2022</v>
      </c>
      <c r="C14" s="12" t="str">
        <f>data!O$55</f>
        <v>7010</v>
      </c>
      <c r="D14" s="12" t="s">
        <v>1140</v>
      </c>
      <c r="E14" s="207">
        <f>ROUND(N(data!O59), 0)</f>
        <v>0</v>
      </c>
      <c r="F14" s="310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0">
        <f>ROUND(N(data!O94), 2)</f>
        <v>0</v>
      </c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</row>
    <row r="15" spans="1:89" s="11" customFormat="1" ht="12.65" customHeight="1" x14ac:dyDescent="0.35">
      <c r="A15" s="12" t="str">
        <f>RIGHT(data!$C$97,3)</f>
        <v>079</v>
      </c>
      <c r="B15" s="209" t="str">
        <f>RIGHT(data!$C$96,4)</f>
        <v>2022</v>
      </c>
      <c r="C15" s="12" t="str">
        <f>data!P$55</f>
        <v>7020</v>
      </c>
      <c r="D15" s="12" t="s">
        <v>1140</v>
      </c>
      <c r="E15" s="207">
        <f>ROUND(N(data!P59), 0)</f>
        <v>0</v>
      </c>
      <c r="F15" s="310">
        <f>ROUND(N(data!P60), 2)</f>
        <v>3.57</v>
      </c>
      <c r="G15" s="207">
        <f>ROUND(N(data!P61), 0)</f>
        <v>488064</v>
      </c>
      <c r="H15" s="207">
        <f>ROUND(N(data!P62), 0)</f>
        <v>167478</v>
      </c>
      <c r="I15" s="207">
        <f>ROUND(N(data!P63), 0)</f>
        <v>0</v>
      </c>
      <c r="J15" s="207">
        <f>ROUND(N(data!P64), 0)</f>
        <v>273638</v>
      </c>
      <c r="K15" s="207">
        <f>ROUND(N(data!P65), 0)</f>
        <v>0</v>
      </c>
      <c r="L15" s="207">
        <f>ROUND(N(data!P66), 0)</f>
        <v>29944</v>
      </c>
      <c r="M15" s="207">
        <f>ROUND(N(data!P67), 0)</f>
        <v>78658</v>
      </c>
      <c r="N15" s="207">
        <f>ROUND(N(data!P68), 0)</f>
        <v>0</v>
      </c>
      <c r="O15" s="207">
        <f>ROUND(N(data!P69), 0)</f>
        <v>23156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3897</v>
      </c>
      <c r="X15" s="207">
        <f>ROUND(N(data!P78), 0)</f>
        <v>0</v>
      </c>
      <c r="Y15" s="207">
        <f>ROUND(N(data!P79), 0)</f>
        <v>0</v>
      </c>
      <c r="Z15" s="207">
        <f>ROUND(N(data!P80), 0)</f>
        <v>2366</v>
      </c>
      <c r="AA15" s="207">
        <f>ROUND(N(data!P81), 0)</f>
        <v>6860</v>
      </c>
      <c r="AB15" s="207">
        <f>ROUND(N(data!P82), 0)</f>
        <v>0</v>
      </c>
      <c r="AC15" s="207">
        <f>ROUND(N(data!P83), 0)</f>
        <v>10033</v>
      </c>
      <c r="AD15" s="207">
        <f>ROUND(N(data!P84), 0)</f>
        <v>0</v>
      </c>
      <c r="AE15" s="207">
        <f>ROUND(N(data!P89), 0)</f>
        <v>3160401</v>
      </c>
      <c r="AF15" s="207">
        <f>ROUND(N(data!P87), 0)</f>
        <v>311014</v>
      </c>
      <c r="AG15" s="207">
        <f>ROUND(N(data!P90), 0)</f>
        <v>3970</v>
      </c>
      <c r="AH15" s="207">
        <f>ROUND(N(data!P91), 0)</f>
        <v>0</v>
      </c>
      <c r="AI15" s="207">
        <f>ROUND(N(data!P92), 0)</f>
        <v>0</v>
      </c>
      <c r="AJ15" s="207">
        <f>ROUND(N(data!P93), 0)</f>
        <v>2625</v>
      </c>
      <c r="AK15" s="310">
        <f>ROUND(N(data!P94), 2)</f>
        <v>3.57</v>
      </c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</row>
    <row r="16" spans="1:89" s="11" customFormat="1" ht="12.65" customHeight="1" x14ac:dyDescent="0.35">
      <c r="A16" s="12" t="str">
        <f>RIGHT(data!$C$97,3)</f>
        <v>079</v>
      </c>
      <c r="B16" s="209" t="str">
        <f>RIGHT(data!$C$96,4)</f>
        <v>2022</v>
      </c>
      <c r="C16" s="12" t="str">
        <f>data!Q$55</f>
        <v>7030</v>
      </c>
      <c r="D16" s="12" t="s">
        <v>1140</v>
      </c>
      <c r="E16" s="207">
        <f>ROUND(N(data!Q59), 0)</f>
        <v>0</v>
      </c>
      <c r="F16" s="310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0">
        <f>ROUND(N(data!Q94), 2)</f>
        <v>0</v>
      </c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</row>
    <row r="17" spans="1:89" s="11" customFormat="1" ht="12.65" customHeight="1" x14ac:dyDescent="0.35">
      <c r="A17" s="12" t="str">
        <f>RIGHT(data!$C$97,3)</f>
        <v>079</v>
      </c>
      <c r="B17" s="209" t="str">
        <f>RIGHT(data!$C$96,4)</f>
        <v>2022</v>
      </c>
      <c r="C17" s="12" t="str">
        <f>data!R$55</f>
        <v>7040</v>
      </c>
      <c r="D17" s="12" t="s">
        <v>1140</v>
      </c>
      <c r="E17" s="207">
        <f>ROUND(N(data!R59), 0)</f>
        <v>0</v>
      </c>
      <c r="F17" s="310">
        <f>ROUND(N(data!R60), 2)</f>
        <v>1.84</v>
      </c>
      <c r="G17" s="207">
        <f>ROUND(N(data!R61), 0)</f>
        <v>385990</v>
      </c>
      <c r="H17" s="207">
        <f>ROUND(N(data!R62), 0)</f>
        <v>65489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971</v>
      </c>
      <c r="N17" s="207">
        <f>ROUND(N(data!R68), 0)</f>
        <v>0</v>
      </c>
      <c r="O17" s="207">
        <f>ROUND(N(data!R69), 0)</f>
        <v>11471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896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1206</v>
      </c>
      <c r="AB17" s="207">
        <f>ROUND(N(data!R82), 0)</f>
        <v>0</v>
      </c>
      <c r="AC17" s="207">
        <f>ROUND(N(data!R83), 0)</f>
        <v>9369</v>
      </c>
      <c r="AD17" s="207">
        <f>ROUND(N(data!R84), 0)</f>
        <v>0</v>
      </c>
      <c r="AE17" s="207">
        <f>ROUND(N(data!R89), 0)</f>
        <v>203129</v>
      </c>
      <c r="AF17" s="207">
        <f>ROUND(N(data!R87), 0)</f>
        <v>14051</v>
      </c>
      <c r="AG17" s="207">
        <f>ROUND(N(data!R90), 0)</f>
        <v>49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0">
        <f>ROUND(N(data!R94), 2)</f>
        <v>0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</row>
    <row r="18" spans="1:89" s="11" customFormat="1" ht="12.65" customHeight="1" x14ac:dyDescent="0.35">
      <c r="A18" s="12" t="str">
        <f>RIGHT(data!$C$97,3)</f>
        <v>079</v>
      </c>
      <c r="B18" s="209" t="str">
        <f>RIGHT(data!$C$96,4)</f>
        <v>2022</v>
      </c>
      <c r="C18" s="12" t="str">
        <f>data!S$55</f>
        <v>7050</v>
      </c>
      <c r="D18" s="12" t="s">
        <v>1140</v>
      </c>
      <c r="E18" s="207">
        <f>ROUND(N(data!S59), 0)</f>
        <v>0</v>
      </c>
      <c r="F18" s="310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84068</v>
      </c>
      <c r="K18" s="207">
        <f>ROUND(N(data!S65), 0)</f>
        <v>0</v>
      </c>
      <c r="L18" s="207">
        <f>ROUND(N(data!S66), 0)</f>
        <v>5533</v>
      </c>
      <c r="M18" s="207">
        <f>ROUND(N(data!S67), 0)</f>
        <v>0</v>
      </c>
      <c r="N18" s="207">
        <f>ROUND(N(data!S68), 0)</f>
        <v>2109</v>
      </c>
      <c r="O18" s="207">
        <f>ROUND(N(data!S69), 0)</f>
        <v>43126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1487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41639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0">
        <f>ROUND(N(data!S94), 2)</f>
        <v>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</row>
    <row r="19" spans="1:89" s="11" customFormat="1" ht="12.65" customHeight="1" x14ac:dyDescent="0.35">
      <c r="A19" s="12" t="str">
        <f>RIGHT(data!$C$97,3)</f>
        <v>079</v>
      </c>
      <c r="B19" s="209" t="str">
        <f>RIGHT(data!$C$96,4)</f>
        <v>2022</v>
      </c>
      <c r="C19" s="12" t="str">
        <f>data!T$55</f>
        <v>7060</v>
      </c>
      <c r="D19" s="12" t="s">
        <v>1140</v>
      </c>
      <c r="E19" s="207">
        <f>ROUND(N(data!T59), 0)</f>
        <v>0</v>
      </c>
      <c r="F19" s="310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0">
        <f>ROUND(N(data!T94), 2)</f>
        <v>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</row>
    <row r="20" spans="1:89" s="11" customFormat="1" ht="12.65" customHeight="1" x14ac:dyDescent="0.35">
      <c r="A20" s="12" t="str">
        <f>RIGHT(data!$C$97,3)</f>
        <v>079</v>
      </c>
      <c r="B20" s="209" t="str">
        <f>RIGHT(data!$C$96,4)</f>
        <v>2022</v>
      </c>
      <c r="C20" s="12" t="str">
        <f>data!U$55</f>
        <v>7070</v>
      </c>
      <c r="D20" s="12" t="s">
        <v>1140</v>
      </c>
      <c r="E20" s="207">
        <f>ROUND(N(data!U59), 0)</f>
        <v>11571</v>
      </c>
      <c r="F20" s="310">
        <f>ROUND(N(data!U60), 2)</f>
        <v>9.23</v>
      </c>
      <c r="G20" s="207">
        <f>ROUND(N(data!U61), 0)</f>
        <v>1017748</v>
      </c>
      <c r="H20" s="207">
        <f>ROUND(N(data!U62), 0)</f>
        <v>301047</v>
      </c>
      <c r="I20" s="207">
        <f>ROUND(N(data!U63), 0)</f>
        <v>0</v>
      </c>
      <c r="J20" s="207">
        <f>ROUND(N(data!U64), 0)</f>
        <v>681394</v>
      </c>
      <c r="K20" s="207">
        <f>ROUND(N(data!U65), 0)</f>
        <v>0</v>
      </c>
      <c r="L20" s="207">
        <f>ROUND(N(data!U66), 0)</f>
        <v>239908</v>
      </c>
      <c r="M20" s="207">
        <f>ROUND(N(data!U67), 0)</f>
        <v>36813</v>
      </c>
      <c r="N20" s="207">
        <f>ROUND(N(data!U68), 0)</f>
        <v>-3137</v>
      </c>
      <c r="O20" s="207">
        <f>ROUND(N(data!U69), 0)</f>
        <v>45000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20496</v>
      </c>
      <c r="X20" s="207">
        <f>ROUND(N(data!U78), 0)</f>
        <v>0</v>
      </c>
      <c r="Y20" s="207">
        <f>ROUND(N(data!U79), 0)</f>
        <v>0</v>
      </c>
      <c r="Z20" s="207">
        <f>ROUND(N(data!U80), 0)</f>
        <v>4015</v>
      </c>
      <c r="AA20" s="207">
        <f>ROUND(N(data!U81), 0)</f>
        <v>20045</v>
      </c>
      <c r="AB20" s="207">
        <f>ROUND(N(data!U82), 0)</f>
        <v>0</v>
      </c>
      <c r="AC20" s="207">
        <f>ROUND(N(data!U83), 0)</f>
        <v>444</v>
      </c>
      <c r="AD20" s="207">
        <f>ROUND(N(data!U84), 0)</f>
        <v>0</v>
      </c>
      <c r="AE20" s="207">
        <f>ROUND(N(data!U89), 0)</f>
        <v>10003160</v>
      </c>
      <c r="AF20" s="207">
        <f>ROUND(N(data!U87), 0)</f>
        <v>2066033</v>
      </c>
      <c r="AG20" s="207">
        <f>ROUND(N(data!U90), 0)</f>
        <v>1858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0">
        <f>ROUND(N(data!U94), 2)</f>
        <v>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</row>
    <row r="21" spans="1:89" s="11" customFormat="1" ht="12.65" customHeight="1" x14ac:dyDescent="0.35">
      <c r="A21" s="12" t="str">
        <f>RIGHT(data!$C$97,3)</f>
        <v>079</v>
      </c>
      <c r="B21" s="209" t="str">
        <f>RIGHT(data!$C$96,4)</f>
        <v>2022</v>
      </c>
      <c r="C21" s="12" t="str">
        <f>data!V$55</f>
        <v>7110</v>
      </c>
      <c r="D21" s="12" t="s">
        <v>1140</v>
      </c>
      <c r="E21" s="207">
        <f>ROUND(N(data!V59), 0)</f>
        <v>0</v>
      </c>
      <c r="F21" s="310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0">
        <f>ROUND(N(data!V94), 2)</f>
        <v>0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</row>
    <row r="22" spans="1:89" s="11" customFormat="1" ht="12.65" customHeight="1" x14ac:dyDescent="0.35">
      <c r="A22" s="12" t="str">
        <f>RIGHT(data!$C$97,3)</f>
        <v>079</v>
      </c>
      <c r="B22" s="209" t="str">
        <f>RIGHT(data!$C$96,4)</f>
        <v>2022</v>
      </c>
      <c r="C22" s="12" t="str">
        <f>data!W$55</f>
        <v>7120</v>
      </c>
      <c r="D22" s="12" t="s">
        <v>1140</v>
      </c>
      <c r="E22" s="207">
        <f>ROUND(N(data!W59), 0)</f>
        <v>0</v>
      </c>
      <c r="F22" s="310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0">
        <f>ROUND(N(data!W94), 2)</f>
        <v>0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</row>
    <row r="23" spans="1:89" s="11" customFormat="1" ht="12.65" customHeight="1" x14ac:dyDescent="0.35">
      <c r="A23" s="12" t="str">
        <f>RIGHT(data!$C$97,3)</f>
        <v>079</v>
      </c>
      <c r="B23" s="209" t="str">
        <f>RIGHT(data!$C$96,4)</f>
        <v>2022</v>
      </c>
      <c r="C23" s="12" t="str">
        <f>data!X$55</f>
        <v>7130</v>
      </c>
      <c r="D23" s="12" t="s">
        <v>1140</v>
      </c>
      <c r="E23" s="207">
        <f>ROUND(N(data!X59), 0)</f>
        <v>0</v>
      </c>
      <c r="F23" s="310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678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0">
        <f>ROUND(N(data!X94), 2)</f>
        <v>0</v>
      </c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</row>
    <row r="24" spans="1:89" s="11" customFormat="1" ht="12.65" customHeight="1" x14ac:dyDescent="0.35">
      <c r="A24" s="12" t="str">
        <f>RIGHT(data!$C$97,3)</f>
        <v>079</v>
      </c>
      <c r="B24" s="209" t="str">
        <f>RIGHT(data!$C$96,4)</f>
        <v>2022</v>
      </c>
      <c r="C24" s="12" t="str">
        <f>data!Y$55</f>
        <v>7140</v>
      </c>
      <c r="D24" s="12" t="s">
        <v>1140</v>
      </c>
      <c r="E24" s="207">
        <f>ROUND(N(data!Y59), 0)</f>
        <v>10755</v>
      </c>
      <c r="F24" s="310">
        <f>ROUND(N(data!Y60), 2)</f>
        <v>5.03</v>
      </c>
      <c r="G24" s="207">
        <f>ROUND(N(data!Y61), 0)</f>
        <v>828814</v>
      </c>
      <c r="H24" s="207">
        <f>ROUND(N(data!Y62), 0)</f>
        <v>208330</v>
      </c>
      <c r="I24" s="207">
        <f>ROUND(N(data!Y63), 0)</f>
        <v>0</v>
      </c>
      <c r="J24" s="207">
        <f>ROUND(N(data!Y64), 0)</f>
        <v>65132</v>
      </c>
      <c r="K24" s="207">
        <f>ROUND(N(data!Y65), 0)</f>
        <v>0</v>
      </c>
      <c r="L24" s="207">
        <f>ROUND(N(data!Y66), 0)</f>
        <v>487105</v>
      </c>
      <c r="M24" s="207">
        <f>ROUND(N(data!Y67), 0)</f>
        <v>75289</v>
      </c>
      <c r="N24" s="207">
        <f>ROUND(N(data!Y68), 0)</f>
        <v>863</v>
      </c>
      <c r="O24" s="207">
        <f>ROUND(N(data!Y69), 0)</f>
        <v>57487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46630</v>
      </c>
      <c r="X24" s="207">
        <f>ROUND(N(data!Y78), 0)</f>
        <v>0</v>
      </c>
      <c r="Y24" s="207">
        <f>ROUND(N(data!Y79), 0)</f>
        <v>0</v>
      </c>
      <c r="Z24" s="207">
        <f>ROUND(N(data!Y80), 0)</f>
        <v>2758</v>
      </c>
      <c r="AA24" s="207">
        <f>ROUND(N(data!Y81), 0)</f>
        <v>-5686</v>
      </c>
      <c r="AB24" s="207">
        <f>ROUND(N(data!Y82), 0)</f>
        <v>0</v>
      </c>
      <c r="AC24" s="207">
        <f>ROUND(N(data!Y83), 0)</f>
        <v>13785</v>
      </c>
      <c r="AD24" s="207">
        <f>ROUND(N(data!Y84), 0)</f>
        <v>0</v>
      </c>
      <c r="AE24" s="207">
        <f>ROUND(N(data!Y89), 0)</f>
        <v>15156023</v>
      </c>
      <c r="AF24" s="207">
        <f>ROUND(N(data!Y87), 0)</f>
        <v>1795463</v>
      </c>
      <c r="AG24" s="207">
        <f>ROUND(N(data!Y90), 0)</f>
        <v>3800</v>
      </c>
      <c r="AH24" s="207">
        <f>ROUND(N(data!Y91), 0)</f>
        <v>0</v>
      </c>
      <c r="AI24" s="207">
        <f>ROUND(N(data!Y92), 0)</f>
        <v>0</v>
      </c>
      <c r="AJ24" s="207">
        <f>ROUND(N(data!Y93), 0)</f>
        <v>2625</v>
      </c>
      <c r="AK24" s="310">
        <f>ROUND(N(data!Y94), 2)</f>
        <v>0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</row>
    <row r="25" spans="1:89" s="11" customFormat="1" ht="12.65" customHeight="1" x14ac:dyDescent="0.35">
      <c r="A25" s="12" t="str">
        <f>RIGHT(data!$C$97,3)</f>
        <v>079</v>
      </c>
      <c r="B25" s="209" t="str">
        <f>RIGHT(data!$C$96,4)</f>
        <v>2022</v>
      </c>
      <c r="C25" s="12" t="str">
        <f>data!Z$55</f>
        <v>7150</v>
      </c>
      <c r="D25" s="12" t="s">
        <v>1140</v>
      </c>
      <c r="E25" s="207">
        <f>ROUND(N(data!Z59), 0)</f>
        <v>0</v>
      </c>
      <c r="F25" s="310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0">
        <f>ROUND(N(data!Z94), 2)</f>
        <v>0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</row>
    <row r="26" spans="1:89" s="11" customFormat="1" ht="12.65" customHeight="1" x14ac:dyDescent="0.35">
      <c r="A26" s="12" t="str">
        <f>RIGHT(data!$C$97,3)</f>
        <v>079</v>
      </c>
      <c r="B26" s="209" t="str">
        <f>RIGHT(data!$C$96,4)</f>
        <v>2022</v>
      </c>
      <c r="C26" s="12" t="str">
        <f>data!AA$55</f>
        <v>7160</v>
      </c>
      <c r="D26" s="12" t="s">
        <v>1140</v>
      </c>
      <c r="E26" s="207">
        <f>ROUND(N(data!AA59), 0)</f>
        <v>0</v>
      </c>
      <c r="F26" s="310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0">
        <f>ROUND(N(data!AA94), 2)</f>
        <v>0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</row>
    <row r="27" spans="1:89" s="11" customFormat="1" ht="12.65" customHeight="1" x14ac:dyDescent="0.35">
      <c r="A27" s="12" t="str">
        <f>RIGHT(data!$C$97,3)</f>
        <v>079</v>
      </c>
      <c r="B27" s="209" t="str">
        <f>RIGHT(data!$C$96,4)</f>
        <v>2022</v>
      </c>
      <c r="C27" s="12" t="str">
        <f>data!AB$55</f>
        <v>7170</v>
      </c>
      <c r="D27" s="12" t="s">
        <v>1140</v>
      </c>
      <c r="E27" s="207">
        <f>ROUND(N(data!AB59), 0)</f>
        <v>0</v>
      </c>
      <c r="F27" s="310">
        <f>ROUND(N(data!AB60), 2)</f>
        <v>0.97</v>
      </c>
      <c r="G27" s="207">
        <f>ROUND(N(data!AB61), 0)</f>
        <v>175050</v>
      </c>
      <c r="H27" s="207">
        <f>ROUND(N(data!AB62), 0)</f>
        <v>39727</v>
      </c>
      <c r="I27" s="207">
        <f>ROUND(N(data!AB63), 0)</f>
        <v>0</v>
      </c>
      <c r="J27" s="207">
        <f>ROUND(N(data!AB64), 0)</f>
        <v>740625</v>
      </c>
      <c r="K27" s="207">
        <f>ROUND(N(data!AB65), 0)</f>
        <v>0</v>
      </c>
      <c r="L27" s="207">
        <f>ROUND(N(data!AB66), 0)</f>
        <v>253548</v>
      </c>
      <c r="M27" s="207">
        <f>ROUND(N(data!AB67), 0)</f>
        <v>1783</v>
      </c>
      <c r="N27" s="207">
        <f>ROUND(N(data!AB68), 0)</f>
        <v>1388</v>
      </c>
      <c r="O27" s="207">
        <f>ROUND(N(data!AB69), 0)</f>
        <v>7512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1244</v>
      </c>
      <c r="AB27" s="207">
        <f>ROUND(N(data!AB82), 0)</f>
        <v>0</v>
      </c>
      <c r="AC27" s="207">
        <f>ROUND(N(data!AB83), 0)</f>
        <v>6268</v>
      </c>
      <c r="AD27" s="207">
        <f>ROUND(N(data!AB84), 0)</f>
        <v>0</v>
      </c>
      <c r="AE27" s="207">
        <f>ROUND(N(data!AB89), 0)</f>
        <v>2384899</v>
      </c>
      <c r="AF27" s="207">
        <f>ROUND(N(data!AB87), 0)</f>
        <v>1340923</v>
      </c>
      <c r="AG27" s="207">
        <f>ROUND(N(data!AB90), 0)</f>
        <v>90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0">
        <f>ROUND(N(data!AB94), 2)</f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</row>
    <row r="28" spans="1:89" s="11" customFormat="1" ht="12.65" customHeight="1" x14ac:dyDescent="0.35">
      <c r="A28" s="12" t="str">
        <f>RIGHT(data!$C$97,3)</f>
        <v>079</v>
      </c>
      <c r="B28" s="209" t="str">
        <f>RIGHT(data!$C$96,4)</f>
        <v>2022</v>
      </c>
      <c r="C28" s="12" t="str">
        <f>data!AC$55</f>
        <v>7180</v>
      </c>
      <c r="D28" s="12" t="s">
        <v>1140</v>
      </c>
      <c r="E28" s="207">
        <f>ROUND(N(data!AC59), 0)</f>
        <v>0</v>
      </c>
      <c r="F28" s="310">
        <f>ROUND(N(data!AC60), 2)</f>
        <v>1.08</v>
      </c>
      <c r="G28" s="207">
        <f>ROUND(N(data!AC61), 0)</f>
        <v>152351</v>
      </c>
      <c r="H28" s="207">
        <f>ROUND(N(data!AC62), 0)</f>
        <v>49311</v>
      </c>
      <c r="I28" s="207">
        <f>ROUND(N(data!AC63), 0)</f>
        <v>0</v>
      </c>
      <c r="J28" s="207">
        <f>ROUND(N(data!AC64), 0)</f>
        <v>16670</v>
      </c>
      <c r="K28" s="207">
        <f>ROUND(N(data!AC65), 0)</f>
        <v>0</v>
      </c>
      <c r="L28" s="207">
        <f>ROUND(N(data!AC66), 0)</f>
        <v>14827</v>
      </c>
      <c r="M28" s="207">
        <f>ROUND(N(data!AC67), 0)</f>
        <v>19655</v>
      </c>
      <c r="N28" s="207">
        <f>ROUND(N(data!AC68), 0)</f>
        <v>0</v>
      </c>
      <c r="O28" s="207">
        <f>ROUND(N(data!AC69), 0)</f>
        <v>471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168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28</v>
      </c>
      <c r="AB28" s="207">
        <f>ROUND(N(data!AC82), 0)</f>
        <v>0</v>
      </c>
      <c r="AC28" s="207">
        <f>ROUND(N(data!AC83), 0)</f>
        <v>275</v>
      </c>
      <c r="AD28" s="207">
        <f>ROUND(N(data!AC84), 0)</f>
        <v>0</v>
      </c>
      <c r="AE28" s="207">
        <f>ROUND(N(data!AC89), 0)</f>
        <v>0</v>
      </c>
      <c r="AF28" s="207">
        <f>ROUND(N(data!AC87), 0)</f>
        <v>0</v>
      </c>
      <c r="AG28" s="207">
        <f>ROUND(N(data!AC90), 0)</f>
        <v>992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0">
        <f>ROUND(N(data!AC94), 2)</f>
        <v>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</row>
    <row r="29" spans="1:89" s="11" customFormat="1" ht="12.65" customHeight="1" x14ac:dyDescent="0.35">
      <c r="A29" s="12" t="str">
        <f>RIGHT(data!$C$97,3)</f>
        <v>079</v>
      </c>
      <c r="B29" s="209" t="str">
        <f>RIGHT(data!$C$96,4)</f>
        <v>2022</v>
      </c>
      <c r="C29" s="12" t="str">
        <f>data!AD$55</f>
        <v>7190</v>
      </c>
      <c r="D29" s="12" t="s">
        <v>1140</v>
      </c>
      <c r="E29" s="207">
        <f>ROUND(N(data!AD59), 0)</f>
        <v>0</v>
      </c>
      <c r="F29" s="310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0">
        <f>ROUND(N(data!AD94), 2)</f>
        <v>0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</row>
    <row r="30" spans="1:89" s="11" customFormat="1" ht="12.65" customHeight="1" x14ac:dyDescent="0.35">
      <c r="A30" s="12" t="str">
        <f>RIGHT(data!$C$97,3)</f>
        <v>079</v>
      </c>
      <c r="B30" s="209" t="str">
        <f>RIGHT(data!$C$96,4)</f>
        <v>2022</v>
      </c>
      <c r="C30" s="12" t="str">
        <f>data!AE$55</f>
        <v>7200</v>
      </c>
      <c r="D30" s="12" t="s">
        <v>1140</v>
      </c>
      <c r="E30" s="207">
        <f>ROUND(N(data!AE59), 0)</f>
        <v>5260</v>
      </c>
      <c r="F30" s="310">
        <f>ROUND(N(data!AE60), 2)</f>
        <v>1.7</v>
      </c>
      <c r="G30" s="207">
        <f>ROUND(N(data!AE61), 0)</f>
        <v>299375</v>
      </c>
      <c r="H30" s="207">
        <f>ROUND(N(data!AE62), 0)</f>
        <v>107752</v>
      </c>
      <c r="I30" s="207">
        <f>ROUND(N(data!AE63), 0)</f>
        <v>0</v>
      </c>
      <c r="J30" s="207">
        <f>ROUND(N(data!AE64), 0)</f>
        <v>6062</v>
      </c>
      <c r="K30" s="207">
        <f>ROUND(N(data!AE65), 0)</f>
        <v>0</v>
      </c>
      <c r="L30" s="207">
        <f>ROUND(N(data!AE66), 0)</f>
        <v>286273</v>
      </c>
      <c r="M30" s="207">
        <f>ROUND(N(data!AE67), 0)</f>
        <v>34712</v>
      </c>
      <c r="N30" s="207">
        <f>ROUND(N(data!AE68), 0)</f>
        <v>0</v>
      </c>
      <c r="O30" s="207">
        <f>ROUND(N(data!AE69), 0)</f>
        <v>4502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3177</v>
      </c>
      <c r="AA30" s="207">
        <f>ROUND(N(data!AE81), 0)</f>
        <v>0</v>
      </c>
      <c r="AB30" s="207">
        <f>ROUND(N(data!AE82), 0)</f>
        <v>0</v>
      </c>
      <c r="AC30" s="207">
        <f>ROUND(N(data!AE83), 0)</f>
        <v>1325</v>
      </c>
      <c r="AD30" s="207">
        <f>ROUND(N(data!AE84), 0)</f>
        <v>0</v>
      </c>
      <c r="AE30" s="207">
        <f>ROUND(N(data!AE89), 0)</f>
        <v>2515069</v>
      </c>
      <c r="AF30" s="207">
        <f>ROUND(N(data!AE87), 0)</f>
        <v>420540</v>
      </c>
      <c r="AG30" s="207">
        <f>ROUND(N(data!AE90), 0)</f>
        <v>1752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0">
        <f>ROUND(N(data!AE94), 2)</f>
        <v>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</row>
    <row r="31" spans="1:89" s="11" customFormat="1" ht="12.65" customHeight="1" x14ac:dyDescent="0.35">
      <c r="A31" s="12" t="str">
        <f>RIGHT(data!$C$97,3)</f>
        <v>079</v>
      </c>
      <c r="B31" s="209" t="str">
        <f>RIGHT(data!$C$96,4)</f>
        <v>2022</v>
      </c>
      <c r="C31" s="12" t="str">
        <f>data!AF$55</f>
        <v>7220</v>
      </c>
      <c r="D31" s="12" t="s">
        <v>1140</v>
      </c>
      <c r="E31" s="207">
        <f>ROUND(N(data!AF59), 0)</f>
        <v>0</v>
      </c>
      <c r="F31" s="310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0">
        <f>ROUND(N(data!AF94), 2)</f>
        <v>0</v>
      </c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</row>
    <row r="32" spans="1:89" s="11" customFormat="1" ht="12.65" customHeight="1" x14ac:dyDescent="0.35">
      <c r="A32" s="12" t="str">
        <f>RIGHT(data!$C$97,3)</f>
        <v>079</v>
      </c>
      <c r="B32" s="209" t="str">
        <f>RIGHT(data!$C$96,4)</f>
        <v>2022</v>
      </c>
      <c r="C32" s="12" t="str">
        <f>data!AG$55</f>
        <v>7230</v>
      </c>
      <c r="D32" s="12" t="s">
        <v>1140</v>
      </c>
      <c r="E32" s="207">
        <f>ROUND(N(data!AG59), 0)</f>
        <v>7374</v>
      </c>
      <c r="F32" s="310">
        <f>ROUND(N(data!AG60), 2)</f>
        <v>11.12</v>
      </c>
      <c r="G32" s="207">
        <f>ROUND(N(data!AG61), 0)</f>
        <v>1533904</v>
      </c>
      <c r="H32" s="207">
        <f>ROUND(N(data!AG62), 0)</f>
        <v>396422</v>
      </c>
      <c r="I32" s="207">
        <f>ROUND(N(data!AG63), 0)</f>
        <v>0</v>
      </c>
      <c r="J32" s="207">
        <f>ROUND(N(data!AG64), 0)</f>
        <v>108780</v>
      </c>
      <c r="K32" s="207">
        <f>ROUND(N(data!AG65), 0)</f>
        <v>0</v>
      </c>
      <c r="L32" s="207">
        <f>ROUND(N(data!AG66), 0)</f>
        <v>704875</v>
      </c>
      <c r="M32" s="207">
        <f>ROUND(N(data!AG67), 0)</f>
        <v>100868</v>
      </c>
      <c r="N32" s="207">
        <f>ROUND(N(data!AG68), 0)</f>
        <v>0</v>
      </c>
      <c r="O32" s="207">
        <f>ROUND(N(data!AG69), 0)</f>
        <v>2111622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3664</v>
      </c>
      <c r="X32" s="207">
        <f>ROUND(N(data!AG78), 0)</f>
        <v>0</v>
      </c>
      <c r="Y32" s="207">
        <f>ROUND(N(data!AG79), 0)</f>
        <v>0</v>
      </c>
      <c r="Z32" s="207">
        <f>ROUND(N(data!AG80), 0)</f>
        <v>1225</v>
      </c>
      <c r="AA32" s="207">
        <f>ROUND(N(data!AG81), 0)</f>
        <v>1225</v>
      </c>
      <c r="AB32" s="207">
        <f>ROUND(N(data!AG82), 0)</f>
        <v>0</v>
      </c>
      <c r="AC32" s="207">
        <f>ROUND(N(data!AG83), 0)</f>
        <v>2105508</v>
      </c>
      <c r="AD32" s="207">
        <f>ROUND(N(data!AG84), 0)</f>
        <v>0</v>
      </c>
      <c r="AE32" s="207">
        <f>ROUND(N(data!AG89), 0)</f>
        <v>17612550</v>
      </c>
      <c r="AF32" s="207">
        <f>ROUND(N(data!AG87), 0)</f>
        <v>2029470</v>
      </c>
      <c r="AG32" s="207">
        <f>ROUND(N(data!AG90), 0)</f>
        <v>5091</v>
      </c>
      <c r="AH32" s="207">
        <f>ROUND(N(data!AG91), 0)</f>
        <v>0</v>
      </c>
      <c r="AI32" s="207">
        <f>ROUND(N(data!AG92), 0)</f>
        <v>0</v>
      </c>
      <c r="AJ32" s="207">
        <f>ROUND(N(data!AG93), 0)</f>
        <v>9845</v>
      </c>
      <c r="AK32" s="310">
        <f>ROUND(N(data!AG94), 2)</f>
        <v>11.12</v>
      </c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</row>
    <row r="33" spans="1:89" s="11" customFormat="1" ht="12.65" customHeight="1" x14ac:dyDescent="0.35">
      <c r="A33" s="12" t="str">
        <f>RIGHT(data!$C$97,3)</f>
        <v>079</v>
      </c>
      <c r="B33" s="209" t="str">
        <f>RIGHT(data!$C$96,4)</f>
        <v>2022</v>
      </c>
      <c r="C33" s="12" t="str">
        <f>data!AH$55</f>
        <v>7240</v>
      </c>
      <c r="D33" s="12" t="s">
        <v>1140</v>
      </c>
      <c r="E33" s="207">
        <f>ROUND(N(data!AH59), 0)</f>
        <v>0</v>
      </c>
      <c r="F33" s="310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0">
        <f>ROUND(N(data!AH94), 2)</f>
        <v>0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</row>
    <row r="34" spans="1:89" s="11" customFormat="1" ht="12.65" customHeight="1" x14ac:dyDescent="0.35">
      <c r="A34" s="12" t="str">
        <f>RIGHT(data!$C$97,3)</f>
        <v>079</v>
      </c>
      <c r="B34" s="209" t="str">
        <f>RIGHT(data!$C$96,4)</f>
        <v>2022</v>
      </c>
      <c r="C34" s="12" t="str">
        <f>data!AI$55</f>
        <v>7250</v>
      </c>
      <c r="D34" s="12" t="s">
        <v>1140</v>
      </c>
      <c r="E34" s="207">
        <f>ROUND(N(data!AI59), 0)</f>
        <v>0</v>
      </c>
      <c r="F34" s="310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0">
        <f>ROUND(N(data!AI94), 2)</f>
        <v>0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</row>
    <row r="35" spans="1:89" s="11" customFormat="1" ht="12.65" customHeight="1" x14ac:dyDescent="0.35">
      <c r="A35" s="12" t="str">
        <f>RIGHT(data!$C$97,3)</f>
        <v>079</v>
      </c>
      <c r="B35" s="209" t="str">
        <f>RIGHT(data!$C$96,4)</f>
        <v>2022</v>
      </c>
      <c r="C35" s="12" t="str">
        <f>data!AJ$55</f>
        <v>7260</v>
      </c>
      <c r="D35" s="12" t="s">
        <v>1140</v>
      </c>
      <c r="E35" s="207">
        <f>ROUND(N(data!AJ59), 0)</f>
        <v>15879</v>
      </c>
      <c r="F35" s="310">
        <f>ROUND(N(data!AJ60), 2)</f>
        <v>22.55</v>
      </c>
      <c r="G35" s="207">
        <f>ROUND(N(data!AJ61), 0)</f>
        <v>3343903</v>
      </c>
      <c r="H35" s="207">
        <f>ROUND(N(data!AJ62), 0)</f>
        <v>974217</v>
      </c>
      <c r="I35" s="207">
        <f>ROUND(N(data!AJ63), 0)</f>
        <v>0</v>
      </c>
      <c r="J35" s="207">
        <f>ROUND(N(data!AJ64), 0)</f>
        <v>507243</v>
      </c>
      <c r="K35" s="207">
        <f>ROUND(N(data!AJ65), 0)</f>
        <v>0</v>
      </c>
      <c r="L35" s="207">
        <f>ROUND(N(data!AJ66), 0)</f>
        <v>115629</v>
      </c>
      <c r="M35" s="207">
        <f>ROUND(N(data!AJ67), 0)</f>
        <v>221331</v>
      </c>
      <c r="N35" s="207">
        <f>ROUND(N(data!AJ68), 0)</f>
        <v>126084</v>
      </c>
      <c r="O35" s="207">
        <f>ROUND(N(data!AJ69), 0)</f>
        <v>47240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1117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3645</v>
      </c>
      <c r="X35" s="207">
        <f>ROUND(N(data!AJ78), 0)</f>
        <v>0</v>
      </c>
      <c r="Y35" s="207">
        <f>ROUND(N(data!AJ79), 0)</f>
        <v>0</v>
      </c>
      <c r="Z35" s="207">
        <f>ROUND(N(data!AJ80), 0)</f>
        <v>23552</v>
      </c>
      <c r="AA35" s="207">
        <f>ROUND(N(data!AJ81), 0)</f>
        <v>3788</v>
      </c>
      <c r="AB35" s="207">
        <f>ROUND(N(data!AJ82), 0)</f>
        <v>0</v>
      </c>
      <c r="AC35" s="207">
        <f>ROUND(N(data!AJ83), 0)</f>
        <v>15138</v>
      </c>
      <c r="AD35" s="207">
        <f>ROUND(N(data!AJ84), 0)</f>
        <v>0</v>
      </c>
      <c r="AE35" s="207">
        <f>ROUND(N(data!AJ89), 0)</f>
        <v>4387291</v>
      </c>
      <c r="AF35" s="207">
        <f>ROUND(N(data!AJ87), 0)</f>
        <v>14086</v>
      </c>
      <c r="AG35" s="207">
        <f>ROUND(N(data!AJ90), 0)</f>
        <v>11171</v>
      </c>
      <c r="AH35" s="207">
        <f>ROUND(N(data!AJ91), 0)</f>
        <v>0</v>
      </c>
      <c r="AI35" s="207">
        <f>ROUND(N(data!AJ92), 0)</f>
        <v>0</v>
      </c>
      <c r="AJ35" s="207">
        <f>ROUND(N(data!AJ93), 0)</f>
        <v>1313</v>
      </c>
      <c r="AK35" s="310">
        <f>ROUND(N(data!AJ94), 2)</f>
        <v>0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</row>
    <row r="36" spans="1:89" s="11" customFormat="1" ht="12.65" customHeight="1" x14ac:dyDescent="0.35">
      <c r="A36" s="12" t="str">
        <f>RIGHT(data!$C$97,3)</f>
        <v>079</v>
      </c>
      <c r="B36" s="209" t="str">
        <f>RIGHT(data!$C$96,4)</f>
        <v>2022</v>
      </c>
      <c r="C36" s="12" t="str">
        <f>data!AK$55</f>
        <v>7310</v>
      </c>
      <c r="D36" s="12" t="s">
        <v>1140</v>
      </c>
      <c r="E36" s="207">
        <f>ROUND(N(data!AK59), 0)</f>
        <v>0</v>
      </c>
      <c r="F36" s="310">
        <f>ROUND(N(data!AK60), 2)</f>
        <v>0.64</v>
      </c>
      <c r="G36" s="207">
        <f>ROUND(N(data!AK61), 0)</f>
        <v>84709</v>
      </c>
      <c r="H36" s="207">
        <f>ROUND(N(data!AK62), 0)</f>
        <v>21726</v>
      </c>
      <c r="I36" s="207">
        <f>ROUND(N(data!AK63), 0)</f>
        <v>0</v>
      </c>
      <c r="J36" s="207">
        <f>ROUND(N(data!AK64), 0)</f>
        <v>230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404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107</v>
      </c>
      <c r="AA36" s="207">
        <f>ROUND(N(data!AK81), 0)</f>
        <v>0</v>
      </c>
      <c r="AB36" s="207">
        <f>ROUND(N(data!AK82), 0)</f>
        <v>0</v>
      </c>
      <c r="AC36" s="207">
        <f>ROUND(N(data!AK83), 0)</f>
        <v>297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0">
        <f>ROUND(N(data!AK94), 2)</f>
        <v>0</v>
      </c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</row>
    <row r="37" spans="1:89" s="11" customFormat="1" ht="12.65" customHeight="1" x14ac:dyDescent="0.35">
      <c r="A37" s="12" t="str">
        <f>RIGHT(data!$C$97,3)</f>
        <v>079</v>
      </c>
      <c r="B37" s="209" t="str">
        <f>RIGHT(data!$C$96,4)</f>
        <v>2022</v>
      </c>
      <c r="C37" s="12" t="str">
        <f>data!AL$55</f>
        <v>7320</v>
      </c>
      <c r="D37" s="12" t="s">
        <v>1140</v>
      </c>
      <c r="E37" s="207">
        <f>ROUND(N(data!AL59), 0)</f>
        <v>0</v>
      </c>
      <c r="F37" s="310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34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0">
        <f>ROUND(N(data!AL94), 2)</f>
        <v>0</v>
      </c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</row>
    <row r="38" spans="1:89" s="11" customFormat="1" ht="12.65" customHeight="1" x14ac:dyDescent="0.35">
      <c r="A38" s="12" t="str">
        <f>RIGHT(data!$C$97,3)</f>
        <v>079</v>
      </c>
      <c r="B38" s="209" t="str">
        <f>RIGHT(data!$C$96,4)</f>
        <v>2022</v>
      </c>
      <c r="C38" s="12" t="str">
        <f>data!AM$55</f>
        <v>7330</v>
      </c>
      <c r="D38" s="12" t="s">
        <v>1140</v>
      </c>
      <c r="E38" s="207">
        <f>ROUND(N(data!AM59), 0)</f>
        <v>0</v>
      </c>
      <c r="F38" s="310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0">
        <f>ROUND(N(data!AM94), 2)</f>
        <v>0</v>
      </c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</row>
    <row r="39" spans="1:89" s="11" customFormat="1" ht="12.65" customHeight="1" x14ac:dyDescent="0.35">
      <c r="A39" s="12" t="str">
        <f>RIGHT(data!$C$97,3)</f>
        <v>079</v>
      </c>
      <c r="B39" s="209" t="str">
        <f>RIGHT(data!$C$96,4)</f>
        <v>2022</v>
      </c>
      <c r="C39" s="12" t="str">
        <f>data!AN$55</f>
        <v>7340</v>
      </c>
      <c r="D39" s="12" t="s">
        <v>1140</v>
      </c>
      <c r="E39" s="207">
        <f>ROUND(N(data!AN59), 0)</f>
        <v>0</v>
      </c>
      <c r="F39" s="310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0">
        <f>ROUND(N(data!AN94), 2)</f>
        <v>0</v>
      </c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</row>
    <row r="40" spans="1:89" s="11" customFormat="1" ht="12.65" customHeight="1" x14ac:dyDescent="0.35">
      <c r="A40" s="12" t="str">
        <f>RIGHT(data!$C$97,3)</f>
        <v>079</v>
      </c>
      <c r="B40" s="209" t="str">
        <f>RIGHT(data!$C$96,4)</f>
        <v>2022</v>
      </c>
      <c r="C40" s="12" t="str">
        <f>data!AO$55</f>
        <v>7350</v>
      </c>
      <c r="D40" s="12" t="s">
        <v>1140</v>
      </c>
      <c r="E40" s="207">
        <f>ROUND(N(data!AO59), 0)</f>
        <v>0</v>
      </c>
      <c r="F40" s="310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0">
        <f>ROUND(N(data!AO94), 2)</f>
        <v>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</row>
    <row r="41" spans="1:89" s="11" customFormat="1" ht="12.65" customHeight="1" x14ac:dyDescent="0.35">
      <c r="A41" s="12" t="str">
        <f>RIGHT(data!$C$97,3)</f>
        <v>079</v>
      </c>
      <c r="B41" s="209" t="str">
        <f>RIGHT(data!$C$96,4)</f>
        <v>2022</v>
      </c>
      <c r="C41" s="12" t="str">
        <f>data!AP$55</f>
        <v>7380</v>
      </c>
      <c r="D41" s="12" t="s">
        <v>1140</v>
      </c>
      <c r="E41" s="207">
        <f>ROUND(N(data!AP59), 0)</f>
        <v>0</v>
      </c>
      <c r="F41" s="310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0">
        <f>ROUND(N(data!AP94), 2)</f>
        <v>0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</row>
    <row r="42" spans="1:89" s="11" customFormat="1" ht="12.65" customHeight="1" x14ac:dyDescent="0.35">
      <c r="A42" s="12" t="str">
        <f>RIGHT(data!$C$97,3)</f>
        <v>079</v>
      </c>
      <c r="B42" s="209" t="str">
        <f>RIGHT(data!$C$96,4)</f>
        <v>2022</v>
      </c>
      <c r="C42" s="12" t="str">
        <f>data!AQ$55</f>
        <v>7390</v>
      </c>
      <c r="D42" s="12" t="s">
        <v>1140</v>
      </c>
      <c r="E42" s="207">
        <f>ROUND(N(data!AQ59), 0)</f>
        <v>0</v>
      </c>
      <c r="F42" s="310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0">
        <f>ROUND(N(data!AQ94), 2)</f>
        <v>0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</row>
    <row r="43" spans="1:89" s="11" customFormat="1" ht="12.65" customHeight="1" x14ac:dyDescent="0.35">
      <c r="A43" s="12" t="str">
        <f>RIGHT(data!$C$97,3)</f>
        <v>079</v>
      </c>
      <c r="B43" s="209" t="str">
        <f>RIGHT(data!$C$96,4)</f>
        <v>2022</v>
      </c>
      <c r="C43" s="12" t="str">
        <f>data!AR$55</f>
        <v>7400</v>
      </c>
      <c r="D43" s="12" t="s">
        <v>1140</v>
      </c>
      <c r="E43" s="207">
        <f>ROUND(N(data!AR59), 0)</f>
        <v>0</v>
      </c>
      <c r="F43" s="310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0">
        <f>ROUND(N(data!AR94), 2)</f>
        <v>0</v>
      </c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</row>
    <row r="44" spans="1:89" s="11" customFormat="1" ht="12.65" customHeight="1" x14ac:dyDescent="0.35">
      <c r="A44" s="12" t="str">
        <f>RIGHT(data!$C$97,3)</f>
        <v>079</v>
      </c>
      <c r="B44" s="209" t="str">
        <f>RIGHT(data!$C$96,4)</f>
        <v>2022</v>
      </c>
      <c r="C44" s="12" t="str">
        <f>data!AS$55</f>
        <v>7410</v>
      </c>
      <c r="D44" s="12" t="s">
        <v>1140</v>
      </c>
      <c r="E44" s="207">
        <f>ROUND(N(data!AS59), 0)</f>
        <v>0</v>
      </c>
      <c r="F44" s="310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0">
        <f>ROUND(N(data!AS94), 2)</f>
        <v>0</v>
      </c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</row>
    <row r="45" spans="1:89" s="11" customFormat="1" ht="12.65" customHeight="1" x14ac:dyDescent="0.35">
      <c r="A45" s="12" t="str">
        <f>RIGHT(data!$C$97,3)</f>
        <v>079</v>
      </c>
      <c r="B45" s="209" t="str">
        <f>RIGHT(data!$C$96,4)</f>
        <v>2022</v>
      </c>
      <c r="C45" s="12" t="str">
        <f>data!AT$55</f>
        <v>7420</v>
      </c>
      <c r="D45" s="12" t="s">
        <v>1140</v>
      </c>
      <c r="E45" s="207">
        <f>ROUND(N(data!AT59), 0)</f>
        <v>0</v>
      </c>
      <c r="F45" s="310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0">
        <f>ROUND(N(data!AT94), 2)</f>
        <v>0</v>
      </c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</row>
    <row r="46" spans="1:89" s="11" customFormat="1" ht="12.65" customHeight="1" x14ac:dyDescent="0.35">
      <c r="A46" s="12" t="str">
        <f>RIGHT(data!$C$97,3)</f>
        <v>079</v>
      </c>
      <c r="B46" s="209" t="str">
        <f>RIGHT(data!$C$96,4)</f>
        <v>2022</v>
      </c>
      <c r="C46" s="12" t="str">
        <f>data!AU$55</f>
        <v>7430</v>
      </c>
      <c r="D46" s="12" t="s">
        <v>1140</v>
      </c>
      <c r="E46" s="207">
        <f>ROUND(N(data!AU59), 0)</f>
        <v>0</v>
      </c>
      <c r="F46" s="310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0">
        <f>ROUND(N(data!AU94), 2)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</row>
    <row r="47" spans="1:89" s="11" customFormat="1" ht="12.65" customHeight="1" x14ac:dyDescent="0.35">
      <c r="A47" s="12" t="str">
        <f>RIGHT(data!$C$97,3)</f>
        <v>079</v>
      </c>
      <c r="B47" s="209" t="str">
        <f>RIGHT(data!$C$96,4)</f>
        <v>2022</v>
      </c>
      <c r="C47" s="12" t="str">
        <f>data!AV$55</f>
        <v>7490</v>
      </c>
      <c r="D47" s="12" t="s">
        <v>1140</v>
      </c>
      <c r="E47" s="207">
        <f>ROUND(N(data!AV59), 0)</f>
        <v>0</v>
      </c>
      <c r="F47" s="310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234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652775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0">
        <f>ROUND(N(data!AV94), 2)</f>
        <v>0</v>
      </c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</row>
    <row r="48" spans="1:89" s="11" customFormat="1" ht="12.65" customHeight="1" x14ac:dyDescent="0.35">
      <c r="A48" s="12" t="str">
        <f>RIGHT(data!$C$97,3)</f>
        <v>079</v>
      </c>
      <c r="B48" s="209" t="str">
        <f>RIGHT(data!$C$96,4)</f>
        <v>2022</v>
      </c>
      <c r="C48" s="12" t="str">
        <f>data!AW$55</f>
        <v>8200</v>
      </c>
      <c r="D48" s="12" t="s">
        <v>1140</v>
      </c>
      <c r="E48" s="207">
        <f>ROUND(N(data!AW59), 0)</f>
        <v>0</v>
      </c>
      <c r="F48" s="310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0">
        <f>ROUND(N(data!AW94), 2)</f>
        <v>0</v>
      </c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</row>
    <row r="49" spans="1:89" s="11" customFormat="1" ht="12.65" customHeight="1" x14ac:dyDescent="0.35">
      <c r="A49" s="12" t="str">
        <f>RIGHT(data!$C$97,3)</f>
        <v>079</v>
      </c>
      <c r="B49" s="209" t="str">
        <f>RIGHT(data!$C$96,4)</f>
        <v>2022</v>
      </c>
      <c r="C49" s="12" t="str">
        <f>data!AX$55</f>
        <v>8310</v>
      </c>
      <c r="D49" s="12" t="s">
        <v>1140</v>
      </c>
      <c r="E49" s="207">
        <f>ROUND(N(data!AX59), 0)</f>
        <v>0</v>
      </c>
      <c r="F49" s="310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0">
        <f>ROUND(N(data!AX94), 2)</f>
        <v>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</row>
    <row r="50" spans="1:89" s="11" customFormat="1" ht="12.65" customHeight="1" x14ac:dyDescent="0.35">
      <c r="A50" s="12" t="str">
        <f>RIGHT(data!$C$97,3)</f>
        <v>079</v>
      </c>
      <c r="B50" s="209" t="str">
        <f>RIGHT(data!$C$96,4)</f>
        <v>2022</v>
      </c>
      <c r="C50" s="12" t="str">
        <f>data!AY$55</f>
        <v>8320</v>
      </c>
      <c r="D50" s="12" t="s">
        <v>1140</v>
      </c>
      <c r="E50" s="207">
        <f>ROUND(N(data!AY59), 0)</f>
        <v>4422</v>
      </c>
      <c r="F50" s="310">
        <f>ROUND(N(data!AY60), 2)</f>
        <v>6.61</v>
      </c>
      <c r="G50" s="207">
        <f>ROUND(N(data!AY61), 0)</f>
        <v>345756</v>
      </c>
      <c r="H50" s="207">
        <f>ROUND(N(data!AY62), 0)</f>
        <v>158592</v>
      </c>
      <c r="I50" s="207">
        <f>ROUND(N(data!AY63), 0)</f>
        <v>0</v>
      </c>
      <c r="J50" s="207">
        <f>ROUND(N(data!AY64), 0)</f>
        <v>111632</v>
      </c>
      <c r="K50" s="207">
        <f>ROUND(N(data!AY65), 0)</f>
        <v>0</v>
      </c>
      <c r="L50" s="207">
        <f>ROUND(N(data!AY66), 0)</f>
        <v>952</v>
      </c>
      <c r="M50" s="207">
        <f>ROUND(N(data!AY67), 0)</f>
        <v>35564</v>
      </c>
      <c r="N50" s="207">
        <f>ROUND(N(data!AY68), 0)</f>
        <v>13</v>
      </c>
      <c r="O50" s="207">
        <f>ROUND(N(data!AY69), 0)</f>
        <v>1970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823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719</v>
      </c>
      <c r="AB50" s="207">
        <f>ROUND(N(data!AY82), 0)</f>
        <v>0</v>
      </c>
      <c r="AC50" s="207">
        <f>ROUND(N(data!AY83), 0)</f>
        <v>428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1795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0">
        <f>ROUND(N(data!AY94), 2)</f>
        <v>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</row>
    <row r="51" spans="1:89" s="11" customFormat="1" ht="12.65" customHeight="1" x14ac:dyDescent="0.35">
      <c r="A51" s="12" t="str">
        <f>RIGHT(data!$C$97,3)</f>
        <v>079</v>
      </c>
      <c r="B51" s="209" t="str">
        <f>RIGHT(data!$C$96,4)</f>
        <v>2022</v>
      </c>
      <c r="C51" s="12" t="str">
        <f>data!AZ$55</f>
        <v>8330</v>
      </c>
      <c r="D51" s="12" t="s">
        <v>1140</v>
      </c>
      <c r="E51" s="207">
        <f>ROUND(N(data!AZ59), 0)</f>
        <v>0</v>
      </c>
      <c r="F51" s="310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0">
        <f>ROUND(N(data!AZ94), 2)</f>
        <v>0</v>
      </c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</row>
    <row r="52" spans="1:89" s="11" customFormat="1" ht="12.65" customHeight="1" x14ac:dyDescent="0.35">
      <c r="A52" s="12" t="str">
        <f>RIGHT(data!$C$97,3)</f>
        <v>079</v>
      </c>
      <c r="B52" s="209" t="str">
        <f>RIGHT(data!$C$96,4)</f>
        <v>2022</v>
      </c>
      <c r="C52" s="12" t="str">
        <f>data!BA$55</f>
        <v>8350</v>
      </c>
      <c r="D52" s="12" t="s">
        <v>1140</v>
      </c>
      <c r="E52" s="207">
        <f>ROUND(N(data!BA59), 0)</f>
        <v>0</v>
      </c>
      <c r="F52" s="310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28610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1444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0">
        <f>ROUND(N(data!BA94), 2)</f>
        <v>0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</row>
    <row r="53" spans="1:89" s="11" customFormat="1" ht="12.65" customHeight="1" x14ac:dyDescent="0.35">
      <c r="A53" s="12" t="str">
        <f>RIGHT(data!$C$97,3)</f>
        <v>079</v>
      </c>
      <c r="B53" s="209" t="str">
        <f>RIGHT(data!$C$96,4)</f>
        <v>2022</v>
      </c>
      <c r="C53" s="12" t="str">
        <f>data!BB$55</f>
        <v>8360</v>
      </c>
      <c r="D53" s="12" t="s">
        <v>1140</v>
      </c>
      <c r="E53" s="207">
        <f>ROUND(N(data!BB59), 0)</f>
        <v>0</v>
      </c>
      <c r="F53" s="310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0">
        <f>ROUND(N(data!BB94), 2)</f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</row>
    <row r="54" spans="1:89" s="11" customFormat="1" ht="12.65" customHeight="1" x14ac:dyDescent="0.35">
      <c r="A54" s="12" t="str">
        <f>RIGHT(data!$C$97,3)</f>
        <v>079</v>
      </c>
      <c r="B54" s="209" t="str">
        <f>RIGHT(data!$C$96,4)</f>
        <v>2022</v>
      </c>
      <c r="C54" s="12" t="str">
        <f>data!BC$55</f>
        <v>8370</v>
      </c>
      <c r="D54" s="12" t="s">
        <v>1140</v>
      </c>
      <c r="E54" s="207">
        <f>ROUND(N(data!BC59), 0)</f>
        <v>0</v>
      </c>
      <c r="F54" s="310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0">
        <f>ROUND(N(data!BC94), 2)</f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</row>
    <row r="55" spans="1:89" s="11" customFormat="1" ht="12.65" customHeight="1" x14ac:dyDescent="0.35">
      <c r="A55" s="12" t="str">
        <f>RIGHT(data!$C$97,3)</f>
        <v>079</v>
      </c>
      <c r="B55" s="209" t="str">
        <f>RIGHT(data!$C$96,4)</f>
        <v>2022</v>
      </c>
      <c r="C55" s="12" t="str">
        <f>data!BD$55</f>
        <v>8420</v>
      </c>
      <c r="D55" s="12" t="s">
        <v>1140</v>
      </c>
      <c r="E55" s="207">
        <f>ROUND(N(data!BD59), 0)</f>
        <v>0</v>
      </c>
      <c r="F55" s="310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1125</v>
      </c>
      <c r="K55" s="207">
        <f>ROUND(N(data!BD65), 0)</f>
        <v>0</v>
      </c>
      <c r="L55" s="207">
        <f>ROUND(N(data!BD66), 0)</f>
        <v>2268</v>
      </c>
      <c r="M55" s="207">
        <f>ROUND(N(data!BD67), 0)</f>
        <v>13235</v>
      </c>
      <c r="N55" s="207">
        <f>ROUND(N(data!BD68), 0)</f>
        <v>0</v>
      </c>
      <c r="O55" s="207">
        <f>ROUND(N(data!BD69), 0)</f>
        <v>188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163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25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668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0">
        <f>ROUND(N(data!BD94), 2)</f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</row>
    <row r="56" spans="1:89" s="11" customFormat="1" ht="12.65" customHeight="1" x14ac:dyDescent="0.35">
      <c r="A56" s="12" t="str">
        <f>RIGHT(data!$C$97,3)</f>
        <v>079</v>
      </c>
      <c r="B56" s="209" t="str">
        <f>RIGHT(data!$C$96,4)</f>
        <v>2022</v>
      </c>
      <c r="C56" s="12" t="str">
        <f>data!BE$55</f>
        <v>8430</v>
      </c>
      <c r="D56" s="12" t="s">
        <v>1140</v>
      </c>
      <c r="E56" s="207">
        <f>ROUND(N(data!BE59), 0)</f>
        <v>56290</v>
      </c>
      <c r="F56" s="310">
        <f>ROUND(N(data!BE60), 2)</f>
        <v>3.83</v>
      </c>
      <c r="G56" s="207">
        <f>ROUND(N(data!BE61), 0)</f>
        <v>303522</v>
      </c>
      <c r="H56" s="207">
        <f>ROUND(N(data!BE62), 0)</f>
        <v>120361</v>
      </c>
      <c r="I56" s="207">
        <f>ROUND(N(data!BE63), 0)</f>
        <v>0</v>
      </c>
      <c r="J56" s="207">
        <f>ROUND(N(data!BE64), 0)</f>
        <v>93092</v>
      </c>
      <c r="K56" s="207">
        <f>ROUND(N(data!BE65), 0)</f>
        <v>0</v>
      </c>
      <c r="L56" s="207">
        <f>ROUND(N(data!BE66), 0)</f>
        <v>64143</v>
      </c>
      <c r="M56" s="207">
        <f>ROUND(N(data!BE67), 0)</f>
        <v>68414</v>
      </c>
      <c r="N56" s="207">
        <f>ROUND(N(data!BE68), 0)</f>
        <v>8513</v>
      </c>
      <c r="O56" s="207">
        <f>ROUND(N(data!BE69), 0)</f>
        <v>568702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159478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19069</v>
      </c>
      <c r="AB56" s="207">
        <f>ROUND(N(data!BE82), 0)</f>
        <v>377598</v>
      </c>
      <c r="AC56" s="207">
        <f>ROUND(N(data!BE83), 0)</f>
        <v>12557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3453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0">
        <f>ROUND(N(data!BE94), 2)</f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</row>
    <row r="57" spans="1:89" s="11" customFormat="1" ht="12.65" customHeight="1" x14ac:dyDescent="0.35">
      <c r="A57" s="12" t="str">
        <f>RIGHT(data!$C$97,3)</f>
        <v>079</v>
      </c>
      <c r="B57" s="209" t="str">
        <f>RIGHT(data!$C$96,4)</f>
        <v>2022</v>
      </c>
      <c r="C57" s="12" t="str">
        <f>data!BF$55</f>
        <v>8460</v>
      </c>
      <c r="D57" s="12" t="s">
        <v>1140</v>
      </c>
      <c r="E57" s="207">
        <f>ROUND(N(data!BF59), 0)</f>
        <v>0</v>
      </c>
      <c r="F57" s="310">
        <f>ROUND(N(data!BF60), 2)</f>
        <v>7.66</v>
      </c>
      <c r="G57" s="207">
        <f>ROUND(N(data!BF61), 0)</f>
        <v>478109</v>
      </c>
      <c r="H57" s="207">
        <f>ROUND(N(data!BF62), 0)</f>
        <v>225611</v>
      </c>
      <c r="I57" s="207">
        <f>ROUND(N(data!BF63), 0)</f>
        <v>0</v>
      </c>
      <c r="J57" s="207">
        <f>ROUND(N(data!BF64), 0)</f>
        <v>65055</v>
      </c>
      <c r="K57" s="207">
        <f>ROUND(N(data!BF65), 0)</f>
        <v>0</v>
      </c>
      <c r="L57" s="207">
        <f>ROUND(N(data!BF66), 0)</f>
        <v>0</v>
      </c>
      <c r="M57" s="207">
        <f>ROUND(N(data!BF67), 0)</f>
        <v>3903</v>
      </c>
      <c r="N57" s="207">
        <f>ROUND(N(data!BF68), 0)</f>
        <v>0</v>
      </c>
      <c r="O57" s="207">
        <f>ROUND(N(data!BF69), 0)</f>
        <v>4738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260</v>
      </c>
      <c r="X57" s="207">
        <f>ROUND(N(data!BF78), 0)</f>
        <v>0</v>
      </c>
      <c r="Y57" s="207">
        <f>ROUND(N(data!BF79), 0)</f>
        <v>0</v>
      </c>
      <c r="Z57" s="207">
        <f>ROUND(N(data!BF80), 0)</f>
        <v>799</v>
      </c>
      <c r="AA57" s="207">
        <f>ROUND(N(data!BF81), 0)</f>
        <v>2406</v>
      </c>
      <c r="AB57" s="207">
        <f>ROUND(N(data!BF82), 0)</f>
        <v>0</v>
      </c>
      <c r="AC57" s="207">
        <f>ROUND(N(data!BF83), 0)</f>
        <v>1273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197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0">
        <f>ROUND(N(data!BF94), 2)</f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</row>
    <row r="58" spans="1:89" s="11" customFormat="1" ht="12.65" customHeight="1" x14ac:dyDescent="0.35">
      <c r="A58" s="12" t="str">
        <f>RIGHT(data!$C$97,3)</f>
        <v>079</v>
      </c>
      <c r="B58" s="209" t="str">
        <f>RIGHT(data!$C$96,4)</f>
        <v>2022</v>
      </c>
      <c r="C58" s="12" t="str">
        <f>data!BG$55</f>
        <v>8470</v>
      </c>
      <c r="D58" s="12" t="s">
        <v>1140</v>
      </c>
      <c r="E58" s="207">
        <f>ROUND(N(data!BG59), 0)</f>
        <v>0</v>
      </c>
      <c r="F58" s="310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0">
        <f>ROUND(N(data!BG94), 2)</f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</row>
    <row r="59" spans="1:89" s="11" customFormat="1" ht="12.65" customHeight="1" x14ac:dyDescent="0.35">
      <c r="A59" s="12" t="str">
        <f>RIGHT(data!$C$97,3)</f>
        <v>079</v>
      </c>
      <c r="B59" s="209" t="str">
        <f>RIGHT(data!$C$96,4)</f>
        <v>2022</v>
      </c>
      <c r="C59" s="12" t="str">
        <f>data!BH$55</f>
        <v>8480</v>
      </c>
      <c r="D59" s="12" t="s">
        <v>1140</v>
      </c>
      <c r="E59" s="207">
        <f>ROUND(N(data!BH59), 0)</f>
        <v>0</v>
      </c>
      <c r="F59" s="310">
        <f>ROUND(N(data!BH60), 2)</f>
        <v>1.6</v>
      </c>
      <c r="G59" s="207">
        <f>ROUND(N(data!BH61), 0)</f>
        <v>163163</v>
      </c>
      <c r="H59" s="207">
        <f>ROUND(N(data!BH62), 0)</f>
        <v>55120</v>
      </c>
      <c r="I59" s="207">
        <f>ROUND(N(data!BH63), 0)</f>
        <v>0</v>
      </c>
      <c r="J59" s="207">
        <f>ROUND(N(data!BH64), 0)</f>
        <v>64285</v>
      </c>
      <c r="K59" s="207">
        <f>ROUND(N(data!BH65), 0)</f>
        <v>0</v>
      </c>
      <c r="L59" s="207">
        <f>ROUND(N(data!BH66), 0)</f>
        <v>1116560</v>
      </c>
      <c r="M59" s="207">
        <f>ROUND(N(data!BH67), 0)</f>
        <v>38021</v>
      </c>
      <c r="N59" s="207">
        <f>ROUND(N(data!BH68), 0)</f>
        <v>1665</v>
      </c>
      <c r="O59" s="207">
        <f>ROUND(N(data!BH69), 0)</f>
        <v>141240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1687</v>
      </c>
      <c r="X59" s="207">
        <f>ROUND(N(data!BH78), 0)</f>
        <v>0</v>
      </c>
      <c r="Y59" s="207">
        <f>ROUND(N(data!BH79), 0)</f>
        <v>0</v>
      </c>
      <c r="Z59" s="207">
        <f>ROUND(N(data!BH80), 0)</f>
        <v>1187</v>
      </c>
      <c r="AA59" s="207">
        <f>ROUND(N(data!BH81), 0)</f>
        <v>19985</v>
      </c>
      <c r="AB59" s="207">
        <f>ROUND(N(data!BH82), 0)</f>
        <v>622</v>
      </c>
      <c r="AC59" s="207">
        <f>ROUND(N(data!BH83), 0)</f>
        <v>117759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1919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0">
        <f>ROUND(N(data!BH94), 2)</f>
        <v>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</row>
    <row r="60" spans="1:89" s="11" customFormat="1" ht="12.65" customHeight="1" x14ac:dyDescent="0.35">
      <c r="A60" s="12" t="str">
        <f>RIGHT(data!$C$97,3)</f>
        <v>079</v>
      </c>
      <c r="B60" s="209" t="str">
        <f>RIGHT(data!$C$96,4)</f>
        <v>2022</v>
      </c>
      <c r="C60" s="12" t="str">
        <f>data!BI$55</f>
        <v>8490</v>
      </c>
      <c r="D60" s="12" t="s">
        <v>1140</v>
      </c>
      <c r="E60" s="207">
        <f>ROUND(N(data!BI59), 0)</f>
        <v>0</v>
      </c>
      <c r="F60" s="310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0">
        <f>ROUND(N(data!BI94), 2)</f>
        <v>0</v>
      </c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</row>
    <row r="61" spans="1:89" s="11" customFormat="1" ht="12.65" customHeight="1" x14ac:dyDescent="0.35">
      <c r="A61" s="12" t="str">
        <f>RIGHT(data!$C$97,3)</f>
        <v>079</v>
      </c>
      <c r="B61" s="209" t="str">
        <f>RIGHT(data!$C$96,4)</f>
        <v>2022</v>
      </c>
      <c r="C61" s="12" t="str">
        <f>data!BJ$55</f>
        <v>8510</v>
      </c>
      <c r="D61" s="12" t="s">
        <v>1140</v>
      </c>
      <c r="E61" s="207">
        <f>ROUND(N(data!BJ59), 0)</f>
        <v>0</v>
      </c>
      <c r="F61" s="310">
        <f>ROUND(N(data!BJ60), 2)</f>
        <v>4.3499999999999996</v>
      </c>
      <c r="G61" s="207">
        <f>ROUND(N(data!BJ61), 0)</f>
        <v>166978</v>
      </c>
      <c r="H61" s="207">
        <f>ROUND(N(data!BJ62), 0)</f>
        <v>75912</v>
      </c>
      <c r="I61" s="207">
        <f>ROUND(N(data!BJ63), 0)</f>
        <v>0</v>
      </c>
      <c r="J61" s="207">
        <f>ROUND(N(data!BJ64), 0)</f>
        <v>203</v>
      </c>
      <c r="K61" s="207">
        <f>ROUND(N(data!BJ65), 0)</f>
        <v>0</v>
      </c>
      <c r="L61" s="207">
        <f>ROUND(N(data!BJ66), 0)</f>
        <v>232730</v>
      </c>
      <c r="M61" s="207">
        <f>ROUND(N(data!BJ67), 0)</f>
        <v>38021</v>
      </c>
      <c r="N61" s="207">
        <f>ROUND(N(data!BJ68), 0)</f>
        <v>0</v>
      </c>
      <c r="O61" s="207">
        <f>ROUND(N(data!BJ69), 0)</f>
        <v>29057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1105</v>
      </c>
      <c r="AA61" s="207">
        <f>ROUND(N(data!BJ81), 0)</f>
        <v>834</v>
      </c>
      <c r="AB61" s="207">
        <f>ROUND(N(data!BJ82), 0)</f>
        <v>0</v>
      </c>
      <c r="AC61" s="207">
        <f>ROUND(N(data!BJ83), 0)</f>
        <v>27118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1919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0">
        <f>ROUND(N(data!BJ94), 2)</f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</row>
    <row r="62" spans="1:89" s="11" customFormat="1" ht="12.65" customHeight="1" x14ac:dyDescent="0.35">
      <c r="A62" s="12" t="str">
        <f>RIGHT(data!$C$97,3)</f>
        <v>079</v>
      </c>
      <c r="B62" s="209" t="str">
        <f>RIGHT(data!$C$96,4)</f>
        <v>2022</v>
      </c>
      <c r="C62" s="12" t="str">
        <f>data!BK$55</f>
        <v>8530</v>
      </c>
      <c r="D62" s="12" t="s">
        <v>1140</v>
      </c>
      <c r="E62" s="207">
        <f>ROUND(N(data!BK59), 0)</f>
        <v>0</v>
      </c>
      <c r="F62" s="310">
        <f>ROUND(N(data!BK60), 2)</f>
        <v>3.31</v>
      </c>
      <c r="G62" s="207">
        <f>ROUND(N(data!BK61), 0)</f>
        <v>115827</v>
      </c>
      <c r="H62" s="207">
        <f>ROUND(N(data!BK62), 0)</f>
        <v>46997</v>
      </c>
      <c r="I62" s="207">
        <f>ROUND(N(data!BK63), 0)</f>
        <v>0</v>
      </c>
      <c r="J62" s="207">
        <f>ROUND(N(data!BK64), 0)</f>
        <v>90433</v>
      </c>
      <c r="K62" s="207">
        <f>ROUND(N(data!BK65), 0)</f>
        <v>0</v>
      </c>
      <c r="L62" s="207">
        <f>ROUND(N(data!BK66), 0)</f>
        <v>1264122</v>
      </c>
      <c r="M62" s="207">
        <f>ROUND(N(data!BK67), 0)</f>
        <v>38021</v>
      </c>
      <c r="N62" s="207">
        <f>ROUND(N(data!BK68), 0)</f>
        <v>673</v>
      </c>
      <c r="O62" s="207">
        <f>ROUND(N(data!BK69), 0)</f>
        <v>290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195</v>
      </c>
      <c r="AA62" s="207">
        <f>ROUND(N(data!BK81), 0)</f>
        <v>95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1919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0">
        <f>ROUND(N(data!BK94), 2)</f>
        <v>0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</row>
    <row r="63" spans="1:89" s="11" customFormat="1" ht="12.65" customHeight="1" x14ac:dyDescent="0.35">
      <c r="A63" s="12" t="str">
        <f>RIGHT(data!$C$97,3)</f>
        <v>079</v>
      </c>
      <c r="B63" s="209" t="str">
        <f>RIGHT(data!$C$96,4)</f>
        <v>2022</v>
      </c>
      <c r="C63" s="12" t="str">
        <f>data!BL$55</f>
        <v>8560</v>
      </c>
      <c r="D63" s="12" t="s">
        <v>1140</v>
      </c>
      <c r="E63" s="207">
        <f>ROUND(N(data!BL59), 0)</f>
        <v>0</v>
      </c>
      <c r="F63" s="310">
        <f>ROUND(N(data!BL60), 2)</f>
        <v>7.3</v>
      </c>
      <c r="G63" s="207">
        <f>ROUND(N(data!BL61), 0)</f>
        <v>452300</v>
      </c>
      <c r="H63" s="207">
        <f>ROUND(N(data!BL62), 0)</f>
        <v>199907</v>
      </c>
      <c r="I63" s="207">
        <f>ROUND(N(data!BL63), 0)</f>
        <v>0</v>
      </c>
      <c r="J63" s="207">
        <f>ROUND(N(data!BL64), 0)</f>
        <v>320</v>
      </c>
      <c r="K63" s="207">
        <f>ROUND(N(data!BL65), 0)</f>
        <v>0</v>
      </c>
      <c r="L63" s="207">
        <f>ROUND(N(data!BL66), 0)</f>
        <v>20942</v>
      </c>
      <c r="M63" s="207">
        <f>ROUND(N(data!BL67), 0)</f>
        <v>36912</v>
      </c>
      <c r="N63" s="207">
        <f>ROUND(N(data!BL68), 0)</f>
        <v>0</v>
      </c>
      <c r="O63" s="207">
        <f>ROUND(N(data!BL69), 0)</f>
        <v>215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155</v>
      </c>
      <c r="AA63" s="207">
        <f>ROUND(N(data!BL81), 0)</f>
        <v>60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1863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0">
        <f>ROUND(N(data!BL94), 2)</f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</row>
    <row r="64" spans="1:89" s="11" customFormat="1" ht="12.65" customHeight="1" x14ac:dyDescent="0.35">
      <c r="A64" s="12" t="str">
        <f>RIGHT(data!$C$97,3)</f>
        <v>079</v>
      </c>
      <c r="B64" s="209" t="str">
        <f>RIGHT(data!$C$96,4)</f>
        <v>2022</v>
      </c>
      <c r="C64" s="12" t="str">
        <f>data!BM$55</f>
        <v>8590</v>
      </c>
      <c r="D64" s="12" t="s">
        <v>1140</v>
      </c>
      <c r="E64" s="207">
        <f>ROUND(N(data!BM59), 0)</f>
        <v>0</v>
      </c>
      <c r="F64" s="310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0">
        <f>ROUND(N(data!BM94), 2)</f>
        <v>0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</row>
    <row r="65" spans="1:89" s="11" customFormat="1" ht="12.65" customHeight="1" x14ac:dyDescent="0.35">
      <c r="A65" s="12" t="str">
        <f>RIGHT(data!$C$97,3)</f>
        <v>079</v>
      </c>
      <c r="B65" s="209" t="str">
        <f>RIGHT(data!$C$96,4)</f>
        <v>2022</v>
      </c>
      <c r="C65" s="12" t="str">
        <f>data!BN$55</f>
        <v>8610</v>
      </c>
      <c r="D65" s="12" t="s">
        <v>1140</v>
      </c>
      <c r="E65" s="207">
        <f>ROUND(N(data!BN59), 0)</f>
        <v>0</v>
      </c>
      <c r="F65" s="310">
        <f>ROUND(N(data!BN60), 2)</f>
        <v>4.3499999999999996</v>
      </c>
      <c r="G65" s="207">
        <f>ROUND(N(data!BN61), 0)</f>
        <v>1311032</v>
      </c>
      <c r="H65" s="207">
        <f>ROUND(N(data!BN62), 0)</f>
        <v>198641</v>
      </c>
      <c r="I65" s="207">
        <f>ROUND(N(data!BN63), 0)</f>
        <v>0</v>
      </c>
      <c r="J65" s="207">
        <f>ROUND(N(data!BN64), 0)</f>
        <v>23501</v>
      </c>
      <c r="K65" s="207">
        <f>ROUND(N(data!BN65), 0)</f>
        <v>0</v>
      </c>
      <c r="L65" s="207">
        <f>ROUND(N(data!BN66), 0)</f>
        <v>245462</v>
      </c>
      <c r="M65" s="207">
        <f>ROUND(N(data!BN67), 0)</f>
        <v>38021</v>
      </c>
      <c r="N65" s="207">
        <f>ROUND(N(data!BN68), 0)</f>
        <v>-115890</v>
      </c>
      <c r="O65" s="207">
        <f>ROUND(N(data!BN69), 0)</f>
        <v>236826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1487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1137</v>
      </c>
      <c r="X65" s="207">
        <f>ROUND(N(data!BN78), 0)</f>
        <v>0</v>
      </c>
      <c r="Y65" s="207">
        <f>ROUND(N(data!BN79), 0)</f>
        <v>0</v>
      </c>
      <c r="Z65" s="207">
        <f>ROUND(N(data!BN80), 0)</f>
        <v>9172</v>
      </c>
      <c r="AA65" s="207">
        <f>ROUND(N(data!BN81), 0)</f>
        <v>69868</v>
      </c>
      <c r="AB65" s="207">
        <f>ROUND(N(data!BN82), 0)</f>
        <v>0</v>
      </c>
      <c r="AC65" s="207">
        <f>ROUND(N(data!BN83), 0)</f>
        <v>155162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1919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0">
        <f>ROUND(N(data!BN94), 2)</f>
        <v>0</v>
      </c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</row>
    <row r="66" spans="1:89" s="11" customFormat="1" ht="12.65" customHeight="1" x14ac:dyDescent="0.35">
      <c r="A66" s="12" t="str">
        <f>RIGHT(data!$C$97,3)</f>
        <v>079</v>
      </c>
      <c r="B66" s="209" t="str">
        <f>RIGHT(data!$C$96,4)</f>
        <v>2022</v>
      </c>
      <c r="C66" s="12" t="str">
        <f>data!BO$55</f>
        <v>8620</v>
      </c>
      <c r="D66" s="12" t="s">
        <v>1140</v>
      </c>
      <c r="E66" s="207">
        <f>ROUND(N(data!BO59), 0)</f>
        <v>0</v>
      </c>
      <c r="F66" s="310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0">
        <f>ROUND(N(data!BO94), 2)</f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</row>
    <row r="67" spans="1:89" s="11" customFormat="1" ht="12.65" customHeight="1" x14ac:dyDescent="0.35">
      <c r="A67" s="12" t="str">
        <f>RIGHT(data!$C$97,3)</f>
        <v>079</v>
      </c>
      <c r="B67" s="209" t="str">
        <f>RIGHT(data!$C$96,4)</f>
        <v>2022</v>
      </c>
      <c r="C67" s="12" t="str">
        <f>data!BP$55</f>
        <v>8630</v>
      </c>
      <c r="D67" s="12" t="s">
        <v>1140</v>
      </c>
      <c r="E67" s="207">
        <f>ROUND(N(data!BP59), 0)</f>
        <v>0</v>
      </c>
      <c r="F67" s="310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418</v>
      </c>
      <c r="M67" s="207">
        <f>ROUND(N(data!BP67), 0)</f>
        <v>0</v>
      </c>
      <c r="N67" s="207">
        <f>ROUND(N(data!BP68), 0)</f>
        <v>0</v>
      </c>
      <c r="O67" s="207">
        <f>ROUND(N(data!BP69), 0)</f>
        <v>109692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14</v>
      </c>
      <c r="AB67" s="207">
        <f>ROUND(N(data!BP82), 0)</f>
        <v>0</v>
      </c>
      <c r="AC67" s="207">
        <f>ROUND(N(data!BP83), 0)</f>
        <v>109678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0">
        <f>ROUND(N(data!BP94), 2)</f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</row>
    <row r="68" spans="1:89" s="11" customFormat="1" ht="12.65" customHeight="1" x14ac:dyDescent="0.35">
      <c r="A68" s="12" t="str">
        <f>RIGHT(data!$C$97,3)</f>
        <v>079</v>
      </c>
      <c r="B68" s="209" t="str">
        <f>RIGHT(data!$C$96,4)</f>
        <v>2022</v>
      </c>
      <c r="C68" s="12" t="str">
        <f>data!BQ$55</f>
        <v>8640</v>
      </c>
      <c r="D68" s="12" t="s">
        <v>1140</v>
      </c>
      <c r="E68" s="207">
        <f>ROUND(N(data!BQ59), 0)</f>
        <v>0</v>
      </c>
      <c r="F68" s="310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0">
        <f>ROUND(N(data!BQ94), 2)</f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</row>
    <row r="69" spans="1:89" s="11" customFormat="1" ht="12.65" customHeight="1" x14ac:dyDescent="0.35">
      <c r="A69" s="12" t="str">
        <f>RIGHT(data!$C$97,3)</f>
        <v>079</v>
      </c>
      <c r="B69" s="209" t="str">
        <f>RIGHT(data!$C$96,4)</f>
        <v>2022</v>
      </c>
      <c r="C69" s="12" t="str">
        <f>data!BR$55</f>
        <v>8650</v>
      </c>
      <c r="D69" s="12" t="s">
        <v>1140</v>
      </c>
      <c r="E69" s="207">
        <f>ROUND(N(data!BR59), 0)</f>
        <v>0</v>
      </c>
      <c r="F69" s="310">
        <f>ROUND(N(data!BR60), 2)</f>
        <v>2.6</v>
      </c>
      <c r="G69" s="207">
        <f>ROUND(N(data!BR61), 0)</f>
        <v>230658</v>
      </c>
      <c r="H69" s="207">
        <f>ROUND(N(data!BR62), 0)</f>
        <v>85193</v>
      </c>
      <c r="I69" s="207">
        <f>ROUND(N(data!BR63), 0)</f>
        <v>0</v>
      </c>
      <c r="J69" s="207">
        <f>ROUND(N(data!BR64), 0)</f>
        <v>10042</v>
      </c>
      <c r="K69" s="207">
        <f>ROUND(N(data!BR65), 0)</f>
        <v>0</v>
      </c>
      <c r="L69" s="207">
        <f>ROUND(N(data!BR66), 0)</f>
        <v>140167</v>
      </c>
      <c r="M69" s="207">
        <f>ROUND(N(data!BR67), 0)</f>
        <v>0</v>
      </c>
      <c r="N69" s="207">
        <f>ROUND(N(data!BR68), 0)</f>
        <v>0</v>
      </c>
      <c r="O69" s="207">
        <f>ROUND(N(data!BR69), 0)</f>
        <v>22348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1692</v>
      </c>
      <c r="AA69" s="207">
        <f>ROUND(N(data!BR81), 0)</f>
        <v>1517</v>
      </c>
      <c r="AB69" s="207">
        <f>ROUND(N(data!BR82), 0)</f>
        <v>0</v>
      </c>
      <c r="AC69" s="207">
        <f>ROUND(N(data!BR83), 0)</f>
        <v>19139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0">
        <f>ROUND(N(data!BR94), 2)</f>
        <v>0</v>
      </c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</row>
    <row r="70" spans="1:89" s="11" customFormat="1" ht="12.65" customHeight="1" x14ac:dyDescent="0.35">
      <c r="A70" s="12" t="str">
        <f>RIGHT(data!$C$97,3)</f>
        <v>079</v>
      </c>
      <c r="B70" s="209" t="str">
        <f>RIGHT(data!$C$96,4)</f>
        <v>2022</v>
      </c>
      <c r="C70" s="12" t="str">
        <f>data!BS$55</f>
        <v>8660</v>
      </c>
      <c r="D70" s="12" t="s">
        <v>1140</v>
      </c>
      <c r="E70" s="207">
        <f>ROUND(N(data!BS59), 0)</f>
        <v>0</v>
      </c>
      <c r="F70" s="310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0">
        <f>ROUND(N(data!BS94), 2)</f>
        <v>0</v>
      </c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</row>
    <row r="71" spans="1:89" s="11" customFormat="1" ht="12.65" customHeight="1" x14ac:dyDescent="0.35">
      <c r="A71" s="12" t="str">
        <f>RIGHT(data!$C$97,3)</f>
        <v>079</v>
      </c>
      <c r="B71" s="209" t="str">
        <f>RIGHT(data!$C$96,4)</f>
        <v>2022</v>
      </c>
      <c r="C71" s="12" t="str">
        <f>data!BT$55</f>
        <v>8670</v>
      </c>
      <c r="D71" s="12" t="s">
        <v>1140</v>
      </c>
      <c r="E71" s="207">
        <f>ROUND(N(data!BT59), 0)</f>
        <v>0</v>
      </c>
      <c r="F71" s="310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0">
        <f>ROUND(N(data!BT94), 2)</f>
        <v>0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</row>
    <row r="72" spans="1:89" s="11" customFormat="1" ht="12.65" customHeight="1" x14ac:dyDescent="0.35">
      <c r="A72" s="12" t="str">
        <f>RIGHT(data!$C$97,3)</f>
        <v>079</v>
      </c>
      <c r="B72" s="209" t="str">
        <f>RIGHT(data!$C$96,4)</f>
        <v>2022</v>
      </c>
      <c r="C72" s="12" t="str">
        <f>data!BU$55</f>
        <v>8680</v>
      </c>
      <c r="D72" s="12" t="s">
        <v>1140</v>
      </c>
      <c r="E72" s="207">
        <f>ROUND(N(data!BU59), 0)</f>
        <v>0</v>
      </c>
      <c r="F72" s="310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0">
        <f>ROUND(N(data!BU94), 2)</f>
        <v>0</v>
      </c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</row>
    <row r="73" spans="1:89" s="11" customFormat="1" ht="12.65" customHeight="1" x14ac:dyDescent="0.35">
      <c r="A73" s="12" t="str">
        <f>RIGHT(data!$C$97,3)</f>
        <v>079</v>
      </c>
      <c r="B73" s="209" t="str">
        <f>RIGHT(data!$C$96,4)</f>
        <v>2022</v>
      </c>
      <c r="C73" s="12" t="str">
        <f>data!BV$55</f>
        <v>8690</v>
      </c>
      <c r="D73" s="12" t="s">
        <v>1140</v>
      </c>
      <c r="E73" s="207">
        <f>ROUND(N(data!BV59), 0)</f>
        <v>0</v>
      </c>
      <c r="F73" s="310">
        <f>ROUND(N(data!BV60), 2)</f>
        <v>2.5</v>
      </c>
      <c r="G73" s="207">
        <f>ROUND(N(data!BV61), 0)</f>
        <v>161147</v>
      </c>
      <c r="H73" s="207">
        <f>ROUND(N(data!BV62), 0)</f>
        <v>86489</v>
      </c>
      <c r="I73" s="207">
        <f>ROUND(N(data!BV63), 0)</f>
        <v>0</v>
      </c>
      <c r="J73" s="207">
        <f>ROUND(N(data!BV64), 0)</f>
        <v>217</v>
      </c>
      <c r="K73" s="207">
        <f>ROUND(N(data!BV65), 0)</f>
        <v>0</v>
      </c>
      <c r="L73" s="207">
        <f>ROUND(N(data!BV66), 0)</f>
        <v>0</v>
      </c>
      <c r="M73" s="207">
        <f>ROUND(N(data!BV67), 0)</f>
        <v>40339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2036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0">
        <f>ROUND(N(data!BV94), 2)</f>
        <v>0</v>
      </c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</row>
    <row r="74" spans="1:89" s="11" customFormat="1" ht="12.65" customHeight="1" x14ac:dyDescent="0.35">
      <c r="A74" s="12" t="str">
        <f>RIGHT(data!$C$97,3)</f>
        <v>079</v>
      </c>
      <c r="B74" s="209" t="str">
        <f>RIGHT(data!$C$96,4)</f>
        <v>2022</v>
      </c>
      <c r="C74" s="12" t="str">
        <f>data!BW$55</f>
        <v>8700</v>
      </c>
      <c r="D74" s="12" t="s">
        <v>1140</v>
      </c>
      <c r="E74" s="207">
        <f>ROUND(N(data!BW59), 0)</f>
        <v>0</v>
      </c>
      <c r="F74" s="310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0">
        <f>ROUND(N(data!BW94), 2)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</row>
    <row r="75" spans="1:89" s="11" customFormat="1" ht="12.65" customHeight="1" x14ac:dyDescent="0.35">
      <c r="A75" s="12" t="str">
        <f>RIGHT(data!$C$97,3)</f>
        <v>079</v>
      </c>
      <c r="B75" s="209" t="str">
        <f>RIGHT(data!$C$96,4)</f>
        <v>2022</v>
      </c>
      <c r="C75" s="12" t="str">
        <f>data!BX$55</f>
        <v>8710</v>
      </c>
      <c r="D75" s="12" t="s">
        <v>1140</v>
      </c>
      <c r="E75" s="207">
        <f>ROUND(N(data!BX59), 0)</f>
        <v>0</v>
      </c>
      <c r="F75" s="310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0">
        <f>ROUND(N(data!BX94), 2)</f>
        <v>0</v>
      </c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</row>
    <row r="76" spans="1:89" s="11" customFormat="1" ht="12.65" customHeight="1" x14ac:dyDescent="0.35">
      <c r="A76" s="12" t="str">
        <f>RIGHT(data!$C$97,3)</f>
        <v>079</v>
      </c>
      <c r="B76" s="209" t="str">
        <f>RIGHT(data!$C$96,4)</f>
        <v>2022</v>
      </c>
      <c r="C76" s="12" t="str">
        <f>data!BY$55</f>
        <v>8720</v>
      </c>
      <c r="D76" s="12" t="s">
        <v>1140</v>
      </c>
      <c r="E76" s="207">
        <f>ROUND(N(data!BY59), 0)</f>
        <v>0</v>
      </c>
      <c r="F76" s="310">
        <f>ROUND(N(data!BY60), 2)</f>
        <v>1.02</v>
      </c>
      <c r="G76" s="207">
        <f>ROUND(N(data!BY61), 0)</f>
        <v>155401</v>
      </c>
      <c r="H76" s="207">
        <f>ROUND(N(data!BY62), 0)</f>
        <v>32791</v>
      </c>
      <c r="I76" s="207">
        <f>ROUND(N(data!BY63), 0)</f>
        <v>0</v>
      </c>
      <c r="J76" s="207">
        <f>ROUND(N(data!BY64), 0)</f>
        <v>17</v>
      </c>
      <c r="K76" s="207">
        <f>ROUND(N(data!BY65), 0)</f>
        <v>0</v>
      </c>
      <c r="L76" s="207">
        <f>ROUND(N(data!BY66), 0)</f>
        <v>0</v>
      </c>
      <c r="M76" s="207">
        <f>ROUND(N(data!BY67), 0)</f>
        <v>6717</v>
      </c>
      <c r="N76" s="207">
        <f>ROUND(N(data!BY68), 0)</f>
        <v>0</v>
      </c>
      <c r="O76" s="207">
        <f>ROUND(N(data!BY69), 0)</f>
        <v>7957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1592</v>
      </c>
      <c r="AA76" s="207">
        <f>ROUND(N(data!BY81), 0)</f>
        <v>0</v>
      </c>
      <c r="AB76" s="207">
        <f>ROUND(N(data!BY82), 0)</f>
        <v>0</v>
      </c>
      <c r="AC76" s="207">
        <f>ROUND(N(data!BY83), 0)</f>
        <v>6365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339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0">
        <f>ROUND(N(data!BY94), 2)</f>
        <v>0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</row>
    <row r="77" spans="1:89" s="11" customFormat="1" ht="12.65" customHeight="1" x14ac:dyDescent="0.35">
      <c r="A77" s="12" t="str">
        <f>RIGHT(data!$C$97,3)</f>
        <v>079</v>
      </c>
      <c r="B77" s="209" t="str">
        <f>RIGHT(data!$C$96,4)</f>
        <v>2022</v>
      </c>
      <c r="C77" s="12" t="str">
        <f>data!BZ$55</f>
        <v>8730</v>
      </c>
      <c r="D77" s="12" t="s">
        <v>1140</v>
      </c>
      <c r="E77" s="207">
        <f>ROUND(N(data!BZ59), 0)</f>
        <v>0</v>
      </c>
      <c r="F77" s="310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0">
        <f>ROUND(N(data!BZ94), 2)</f>
        <v>0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</row>
    <row r="78" spans="1:89" s="11" customFormat="1" ht="12.65" customHeight="1" x14ac:dyDescent="0.35">
      <c r="A78" s="12" t="str">
        <f>RIGHT(data!$C$97,3)</f>
        <v>079</v>
      </c>
      <c r="B78" s="209" t="str">
        <f>RIGHT(data!$C$96,4)</f>
        <v>2022</v>
      </c>
      <c r="C78" s="12" t="str">
        <f>data!CA$55</f>
        <v>8740</v>
      </c>
      <c r="D78" s="12" t="s">
        <v>1140</v>
      </c>
      <c r="E78" s="207">
        <f>ROUND(N(data!CA59), 0)</f>
        <v>0</v>
      </c>
      <c r="F78" s="310">
        <f>ROUND(N(data!CA60), 2)</f>
        <v>4</v>
      </c>
      <c r="G78" s="207">
        <f>ROUND(N(data!CA61), 0)</f>
        <v>230085</v>
      </c>
      <c r="H78" s="207">
        <f>ROUND(N(data!CA62), 0)</f>
        <v>96126</v>
      </c>
      <c r="I78" s="207">
        <f>ROUND(N(data!CA63), 0)</f>
        <v>0</v>
      </c>
      <c r="J78" s="207">
        <f>ROUND(N(data!CA64), 0)</f>
        <v>62</v>
      </c>
      <c r="K78" s="207">
        <f>ROUND(N(data!CA65), 0)</f>
        <v>0</v>
      </c>
      <c r="L78" s="207">
        <f>ROUND(N(data!CA66), 0)</f>
        <v>986</v>
      </c>
      <c r="M78" s="207">
        <f>ROUND(N(data!CA67), 0)</f>
        <v>0</v>
      </c>
      <c r="N78" s="207">
        <f>ROUND(N(data!CA68), 0)</f>
        <v>0</v>
      </c>
      <c r="O78" s="207">
        <f>ROUND(N(data!CA69), 0)</f>
        <v>11368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1898</v>
      </c>
      <c r="AA78" s="207">
        <f>ROUND(N(data!CA81), 0)</f>
        <v>1</v>
      </c>
      <c r="AB78" s="207">
        <f>ROUND(N(data!CA82), 0)</f>
        <v>0</v>
      </c>
      <c r="AC78" s="207">
        <f>ROUND(N(data!CA83), 0)</f>
        <v>9469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0">
        <f>ROUND(N(data!CA94), 2)</f>
        <v>0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</row>
    <row r="79" spans="1:89" s="11" customFormat="1" ht="12.65" customHeight="1" x14ac:dyDescent="0.35">
      <c r="A79" s="12" t="str">
        <f>RIGHT(data!$C$97,3)</f>
        <v>079</v>
      </c>
      <c r="B79" s="209" t="str">
        <f>RIGHT(data!$C$96,4)</f>
        <v>2022</v>
      </c>
      <c r="C79" s="12" t="str">
        <f>data!CB$55</f>
        <v>8770</v>
      </c>
      <c r="D79" s="12" t="s">
        <v>1140</v>
      </c>
      <c r="E79" s="207">
        <f>ROUND(N(data!CB59), 0)</f>
        <v>0</v>
      </c>
      <c r="F79" s="310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0">
        <f>ROUND(N(data!CB94), 2)</f>
        <v>0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</row>
    <row r="80" spans="1:89" s="11" customFormat="1" ht="12.65" customHeight="1" x14ac:dyDescent="0.35">
      <c r="A80" s="12" t="str">
        <f>RIGHT(data!$C$97,3)</f>
        <v>079</v>
      </c>
      <c r="B80" s="209" t="str">
        <f>RIGHT(data!$C$96,4)</f>
        <v>2022</v>
      </c>
      <c r="C80" s="12" t="str">
        <f>data!CC$55</f>
        <v>8790</v>
      </c>
      <c r="D80" s="12" t="s">
        <v>1140</v>
      </c>
      <c r="E80" s="207">
        <f>ROUND(N(data!CC59), 0)</f>
        <v>0</v>
      </c>
      <c r="F80" s="310">
        <f>ROUND(N(data!CC60), 2)</f>
        <v>0</v>
      </c>
      <c r="G80" s="207">
        <f>ROUND(N(data!CC61), 0)</f>
        <v>0</v>
      </c>
      <c r="H80" s="207">
        <f>ROUND(N(data!CC62), 0)</f>
        <v>0</v>
      </c>
      <c r="I80" s="207">
        <f>ROUND(N(data!CC63), 0)</f>
        <v>0</v>
      </c>
      <c r="J80" s="207">
        <f>ROUND(N(data!CC64), 0)</f>
        <v>0</v>
      </c>
      <c r="K80" s="207">
        <f>ROUND(N(data!CC65), 0)</f>
        <v>0</v>
      </c>
      <c r="L80" s="207">
        <f>ROUND(N(data!CC66), 0)</f>
        <v>0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0">
        <f>ROUND(N(data!CC94), 2)</f>
        <v>0</v>
      </c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4"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2" t="s">
        <v>685</v>
      </c>
    </row>
    <row r="2" spans="2:10" x14ac:dyDescent="0.35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35">
      <c r="B3" s="106"/>
      <c r="F3" s="10" t="s">
        <v>686</v>
      </c>
      <c r="G3" s="10"/>
      <c r="J3" s="107"/>
    </row>
    <row r="4" spans="2:10" x14ac:dyDescent="0.35">
      <c r="B4" s="106"/>
      <c r="F4" s="10" t="s">
        <v>687</v>
      </c>
      <c r="G4" s="10"/>
      <c r="J4" s="107"/>
    </row>
    <row r="5" spans="2:10" x14ac:dyDescent="0.35">
      <c r="B5" s="106"/>
      <c r="J5" s="107"/>
    </row>
    <row r="6" spans="2:10" x14ac:dyDescent="0.35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35">
      <c r="B7" s="106"/>
      <c r="J7" s="107"/>
    </row>
    <row r="8" spans="2:10" x14ac:dyDescent="0.35">
      <c r="B8" s="106"/>
      <c r="F8" s="10" t="s">
        <v>688</v>
      </c>
      <c r="G8" s="10"/>
      <c r="J8" s="107"/>
    </row>
    <row r="9" spans="2:10" x14ac:dyDescent="0.35">
      <c r="B9" s="103"/>
      <c r="C9" s="104"/>
      <c r="D9" s="104"/>
      <c r="E9" s="104"/>
      <c r="F9" s="111" t="s">
        <v>689</v>
      </c>
      <c r="G9" s="111"/>
      <c r="H9" s="104"/>
      <c r="I9" s="104"/>
      <c r="J9" s="105"/>
    </row>
    <row r="10" spans="2:10" x14ac:dyDescent="0.35">
      <c r="B10" s="106"/>
      <c r="F10" s="10" t="s">
        <v>690</v>
      </c>
      <c r="G10" s="10"/>
      <c r="J10" s="107"/>
    </row>
    <row r="11" spans="2:10" x14ac:dyDescent="0.35">
      <c r="B11" s="106"/>
      <c r="F11" s="10"/>
      <c r="G11" s="10"/>
      <c r="J11" s="107"/>
    </row>
    <row r="12" spans="2:10" x14ac:dyDescent="0.35">
      <c r="B12" s="106"/>
      <c r="F12" s="10" t="s">
        <v>691</v>
      </c>
      <c r="G12" s="10"/>
      <c r="J12" s="107"/>
    </row>
    <row r="13" spans="2:10" x14ac:dyDescent="0.35">
      <c r="B13" s="106"/>
      <c r="F13" s="10" t="s">
        <v>692</v>
      </c>
      <c r="G13" s="10"/>
      <c r="J13" s="107"/>
    </row>
    <row r="14" spans="2:10" x14ac:dyDescent="0.35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35">
      <c r="B15" s="106"/>
      <c r="J15" s="107"/>
    </row>
    <row r="16" spans="2:10" x14ac:dyDescent="0.35">
      <c r="B16" s="106"/>
      <c r="F16" s="11" t="s">
        <v>693</v>
      </c>
      <c r="J16" s="107"/>
    </row>
    <row r="17" spans="2:10" x14ac:dyDescent="0.35">
      <c r="B17" s="103"/>
      <c r="C17" s="112" t="s">
        <v>694</v>
      </c>
      <c r="D17" s="112"/>
      <c r="E17" s="104" t="str">
        <f>+data!C98</f>
        <v>Pacific County Public Healthcare Services District No. 3</v>
      </c>
      <c r="F17" s="111"/>
      <c r="G17" s="111"/>
      <c r="H17" s="104"/>
      <c r="I17" s="104"/>
      <c r="J17" s="105"/>
    </row>
    <row r="18" spans="2:10" x14ac:dyDescent="0.35">
      <c r="B18" s="106"/>
      <c r="C18" s="61" t="s">
        <v>695</v>
      </c>
      <c r="D18" s="61"/>
      <c r="E18" s="11" t="str">
        <f>+"H-"&amp;data!C97</f>
        <v>H-079</v>
      </c>
      <c r="F18" s="10"/>
      <c r="G18" s="10"/>
      <c r="J18" s="107"/>
    </row>
    <row r="19" spans="2:10" x14ac:dyDescent="0.35">
      <c r="B19" s="106"/>
      <c r="C19" s="61" t="s">
        <v>696</v>
      </c>
      <c r="D19" s="61"/>
      <c r="E19" s="11" t="str">
        <f>+data!C99</f>
        <v>1st Ave North</v>
      </c>
      <c r="F19" s="10"/>
      <c r="G19" s="10"/>
      <c r="J19" s="107"/>
    </row>
    <row r="20" spans="2:10" x14ac:dyDescent="0.35">
      <c r="B20" s="106"/>
      <c r="C20" s="61" t="s">
        <v>697</v>
      </c>
      <c r="D20" s="61"/>
      <c r="E20" s="11" t="str">
        <f>+data!C99</f>
        <v>1st Ave North</v>
      </c>
      <c r="F20" s="10"/>
      <c r="G20" s="10"/>
      <c r="J20" s="107"/>
    </row>
    <row r="21" spans="2:10" x14ac:dyDescent="0.35">
      <c r="B21" s="106"/>
      <c r="C21" s="61" t="s">
        <v>698</v>
      </c>
      <c r="D21" s="61"/>
      <c r="E21" s="11" t="str">
        <f>CONCATENATE(+data!C100,", ",+data!C101)</f>
        <v>Ilwaco, Washington</v>
      </c>
      <c r="F21" s="10"/>
      <c r="G21" s="10"/>
      <c r="J21" s="107"/>
    </row>
    <row r="22" spans="2:10" x14ac:dyDescent="0.35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35">
      <c r="B23" s="106"/>
      <c r="J23" s="107"/>
    </row>
    <row r="24" spans="2:10" x14ac:dyDescent="0.35">
      <c r="B24" s="106"/>
      <c r="J24" s="107"/>
    </row>
    <row r="25" spans="2:10" x14ac:dyDescent="0.35">
      <c r="B25" s="106"/>
      <c r="J25" s="107"/>
    </row>
    <row r="26" spans="2:10" x14ac:dyDescent="0.35">
      <c r="B26" s="113"/>
      <c r="C26" s="114"/>
      <c r="D26" s="114"/>
      <c r="E26" s="114"/>
      <c r="F26" s="115" t="s">
        <v>699</v>
      </c>
      <c r="G26" s="114"/>
      <c r="H26" s="114"/>
      <c r="I26" s="114"/>
      <c r="J26" s="116"/>
    </row>
    <row r="27" spans="2:10" x14ac:dyDescent="0.35">
      <c r="B27" s="117" t="s">
        <v>700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35">
      <c r="B28" s="106" t="str">
        <f>+"by the Department of Health for the fiscal year ended "&amp;data!C96&amp;"."</f>
        <v>by the Department of Health for the fiscal year ended 12/31/2022.</v>
      </c>
      <c r="J28" s="107"/>
    </row>
    <row r="29" spans="2:10" x14ac:dyDescent="0.35">
      <c r="B29" s="106" t="s">
        <v>701</v>
      </c>
      <c r="J29" s="107"/>
    </row>
    <row r="30" spans="2:10" x14ac:dyDescent="0.35">
      <c r="B30" s="120" t="s">
        <v>702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35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35">
      <c r="B32" s="106"/>
      <c r="J32" s="107"/>
    </row>
    <row r="33" spans="2:10" x14ac:dyDescent="0.35">
      <c r="B33" s="123" t="s">
        <v>248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35">
      <c r="B34" s="113" t="s">
        <v>703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35">
      <c r="B35" s="113" t="s">
        <v>704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35">
      <c r="B36" s="113" t="s">
        <v>705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35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35">
      <c r="B38" s="106"/>
      <c r="J38" s="107"/>
    </row>
    <row r="39" spans="2:10" x14ac:dyDescent="0.35">
      <c r="B39" s="123" t="s">
        <v>248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35">
      <c r="B40" s="113" t="s">
        <v>706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35">
      <c r="B41" s="113" t="s">
        <v>704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35">
      <c r="B42" s="124" t="s">
        <v>705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7" zoomScale="85" zoomScaleNormal="85" workbookViewId="0">
      <selection activeCell="H20" sqref="H2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2" t="s">
        <v>707</v>
      </c>
    </row>
    <row r="3" spans="1:13" x14ac:dyDescent="0.35">
      <c r="A3" s="62"/>
    </row>
    <row r="4" spans="1:13" x14ac:dyDescent="0.35">
      <c r="A4" s="157" t="s">
        <v>708</v>
      </c>
    </row>
    <row r="5" spans="1:13" x14ac:dyDescent="0.35">
      <c r="A5" s="157" t="s">
        <v>709</v>
      </c>
    </row>
    <row r="6" spans="1:13" x14ac:dyDescent="0.35">
      <c r="A6" s="157" t="s">
        <v>710</v>
      </c>
    </row>
    <row r="7" spans="1:13" x14ac:dyDescent="0.35">
      <c r="A7" s="157"/>
    </row>
    <row r="8" spans="1:13" x14ac:dyDescent="0.35">
      <c r="A8" s="2" t="s">
        <v>711</v>
      </c>
    </row>
    <row r="9" spans="1:13" x14ac:dyDescent="0.35">
      <c r="A9" s="157" t="s">
        <v>27</v>
      </c>
    </row>
    <row r="12" spans="1:13" x14ac:dyDescent="0.35">
      <c r="A12" s="1" t="str">
        <f>data!C97</f>
        <v>079</v>
      </c>
      <c r="B12" s="241" t="str">
        <f>RIGHT('Prior Year'!C96,4)</f>
        <v>2021</v>
      </c>
      <c r="C12" s="241" t="str">
        <f>RIGHT(data!C96,4)</f>
        <v>2022</v>
      </c>
      <c r="D12" s="1" t="str">
        <f>RIGHT('Prior Year'!C96,4)</f>
        <v>2021</v>
      </c>
      <c r="E12" s="241" t="str">
        <f>RIGHT(data!C96,4)</f>
        <v>2022</v>
      </c>
      <c r="F12" s="1" t="str">
        <f>RIGHT('Prior Year'!C96,4)</f>
        <v>2021</v>
      </c>
      <c r="G12" s="241" t="str">
        <f>RIGHT(data!C96,4)</f>
        <v>2022</v>
      </c>
      <c r="H12" s="3"/>
    </row>
    <row r="13" spans="1:13" x14ac:dyDescent="0.35">
      <c r="A13" s="2"/>
      <c r="B13" s="241" t="s">
        <v>712</v>
      </c>
      <c r="C13" s="241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 x14ac:dyDescent="0.35">
      <c r="A14" s="1" t="s">
        <v>716</v>
      </c>
      <c r="B14" s="241" t="s">
        <v>351</v>
      </c>
      <c r="C14" s="241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3" t="s">
        <v>721</v>
      </c>
    </row>
    <row r="15" spans="1:13" x14ac:dyDescent="0.35">
      <c r="A15" s="1" t="s">
        <v>722</v>
      </c>
      <c r="B15" s="241">
        <f>ROUND(N('Prior Year'!C85), 0)</f>
        <v>0</v>
      </c>
      <c r="C15" s="241">
        <f>data!C85</f>
        <v>0</v>
      </c>
      <c r="D15" s="241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723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35">
      <c r="A17" s="1" t="s">
        <v>724</v>
      </c>
      <c r="B17" s="241">
        <f>ROUND(N('Prior Year'!E85), 0)</f>
        <v>3298987</v>
      </c>
      <c r="C17" s="241">
        <f>data!E85</f>
        <v>3236702</v>
      </c>
      <c r="D17" s="241">
        <f>ROUND(N('Prior Year'!E59), 0)</f>
        <v>1184</v>
      </c>
      <c r="E17" s="1">
        <f>data!E59</f>
        <v>1380</v>
      </c>
      <c r="F17" s="216">
        <f t="shared" si="0"/>
        <v>2786.3065878378379</v>
      </c>
      <c r="G17" s="216">
        <f t="shared" si="1"/>
        <v>2345.4362318840581</v>
      </c>
      <c r="H17" s="6" t="str">
        <f t="shared" si="2"/>
        <v/>
      </c>
      <c r="I17" s="241" t="str">
        <f t="shared" si="3"/>
        <v/>
      </c>
      <c r="M17" s="7"/>
    </row>
    <row r="18" spans="1:13" x14ac:dyDescent="0.35">
      <c r="A18" s="1" t="s">
        <v>725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35">
      <c r="A19" s="1" t="s">
        <v>726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35">
      <c r="A20" s="1" t="s">
        <v>727</v>
      </c>
      <c r="B20" s="241">
        <f>ROUND(N('Prior Year'!H85), 0)</f>
        <v>0</v>
      </c>
      <c r="C20" s="241">
        <f>data!H85</f>
        <v>0</v>
      </c>
      <c r="D20" s="241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35">
      <c r="A21" s="1" t="s">
        <v>728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35">
      <c r="A22" s="1" t="s">
        <v>729</v>
      </c>
      <c r="B22" s="241">
        <f>ROUND(N('Prior Year'!J85), 0)</f>
        <v>0</v>
      </c>
      <c r="C22" s="241">
        <f>data!J85</f>
        <v>0</v>
      </c>
      <c r="D22" s="241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35">
      <c r="A23" s="1" t="s">
        <v>730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35">
      <c r="A24" s="1" t="s">
        <v>731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35">
      <c r="A25" s="1" t="s">
        <v>732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35">
      <c r="A26" s="1" t="s">
        <v>733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35">
      <c r="A27" s="1" t="s">
        <v>734</v>
      </c>
      <c r="B27" s="241">
        <f>ROUND(N('Prior Year'!O85), 0)</f>
        <v>0</v>
      </c>
      <c r="C27" s="241">
        <f>data!O85</f>
        <v>0</v>
      </c>
      <c r="D27" s="241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1" t="str">
        <f t="shared" si="3"/>
        <v/>
      </c>
      <c r="J27" s="217"/>
      <c r="M27" s="7"/>
    </row>
    <row r="28" spans="1:13" x14ac:dyDescent="0.35">
      <c r="A28" s="1" t="s">
        <v>735</v>
      </c>
      <c r="B28" s="241">
        <f>ROUND(N('Prior Year'!P85), 0)</f>
        <v>1050543</v>
      </c>
      <c r="C28" s="241">
        <f>data!P85</f>
        <v>1060938</v>
      </c>
      <c r="D28" s="241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1" t="str">
        <f t="shared" si="3"/>
        <v/>
      </c>
      <c r="M28" s="7"/>
    </row>
    <row r="29" spans="1:13" x14ac:dyDescent="0.35">
      <c r="A29" s="1" t="s">
        <v>736</v>
      </c>
      <c r="B29" s="241">
        <f>ROUND(N('Prior Year'!Q85), 0)</f>
        <v>0</v>
      </c>
      <c r="C29" s="241">
        <f>data!Q85</f>
        <v>0</v>
      </c>
      <c r="D29" s="241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1" t="str">
        <f t="shared" si="3"/>
        <v/>
      </c>
      <c r="M29" s="7"/>
    </row>
    <row r="30" spans="1:13" x14ac:dyDescent="0.35">
      <c r="A30" s="1" t="s">
        <v>737</v>
      </c>
      <c r="B30" s="241">
        <f>ROUND(N('Prior Year'!R85), 0)</f>
        <v>396167</v>
      </c>
      <c r="C30" s="241">
        <f>data!R85</f>
        <v>463921</v>
      </c>
      <c r="D30" s="241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1" t="str">
        <f t="shared" si="3"/>
        <v/>
      </c>
      <c r="M30" s="7"/>
    </row>
    <row r="31" spans="1:13" x14ac:dyDescent="0.35">
      <c r="A31" s="1" t="s">
        <v>738</v>
      </c>
      <c r="B31" s="241">
        <f>ROUND(N('Prior Year'!S85), 0)</f>
        <v>137773</v>
      </c>
      <c r="C31" s="241">
        <f>data!S85</f>
        <v>134836</v>
      </c>
      <c r="D31" s="241" t="s">
        <v>739</v>
      </c>
      <c r="E31" s="4" t="s">
        <v>739</v>
      </c>
      <c r="F31" s="216" t="s">
        <v>5</v>
      </c>
      <c r="G31" s="216" t="str">
        <f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35">
      <c r="A32" s="1" t="s">
        <v>740</v>
      </c>
      <c r="B32" s="241">
        <f>ROUND(N('Prior Year'!T85), 0)</f>
        <v>0</v>
      </c>
      <c r="C32" s="241">
        <f>data!T85</f>
        <v>0</v>
      </c>
      <c r="D32" s="241" t="s">
        <v>739</v>
      </c>
      <c r="E32" s="4" t="s">
        <v>739</v>
      </c>
      <c r="F32" s="216" t="s">
        <v>5</v>
      </c>
      <c r="G32" s="216" t="str">
        <f>IFERROR(IF(C32=0,"",IF(E32=0,"",C32/E32)),"")</f>
        <v/>
      </c>
      <c r="H32" s="6" t="s">
        <v>5</v>
      </c>
      <c r="I32" s="241" t="str">
        <f t="shared" si="3"/>
        <v/>
      </c>
      <c r="M32" s="7"/>
    </row>
    <row r="33" spans="1:13" x14ac:dyDescent="0.35">
      <c r="A33" s="1" t="s">
        <v>741</v>
      </c>
      <c r="B33" s="241">
        <f>ROUND(N('Prior Year'!U85), 0)</f>
        <v>2262082</v>
      </c>
      <c r="C33" s="241">
        <f>data!U85</f>
        <v>2318773</v>
      </c>
      <c r="D33" s="241">
        <f>ROUND(N('Prior Year'!U59), 0)</f>
        <v>12704</v>
      </c>
      <c r="E33" s="1">
        <f>data!U59</f>
        <v>11571</v>
      </c>
      <c r="F33" s="216">
        <f t="shared" si="0"/>
        <v>178.06061083123424</v>
      </c>
      <c r="G33" s="216">
        <f t="shared" ref="G33:G69" si="4">IF(C33=0,"",IF(E33=0,"",C33/E33))</f>
        <v>200.39521216835192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35">
      <c r="A34" s="1" t="s">
        <v>742</v>
      </c>
      <c r="B34" s="241">
        <f>ROUND(N('Prior Year'!V85), 0)</f>
        <v>0</v>
      </c>
      <c r="C34" s="241">
        <f>data!V85</f>
        <v>0</v>
      </c>
      <c r="D34" s="241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4"/>
        <v/>
      </c>
      <c r="H34" s="6" t="str">
        <f t="shared" si="5"/>
        <v/>
      </c>
      <c r="I34" s="241" t="str">
        <f t="shared" si="3"/>
        <v/>
      </c>
      <c r="M34" s="7"/>
    </row>
    <row r="35" spans="1:13" x14ac:dyDescent="0.35">
      <c r="A35" s="1" t="s">
        <v>743</v>
      </c>
      <c r="B35" s="241">
        <f>ROUND(N('Prior Year'!W85), 0)</f>
        <v>0</v>
      </c>
      <c r="C35" s="241">
        <f>data!W85</f>
        <v>0</v>
      </c>
      <c r="D35" s="241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4"/>
        <v/>
      </c>
      <c r="H35" s="6" t="str">
        <f t="shared" si="5"/>
        <v/>
      </c>
      <c r="I35" s="241" t="str">
        <f t="shared" si="3"/>
        <v/>
      </c>
      <c r="M35" s="7"/>
    </row>
    <row r="36" spans="1:13" x14ac:dyDescent="0.35">
      <c r="A36" s="1" t="s">
        <v>744</v>
      </c>
      <c r="B36" s="241">
        <f>ROUND(N('Prior Year'!X85), 0)</f>
        <v>588</v>
      </c>
      <c r="C36" s="241">
        <f>data!X85</f>
        <v>678</v>
      </c>
      <c r="D36" s="241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4"/>
        <v/>
      </c>
      <c r="H36" s="6" t="str">
        <f t="shared" si="5"/>
        <v/>
      </c>
      <c r="I36" s="241" t="str">
        <f t="shared" si="3"/>
        <v/>
      </c>
      <c r="M36" s="7"/>
    </row>
    <row r="37" spans="1:13" x14ac:dyDescent="0.35">
      <c r="A37" s="1" t="s">
        <v>745</v>
      </c>
      <c r="B37" s="241">
        <f>ROUND(N('Prior Year'!Y85), 0)</f>
        <v>1840088</v>
      </c>
      <c r="C37" s="241">
        <f>data!Y85</f>
        <v>1723020</v>
      </c>
      <c r="D37" s="241">
        <f>ROUND(N('Prior Year'!Y59), 0)</f>
        <v>10558</v>
      </c>
      <c r="E37" s="1">
        <f>data!Y59</f>
        <v>10755</v>
      </c>
      <c r="F37" s="216">
        <f t="shared" si="0"/>
        <v>174.28376586474712</v>
      </c>
      <c r="G37" s="216">
        <f t="shared" si="4"/>
        <v>160.20641562064156</v>
      </c>
      <c r="H37" s="6" t="str">
        <f t="shared" si="5"/>
        <v/>
      </c>
      <c r="I37" s="241" t="str">
        <f t="shared" si="3"/>
        <v/>
      </c>
      <c r="M37" s="7"/>
    </row>
    <row r="38" spans="1:13" x14ac:dyDescent="0.35">
      <c r="A38" s="1" t="s">
        <v>746</v>
      </c>
      <c r="B38" s="241">
        <f>ROUND(N('Prior Year'!Z85), 0)</f>
        <v>0</v>
      </c>
      <c r="C38" s="241">
        <f>data!Z85</f>
        <v>0</v>
      </c>
      <c r="D38" s="241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4"/>
        <v/>
      </c>
      <c r="H38" s="6" t="str">
        <f t="shared" si="5"/>
        <v/>
      </c>
      <c r="I38" s="241" t="str">
        <f t="shared" si="3"/>
        <v/>
      </c>
      <c r="M38" s="7"/>
    </row>
    <row r="39" spans="1:13" x14ac:dyDescent="0.35">
      <c r="A39" s="1" t="s">
        <v>747</v>
      </c>
      <c r="B39" s="241">
        <f>ROUND(N('Prior Year'!AA85), 0)</f>
        <v>0</v>
      </c>
      <c r="C39" s="241">
        <f>data!AA85</f>
        <v>0</v>
      </c>
      <c r="D39" s="241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4"/>
        <v/>
      </c>
      <c r="H39" s="6" t="str">
        <f t="shared" si="5"/>
        <v/>
      </c>
      <c r="I39" s="241" t="str">
        <f t="shared" si="3"/>
        <v/>
      </c>
      <c r="M39" s="7"/>
    </row>
    <row r="40" spans="1:13" x14ac:dyDescent="0.35">
      <c r="A40" s="1" t="s">
        <v>748</v>
      </c>
      <c r="B40" s="241">
        <f>ROUND(N('Prior Year'!AB85), 0)</f>
        <v>1220766</v>
      </c>
      <c r="C40" s="241">
        <f>data!AB85</f>
        <v>1219633</v>
      </c>
      <c r="D40" s="241" t="s">
        <v>739</v>
      </c>
      <c r="E40" s="4" t="s">
        <v>739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35">
      <c r="A41" s="1" t="s">
        <v>749</v>
      </c>
      <c r="B41" s="241">
        <f>ROUND(N('Prior Year'!AC85), 0)</f>
        <v>226616</v>
      </c>
      <c r="C41" s="241">
        <f>data!AC85</f>
        <v>253285</v>
      </c>
      <c r="D41" s="241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35">
      <c r="A42" s="1" t="s">
        <v>750</v>
      </c>
      <c r="B42" s="241">
        <f>ROUND(N('Prior Year'!AD85), 0)</f>
        <v>0</v>
      </c>
      <c r="C42" s="241">
        <f>data!AD85</f>
        <v>0</v>
      </c>
      <c r="D42" s="241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4"/>
        <v/>
      </c>
      <c r="H42" s="6" t="str">
        <f t="shared" si="6"/>
        <v/>
      </c>
      <c r="I42" s="241" t="str">
        <f t="shared" si="3"/>
        <v/>
      </c>
      <c r="M42" s="7"/>
    </row>
    <row r="43" spans="1:13" x14ac:dyDescent="0.35">
      <c r="A43" s="1" t="s">
        <v>751</v>
      </c>
      <c r="B43" s="241">
        <f>ROUND(N('Prior Year'!AE85), 0)</f>
        <v>872711</v>
      </c>
      <c r="C43" s="241">
        <f>data!AE85</f>
        <v>738676</v>
      </c>
      <c r="D43" s="241">
        <f>ROUND(N('Prior Year'!AE59), 0)</f>
        <v>4848</v>
      </c>
      <c r="E43" s="1">
        <f>data!AE59</f>
        <v>5260</v>
      </c>
      <c r="F43" s="216">
        <f t="shared" si="0"/>
        <v>180.01464521452147</v>
      </c>
      <c r="G43" s="216">
        <f t="shared" si="4"/>
        <v>140.43269961977185</v>
      </c>
      <c r="H43" s="6" t="str">
        <f t="shared" si="6"/>
        <v/>
      </c>
      <c r="I43" s="241" t="str">
        <f t="shared" si="3"/>
        <v/>
      </c>
      <c r="M43" s="7"/>
    </row>
    <row r="44" spans="1:13" x14ac:dyDescent="0.35">
      <c r="A44" s="1" t="s">
        <v>752</v>
      </c>
      <c r="B44" s="241">
        <f>ROUND(N('Prior Year'!AF85), 0)</f>
        <v>0</v>
      </c>
      <c r="C44" s="241">
        <f>data!AF85</f>
        <v>0</v>
      </c>
      <c r="D44" s="241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4"/>
        <v/>
      </c>
      <c r="H44" s="6" t="str">
        <f t="shared" si="6"/>
        <v/>
      </c>
      <c r="I44" s="241" t="str">
        <f t="shared" si="3"/>
        <v/>
      </c>
      <c r="M44" s="7"/>
    </row>
    <row r="45" spans="1:13" x14ac:dyDescent="0.35">
      <c r="A45" s="1" t="s">
        <v>753</v>
      </c>
      <c r="B45" s="241">
        <f>ROUND(N('Prior Year'!AG85), 0)</f>
        <v>4055706</v>
      </c>
      <c r="C45" s="241">
        <f>data!AG85</f>
        <v>4956471</v>
      </c>
      <c r="D45" s="241">
        <f>ROUND(N('Prior Year'!AG59), 0)</f>
        <v>6972</v>
      </c>
      <c r="E45" s="1">
        <f>data!AG59</f>
        <v>7374</v>
      </c>
      <c r="F45" s="216">
        <f t="shared" si="0"/>
        <v>581.7134251290878</v>
      </c>
      <c r="G45" s="216">
        <f t="shared" si="4"/>
        <v>672.15500406834826</v>
      </c>
      <c r="H45" s="6" t="str">
        <f t="shared" si="6"/>
        <v/>
      </c>
      <c r="I45" s="241" t="str">
        <f t="shared" si="3"/>
        <v/>
      </c>
      <c r="M45" s="7"/>
    </row>
    <row r="46" spans="1:13" x14ac:dyDescent="0.35">
      <c r="A46" s="1" t="s">
        <v>754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4"/>
        <v/>
      </c>
      <c r="H46" s="6" t="str">
        <f t="shared" si="6"/>
        <v/>
      </c>
      <c r="I46" s="241" t="str">
        <f t="shared" si="3"/>
        <v/>
      </c>
      <c r="M46" s="7"/>
    </row>
    <row r="47" spans="1:13" x14ac:dyDescent="0.35">
      <c r="A47" s="1" t="s">
        <v>755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4"/>
        <v/>
      </c>
      <c r="H47" s="6" t="str">
        <f t="shared" si="6"/>
        <v/>
      </c>
      <c r="I47" s="241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756</v>
      </c>
      <c r="B48" s="241">
        <f>ROUND(N('Prior Year'!AJ85), 0)</f>
        <v>4681762</v>
      </c>
      <c r="C48" s="241">
        <f>data!AJ85</f>
        <v>5335647</v>
      </c>
      <c r="D48" s="241">
        <f>ROUND(N('Prior Year'!AJ59), 0)</f>
        <v>16490</v>
      </c>
      <c r="E48" s="1">
        <f>data!AJ59</f>
        <v>15879</v>
      </c>
      <c r="F48" s="216">
        <f t="shared" si="0"/>
        <v>283.91522134627047</v>
      </c>
      <c r="G48" s="216">
        <f t="shared" si="4"/>
        <v>336.01908180615908</v>
      </c>
      <c r="H48" s="6" t="str">
        <f t="shared" si="6"/>
        <v/>
      </c>
      <c r="I48" s="241" t="str">
        <f t="shared" si="7"/>
        <v/>
      </c>
      <c r="M48" s="7"/>
    </row>
    <row r="49" spans="1:13" x14ac:dyDescent="0.35">
      <c r="A49" s="1" t="s">
        <v>757</v>
      </c>
      <c r="B49" s="241">
        <f>ROUND(N('Prior Year'!AK85), 0)</f>
        <v>39388</v>
      </c>
      <c r="C49" s="241">
        <f>data!AK85</f>
        <v>107069</v>
      </c>
      <c r="D49" s="241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4"/>
        <v/>
      </c>
      <c r="H49" s="6" t="str">
        <f t="shared" si="6"/>
        <v/>
      </c>
      <c r="I49" s="241" t="str">
        <f t="shared" si="7"/>
        <v/>
      </c>
      <c r="M49" s="7"/>
    </row>
    <row r="50" spans="1:13" x14ac:dyDescent="0.35">
      <c r="A50" s="1" t="s">
        <v>758</v>
      </c>
      <c r="B50" s="241">
        <f>ROUND(N('Prior Year'!AL85), 0)</f>
        <v>970</v>
      </c>
      <c r="C50" s="241">
        <f>data!AL85</f>
        <v>34</v>
      </c>
      <c r="D50" s="241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4"/>
        <v/>
      </c>
      <c r="H50" s="6" t="str">
        <f t="shared" si="6"/>
        <v/>
      </c>
      <c r="I50" s="241" t="str">
        <f t="shared" si="7"/>
        <v/>
      </c>
      <c r="M50" s="7"/>
    </row>
    <row r="51" spans="1:13" x14ac:dyDescent="0.35">
      <c r="A51" s="1" t="s">
        <v>759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4"/>
        <v/>
      </c>
      <c r="H51" s="6" t="str">
        <f t="shared" si="6"/>
        <v/>
      </c>
      <c r="I51" s="241" t="str">
        <f t="shared" si="7"/>
        <v/>
      </c>
      <c r="M51" s="7"/>
    </row>
    <row r="52" spans="1:13" x14ac:dyDescent="0.35">
      <c r="A52" s="1" t="s">
        <v>760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4"/>
        <v/>
      </c>
      <c r="H52" s="6" t="str">
        <f t="shared" si="6"/>
        <v/>
      </c>
      <c r="I52" s="241" t="str">
        <f t="shared" si="7"/>
        <v/>
      </c>
      <c r="M52" s="7"/>
    </row>
    <row r="53" spans="1:13" x14ac:dyDescent="0.35">
      <c r="A53" s="1" t="s">
        <v>761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4"/>
        <v/>
      </c>
      <c r="H53" s="6" t="str">
        <f t="shared" si="6"/>
        <v/>
      </c>
      <c r="I53" s="241" t="str">
        <f t="shared" si="7"/>
        <v/>
      </c>
      <c r="M53" s="7"/>
    </row>
    <row r="54" spans="1:13" x14ac:dyDescent="0.35">
      <c r="A54" s="1" t="s">
        <v>762</v>
      </c>
      <c r="B54" s="241">
        <f>ROUND(N('Prior Year'!AP85), 0)</f>
        <v>0</v>
      </c>
      <c r="C54" s="241">
        <f>data!AP85</f>
        <v>0</v>
      </c>
      <c r="D54" s="241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4"/>
        <v/>
      </c>
      <c r="H54" s="6" t="str">
        <f t="shared" si="6"/>
        <v/>
      </c>
      <c r="I54" s="241" t="str">
        <f t="shared" si="7"/>
        <v/>
      </c>
      <c r="M54" s="7"/>
    </row>
    <row r="55" spans="1:13" x14ac:dyDescent="0.35">
      <c r="A55" s="1" t="s">
        <v>763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4"/>
        <v/>
      </c>
      <c r="H55" s="6" t="str">
        <f t="shared" si="6"/>
        <v/>
      </c>
      <c r="I55" s="241" t="str">
        <f t="shared" si="7"/>
        <v/>
      </c>
      <c r="M55" s="7"/>
    </row>
    <row r="56" spans="1:13" x14ac:dyDescent="0.35">
      <c r="A56" s="1" t="s">
        <v>764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4"/>
        <v/>
      </c>
      <c r="H56" s="6" t="str">
        <f t="shared" si="6"/>
        <v/>
      </c>
      <c r="I56" s="241" t="str">
        <f t="shared" si="7"/>
        <v/>
      </c>
      <c r="M56" s="7"/>
    </row>
    <row r="57" spans="1:13" x14ac:dyDescent="0.35">
      <c r="A57" s="1" t="s">
        <v>765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4"/>
        <v/>
      </c>
      <c r="H57" s="6" t="str">
        <f t="shared" si="6"/>
        <v/>
      </c>
      <c r="I57" s="241" t="str">
        <f t="shared" si="7"/>
        <v/>
      </c>
      <c r="M57" s="7"/>
    </row>
    <row r="58" spans="1:13" x14ac:dyDescent="0.35">
      <c r="A58" s="1" t="s">
        <v>766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4"/>
        <v/>
      </c>
      <c r="H58" s="6" t="str">
        <f t="shared" si="6"/>
        <v/>
      </c>
      <c r="I58" s="241" t="str">
        <f t="shared" si="7"/>
        <v/>
      </c>
      <c r="M58" s="7"/>
    </row>
    <row r="59" spans="1:13" x14ac:dyDescent="0.35">
      <c r="A59" s="1" t="s">
        <v>767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4"/>
        <v/>
      </c>
      <c r="H59" s="6" t="str">
        <f t="shared" si="6"/>
        <v/>
      </c>
      <c r="I59" s="241" t="str">
        <f t="shared" si="7"/>
        <v/>
      </c>
      <c r="M59" s="7"/>
    </row>
    <row r="60" spans="1:13" x14ac:dyDescent="0.35">
      <c r="A60" s="1" t="s">
        <v>768</v>
      </c>
      <c r="B60" s="241">
        <f>ROUND(N('Prior Year'!AV85), 0)</f>
        <v>22</v>
      </c>
      <c r="C60" s="241">
        <f>data!AV85</f>
        <v>234</v>
      </c>
      <c r="D60" s="241" t="s">
        <v>739</v>
      </c>
      <c r="E60" s="4" t="s">
        <v>739</v>
      </c>
      <c r="F60" s="216" t="s">
        <v>5</v>
      </c>
      <c r="G60" s="216"/>
      <c r="H60" s="6" t="s">
        <v>5</v>
      </c>
      <c r="I60" s="241" t="str">
        <f t="shared" si="7"/>
        <v/>
      </c>
      <c r="M60" s="7"/>
    </row>
    <row r="61" spans="1:13" x14ac:dyDescent="0.35">
      <c r="A61" s="1" t="s">
        <v>769</v>
      </c>
      <c r="B61" s="241">
        <f>ROUND(N('Prior Year'!AW85), 0)</f>
        <v>0</v>
      </c>
      <c r="C61" s="241">
        <f>data!AW85</f>
        <v>0</v>
      </c>
      <c r="D61" s="241" t="s">
        <v>739</v>
      </c>
      <c r="E61" s="4" t="s">
        <v>739</v>
      </c>
      <c r="F61" s="216" t="s">
        <v>5</v>
      </c>
      <c r="G61" s="216"/>
      <c r="H61" s="6" t="s">
        <v>5</v>
      </c>
      <c r="I61" s="241" t="str">
        <f t="shared" si="7"/>
        <v/>
      </c>
      <c r="M61" s="7"/>
    </row>
    <row r="62" spans="1:13" x14ac:dyDescent="0.35">
      <c r="A62" s="1" t="s">
        <v>770</v>
      </c>
      <c r="B62" s="241">
        <f>ROUND(N('Prior Year'!AX85), 0)</f>
        <v>0</v>
      </c>
      <c r="C62" s="241">
        <f>data!AX85</f>
        <v>0</v>
      </c>
      <c r="D62" s="241" t="s">
        <v>739</v>
      </c>
      <c r="E62" s="4" t="s">
        <v>739</v>
      </c>
      <c r="F62" s="216" t="s">
        <v>5</v>
      </c>
      <c r="G62" s="216"/>
      <c r="H62" s="6" t="s">
        <v>5</v>
      </c>
      <c r="I62" s="241" t="str">
        <f t="shared" si="7"/>
        <v/>
      </c>
      <c r="M62" s="7"/>
    </row>
    <row r="63" spans="1:13" x14ac:dyDescent="0.35">
      <c r="A63" s="1" t="s">
        <v>771</v>
      </c>
      <c r="B63" s="241">
        <f>ROUND(N('Prior Year'!AY85), 0)</f>
        <v>655647</v>
      </c>
      <c r="C63" s="241">
        <f>data!AY85</f>
        <v>654479</v>
      </c>
      <c r="D63" s="241">
        <f>ROUND(N('Prior Year'!AY59), 0)</f>
        <v>3968</v>
      </c>
      <c r="E63" s="1">
        <f>data!AY59</f>
        <v>4422</v>
      </c>
      <c r="F63" s="216">
        <f>IF(B63=0,"",IF(D63=0,"",B63/D63))</f>
        <v>165.2336189516129</v>
      </c>
      <c r="G63" s="216">
        <f t="shared" si="4"/>
        <v>148.00520126639529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7"/>
        <v/>
      </c>
      <c r="M63" s="7"/>
    </row>
    <row r="64" spans="1:13" x14ac:dyDescent="0.35">
      <c r="A64" s="1" t="s">
        <v>772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7"/>
        <v/>
      </c>
      <c r="M64" s="7"/>
    </row>
    <row r="65" spans="1:13" x14ac:dyDescent="0.35">
      <c r="A65" s="1" t="s">
        <v>773</v>
      </c>
      <c r="B65" s="241">
        <f>ROUND(N('Prior Year'!BA85), 0)</f>
        <v>26429</v>
      </c>
      <c r="C65" s="241">
        <f>data!BA85</f>
        <v>28610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7"/>
        <v/>
      </c>
      <c r="M65" s="7"/>
    </row>
    <row r="66" spans="1:13" x14ac:dyDescent="0.35">
      <c r="A66" s="1" t="s">
        <v>774</v>
      </c>
      <c r="B66" s="241">
        <f>ROUND(N('Prior Year'!BB85), 0)</f>
        <v>0</v>
      </c>
      <c r="C66" s="241">
        <f>data!BB85</f>
        <v>0</v>
      </c>
      <c r="D66" s="241" t="s">
        <v>739</v>
      </c>
      <c r="E66" s="4" t="s">
        <v>739</v>
      </c>
      <c r="F66" s="216" t="s">
        <v>5</v>
      </c>
      <c r="G66" s="216" t="str">
        <f t="shared" ref="G66:G68" si="8">IFERROR(IF(C66=0,"",IF(E66=0,"",C66/E66)),"")</f>
        <v/>
      </c>
      <c r="H66" s="6" t="s">
        <v>5</v>
      </c>
      <c r="I66" s="241" t="str">
        <f t="shared" si="7"/>
        <v/>
      </c>
      <c r="M66" s="7"/>
    </row>
    <row r="67" spans="1:13" x14ac:dyDescent="0.35">
      <c r="A67" s="1" t="s">
        <v>775</v>
      </c>
      <c r="B67" s="241">
        <f>ROUND(N('Prior Year'!BC85), 0)</f>
        <v>0</v>
      </c>
      <c r="C67" s="241">
        <f>data!BC85</f>
        <v>0</v>
      </c>
      <c r="D67" s="241" t="s">
        <v>739</v>
      </c>
      <c r="E67" s="4" t="s">
        <v>739</v>
      </c>
      <c r="F67" s="216" t="s">
        <v>5</v>
      </c>
      <c r="G67" s="216" t="str">
        <f t="shared" si="8"/>
        <v/>
      </c>
      <c r="H67" s="6" t="s">
        <v>5</v>
      </c>
      <c r="I67" s="241" t="str">
        <f t="shared" si="7"/>
        <v/>
      </c>
      <c r="M67" s="7"/>
    </row>
    <row r="68" spans="1:13" x14ac:dyDescent="0.35">
      <c r="A68" s="1" t="s">
        <v>776</v>
      </c>
      <c r="B68" s="241">
        <f>ROUND(N('Prior Year'!BD85), 0)</f>
        <v>161813</v>
      </c>
      <c r="C68" s="241">
        <f>data!BD85</f>
        <v>16816</v>
      </c>
      <c r="D68" s="241" t="s">
        <v>739</v>
      </c>
      <c r="E68" s="4" t="s">
        <v>739</v>
      </c>
      <c r="F68" s="216" t="s">
        <v>5</v>
      </c>
      <c r="G68" s="216" t="str">
        <f t="shared" si="8"/>
        <v/>
      </c>
      <c r="H68" s="6" t="s">
        <v>5</v>
      </c>
      <c r="I68" s="241" t="str">
        <f t="shared" si="7"/>
        <v/>
      </c>
      <c r="M68" s="7"/>
    </row>
    <row r="69" spans="1:13" x14ac:dyDescent="0.35">
      <c r="A69" s="1" t="s">
        <v>777</v>
      </c>
      <c r="B69" s="241">
        <f>ROUND(N('Prior Year'!BE85), 0)</f>
        <v>1044789</v>
      </c>
      <c r="C69" s="241">
        <f>data!BE85</f>
        <v>1226747</v>
      </c>
      <c r="D69" s="241">
        <f>ROUND(N('Prior Year'!BE59), 0)</f>
        <v>56290</v>
      </c>
      <c r="E69" s="1">
        <f>data!BE59</f>
        <v>56290</v>
      </c>
      <c r="F69" s="216">
        <f>IF(B69=0,"",IF(D69=0,"",B69/D69))</f>
        <v>18.560827855747025</v>
      </c>
      <c r="G69" s="216">
        <f t="shared" si="4"/>
        <v>21.793338070705275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7"/>
        <v/>
      </c>
      <c r="M69" s="7"/>
    </row>
    <row r="70" spans="1:13" x14ac:dyDescent="0.35">
      <c r="A70" s="1" t="s">
        <v>778</v>
      </c>
      <c r="B70" s="241">
        <f>ROUND(N('Prior Year'!BF85), 0)</f>
        <v>724834</v>
      </c>
      <c r="C70" s="241">
        <f>data!BF85</f>
        <v>777416</v>
      </c>
      <c r="D70" s="241" t="s">
        <v>739</v>
      </c>
      <c r="E70" s="4" t="s">
        <v>739</v>
      </c>
      <c r="F70" s="216" t="s">
        <v>5</v>
      </c>
      <c r="G70" s="216" t="str">
        <f t="shared" ref="G70:G94" si="9">IFERROR(IF(C70=0,"",IF(E70=0,"",C70/E70)),"")</f>
        <v/>
      </c>
      <c r="H70" s="6" t="s">
        <v>5</v>
      </c>
      <c r="I70" s="241" t="str">
        <f t="shared" si="7"/>
        <v/>
      </c>
      <c r="M70" s="7"/>
    </row>
    <row r="71" spans="1:13" x14ac:dyDescent="0.35">
      <c r="A71" s="1" t="s">
        <v>779</v>
      </c>
      <c r="B71" s="241">
        <f>ROUND(N('Prior Year'!BG85), 0)</f>
        <v>0</v>
      </c>
      <c r="C71" s="241">
        <f>data!BG85</f>
        <v>0</v>
      </c>
      <c r="D71" s="241" t="s">
        <v>739</v>
      </c>
      <c r="E71" s="4" t="s">
        <v>739</v>
      </c>
      <c r="F71" s="216" t="s">
        <v>5</v>
      </c>
      <c r="G71" s="216" t="str">
        <f t="shared" si="9"/>
        <v/>
      </c>
      <c r="H71" s="6" t="s">
        <v>5</v>
      </c>
      <c r="I71" s="241" t="str">
        <f t="shared" si="7"/>
        <v/>
      </c>
      <c r="M71" s="7"/>
    </row>
    <row r="72" spans="1:13" x14ac:dyDescent="0.35">
      <c r="A72" s="1" t="s">
        <v>780</v>
      </c>
      <c r="B72" s="241">
        <f>ROUND(N('Prior Year'!BH85), 0)</f>
        <v>1757596</v>
      </c>
      <c r="C72" s="241">
        <f>data!BH85</f>
        <v>1580054</v>
      </c>
      <c r="D72" s="241" t="s">
        <v>739</v>
      </c>
      <c r="E72" s="4" t="s">
        <v>739</v>
      </c>
      <c r="F72" s="216" t="s">
        <v>5</v>
      </c>
      <c r="G72" s="216" t="str">
        <f t="shared" si="9"/>
        <v/>
      </c>
      <c r="H72" s="6" t="s">
        <v>5</v>
      </c>
      <c r="I72" s="241" t="str">
        <f t="shared" si="7"/>
        <v/>
      </c>
      <c r="M72" s="7"/>
    </row>
    <row r="73" spans="1:13" x14ac:dyDescent="0.35">
      <c r="A73" s="1" t="s">
        <v>781</v>
      </c>
      <c r="B73" s="241">
        <f>ROUND(N('Prior Year'!BI85), 0)</f>
        <v>0</v>
      </c>
      <c r="C73" s="241">
        <f>data!BI85</f>
        <v>0</v>
      </c>
      <c r="D73" s="241" t="s">
        <v>739</v>
      </c>
      <c r="E73" s="4" t="s">
        <v>739</v>
      </c>
      <c r="F73" s="216" t="s">
        <v>5</v>
      </c>
      <c r="G73" s="216" t="str">
        <f t="shared" si="9"/>
        <v/>
      </c>
      <c r="H73" s="6" t="s">
        <v>5</v>
      </c>
      <c r="I73" s="241" t="str">
        <f t="shared" si="7"/>
        <v/>
      </c>
      <c r="M73" s="7"/>
    </row>
    <row r="74" spans="1:13" x14ac:dyDescent="0.35">
      <c r="A74" s="1" t="s">
        <v>782</v>
      </c>
      <c r="B74" s="241">
        <f>ROUND(N('Prior Year'!BJ85), 0)</f>
        <v>445587</v>
      </c>
      <c r="C74" s="241">
        <f>data!BJ85</f>
        <v>542901</v>
      </c>
      <c r="D74" s="241" t="s">
        <v>739</v>
      </c>
      <c r="E74" s="4" t="s">
        <v>739</v>
      </c>
      <c r="F74" s="216" t="s">
        <v>5</v>
      </c>
      <c r="G74" s="216" t="str">
        <f t="shared" si="9"/>
        <v/>
      </c>
      <c r="H74" s="6" t="s">
        <v>5</v>
      </c>
      <c r="I74" s="241" t="str">
        <f t="shared" si="7"/>
        <v/>
      </c>
      <c r="M74" s="7"/>
    </row>
    <row r="75" spans="1:13" x14ac:dyDescent="0.35">
      <c r="A75" s="1" t="s">
        <v>783</v>
      </c>
      <c r="B75" s="241">
        <f>ROUND(N('Prior Year'!BK85), 0)</f>
        <v>1519036</v>
      </c>
      <c r="C75" s="241">
        <f>data!BK85</f>
        <v>1556363</v>
      </c>
      <c r="D75" s="241" t="s">
        <v>739</v>
      </c>
      <c r="E75" s="4" t="s">
        <v>739</v>
      </c>
      <c r="F75" s="216" t="s">
        <v>5</v>
      </c>
      <c r="G75" s="216" t="str">
        <f t="shared" si="9"/>
        <v/>
      </c>
      <c r="H75" s="6" t="s">
        <v>5</v>
      </c>
      <c r="I75" s="241" t="str">
        <f t="shared" si="7"/>
        <v/>
      </c>
      <c r="M75" s="7"/>
    </row>
    <row r="76" spans="1:13" x14ac:dyDescent="0.35">
      <c r="A76" s="1" t="s">
        <v>784</v>
      </c>
      <c r="B76" s="241">
        <f>ROUND(N('Prior Year'!BL85), 0)</f>
        <v>677020</v>
      </c>
      <c r="C76" s="241">
        <f>data!BL85</f>
        <v>710596</v>
      </c>
      <c r="D76" s="241" t="s">
        <v>739</v>
      </c>
      <c r="E76" s="4" t="s">
        <v>739</v>
      </c>
      <c r="F76" s="216" t="s">
        <v>5</v>
      </c>
      <c r="G76" s="216" t="str">
        <f t="shared" si="9"/>
        <v/>
      </c>
      <c r="H76" s="6" t="s">
        <v>5</v>
      </c>
      <c r="I76" s="241" t="str">
        <f t="shared" si="7"/>
        <v/>
      </c>
      <c r="M76" s="7"/>
    </row>
    <row r="77" spans="1:13" x14ac:dyDescent="0.35">
      <c r="A77" s="1" t="s">
        <v>785</v>
      </c>
      <c r="B77" s="241">
        <f>ROUND(N('Prior Year'!BM85), 0)</f>
        <v>0</v>
      </c>
      <c r="C77" s="241">
        <f>data!BM85</f>
        <v>0</v>
      </c>
      <c r="D77" s="241" t="s">
        <v>739</v>
      </c>
      <c r="E77" s="4" t="s">
        <v>739</v>
      </c>
      <c r="F77" s="216" t="s">
        <v>5</v>
      </c>
      <c r="G77" s="216" t="str">
        <f t="shared" si="9"/>
        <v/>
      </c>
      <c r="H77" s="6" t="s">
        <v>5</v>
      </c>
      <c r="I77" s="241" t="str">
        <f t="shared" si="7"/>
        <v/>
      </c>
      <c r="M77" s="7"/>
    </row>
    <row r="78" spans="1:13" x14ac:dyDescent="0.35">
      <c r="A78" s="1" t="s">
        <v>786</v>
      </c>
      <c r="B78" s="241">
        <f>ROUND(N('Prior Year'!BN85), 0)</f>
        <v>2131917</v>
      </c>
      <c r="C78" s="241">
        <f>data!BN85</f>
        <v>1937593</v>
      </c>
      <c r="D78" s="241" t="s">
        <v>739</v>
      </c>
      <c r="E78" s="4" t="s">
        <v>739</v>
      </c>
      <c r="F78" s="216" t="s">
        <v>5</v>
      </c>
      <c r="G78" s="216" t="str">
        <f t="shared" si="9"/>
        <v/>
      </c>
      <c r="H78" s="6" t="s">
        <v>5</v>
      </c>
      <c r="I78" s="241" t="str">
        <f t="shared" si="7"/>
        <v/>
      </c>
      <c r="M78" s="7"/>
    </row>
    <row r="79" spans="1:13" x14ac:dyDescent="0.35">
      <c r="A79" s="1" t="s">
        <v>787</v>
      </c>
      <c r="B79" s="241">
        <f>ROUND(N('Prior Year'!BO85), 0)</f>
        <v>0</v>
      </c>
      <c r="C79" s="241">
        <f>data!BO85</f>
        <v>0</v>
      </c>
      <c r="D79" s="241" t="s">
        <v>739</v>
      </c>
      <c r="E79" s="4" t="s">
        <v>739</v>
      </c>
      <c r="F79" s="216" t="s">
        <v>5</v>
      </c>
      <c r="G79" s="216" t="str">
        <f t="shared" si="9"/>
        <v/>
      </c>
      <c r="H79" s="6" t="s">
        <v>5</v>
      </c>
      <c r="I79" s="241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788</v>
      </c>
      <c r="B80" s="241">
        <f>ROUND(N('Prior Year'!BP85), 0)</f>
        <v>73448</v>
      </c>
      <c r="C80" s="241">
        <f>data!BP85</f>
        <v>110110</v>
      </c>
      <c r="D80" s="241" t="s">
        <v>739</v>
      </c>
      <c r="E80" s="4" t="s">
        <v>739</v>
      </c>
      <c r="F80" s="216" t="s">
        <v>5</v>
      </c>
      <c r="G80" s="216" t="str">
        <f t="shared" si="9"/>
        <v/>
      </c>
      <c r="H80" s="6" t="s">
        <v>5</v>
      </c>
      <c r="I80" s="241" t="str">
        <f t="shared" si="10"/>
        <v/>
      </c>
      <c r="M80" s="7"/>
    </row>
    <row r="81" spans="1:13" x14ac:dyDescent="0.35">
      <c r="A81" s="1" t="s">
        <v>789</v>
      </c>
      <c r="B81" s="241">
        <f>ROUND(N('Prior Year'!BQ85), 0)</f>
        <v>0</v>
      </c>
      <c r="C81" s="241">
        <f>data!BQ85</f>
        <v>0</v>
      </c>
      <c r="D81" s="241" t="s">
        <v>739</v>
      </c>
      <c r="E81" s="4" t="s">
        <v>739</v>
      </c>
      <c r="F81" s="216" t="s">
        <v>5</v>
      </c>
      <c r="G81" s="216" t="str">
        <f t="shared" si="9"/>
        <v/>
      </c>
      <c r="H81" s="6" t="s">
        <v>5</v>
      </c>
      <c r="I81" s="241" t="str">
        <f t="shared" si="10"/>
        <v/>
      </c>
      <c r="M81" s="7"/>
    </row>
    <row r="82" spans="1:13" x14ac:dyDescent="0.35">
      <c r="A82" s="1" t="s">
        <v>790</v>
      </c>
      <c r="B82" s="241">
        <f>ROUND(N('Prior Year'!BR85), 0)</f>
        <v>368446</v>
      </c>
      <c r="C82" s="241">
        <f>data!BR85</f>
        <v>488408</v>
      </c>
      <c r="D82" s="241" t="s">
        <v>739</v>
      </c>
      <c r="E82" s="4" t="s">
        <v>739</v>
      </c>
      <c r="F82" s="216" t="s">
        <v>5</v>
      </c>
      <c r="G82" s="216" t="str">
        <f t="shared" si="9"/>
        <v/>
      </c>
      <c r="H82" s="6" t="s">
        <v>5</v>
      </c>
      <c r="I82" s="241" t="str">
        <f t="shared" si="10"/>
        <v/>
      </c>
      <c r="M82" s="7"/>
    </row>
    <row r="83" spans="1:13" x14ac:dyDescent="0.35">
      <c r="A83" s="1" t="s">
        <v>791</v>
      </c>
      <c r="B83" s="241">
        <f>ROUND(N('Prior Year'!BS85), 0)</f>
        <v>0</v>
      </c>
      <c r="C83" s="241">
        <f>data!BS85</f>
        <v>0</v>
      </c>
      <c r="D83" s="241" t="s">
        <v>739</v>
      </c>
      <c r="E83" s="4" t="s">
        <v>739</v>
      </c>
      <c r="F83" s="216" t="s">
        <v>5</v>
      </c>
      <c r="G83" s="216" t="str">
        <f t="shared" si="9"/>
        <v/>
      </c>
      <c r="H83" s="6" t="s">
        <v>5</v>
      </c>
      <c r="I83" s="241" t="str">
        <f t="shared" si="10"/>
        <v/>
      </c>
      <c r="M83" s="7"/>
    </row>
    <row r="84" spans="1:13" x14ac:dyDescent="0.35">
      <c r="A84" s="1" t="s">
        <v>792</v>
      </c>
      <c r="B84" s="241">
        <f>ROUND(N('Prior Year'!BT85), 0)</f>
        <v>0</v>
      </c>
      <c r="C84" s="241">
        <f>data!BT85</f>
        <v>0</v>
      </c>
      <c r="D84" s="241" t="s">
        <v>739</v>
      </c>
      <c r="E84" s="4" t="s">
        <v>739</v>
      </c>
      <c r="F84" s="216" t="s">
        <v>5</v>
      </c>
      <c r="G84" s="216" t="str">
        <f t="shared" si="9"/>
        <v/>
      </c>
      <c r="H84" s="6" t="s">
        <v>5</v>
      </c>
      <c r="I84" s="241" t="str">
        <f t="shared" si="10"/>
        <v/>
      </c>
      <c r="M84" s="7"/>
    </row>
    <row r="85" spans="1:13" x14ac:dyDescent="0.35">
      <c r="A85" s="1" t="s">
        <v>793</v>
      </c>
      <c r="B85" s="241">
        <f>ROUND(N('Prior Year'!BU85), 0)</f>
        <v>0</v>
      </c>
      <c r="C85" s="241">
        <f>data!BU85</f>
        <v>0</v>
      </c>
      <c r="D85" s="241" t="s">
        <v>739</v>
      </c>
      <c r="E85" s="4" t="s">
        <v>739</v>
      </c>
      <c r="F85" s="216" t="s">
        <v>5</v>
      </c>
      <c r="G85" s="216" t="str">
        <f t="shared" si="9"/>
        <v/>
      </c>
      <c r="H85" s="6" t="s">
        <v>5</v>
      </c>
      <c r="I85" s="241" t="str">
        <f t="shared" si="10"/>
        <v/>
      </c>
      <c r="M85" s="7"/>
    </row>
    <row r="86" spans="1:13" x14ac:dyDescent="0.35">
      <c r="A86" s="1" t="s">
        <v>794</v>
      </c>
      <c r="B86" s="241">
        <f>ROUND(N('Prior Year'!BV85), 0)</f>
        <v>188820</v>
      </c>
      <c r="C86" s="241">
        <f>data!BV85</f>
        <v>288192</v>
      </c>
      <c r="D86" s="241" t="s">
        <v>739</v>
      </c>
      <c r="E86" s="4" t="s">
        <v>739</v>
      </c>
      <c r="F86" s="216" t="s">
        <v>5</v>
      </c>
      <c r="G86" s="216" t="str">
        <f t="shared" si="9"/>
        <v/>
      </c>
      <c r="H86" s="6" t="s">
        <v>5</v>
      </c>
      <c r="I86" s="241" t="str">
        <f t="shared" si="10"/>
        <v/>
      </c>
      <c r="M86" s="7"/>
    </row>
    <row r="87" spans="1:13" x14ac:dyDescent="0.35">
      <c r="A87" s="1" t="s">
        <v>795</v>
      </c>
      <c r="B87" s="241">
        <f>ROUND(N('Prior Year'!BW85), 0)</f>
        <v>0</v>
      </c>
      <c r="C87" s="241">
        <f>data!BW85</f>
        <v>0</v>
      </c>
      <c r="D87" s="241" t="s">
        <v>739</v>
      </c>
      <c r="E87" s="4" t="s">
        <v>739</v>
      </c>
      <c r="F87" s="216" t="s">
        <v>5</v>
      </c>
      <c r="G87" s="216" t="str">
        <f t="shared" si="9"/>
        <v/>
      </c>
      <c r="H87" s="6" t="s">
        <v>5</v>
      </c>
      <c r="I87" s="241" t="str">
        <f t="shared" si="10"/>
        <v/>
      </c>
      <c r="M87" s="7"/>
    </row>
    <row r="88" spans="1:13" x14ac:dyDescent="0.35">
      <c r="A88" s="1" t="s">
        <v>796</v>
      </c>
      <c r="B88" s="241">
        <f>ROUND(N('Prior Year'!BX85), 0)</f>
        <v>0</v>
      </c>
      <c r="C88" s="241">
        <f>data!BX85</f>
        <v>0</v>
      </c>
      <c r="D88" s="241" t="s">
        <v>739</v>
      </c>
      <c r="E88" s="4" t="s">
        <v>739</v>
      </c>
      <c r="F88" s="216" t="s">
        <v>5</v>
      </c>
      <c r="G88" s="216" t="str">
        <f t="shared" si="9"/>
        <v/>
      </c>
      <c r="H88" s="6" t="s">
        <v>5</v>
      </c>
      <c r="I88" s="241" t="str">
        <f t="shared" si="10"/>
        <v/>
      </c>
      <c r="M88" s="7"/>
    </row>
    <row r="89" spans="1:13" x14ac:dyDescent="0.35">
      <c r="A89" s="1" t="s">
        <v>797</v>
      </c>
      <c r="B89" s="241">
        <f>ROUND(N('Prior Year'!BY85), 0)</f>
        <v>347633</v>
      </c>
      <c r="C89" s="241">
        <f>data!BY85</f>
        <v>202883</v>
      </c>
      <c r="D89" s="241" t="s">
        <v>739</v>
      </c>
      <c r="E89" s="4" t="s">
        <v>739</v>
      </c>
      <c r="F89" s="216" t="s">
        <v>5</v>
      </c>
      <c r="G89" s="216" t="str">
        <f t="shared" si="9"/>
        <v/>
      </c>
      <c r="H89" s="6" t="s">
        <v>5</v>
      </c>
      <c r="I89" s="241" t="str">
        <f t="shared" si="10"/>
        <v/>
      </c>
      <c r="M89" s="7"/>
    </row>
    <row r="90" spans="1:13" x14ac:dyDescent="0.35">
      <c r="A90" s="1" t="s">
        <v>798</v>
      </c>
      <c r="B90" s="241">
        <f>ROUND(N('Prior Year'!BZ85), 0)</f>
        <v>0</v>
      </c>
      <c r="C90" s="241">
        <f>data!BZ85</f>
        <v>0</v>
      </c>
      <c r="D90" s="241" t="s">
        <v>739</v>
      </c>
      <c r="E90" s="4" t="s">
        <v>739</v>
      </c>
      <c r="F90" s="216" t="s">
        <v>5</v>
      </c>
      <c r="G90" s="216" t="str">
        <f t="shared" si="9"/>
        <v/>
      </c>
      <c r="H90" s="6" t="s">
        <v>5</v>
      </c>
      <c r="I90" s="241" t="str">
        <f t="shared" si="10"/>
        <v/>
      </c>
      <c r="M90" s="7"/>
    </row>
    <row r="91" spans="1:13" x14ac:dyDescent="0.35">
      <c r="A91" s="1" t="s">
        <v>799</v>
      </c>
      <c r="B91" s="241">
        <f>ROUND(N('Prior Year'!CA85), 0)</f>
        <v>617128</v>
      </c>
      <c r="C91" s="241">
        <f>data!CA85</f>
        <v>338627</v>
      </c>
      <c r="D91" s="241" t="s">
        <v>739</v>
      </c>
      <c r="E91" s="4" t="s">
        <v>739</v>
      </c>
      <c r="F91" s="216" t="s">
        <v>5</v>
      </c>
      <c r="G91" s="216" t="str">
        <f t="shared" si="9"/>
        <v/>
      </c>
      <c r="H91" s="6" t="s">
        <v>5</v>
      </c>
      <c r="I91" s="241" t="str">
        <f t="shared" si="10"/>
        <v/>
      </c>
      <c r="M91" s="7"/>
    </row>
    <row r="92" spans="1:13" x14ac:dyDescent="0.35">
      <c r="A92" s="1" t="s">
        <v>800</v>
      </c>
      <c r="B92" s="241">
        <f>ROUND(N('Prior Year'!CB85), 0)</f>
        <v>0</v>
      </c>
      <c r="C92" s="241">
        <f>data!CB85</f>
        <v>0</v>
      </c>
      <c r="D92" s="241" t="s">
        <v>739</v>
      </c>
      <c r="E92" s="4" t="s">
        <v>739</v>
      </c>
      <c r="F92" s="216" t="s">
        <v>5</v>
      </c>
      <c r="G92" s="216" t="str">
        <f t="shared" si="9"/>
        <v/>
      </c>
      <c r="H92" s="6" t="s">
        <v>5</v>
      </c>
      <c r="I92" s="241" t="str">
        <f t="shared" si="10"/>
        <v/>
      </c>
      <c r="M92" s="7"/>
    </row>
    <row r="93" spans="1:13" x14ac:dyDescent="0.35">
      <c r="A93" s="1" t="s">
        <v>801</v>
      </c>
      <c r="B93" s="241">
        <f>ROUND(N('Prior Year'!CC85), 0)</f>
        <v>0</v>
      </c>
      <c r="C93" s="241">
        <f>data!CC85</f>
        <v>0</v>
      </c>
      <c r="D93" s="241" t="s">
        <v>739</v>
      </c>
      <c r="E93" s="4" t="s">
        <v>739</v>
      </c>
      <c r="F93" s="216" t="s">
        <v>5</v>
      </c>
      <c r="G93" s="216" t="str">
        <f t="shared" si="9"/>
        <v/>
      </c>
      <c r="H93" s="6" t="s">
        <v>5</v>
      </c>
      <c r="I93" s="241" t="str">
        <f t="shared" si="10"/>
        <v/>
      </c>
      <c r="M93" s="7"/>
    </row>
    <row r="94" spans="1:13" x14ac:dyDescent="0.35">
      <c r="A94" s="1" t="s">
        <v>802</v>
      </c>
      <c r="B94" s="241">
        <f>ROUND(N('Prior Year'!CD85), 0)</f>
        <v>1920721</v>
      </c>
      <c r="C94" s="241">
        <f>data!CD85</f>
        <v>543290</v>
      </c>
      <c r="D94" s="241" t="s">
        <v>739</v>
      </c>
      <c r="E94" s="4" t="s">
        <v>739</v>
      </c>
      <c r="F94" s="216" t="s">
        <v>5</v>
      </c>
      <c r="G94" s="216" t="str">
        <f t="shared" si="9"/>
        <v/>
      </c>
      <c r="H94" s="6" t="s">
        <v>5</v>
      </c>
      <c r="I94" s="241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E42"/>
  <sheetViews>
    <sheetView workbookViewId="0">
      <selection activeCell="G36" sqref="G36"/>
    </sheetView>
  </sheetViews>
  <sheetFormatPr defaultRowHeight="12.5" x14ac:dyDescent="0.25"/>
  <cols>
    <col min="2" max="2" width="32.33203125" bestFit="1" customWidth="1"/>
    <col min="5" max="5" width="11.75" bestFit="1" customWidth="1"/>
  </cols>
  <sheetData>
    <row r="1" spans="1:4" ht="14.5" x14ac:dyDescent="0.35">
      <c r="A1" s="291" t="s">
        <v>803</v>
      </c>
      <c r="B1" s="290"/>
      <c r="C1" s="290"/>
      <c r="D1" s="290"/>
    </row>
    <row r="2" spans="1:4" ht="14.5" x14ac:dyDescent="0.35">
      <c r="A2" s="290"/>
      <c r="B2" s="290"/>
      <c r="C2" s="290"/>
      <c r="D2" s="290"/>
    </row>
    <row r="3" spans="1:4" ht="14.5" x14ac:dyDescent="0.35">
      <c r="A3" s="293" t="s">
        <v>804</v>
      </c>
      <c r="B3" s="290"/>
      <c r="C3" s="290"/>
      <c r="D3" s="290"/>
    </row>
    <row r="4" spans="1:4" ht="14.5" x14ac:dyDescent="0.35">
      <c r="A4" s="290" t="s">
        <v>805</v>
      </c>
      <c r="B4" s="290"/>
      <c r="C4" s="290"/>
      <c r="D4" s="290"/>
    </row>
    <row r="5" spans="1:4" ht="14.5" x14ac:dyDescent="0.35">
      <c r="A5" s="290" t="s">
        <v>806</v>
      </c>
      <c r="B5" s="290"/>
      <c r="C5" s="290"/>
      <c r="D5" s="290"/>
    </row>
    <row r="6" spans="1:4" ht="14.5" x14ac:dyDescent="0.35">
      <c r="A6" s="290"/>
      <c r="B6" s="290"/>
      <c r="C6" s="290"/>
      <c r="D6" s="290"/>
    </row>
    <row r="7" spans="1:4" ht="14.5" x14ac:dyDescent="0.35">
      <c r="A7" s="290" t="s">
        <v>807</v>
      </c>
      <c r="B7" s="290"/>
      <c r="C7" s="290"/>
      <c r="D7" s="290"/>
    </row>
    <row r="8" spans="1:4" ht="14.5" x14ac:dyDescent="0.35">
      <c r="A8" s="290" t="s">
        <v>808</v>
      </c>
      <c r="B8" s="290"/>
      <c r="C8" s="290"/>
      <c r="D8" s="290"/>
    </row>
    <row r="9" spans="1:4" ht="14.5" x14ac:dyDescent="0.35">
      <c r="A9" s="290"/>
      <c r="B9" s="290"/>
      <c r="C9" s="290"/>
      <c r="D9" s="290"/>
    </row>
    <row r="10" spans="1:4" ht="14.5" x14ac:dyDescent="0.35">
      <c r="A10" s="290"/>
      <c r="B10" s="290"/>
      <c r="C10" s="290"/>
      <c r="D10" s="290"/>
    </row>
    <row r="11" spans="1:4" ht="14.5" x14ac:dyDescent="0.35">
      <c r="A11" s="292" t="s">
        <v>809</v>
      </c>
      <c r="B11" s="290"/>
      <c r="C11" s="290"/>
      <c r="D11" s="290">
        <f>N(data!C380)</f>
        <v>3156363</v>
      </c>
    </row>
    <row r="12" spans="1:4" ht="14.5" x14ac:dyDescent="0.35">
      <c r="A12" s="292" t="s">
        <v>810</v>
      </c>
      <c r="B12" s="290"/>
      <c r="C12" s="290"/>
      <c r="D12" s="290" t="str">
        <f>IF(OR(N(data!C380) &gt; 1000000, N(data!C380) / (N(data!D360) + N(data!D383)) &gt; 0.01), "Yes", "No")</f>
        <v>Yes</v>
      </c>
    </row>
    <row r="13" spans="1:4" ht="14.5" x14ac:dyDescent="0.35">
      <c r="A13" s="290"/>
      <c r="B13" s="290"/>
      <c r="C13" s="290"/>
      <c r="D13" s="290"/>
    </row>
    <row r="14" spans="1:4" ht="14.5" x14ac:dyDescent="0.35">
      <c r="A14" s="292" t="s">
        <v>811</v>
      </c>
      <c r="B14" s="290"/>
      <c r="C14" s="290"/>
      <c r="D14" s="292" t="s">
        <v>812</v>
      </c>
    </row>
    <row r="15" spans="1:4" ht="14.5" x14ac:dyDescent="0.35">
      <c r="A15" s="290"/>
      <c r="B15" s="290" t="s">
        <v>1356</v>
      </c>
      <c r="C15" s="290"/>
      <c r="D15" s="290">
        <v>222226</v>
      </c>
    </row>
    <row r="16" spans="1:4" ht="14.5" x14ac:dyDescent="0.35">
      <c r="A16" s="290"/>
      <c r="B16" s="290" t="s">
        <v>1357</v>
      </c>
      <c r="C16" s="290"/>
      <c r="D16" s="290">
        <v>7154</v>
      </c>
    </row>
    <row r="17" spans="1:5" ht="14.5" x14ac:dyDescent="0.35">
      <c r="A17" s="290"/>
      <c r="B17" s="290" t="s">
        <v>501</v>
      </c>
      <c r="C17" s="290"/>
      <c r="D17" s="290">
        <v>21911</v>
      </c>
    </row>
    <row r="18" spans="1:5" ht="14.5" x14ac:dyDescent="0.35">
      <c r="A18" s="290"/>
      <c r="B18" s="290" t="s">
        <v>1358</v>
      </c>
      <c r="C18" s="290"/>
      <c r="D18" s="290">
        <v>2000</v>
      </c>
    </row>
    <row r="19" spans="1:5" ht="14.5" x14ac:dyDescent="0.35">
      <c r="A19" s="290"/>
      <c r="B19" s="290" t="s">
        <v>1358</v>
      </c>
      <c r="C19" s="290"/>
      <c r="D19" s="290">
        <v>133586</v>
      </c>
    </row>
    <row r="20" spans="1:5" ht="14.5" x14ac:dyDescent="0.35">
      <c r="A20" s="290"/>
      <c r="B20" s="290" t="s">
        <v>1359</v>
      </c>
      <c r="C20" s="290"/>
      <c r="D20" s="290">
        <v>8</v>
      </c>
    </row>
    <row r="21" spans="1:5" ht="14.5" x14ac:dyDescent="0.35">
      <c r="A21" s="290"/>
      <c r="B21" s="290" t="s">
        <v>1360</v>
      </c>
      <c r="C21" s="290"/>
      <c r="D21" s="290">
        <v>448391</v>
      </c>
    </row>
    <row r="22" spans="1:5" ht="14.5" x14ac:dyDescent="0.35">
      <c r="A22" s="290"/>
      <c r="B22" s="290" t="s">
        <v>1360</v>
      </c>
      <c r="C22" s="290"/>
      <c r="D22" s="290">
        <v>2000000</v>
      </c>
    </row>
    <row r="23" spans="1:5" ht="14.5" x14ac:dyDescent="0.35">
      <c r="A23" s="290"/>
      <c r="B23" s="290" t="s">
        <v>1361</v>
      </c>
      <c r="C23" s="290"/>
      <c r="D23" s="290">
        <v>321087</v>
      </c>
      <c r="E23">
        <f>SUM(D15:D23)-D11</f>
        <v>0</v>
      </c>
    </row>
    <row r="24" spans="1:5" ht="14.5" x14ac:dyDescent="0.35">
      <c r="A24" s="290"/>
      <c r="B24" s="290"/>
      <c r="C24" s="290"/>
      <c r="D24" s="290"/>
    </row>
    <row r="25" spans="1:5" ht="14.5" x14ac:dyDescent="0.35">
      <c r="A25" s="292" t="s">
        <v>813</v>
      </c>
      <c r="B25" s="290"/>
      <c r="C25" s="290"/>
      <c r="D25" s="290">
        <f>N(data!C414)</f>
        <v>2472288</v>
      </c>
    </row>
    <row r="26" spans="1:5" ht="14.5" x14ac:dyDescent="0.35">
      <c r="A26" s="292" t="s">
        <v>810</v>
      </c>
      <c r="B26" s="290"/>
      <c r="C26" s="290"/>
      <c r="D26" s="290" t="str">
        <f>IF(OR(N(data!C414)&gt;1000000,N(data!C414)/(N(data!D416))&gt;0.01),"Yes","No")</f>
        <v>Yes</v>
      </c>
    </row>
    <row r="27" spans="1:5" ht="14.5" x14ac:dyDescent="0.35">
      <c r="A27" s="290"/>
      <c r="B27" s="290"/>
      <c r="C27" s="290"/>
      <c r="D27" s="290"/>
    </row>
    <row r="28" spans="1:5" ht="14.5" x14ac:dyDescent="0.35">
      <c r="A28" s="292" t="s">
        <v>811</v>
      </c>
      <c r="B28" s="290"/>
      <c r="C28" s="290"/>
      <c r="D28" s="292" t="s">
        <v>812</v>
      </c>
    </row>
    <row r="29" spans="1:5" ht="14.5" x14ac:dyDescent="0.35">
      <c r="A29" s="348"/>
      <c r="B29" s="290" t="s">
        <v>1362</v>
      </c>
      <c r="C29" s="290"/>
      <c r="D29" s="290">
        <v>2124253</v>
      </c>
    </row>
    <row r="30" spans="1:5" ht="14.5" x14ac:dyDescent="0.35">
      <c r="A30" s="348"/>
      <c r="B30" s="290" t="s">
        <v>1363</v>
      </c>
      <c r="C30" s="290"/>
      <c r="D30" s="290">
        <v>56557</v>
      </c>
    </row>
    <row r="31" spans="1:5" ht="14.5" x14ac:dyDescent="0.35">
      <c r="A31" s="348"/>
      <c r="B31" s="290" t="s">
        <v>1364</v>
      </c>
      <c r="C31" s="290"/>
      <c r="D31" s="290">
        <v>0</v>
      </c>
    </row>
    <row r="32" spans="1:5" ht="14.5" x14ac:dyDescent="0.35">
      <c r="A32" s="348"/>
      <c r="B32" s="290" t="s">
        <v>1365</v>
      </c>
      <c r="C32" s="290"/>
      <c r="D32" s="290">
        <v>94892</v>
      </c>
    </row>
    <row r="33" spans="1:5" ht="14.5" x14ac:dyDescent="0.35">
      <c r="A33" s="348"/>
      <c r="B33" s="290" t="s">
        <v>1365</v>
      </c>
      <c r="C33" s="290"/>
      <c r="D33" s="290">
        <v>44</v>
      </c>
    </row>
    <row r="34" spans="1:5" ht="14.5" x14ac:dyDescent="0.35">
      <c r="A34" s="348"/>
      <c r="B34" s="290" t="s">
        <v>1366</v>
      </c>
      <c r="C34" s="290"/>
      <c r="D34" s="290">
        <v>18688</v>
      </c>
    </row>
    <row r="35" spans="1:5" ht="14.5" x14ac:dyDescent="0.35">
      <c r="A35" s="348"/>
      <c r="B35" s="290" t="s">
        <v>1366</v>
      </c>
      <c r="C35" s="290"/>
      <c r="D35" s="290">
        <v>14630</v>
      </c>
    </row>
    <row r="36" spans="1:5" ht="14.5" x14ac:dyDescent="0.35">
      <c r="A36" s="348"/>
      <c r="B36" s="290" t="s">
        <v>1367</v>
      </c>
      <c r="C36" s="290"/>
      <c r="D36" s="290">
        <v>182155</v>
      </c>
    </row>
    <row r="37" spans="1:5" ht="14.5" x14ac:dyDescent="0.35">
      <c r="A37" s="348"/>
      <c r="B37" s="290" t="s">
        <v>1368</v>
      </c>
      <c r="C37" s="290"/>
      <c r="D37" s="290">
        <v>12919</v>
      </c>
    </row>
    <row r="38" spans="1:5" ht="14.5" x14ac:dyDescent="0.35">
      <c r="A38" s="348"/>
      <c r="B38" s="290" t="s">
        <v>1369</v>
      </c>
      <c r="C38" s="290"/>
      <c r="D38" s="290">
        <v>181475</v>
      </c>
    </row>
    <row r="39" spans="1:5" ht="14.5" x14ac:dyDescent="0.35">
      <c r="A39" s="348"/>
      <c r="B39" s="290" t="s">
        <v>1370</v>
      </c>
      <c r="C39" s="290"/>
      <c r="D39" s="290">
        <v>2146</v>
      </c>
    </row>
    <row r="40" spans="1:5" ht="14.5" x14ac:dyDescent="0.35">
      <c r="A40" s="348"/>
      <c r="B40" s="290" t="s">
        <v>1371</v>
      </c>
      <c r="C40" s="290"/>
      <c r="D40" s="290">
        <v>-206809</v>
      </c>
    </row>
    <row r="41" spans="1:5" ht="14.5" x14ac:dyDescent="0.35">
      <c r="A41" s="348"/>
      <c r="B41" s="290" t="s">
        <v>1372</v>
      </c>
      <c r="C41" s="290"/>
      <c r="D41" s="290">
        <v>-231</v>
      </c>
    </row>
    <row r="42" spans="1:5" ht="14.5" x14ac:dyDescent="0.35">
      <c r="A42" s="348"/>
      <c r="B42" s="290" t="s">
        <v>1373</v>
      </c>
      <c r="C42" s="290"/>
      <c r="D42" s="290">
        <v>-8431</v>
      </c>
      <c r="E42">
        <f>SUM(D29:D42)-D25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9" t="s">
        <v>814</v>
      </c>
    </row>
    <row r="2" spans="1:7" ht="20.149999999999999" customHeight="1" x14ac:dyDescent="0.35">
      <c r="A2" s="70" t="s">
        <v>815</v>
      </c>
      <c r="B2" s="70"/>
      <c r="C2" s="70"/>
      <c r="D2" s="70"/>
      <c r="E2" s="70"/>
      <c r="F2" s="70"/>
    </row>
    <row r="3" spans="1:7" ht="20.149999999999999" customHeight="1" x14ac:dyDescent="0.35">
      <c r="B3" s="70"/>
      <c r="C3" s="70"/>
      <c r="D3" s="70"/>
      <c r="E3" s="70"/>
      <c r="F3" s="70"/>
      <c r="G3" s="70"/>
    </row>
    <row r="4" spans="1:7" ht="20.149999999999999" customHeight="1" x14ac:dyDescent="0.35">
      <c r="A4" s="71">
        <v>1</v>
      </c>
      <c r="B4" s="73" t="str">
        <f>"Fiscal Year Ended:  "&amp;data!C96</f>
        <v>Fiscal Year Ended:  12/31/2022</v>
      </c>
      <c r="C4" s="72"/>
      <c r="D4" s="73"/>
      <c r="E4" s="74"/>
      <c r="F4" s="72" t="str">
        <f>"License Number:  "&amp;"H-"&amp;FIXED(data!C97,0)</f>
        <v>License Number:  H-79</v>
      </c>
      <c r="G4" s="75"/>
    </row>
    <row r="5" spans="1:7" ht="20.149999999999999" customHeight="1" x14ac:dyDescent="0.35">
      <c r="A5" s="71">
        <v>2</v>
      </c>
      <c r="B5" s="72" t="s">
        <v>299</v>
      </c>
      <c r="C5" s="75"/>
      <c r="D5" s="72" t="str">
        <f>"  "&amp;data!C98</f>
        <v xml:space="preserve">  Pacific County Public Healthcare Services District No. 3</v>
      </c>
      <c r="E5" s="74"/>
      <c r="F5" s="74"/>
      <c r="G5" s="75"/>
    </row>
    <row r="6" spans="1:7" ht="20.149999999999999" customHeight="1" x14ac:dyDescent="0.35">
      <c r="A6" s="71">
        <v>3</v>
      </c>
      <c r="B6" s="72" t="s">
        <v>304</v>
      </c>
      <c r="C6" s="75"/>
      <c r="D6" s="72" t="str">
        <f>"  "&amp;data!C103</f>
        <v xml:space="preserve">  Pacific County </v>
      </c>
      <c r="E6" s="74"/>
      <c r="F6" s="74"/>
      <c r="G6" s="75"/>
    </row>
    <row r="7" spans="1:7" ht="20.149999999999999" customHeight="1" x14ac:dyDescent="0.35">
      <c r="A7" s="71">
        <v>4</v>
      </c>
      <c r="B7" s="72" t="s">
        <v>816</v>
      </c>
      <c r="C7" s="75"/>
      <c r="D7" s="72" t="str">
        <f>"  "&amp;data!C104</f>
        <v xml:space="preserve">  Scot Attridge </v>
      </c>
      <c r="E7" s="74"/>
      <c r="F7" s="74"/>
      <c r="G7" s="75"/>
    </row>
    <row r="8" spans="1:7" ht="20.149999999999999" customHeight="1" x14ac:dyDescent="0.35">
      <c r="A8" s="71">
        <v>5</v>
      </c>
      <c r="B8" s="72" t="s">
        <v>817</v>
      </c>
      <c r="C8" s="75"/>
      <c r="D8" s="72" t="str">
        <f>"  "&amp;data!C105</f>
        <v xml:space="preserve">  Eric Volk</v>
      </c>
      <c r="E8" s="74"/>
      <c r="F8" s="74"/>
      <c r="G8" s="75"/>
    </row>
    <row r="9" spans="1:7" ht="20.149999999999999" customHeight="1" x14ac:dyDescent="0.35">
      <c r="A9" s="71">
        <v>6</v>
      </c>
      <c r="B9" s="72" t="s">
        <v>818</v>
      </c>
      <c r="C9" s="75"/>
      <c r="D9" s="72" t="str">
        <f>"  "&amp;data!C106</f>
        <v xml:space="preserve">  Nancy Gorshe</v>
      </c>
      <c r="E9" s="74"/>
      <c r="F9" s="74"/>
      <c r="G9" s="75"/>
    </row>
    <row r="10" spans="1:7" ht="20.149999999999999" customHeight="1" x14ac:dyDescent="0.35">
      <c r="A10" s="71">
        <v>7</v>
      </c>
      <c r="B10" s="72" t="s">
        <v>819</v>
      </c>
      <c r="C10" s="75"/>
      <c r="D10" s="72" t="str">
        <f>"  "&amp;data!C107</f>
        <v xml:space="preserve">  (360) 642-6300</v>
      </c>
      <c r="E10" s="74"/>
      <c r="F10" s="74"/>
      <c r="G10" s="75"/>
    </row>
    <row r="11" spans="1:7" ht="20.149999999999999" customHeight="1" x14ac:dyDescent="0.35">
      <c r="A11" s="71">
        <v>8</v>
      </c>
      <c r="B11" s="72" t="s">
        <v>820</v>
      </c>
      <c r="C11" s="75"/>
      <c r="D11" s="72" t="str">
        <f>"  "&amp;data!C108</f>
        <v xml:space="preserve">  (360) 642-6309</v>
      </c>
      <c r="E11" s="74"/>
      <c r="F11" s="74"/>
      <c r="G11" s="75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79"/>
      <c r="G13" s="80"/>
    </row>
    <row r="14" spans="1:7" ht="20.149999999999999" customHeight="1" x14ac:dyDescent="0.35">
      <c r="A14" s="71">
        <v>9</v>
      </c>
      <c r="B14" s="72" t="s">
        <v>821</v>
      </c>
      <c r="C14" s="72"/>
      <c r="D14" s="72"/>
      <c r="E14" s="72"/>
      <c r="F14" s="72"/>
      <c r="G14" s="78"/>
    </row>
    <row r="15" spans="1:7" ht="20.149999999999999" customHeight="1" x14ac:dyDescent="0.35">
      <c r="A15" s="81" t="s">
        <v>313</v>
      </c>
      <c r="B15" s="82"/>
      <c r="C15" s="83" t="s">
        <v>315</v>
      </c>
      <c r="D15" s="82"/>
      <c r="E15" s="83" t="s">
        <v>317</v>
      </c>
      <c r="F15" s="84"/>
      <c r="G15" s="85"/>
    </row>
    <row r="16" spans="1:7" ht="20.149999999999999" customHeight="1" x14ac:dyDescent="0.35">
      <c r="A16" s="86" t="str">
        <f>IF(data!C113&gt;0," X","")</f>
        <v/>
      </c>
      <c r="B16" s="75" t="s">
        <v>302</v>
      </c>
      <c r="C16" s="87" t="str">
        <f>IF(data!C117&gt;0," X","")</f>
        <v/>
      </c>
      <c r="D16" s="88" t="s">
        <v>822</v>
      </c>
      <c r="E16" s="242" t="str">
        <f>IF(data!C120&gt;0," X","")</f>
        <v/>
      </c>
      <c r="F16" s="89" t="s">
        <v>318</v>
      </c>
      <c r="G16" s="75"/>
    </row>
    <row r="17" spans="1:7" ht="20.149999999999999" customHeight="1" x14ac:dyDescent="0.35">
      <c r="A17" s="86" t="str">
        <f>IF(data!C114&gt;0," X","")</f>
        <v/>
      </c>
      <c r="B17" s="75" t="s">
        <v>304</v>
      </c>
      <c r="C17" s="87" t="str">
        <f>IF(data!C118&gt;0," X","")</f>
        <v/>
      </c>
      <c r="D17" s="88" t="s">
        <v>398</v>
      </c>
      <c r="E17" s="242" t="str">
        <f>IF(data!C121&gt;0," X","")</f>
        <v/>
      </c>
      <c r="F17" s="89" t="s">
        <v>319</v>
      </c>
      <c r="G17" s="75"/>
    </row>
    <row r="18" spans="1:7" ht="20.149999999999999" customHeight="1" x14ac:dyDescent="0.35">
      <c r="A18" s="71"/>
      <c r="B18" s="75" t="s">
        <v>823</v>
      </c>
      <c r="C18" s="75"/>
      <c r="D18" s="75"/>
      <c r="E18" s="242" t="str">
        <f>IF(data!C122&gt;0," X","")</f>
        <v/>
      </c>
      <c r="F18" s="89" t="s">
        <v>320</v>
      </c>
      <c r="G18" s="75"/>
    </row>
    <row r="19" spans="1:7" ht="20.149999999999999" customHeight="1" x14ac:dyDescent="0.35">
      <c r="A19" s="86" t="str">
        <f>IF(data!C115&gt;0," X","")</f>
        <v xml:space="preserve"> X</v>
      </c>
      <c r="B19" s="88" t="s">
        <v>824</v>
      </c>
      <c r="C19" s="75"/>
      <c r="D19" s="75"/>
      <c r="E19" s="75"/>
      <c r="F19" s="89"/>
      <c r="G19" s="75"/>
    </row>
    <row r="20" spans="1:7" ht="20.149999999999999" customHeight="1" x14ac:dyDescent="0.35">
      <c r="A20" s="76"/>
      <c r="B20" s="77"/>
      <c r="C20" s="77"/>
      <c r="D20" s="77"/>
      <c r="E20" s="77"/>
      <c r="F20" s="77"/>
      <c r="G20" s="78"/>
    </row>
    <row r="21" spans="1:7" ht="20.149999999999999" customHeight="1" x14ac:dyDescent="0.35">
      <c r="A21" s="79"/>
      <c r="G21" s="90"/>
    </row>
    <row r="22" spans="1:7" ht="20.149999999999999" customHeight="1" x14ac:dyDescent="0.35">
      <c r="A22" s="71">
        <v>10</v>
      </c>
      <c r="B22" s="72" t="s">
        <v>825</v>
      </c>
      <c r="C22" s="72"/>
      <c r="D22" s="72"/>
      <c r="E22" s="72"/>
      <c r="F22" s="86" t="s">
        <v>323</v>
      </c>
      <c r="G22" s="87" t="s">
        <v>242</v>
      </c>
    </row>
    <row r="23" spans="1:7" ht="20.149999999999999" customHeight="1" x14ac:dyDescent="0.35">
      <c r="A23" s="71"/>
      <c r="B23" s="72" t="s">
        <v>826</v>
      </c>
      <c r="C23" s="72"/>
      <c r="D23" s="72"/>
      <c r="E23" s="72"/>
      <c r="F23" s="71">
        <f>data!C127</f>
        <v>467</v>
      </c>
      <c r="G23" s="75">
        <f>data!D127</f>
        <v>1380</v>
      </c>
    </row>
    <row r="24" spans="1:7" ht="20.149999999999999" customHeight="1" x14ac:dyDescent="0.35">
      <c r="A24" s="71"/>
      <c r="B24" s="72" t="s">
        <v>827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49999999999999" customHeight="1" x14ac:dyDescent="0.35">
      <c r="A25" s="71"/>
      <c r="B25" s="72" t="s">
        <v>828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49999999999999" customHeight="1" x14ac:dyDescent="0.35">
      <c r="A26" s="71">
        <v>11</v>
      </c>
      <c r="B26" s="72" t="s">
        <v>327</v>
      </c>
      <c r="C26" s="72"/>
      <c r="D26" s="72"/>
      <c r="E26" s="72"/>
      <c r="F26" s="71">
        <f>data!C130</f>
        <v>0</v>
      </c>
      <c r="G26" s="75">
        <f>data!D130</f>
        <v>0</v>
      </c>
    </row>
    <row r="27" spans="1:7" ht="20.149999999999999" customHeight="1" x14ac:dyDescent="0.35">
      <c r="A27" s="76"/>
      <c r="B27" s="77"/>
      <c r="C27" s="77"/>
      <c r="D27" s="77"/>
      <c r="E27" s="77"/>
      <c r="F27" s="77"/>
      <c r="G27" s="78"/>
    </row>
    <row r="28" spans="1:7" ht="20.149999999999999" customHeight="1" x14ac:dyDescent="0.35">
      <c r="A28" s="79"/>
      <c r="G28" s="90"/>
    </row>
    <row r="29" spans="1:7" ht="20.149999999999999" customHeight="1" x14ac:dyDescent="0.35">
      <c r="A29" s="71">
        <v>12</v>
      </c>
      <c r="B29" s="91" t="s">
        <v>829</v>
      </c>
      <c r="C29" s="75"/>
      <c r="D29" s="87" t="s">
        <v>194</v>
      </c>
      <c r="E29" s="91" t="s">
        <v>829</v>
      </c>
      <c r="F29" s="75"/>
      <c r="G29" s="87" t="s">
        <v>194</v>
      </c>
    </row>
    <row r="30" spans="1:7" ht="20.149999999999999" customHeight="1" x14ac:dyDescent="0.35">
      <c r="A30" s="71"/>
      <c r="B30" s="72" t="s">
        <v>329</v>
      </c>
      <c r="C30" s="75"/>
      <c r="D30" s="75">
        <f>data!C132</f>
        <v>0</v>
      </c>
      <c r="E30" s="72" t="s">
        <v>335</v>
      </c>
      <c r="F30" s="75"/>
      <c r="G30" s="75">
        <f>data!C139</f>
        <v>0</v>
      </c>
    </row>
    <row r="31" spans="1:7" ht="20.149999999999999" customHeight="1" x14ac:dyDescent="0.35">
      <c r="A31" s="71"/>
      <c r="B31" s="91" t="s">
        <v>830</v>
      </c>
      <c r="C31" s="75"/>
      <c r="D31" s="75">
        <f>data!C133</f>
        <v>0</v>
      </c>
      <c r="E31" s="72" t="s">
        <v>336</v>
      </c>
      <c r="F31" s="75"/>
      <c r="G31" s="75">
        <f>data!C140</f>
        <v>0</v>
      </c>
    </row>
    <row r="32" spans="1:7" ht="20.149999999999999" customHeight="1" x14ac:dyDescent="0.35">
      <c r="A32" s="71"/>
      <c r="B32" s="91" t="s">
        <v>831</v>
      </c>
      <c r="C32" s="75"/>
      <c r="D32" s="75">
        <f>data!C134</f>
        <v>25</v>
      </c>
      <c r="E32" s="72" t="s">
        <v>832</v>
      </c>
      <c r="F32" s="75"/>
      <c r="G32" s="75">
        <f>data!C141</f>
        <v>0</v>
      </c>
    </row>
    <row r="33" spans="1:7" ht="20.149999999999999" customHeight="1" x14ac:dyDescent="0.35">
      <c r="A33" s="71"/>
      <c r="B33" s="91" t="s">
        <v>833</v>
      </c>
      <c r="C33" s="75"/>
      <c r="D33" s="75">
        <f>data!C135</f>
        <v>0</v>
      </c>
      <c r="E33" s="72" t="s">
        <v>834</v>
      </c>
      <c r="F33" s="75"/>
      <c r="G33" s="75">
        <f>data!C142</f>
        <v>0</v>
      </c>
    </row>
    <row r="34" spans="1:7" ht="20.149999999999999" customHeight="1" x14ac:dyDescent="0.35">
      <c r="A34" s="71"/>
      <c r="B34" s="91" t="s">
        <v>835</v>
      </c>
      <c r="C34" s="75"/>
      <c r="D34" s="75">
        <f>data!C136</f>
        <v>0</v>
      </c>
      <c r="E34" s="72" t="s">
        <v>338</v>
      </c>
      <c r="F34" s="75"/>
      <c r="G34" s="75">
        <f>data!E143</f>
        <v>25</v>
      </c>
    </row>
    <row r="35" spans="1:7" ht="20.149999999999999" customHeight="1" x14ac:dyDescent="0.35">
      <c r="A35" s="71"/>
      <c r="B35" s="91" t="s">
        <v>836</v>
      </c>
      <c r="C35" s="75"/>
      <c r="D35" s="75">
        <f>data!C137</f>
        <v>0</v>
      </c>
      <c r="E35" s="72" t="s">
        <v>837</v>
      </c>
      <c r="F35" s="92"/>
      <c r="G35" s="75"/>
    </row>
    <row r="36" spans="1:7" ht="20.149999999999999" customHeight="1" x14ac:dyDescent="0.35">
      <c r="A36" s="71"/>
      <c r="B36" s="72" t="s">
        <v>123</v>
      </c>
      <c r="C36" s="75"/>
      <c r="D36" s="75">
        <f>data!C138</f>
        <v>0</v>
      </c>
      <c r="E36" s="72" t="s">
        <v>339</v>
      </c>
      <c r="F36" s="75"/>
      <c r="G36" s="75">
        <f>data!C144</f>
        <v>0</v>
      </c>
    </row>
    <row r="37" spans="1:7" ht="20.149999999999999" customHeight="1" x14ac:dyDescent="0.35">
      <c r="A37" s="71"/>
      <c r="E37" s="72" t="s">
        <v>340</v>
      </c>
      <c r="F37" s="75"/>
      <c r="G37" s="75">
        <f>data!C145</f>
        <v>0</v>
      </c>
    </row>
    <row r="38" spans="1:7" ht="20.149999999999999" customHeight="1" x14ac:dyDescent="0.35">
      <c r="A38" s="71"/>
      <c r="B38" s="72"/>
      <c r="C38" s="72"/>
      <c r="D38" s="72"/>
      <c r="E38" s="72"/>
      <c r="F38" s="72"/>
      <c r="G38" s="75"/>
    </row>
    <row r="39" spans="1:7" ht="20.149999999999999" customHeight="1" x14ac:dyDescent="0.35">
      <c r="A39" s="93">
        <v>13</v>
      </c>
      <c r="B39" s="94" t="s">
        <v>335</v>
      </c>
      <c r="C39" s="90"/>
      <c r="D39" s="90"/>
      <c r="E39" s="95"/>
      <c r="F39" s="95"/>
      <c r="G39" s="96"/>
    </row>
    <row r="40" spans="1:7" ht="20.149999999999999" customHeight="1" x14ac:dyDescent="0.35">
      <c r="A40" s="97"/>
      <c r="B40" s="98" t="s">
        <v>838</v>
      </c>
      <c r="C40" s="99" t="s">
        <v>298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8" t="s">
        <v>839</v>
      </c>
      <c r="G1" s="69" t="s">
        <v>840</v>
      </c>
    </row>
    <row r="2" spans="1:7" ht="20.149999999999999" customHeight="1" x14ac:dyDescent="0.35">
      <c r="A2" s="1" t="str">
        <f>"Hospital: "&amp;data!C98</f>
        <v>Hospital: Pacific County Public Healthcare Services District No. 3</v>
      </c>
      <c r="G2" s="4" t="s">
        <v>841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29" t="s">
        <v>842</v>
      </c>
      <c r="B4" s="130"/>
      <c r="C4" s="130"/>
      <c r="D4" s="130"/>
      <c r="E4" s="130"/>
      <c r="F4" s="130"/>
      <c r="G4" s="131"/>
    </row>
    <row r="5" spans="1:7" ht="20.149999999999999" customHeight="1" x14ac:dyDescent="0.35">
      <c r="A5" s="132"/>
      <c r="B5" s="82" t="s">
        <v>843</v>
      </c>
      <c r="C5" s="82"/>
      <c r="D5" s="82"/>
      <c r="E5" s="133" t="s">
        <v>350</v>
      </c>
      <c r="F5" s="82"/>
      <c r="G5" s="82"/>
    </row>
    <row r="6" spans="1:7" ht="20.149999999999999" customHeight="1" x14ac:dyDescent="0.35">
      <c r="A6" s="134" t="s">
        <v>844</v>
      </c>
      <c r="B6" s="87" t="s">
        <v>323</v>
      </c>
      <c r="C6" s="87" t="s">
        <v>845</v>
      </c>
      <c r="D6" s="87" t="s">
        <v>346</v>
      </c>
      <c r="E6" s="87" t="s">
        <v>195</v>
      </c>
      <c r="F6" s="87" t="s">
        <v>158</v>
      </c>
      <c r="G6" s="87" t="s">
        <v>230</v>
      </c>
    </row>
    <row r="7" spans="1:7" ht="20.149999999999999" customHeight="1" x14ac:dyDescent="0.35">
      <c r="A7" s="71" t="s">
        <v>344</v>
      </c>
      <c r="B7" s="135">
        <f>data!B154</f>
        <v>0</v>
      </c>
      <c r="C7" s="135">
        <f>data!B155</f>
        <v>1055</v>
      </c>
      <c r="D7" s="135">
        <f>data!B156</f>
        <v>0</v>
      </c>
      <c r="E7" s="135">
        <f>data!B157</f>
        <v>10230933</v>
      </c>
      <c r="F7" s="135">
        <f>data!B158</f>
        <v>23220976</v>
      </c>
      <c r="G7" s="135">
        <f>data!B157+data!B158</f>
        <v>33451909</v>
      </c>
    </row>
    <row r="8" spans="1:7" ht="20.149999999999999" customHeight="1" x14ac:dyDescent="0.35">
      <c r="A8" s="71" t="s">
        <v>345</v>
      </c>
      <c r="B8" s="135">
        <f>data!C154</f>
        <v>0</v>
      </c>
      <c r="C8" s="135">
        <f>data!C155</f>
        <v>157</v>
      </c>
      <c r="D8" s="135">
        <f>data!C156</f>
        <v>0</v>
      </c>
      <c r="E8" s="135">
        <f>data!C157</f>
        <v>49622</v>
      </c>
      <c r="F8" s="135">
        <f>data!C158</f>
        <v>356520</v>
      </c>
      <c r="G8" s="135">
        <f>data!C157+data!C158</f>
        <v>406142</v>
      </c>
    </row>
    <row r="9" spans="1:7" ht="20.149999999999999" customHeight="1" x14ac:dyDescent="0.35">
      <c r="A9" s="71" t="s">
        <v>846</v>
      </c>
      <c r="B9" s="135">
        <f>data!D154</f>
        <v>467</v>
      </c>
      <c r="C9" s="135">
        <f>data!D155</f>
        <v>168</v>
      </c>
      <c r="D9" s="135">
        <f>data!D156</f>
        <v>0</v>
      </c>
      <c r="E9" s="135">
        <f>data!D157</f>
        <v>2925476</v>
      </c>
      <c r="F9" s="135">
        <f>data!D158</f>
        <v>24714796</v>
      </c>
      <c r="G9" s="135">
        <f>data!D157+data!D158</f>
        <v>27640272</v>
      </c>
    </row>
    <row r="10" spans="1:7" ht="20.149999999999999" customHeight="1" x14ac:dyDescent="0.35">
      <c r="A10" s="86" t="s">
        <v>230</v>
      </c>
      <c r="B10" s="135">
        <f>data!E154</f>
        <v>467</v>
      </c>
      <c r="C10" s="135">
        <f>data!E155</f>
        <v>1380</v>
      </c>
      <c r="D10" s="135">
        <f>data!E156</f>
        <v>0</v>
      </c>
      <c r="E10" s="135">
        <f>data!E157</f>
        <v>13206031</v>
      </c>
      <c r="F10" s="135">
        <f>data!E158</f>
        <v>48292292</v>
      </c>
      <c r="G10" s="135">
        <f>E10+F10</f>
        <v>61498323</v>
      </c>
    </row>
    <row r="11" spans="1:7" ht="20.149999999999999" customHeight="1" x14ac:dyDescent="0.35">
      <c r="A11" s="136"/>
      <c r="B11" s="137"/>
      <c r="C11" s="137"/>
      <c r="D11" s="137"/>
      <c r="E11" s="137"/>
      <c r="F11" s="137"/>
      <c r="G11" s="138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139" t="s">
        <v>847</v>
      </c>
      <c r="B13" s="70"/>
      <c r="C13" s="70"/>
      <c r="D13" s="70"/>
      <c r="E13" s="70"/>
      <c r="F13" s="70"/>
      <c r="G13" s="140"/>
    </row>
    <row r="14" spans="1:7" ht="20.149999999999999" customHeight="1" x14ac:dyDescent="0.35">
      <c r="A14" s="132"/>
      <c r="B14" s="141" t="s">
        <v>843</v>
      </c>
      <c r="C14" s="141"/>
      <c r="D14" s="141"/>
      <c r="E14" s="141" t="s">
        <v>350</v>
      </c>
      <c r="F14" s="141"/>
      <c r="G14" s="141"/>
    </row>
    <row r="15" spans="1:7" ht="20.149999999999999" customHeight="1" x14ac:dyDescent="0.35">
      <c r="A15" s="134" t="s">
        <v>844</v>
      </c>
      <c r="B15" s="87" t="s">
        <v>323</v>
      </c>
      <c r="C15" s="87" t="s">
        <v>845</v>
      </c>
      <c r="D15" s="87" t="s">
        <v>346</v>
      </c>
      <c r="E15" s="87" t="s">
        <v>195</v>
      </c>
      <c r="F15" s="87" t="s">
        <v>158</v>
      </c>
      <c r="G15" s="87" t="s">
        <v>230</v>
      </c>
    </row>
    <row r="16" spans="1:7" ht="20.149999999999999" customHeight="1" x14ac:dyDescent="0.35">
      <c r="A16" s="71" t="s">
        <v>344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data!B163+data!B164</f>
        <v>0</v>
      </c>
    </row>
    <row r="17" spans="1:7" ht="20.149999999999999" customHeight="1" x14ac:dyDescent="0.35">
      <c r="A17" s="71" t="s">
        <v>345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49999999999999" customHeight="1" x14ac:dyDescent="0.35">
      <c r="A18" s="71" t="s">
        <v>846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49999999999999" customHeight="1" x14ac:dyDescent="0.35">
      <c r="A19" s="86" t="s">
        <v>230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49999999999999" customHeight="1" x14ac:dyDescent="0.35">
      <c r="A20" s="136"/>
      <c r="B20" s="137"/>
      <c r="C20" s="137"/>
      <c r="D20" s="137"/>
      <c r="E20" s="137"/>
      <c r="F20" s="137"/>
      <c r="G20" s="138"/>
    </row>
    <row r="21" spans="1:7" ht="20.149999999999999" customHeight="1" x14ac:dyDescent="0.35">
      <c r="A21" s="76"/>
      <c r="B21" s="77"/>
      <c r="C21" s="77"/>
      <c r="D21" s="77"/>
      <c r="E21" s="77"/>
      <c r="F21" s="77"/>
      <c r="G21" s="78"/>
    </row>
    <row r="22" spans="1:7" ht="20.149999999999999" customHeight="1" x14ac:dyDescent="0.35">
      <c r="A22" s="139" t="s">
        <v>848</v>
      </c>
      <c r="B22" s="70"/>
      <c r="C22" s="70"/>
      <c r="D22" s="70"/>
      <c r="E22" s="70"/>
      <c r="F22" s="70"/>
      <c r="G22" s="140"/>
    </row>
    <row r="23" spans="1:7" ht="20.149999999999999" customHeight="1" x14ac:dyDescent="0.35">
      <c r="A23" s="132"/>
      <c r="B23" s="82" t="s">
        <v>843</v>
      </c>
      <c r="C23" s="82"/>
      <c r="D23" s="82"/>
      <c r="E23" s="82" t="s">
        <v>350</v>
      </c>
      <c r="F23" s="82"/>
      <c r="G23" s="82"/>
    </row>
    <row r="24" spans="1:7" ht="20.149999999999999" customHeight="1" x14ac:dyDescent="0.35">
      <c r="A24" s="134" t="s">
        <v>844</v>
      </c>
      <c r="B24" s="87" t="s">
        <v>323</v>
      </c>
      <c r="C24" s="87" t="s">
        <v>845</v>
      </c>
      <c r="D24" s="87" t="s">
        <v>346</v>
      </c>
      <c r="E24" s="87" t="s">
        <v>195</v>
      </c>
      <c r="F24" s="87" t="s">
        <v>158</v>
      </c>
      <c r="G24" s="87" t="s">
        <v>230</v>
      </c>
    </row>
    <row r="25" spans="1:7" ht="20.149999999999999" customHeight="1" x14ac:dyDescent="0.35">
      <c r="A25" s="71" t="s">
        <v>344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49999999999999" customHeight="1" x14ac:dyDescent="0.35">
      <c r="A26" s="71" t="s">
        <v>345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49999999999999" customHeight="1" x14ac:dyDescent="0.35">
      <c r="A27" s="71" t="s">
        <v>846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49999999999999" customHeight="1" x14ac:dyDescent="0.35">
      <c r="A28" s="86" t="s">
        <v>230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49999999999999" customHeight="1" x14ac:dyDescent="0.35">
      <c r="A29" s="136"/>
      <c r="B29" s="137"/>
      <c r="C29" s="137"/>
      <c r="D29" s="137"/>
      <c r="E29" s="137"/>
      <c r="F29" s="137"/>
      <c r="G29" s="138"/>
    </row>
    <row r="30" spans="1:7" ht="20.149999999999999" customHeight="1" x14ac:dyDescent="0.35">
      <c r="A30" s="76"/>
      <c r="B30" s="89"/>
      <c r="C30" s="77"/>
      <c r="D30" s="77"/>
      <c r="E30" s="77"/>
      <c r="F30" s="77"/>
      <c r="G30" s="78"/>
    </row>
    <row r="31" spans="1:7" ht="20.149999999999999" customHeight="1" x14ac:dyDescent="0.35">
      <c r="A31" s="142" t="s">
        <v>849</v>
      </c>
      <c r="B31" s="143"/>
      <c r="C31" s="74"/>
      <c r="D31" s="73"/>
      <c r="E31" s="73"/>
      <c r="F31" s="73"/>
      <c r="G31" s="144"/>
    </row>
    <row r="32" spans="1:7" ht="20.149999999999999" customHeight="1" x14ac:dyDescent="0.35">
      <c r="A32" s="145"/>
      <c r="B32" s="146" t="s">
        <v>850</v>
      </c>
      <c r="C32" s="147">
        <f>data!B173</f>
        <v>0</v>
      </c>
      <c r="D32" s="74"/>
      <c r="E32" s="74"/>
      <c r="F32" s="74"/>
      <c r="G32" s="92"/>
    </row>
    <row r="33" spans="1:7" ht="20.149999999999999" customHeight="1" x14ac:dyDescent="0.35">
      <c r="A33" s="145"/>
      <c r="B33" s="148" t="s">
        <v>851</v>
      </c>
      <c r="C33" s="143">
        <f>data!C173</f>
        <v>0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9" t="s">
        <v>353</v>
      </c>
      <c r="B1" s="70"/>
      <c r="C1" s="69" t="s">
        <v>852</v>
      </c>
    </row>
    <row r="2" spans="1:3" ht="20.149999999999999" customHeight="1" x14ac:dyDescent="0.35">
      <c r="A2" s="94"/>
    </row>
    <row r="3" spans="1:3" ht="20.149999999999999" customHeight="1" x14ac:dyDescent="0.35">
      <c r="A3" s="128" t="str">
        <f>"Hospital: "&amp;data!C98</f>
        <v>Hospital: Pacific County Public Healthcare Services District No. 3</v>
      </c>
      <c r="B3" s="77"/>
      <c r="C3" s="150" t="str">
        <f>"FYE: "&amp;data!C96</f>
        <v>FYE: 12/31/2022</v>
      </c>
    </row>
    <row r="4" spans="1:3" ht="20.149999999999999" customHeight="1" x14ac:dyDescent="0.35">
      <c r="A4" s="77"/>
    </row>
    <row r="5" spans="1:3" ht="20.149999999999999" customHeight="1" x14ac:dyDescent="0.35">
      <c r="A5" s="71">
        <v>1</v>
      </c>
      <c r="B5" s="83" t="s">
        <v>354</v>
      </c>
      <c r="C5" s="131"/>
    </row>
    <row r="6" spans="1:3" ht="20.149999999999999" customHeight="1" x14ac:dyDescent="0.35">
      <c r="A6" s="151">
        <v>2</v>
      </c>
      <c r="B6" s="72" t="s">
        <v>853</v>
      </c>
      <c r="C6" s="71">
        <f>data!C181</f>
        <v>988041</v>
      </c>
    </row>
    <row r="7" spans="1:3" ht="20.149999999999999" customHeight="1" x14ac:dyDescent="0.35">
      <c r="A7" s="152">
        <v>3</v>
      </c>
      <c r="B7" s="91" t="s">
        <v>356</v>
      </c>
      <c r="C7" s="71">
        <f>data!C182</f>
        <v>22533</v>
      </c>
    </row>
    <row r="8" spans="1:3" ht="20.149999999999999" customHeight="1" x14ac:dyDescent="0.35">
      <c r="A8" s="152">
        <v>4</v>
      </c>
      <c r="B8" s="72" t="s">
        <v>357</v>
      </c>
      <c r="C8" s="71">
        <f>data!C183</f>
        <v>56279</v>
      </c>
    </row>
    <row r="9" spans="1:3" ht="20.149999999999999" customHeight="1" x14ac:dyDescent="0.35">
      <c r="A9" s="152">
        <v>5</v>
      </c>
      <c r="B9" s="72" t="s">
        <v>358</v>
      </c>
      <c r="C9" s="71">
        <f>data!C184</f>
        <v>2790899</v>
      </c>
    </row>
    <row r="10" spans="1:3" ht="20.149999999999999" customHeight="1" x14ac:dyDescent="0.35">
      <c r="A10" s="152">
        <v>6</v>
      </c>
      <c r="B10" s="72" t="s">
        <v>359</v>
      </c>
      <c r="C10" s="71">
        <f>data!C185</f>
        <v>0</v>
      </c>
    </row>
    <row r="11" spans="1:3" ht="20.149999999999999" customHeight="1" x14ac:dyDescent="0.35">
      <c r="A11" s="152">
        <v>7</v>
      </c>
      <c r="B11" s="72" t="s">
        <v>360</v>
      </c>
      <c r="C11" s="71">
        <f>data!C186</f>
        <v>422383</v>
      </c>
    </row>
    <row r="12" spans="1:3" ht="20.149999999999999" customHeight="1" x14ac:dyDescent="0.35">
      <c r="A12" s="152">
        <v>8</v>
      </c>
      <c r="B12" s="72" t="s">
        <v>361</v>
      </c>
      <c r="C12" s="71">
        <f>data!C187</f>
        <v>76604</v>
      </c>
    </row>
    <row r="13" spans="1:3" ht="20.149999999999999" customHeight="1" x14ac:dyDescent="0.35">
      <c r="A13" s="152">
        <v>9</v>
      </c>
      <c r="B13" s="72" t="s">
        <v>361</v>
      </c>
      <c r="C13" s="71">
        <f>data!C188</f>
        <v>0</v>
      </c>
    </row>
    <row r="14" spans="1:3" ht="20.149999999999999" customHeight="1" x14ac:dyDescent="0.35">
      <c r="A14" s="152">
        <v>10</v>
      </c>
      <c r="B14" s="72" t="s">
        <v>854</v>
      </c>
      <c r="C14" s="71">
        <f>data!D189</f>
        <v>4356739</v>
      </c>
    </row>
    <row r="15" spans="1:3" ht="20.149999999999999" customHeight="1" x14ac:dyDescent="0.35">
      <c r="A15" s="76"/>
      <c r="B15" s="77"/>
      <c r="C15" s="78"/>
    </row>
    <row r="16" spans="1:3" ht="20.149999999999999" customHeight="1" x14ac:dyDescent="0.35">
      <c r="A16" s="76"/>
      <c r="B16" s="77"/>
      <c r="C16" s="78"/>
    </row>
    <row r="17" spans="1:3" ht="20.149999999999999" customHeight="1" x14ac:dyDescent="0.35">
      <c r="A17" s="153">
        <v>11</v>
      </c>
      <c r="B17" s="84" t="s">
        <v>362</v>
      </c>
      <c r="C17" s="85"/>
    </row>
    <row r="18" spans="1:3" ht="20.149999999999999" customHeight="1" x14ac:dyDescent="0.35">
      <c r="A18" s="71">
        <v>12</v>
      </c>
      <c r="B18" s="72" t="s">
        <v>855</v>
      </c>
      <c r="C18" s="71">
        <f>data!C191</f>
        <v>0</v>
      </c>
    </row>
    <row r="19" spans="1:3" ht="20.149999999999999" customHeight="1" x14ac:dyDescent="0.35">
      <c r="A19" s="71">
        <v>13</v>
      </c>
      <c r="B19" s="72" t="s">
        <v>856</v>
      </c>
      <c r="C19" s="71">
        <f>data!C192</f>
        <v>23670.290000000008</v>
      </c>
    </row>
    <row r="20" spans="1:3" ht="20.149999999999999" customHeight="1" x14ac:dyDescent="0.35">
      <c r="A20" s="71">
        <v>14</v>
      </c>
      <c r="B20" s="72" t="s">
        <v>857</v>
      </c>
      <c r="C20" s="71">
        <f>data!D193</f>
        <v>23670.290000000008</v>
      </c>
    </row>
    <row r="21" spans="1:3" ht="20.149999999999999" customHeight="1" x14ac:dyDescent="0.35">
      <c r="A21" s="76"/>
      <c r="B21" s="77"/>
      <c r="C21" s="78"/>
    </row>
    <row r="22" spans="1:3" ht="20.149999999999999" customHeight="1" x14ac:dyDescent="0.35">
      <c r="A22" s="76"/>
      <c r="C22" s="154"/>
    </row>
    <row r="23" spans="1:3" ht="20.149999999999999" customHeight="1" x14ac:dyDescent="0.35">
      <c r="A23" s="132">
        <v>15</v>
      </c>
      <c r="B23" s="155" t="s">
        <v>365</v>
      </c>
      <c r="C23" s="131"/>
    </row>
    <row r="24" spans="1:3" ht="20.149999999999999" customHeight="1" x14ac:dyDescent="0.35">
      <c r="A24" s="71">
        <v>16</v>
      </c>
      <c r="B24" s="83" t="s">
        <v>858</v>
      </c>
      <c r="C24" s="156"/>
    </row>
    <row r="25" spans="1:3" ht="20.149999999999999" customHeight="1" x14ac:dyDescent="0.35">
      <c r="A25" s="71">
        <v>17</v>
      </c>
      <c r="B25" s="72" t="s">
        <v>859</v>
      </c>
      <c r="C25" s="71">
        <f>data!C195</f>
        <v>218656.64000000001</v>
      </c>
    </row>
    <row r="26" spans="1:3" ht="20.149999999999999" customHeight="1" x14ac:dyDescent="0.35">
      <c r="A26" s="71">
        <v>18</v>
      </c>
      <c r="B26" s="72" t="s">
        <v>367</v>
      </c>
      <c r="C26" s="71">
        <f>data!C196</f>
        <v>198699.66</v>
      </c>
    </row>
    <row r="27" spans="1:3" ht="20.149999999999999" customHeight="1" x14ac:dyDescent="0.35">
      <c r="A27" s="71">
        <v>19</v>
      </c>
      <c r="B27" s="72" t="s">
        <v>860</v>
      </c>
      <c r="C27" s="71">
        <f>data!D197</f>
        <v>417356.30000000005</v>
      </c>
    </row>
    <row r="28" spans="1:3" ht="20.149999999999999" customHeight="1" x14ac:dyDescent="0.35">
      <c r="A28" s="76"/>
      <c r="B28" s="77"/>
      <c r="C28" s="78"/>
    </row>
    <row r="29" spans="1:3" ht="20.149999999999999" customHeight="1" x14ac:dyDescent="0.35">
      <c r="A29" s="76"/>
      <c r="B29" s="77"/>
      <c r="C29" s="78"/>
    </row>
    <row r="30" spans="1:3" ht="20.149999999999999" customHeight="1" x14ac:dyDescent="0.35">
      <c r="A30" s="132">
        <v>20</v>
      </c>
      <c r="B30" s="155" t="s">
        <v>861</v>
      </c>
      <c r="C30" s="141"/>
    </row>
    <row r="31" spans="1:3" ht="20.149999999999999" customHeight="1" x14ac:dyDescent="0.35">
      <c r="A31" s="71">
        <v>21</v>
      </c>
      <c r="B31" s="72" t="s">
        <v>369</v>
      </c>
      <c r="C31" s="71">
        <f>data!C199</f>
        <v>0</v>
      </c>
    </row>
    <row r="32" spans="1:3" ht="20.149999999999999" customHeight="1" x14ac:dyDescent="0.35">
      <c r="A32" s="71">
        <v>22</v>
      </c>
      <c r="B32" s="72" t="s">
        <v>862</v>
      </c>
      <c r="C32" s="71">
        <f>data!C200</f>
        <v>358639</v>
      </c>
    </row>
    <row r="33" spans="1:3" ht="20.149999999999999" customHeight="1" x14ac:dyDescent="0.35">
      <c r="A33" s="71">
        <v>23</v>
      </c>
      <c r="B33" s="72" t="s">
        <v>159</v>
      </c>
      <c r="C33" s="71">
        <f>data!C201</f>
        <v>0</v>
      </c>
    </row>
    <row r="34" spans="1:3" ht="20.149999999999999" customHeight="1" x14ac:dyDescent="0.35">
      <c r="A34" s="71">
        <v>24</v>
      </c>
      <c r="B34" s="72" t="s">
        <v>863</v>
      </c>
      <c r="C34" s="71">
        <f>data!D202</f>
        <v>358639</v>
      </c>
    </row>
    <row r="35" spans="1:3" ht="20.149999999999999" customHeight="1" x14ac:dyDescent="0.35">
      <c r="A35" s="76"/>
      <c r="B35" s="77"/>
      <c r="C35" s="78"/>
    </row>
    <row r="36" spans="1:3" ht="20.149999999999999" customHeight="1" x14ac:dyDescent="0.35">
      <c r="A36" s="76"/>
      <c r="B36" s="77"/>
      <c r="C36" s="78"/>
    </row>
    <row r="37" spans="1:3" ht="20.149999999999999" customHeight="1" x14ac:dyDescent="0.35">
      <c r="A37" s="132">
        <v>25</v>
      </c>
      <c r="B37" s="155" t="s">
        <v>371</v>
      </c>
      <c r="C37" s="131"/>
    </row>
    <row r="38" spans="1:3" ht="20.149999999999999" customHeight="1" x14ac:dyDescent="0.35">
      <c r="A38" s="71">
        <v>26</v>
      </c>
      <c r="B38" s="72" t="s">
        <v>864</v>
      </c>
      <c r="C38" s="71">
        <f>data!C204</f>
        <v>0</v>
      </c>
    </row>
    <row r="39" spans="1:3" ht="20.149999999999999" customHeight="1" x14ac:dyDescent="0.35">
      <c r="A39" s="71">
        <v>27</v>
      </c>
      <c r="B39" s="72" t="s">
        <v>373</v>
      </c>
      <c r="C39" s="71">
        <f>data!C205</f>
        <v>125641.99</v>
      </c>
    </row>
    <row r="40" spans="1:3" ht="20.149999999999999" customHeight="1" x14ac:dyDescent="0.35">
      <c r="A40" s="71">
        <v>28</v>
      </c>
      <c r="B40" s="72" t="s">
        <v>865</v>
      </c>
      <c r="C40" s="71">
        <f>data!D206</f>
        <v>125641.99</v>
      </c>
    </row>
    <row r="41" spans="1:3" x14ac:dyDescent="0.35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9" t="s">
        <v>374</v>
      </c>
      <c r="B1" s="70"/>
      <c r="C1" s="70"/>
      <c r="D1" s="70"/>
      <c r="E1" s="70"/>
      <c r="F1" s="69" t="s">
        <v>866</v>
      </c>
    </row>
    <row r="3" spans="1:6" ht="20.149999999999999" customHeight="1" x14ac:dyDescent="0.35">
      <c r="A3" s="128" t="str">
        <f>"Hospital: "&amp;data!C98</f>
        <v>Hospital: Pacific County Public Healthcare Services District No. 3</v>
      </c>
      <c r="F3" s="150" t="str">
        <f>"FYE: "&amp;data!C96</f>
        <v>FYE: 12/31/2022</v>
      </c>
    </row>
    <row r="4" spans="1:6" ht="20.149999999999999" customHeight="1" x14ac:dyDescent="0.35">
      <c r="A4" s="156" t="s">
        <v>375</v>
      </c>
      <c r="B4" s="82"/>
      <c r="C4" s="82"/>
      <c r="D4" s="83"/>
      <c r="E4" s="83"/>
      <c r="F4" s="82"/>
    </row>
    <row r="5" spans="1:6" ht="20.149999999999999" customHeight="1" x14ac:dyDescent="0.35">
      <c r="A5" s="132"/>
      <c r="B5" s="158"/>
      <c r="C5" s="159" t="s">
        <v>867</v>
      </c>
      <c r="D5" s="159"/>
      <c r="E5" s="159"/>
      <c r="F5" s="159" t="s">
        <v>868</v>
      </c>
    </row>
    <row r="6" spans="1:6" ht="20.149999999999999" customHeight="1" x14ac:dyDescent="0.35">
      <c r="A6" s="160"/>
      <c r="B6" s="78"/>
      <c r="C6" s="161" t="s">
        <v>869</v>
      </c>
      <c r="D6" s="161" t="s">
        <v>377</v>
      </c>
      <c r="E6" s="161" t="s">
        <v>870</v>
      </c>
      <c r="F6" s="161" t="s">
        <v>869</v>
      </c>
    </row>
    <row r="7" spans="1:6" ht="20.149999999999999" customHeight="1" x14ac:dyDescent="0.35">
      <c r="A7" s="71">
        <v>1</v>
      </c>
      <c r="B7" s="75" t="s">
        <v>380</v>
      </c>
      <c r="C7" s="75">
        <f>data!B211</f>
        <v>592509</v>
      </c>
      <c r="D7" s="75">
        <f>data!C211</f>
        <v>0</v>
      </c>
      <c r="E7" s="75">
        <f>data!D211</f>
        <v>0</v>
      </c>
      <c r="F7" s="75">
        <f>data!E211</f>
        <v>592509</v>
      </c>
    </row>
    <row r="8" spans="1:6" ht="20.149999999999999" customHeight="1" x14ac:dyDescent="0.35">
      <c r="A8" s="71">
        <v>2</v>
      </c>
      <c r="B8" s="75" t="s">
        <v>381</v>
      </c>
      <c r="C8" s="75">
        <f>data!B212</f>
        <v>160430</v>
      </c>
      <c r="D8" s="75">
        <f>data!C212</f>
        <v>24078</v>
      </c>
      <c r="E8" s="75">
        <f>data!D212</f>
        <v>0</v>
      </c>
      <c r="F8" s="75">
        <f>data!E212</f>
        <v>184508</v>
      </c>
    </row>
    <row r="9" spans="1:6" ht="20.149999999999999" customHeight="1" x14ac:dyDescent="0.35">
      <c r="A9" s="71">
        <v>3</v>
      </c>
      <c r="B9" s="75" t="s">
        <v>382</v>
      </c>
      <c r="C9" s="75">
        <f>data!B213</f>
        <v>14777252</v>
      </c>
      <c r="D9" s="75">
        <f>data!C213</f>
        <v>0</v>
      </c>
      <c r="E9" s="75">
        <f>data!D213</f>
        <v>0</v>
      </c>
      <c r="F9" s="75">
        <f>data!E213</f>
        <v>14777252</v>
      </c>
    </row>
    <row r="10" spans="1:6" ht="20.149999999999999" customHeight="1" x14ac:dyDescent="0.35">
      <c r="A10" s="71">
        <v>4</v>
      </c>
      <c r="B10" s="75" t="s">
        <v>871</v>
      </c>
      <c r="C10" s="75">
        <f>data!B214</f>
        <v>172574</v>
      </c>
      <c r="D10" s="75">
        <f>data!C214</f>
        <v>104850</v>
      </c>
      <c r="E10" s="75">
        <f>data!D214</f>
        <v>0</v>
      </c>
      <c r="F10" s="75">
        <f>data!E214</f>
        <v>277424</v>
      </c>
    </row>
    <row r="11" spans="1:6" ht="20.149999999999999" customHeight="1" x14ac:dyDescent="0.35">
      <c r="A11" s="71">
        <v>5</v>
      </c>
      <c r="B11" s="75" t="s">
        <v>872</v>
      </c>
      <c r="C11" s="75">
        <f>data!B215</f>
        <v>3318719</v>
      </c>
      <c r="D11" s="75">
        <f>data!C215</f>
        <v>117980</v>
      </c>
      <c r="E11" s="75">
        <f>data!D215</f>
        <v>0</v>
      </c>
      <c r="F11" s="75">
        <f>data!E215</f>
        <v>3436699</v>
      </c>
    </row>
    <row r="12" spans="1:6" ht="20.149999999999999" customHeight="1" x14ac:dyDescent="0.35">
      <c r="A12" s="71">
        <v>6</v>
      </c>
      <c r="B12" s="75" t="s">
        <v>873</v>
      </c>
      <c r="C12" s="75">
        <f>data!B216</f>
        <v>11586875</v>
      </c>
      <c r="D12" s="75">
        <f>data!C216</f>
        <v>192180</v>
      </c>
      <c r="E12" s="75">
        <f>data!D216</f>
        <v>0</v>
      </c>
      <c r="F12" s="75">
        <f>data!E216</f>
        <v>11779055</v>
      </c>
    </row>
    <row r="13" spans="1:6" ht="20.149999999999999" customHeight="1" x14ac:dyDescent="0.35">
      <c r="A13" s="71">
        <v>7</v>
      </c>
      <c r="B13" s="75" t="s">
        <v>874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49999999999999" customHeight="1" x14ac:dyDescent="0.35">
      <c r="A14" s="71">
        <v>8</v>
      </c>
      <c r="B14" s="75" t="s">
        <v>387</v>
      </c>
      <c r="C14" s="75">
        <f>data!B218</f>
        <v>62063</v>
      </c>
      <c r="D14" s="75">
        <f>data!C218</f>
        <v>0</v>
      </c>
      <c r="E14" s="75">
        <f>data!D218</f>
        <v>0</v>
      </c>
      <c r="F14" s="75">
        <f>data!E218</f>
        <v>62063</v>
      </c>
    </row>
    <row r="15" spans="1:6" ht="20.149999999999999" customHeight="1" x14ac:dyDescent="0.35">
      <c r="A15" s="71">
        <v>9</v>
      </c>
      <c r="B15" s="75" t="s">
        <v>875</v>
      </c>
      <c r="C15" s="75">
        <f>data!B219</f>
        <v>211752</v>
      </c>
      <c r="D15" s="75">
        <f>data!C219</f>
        <v>580384</v>
      </c>
      <c r="E15" s="75">
        <f>data!D219</f>
        <v>0</v>
      </c>
      <c r="F15" s="75">
        <f>data!E219</f>
        <v>792136</v>
      </c>
    </row>
    <row r="16" spans="1:6" ht="20.149999999999999" customHeight="1" x14ac:dyDescent="0.35">
      <c r="A16" s="71">
        <v>10</v>
      </c>
      <c r="B16" s="75" t="s">
        <v>601</v>
      </c>
      <c r="C16" s="75">
        <f>data!B220</f>
        <v>30882174</v>
      </c>
      <c r="D16" s="75">
        <f>data!C220</f>
        <v>1019472</v>
      </c>
      <c r="E16" s="75">
        <f>data!D220</f>
        <v>0</v>
      </c>
      <c r="F16" s="75">
        <f>data!E220</f>
        <v>31901646</v>
      </c>
    </row>
    <row r="17" spans="1:6" ht="20.149999999999999" customHeight="1" x14ac:dyDescent="0.35">
      <c r="A17" s="76"/>
      <c r="B17" s="77"/>
      <c r="C17" s="77"/>
      <c r="D17" s="77"/>
      <c r="E17" s="77"/>
      <c r="F17" s="78"/>
    </row>
    <row r="18" spans="1:6" ht="20.149999999999999" customHeight="1" x14ac:dyDescent="0.35">
      <c r="A18" s="79"/>
      <c r="F18" s="90"/>
    </row>
    <row r="19" spans="1:6" ht="20.149999999999999" customHeight="1" x14ac:dyDescent="0.35">
      <c r="A19" s="79"/>
      <c r="F19" s="90"/>
    </row>
    <row r="20" spans="1:6" ht="20.149999999999999" customHeight="1" x14ac:dyDescent="0.35">
      <c r="A20" s="156" t="s">
        <v>389</v>
      </c>
      <c r="B20" s="82"/>
      <c r="C20" s="82"/>
      <c r="D20" s="82"/>
      <c r="E20" s="82"/>
      <c r="F20" s="82"/>
    </row>
    <row r="21" spans="1:6" ht="20.149999999999999" customHeight="1" x14ac:dyDescent="0.35">
      <c r="A21" s="162"/>
      <c r="B21" s="154"/>
      <c r="C21" s="161" t="s">
        <v>867</v>
      </c>
      <c r="D21" s="4" t="s">
        <v>230</v>
      </c>
      <c r="E21" s="161"/>
      <c r="F21" s="161" t="s">
        <v>868</v>
      </c>
    </row>
    <row r="22" spans="1:6" ht="20.149999999999999" customHeight="1" x14ac:dyDescent="0.35">
      <c r="A22" s="162"/>
      <c r="B22" s="154"/>
      <c r="C22" s="161" t="s">
        <v>869</v>
      </c>
      <c r="D22" s="161" t="s">
        <v>876</v>
      </c>
      <c r="E22" s="161" t="s">
        <v>870</v>
      </c>
      <c r="F22" s="161" t="s">
        <v>869</v>
      </c>
    </row>
    <row r="23" spans="1:6" ht="20.149999999999999" customHeight="1" x14ac:dyDescent="0.35">
      <c r="A23" s="71">
        <v>11</v>
      </c>
      <c r="B23" s="163" t="s">
        <v>380</v>
      </c>
      <c r="C23" s="163"/>
      <c r="D23" s="163"/>
      <c r="E23" s="163"/>
      <c r="F23" s="163"/>
    </row>
    <row r="24" spans="1:6" ht="20.149999999999999" customHeight="1" x14ac:dyDescent="0.35">
      <c r="A24" s="71">
        <v>12</v>
      </c>
      <c r="B24" s="75" t="s">
        <v>381</v>
      </c>
      <c r="C24" s="75">
        <f>data!B225</f>
        <v>157195</v>
      </c>
      <c r="D24" s="75">
        <f>data!C225</f>
        <v>2077</v>
      </c>
      <c r="E24" s="75">
        <f>data!D225</f>
        <v>0</v>
      </c>
      <c r="F24" s="75">
        <f>data!E225</f>
        <v>159272</v>
      </c>
    </row>
    <row r="25" spans="1:6" ht="20.149999999999999" customHeight="1" x14ac:dyDescent="0.35">
      <c r="A25" s="71">
        <v>13</v>
      </c>
      <c r="B25" s="75" t="s">
        <v>382</v>
      </c>
      <c r="C25" s="75">
        <f>data!B226</f>
        <v>11017479</v>
      </c>
      <c r="D25" s="75">
        <f>data!C226</f>
        <v>347865</v>
      </c>
      <c r="E25" s="75">
        <f>data!D226</f>
        <v>0</v>
      </c>
      <c r="F25" s="75">
        <f>data!E226</f>
        <v>11365344</v>
      </c>
    </row>
    <row r="26" spans="1:6" ht="20.149999999999999" customHeight="1" x14ac:dyDescent="0.35">
      <c r="A26" s="71">
        <v>14</v>
      </c>
      <c r="B26" s="75" t="s">
        <v>871</v>
      </c>
      <c r="C26" s="75">
        <f>data!B227</f>
        <v>107997.44</v>
      </c>
      <c r="D26" s="75">
        <f>data!C227</f>
        <v>29266</v>
      </c>
      <c r="E26" s="75">
        <f>data!D227</f>
        <v>0</v>
      </c>
      <c r="F26" s="75">
        <f>data!E227</f>
        <v>137263.44</v>
      </c>
    </row>
    <row r="27" spans="1:6" ht="20.149999999999999" customHeight="1" x14ac:dyDescent="0.35">
      <c r="A27" s="71">
        <v>15</v>
      </c>
      <c r="B27" s="75" t="s">
        <v>872</v>
      </c>
      <c r="C27" s="75">
        <f>data!B228</f>
        <v>2086621.39</v>
      </c>
      <c r="D27" s="75">
        <f>data!C228</f>
        <v>372681</v>
      </c>
      <c r="E27" s="75">
        <f>data!D228</f>
        <v>0</v>
      </c>
      <c r="F27" s="75">
        <f>data!E228</f>
        <v>2459302.3899999997</v>
      </c>
    </row>
    <row r="28" spans="1:6" ht="20.149999999999999" customHeight="1" x14ac:dyDescent="0.35">
      <c r="A28" s="71">
        <v>16</v>
      </c>
      <c r="B28" s="75" t="s">
        <v>873</v>
      </c>
      <c r="C28" s="75">
        <f>data!B229</f>
        <v>10516350</v>
      </c>
      <c r="D28" s="75">
        <f>data!C229</f>
        <v>247168</v>
      </c>
      <c r="E28" s="75">
        <f>data!D229</f>
        <v>0</v>
      </c>
      <c r="F28" s="75">
        <f>data!E229</f>
        <v>10763518</v>
      </c>
    </row>
    <row r="29" spans="1:6" ht="20.149999999999999" customHeight="1" x14ac:dyDescent="0.35">
      <c r="A29" s="71">
        <v>17</v>
      </c>
      <c r="B29" s="75" t="s">
        <v>874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49999999999999" customHeight="1" x14ac:dyDescent="0.35">
      <c r="A30" s="71">
        <v>18</v>
      </c>
      <c r="B30" s="75" t="s">
        <v>387</v>
      </c>
      <c r="C30" s="75">
        <f>data!B231</f>
        <v>51310.79</v>
      </c>
      <c r="D30" s="75">
        <f>data!C231</f>
        <v>10752.22</v>
      </c>
      <c r="E30" s="75">
        <f>data!D231</f>
        <v>0</v>
      </c>
      <c r="F30" s="75">
        <f>data!E231</f>
        <v>62063.01</v>
      </c>
    </row>
    <row r="31" spans="1:6" ht="20.149999999999999" customHeight="1" x14ac:dyDescent="0.35">
      <c r="A31" s="71">
        <v>19</v>
      </c>
      <c r="B31" s="75" t="s">
        <v>875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49999999999999" customHeight="1" x14ac:dyDescent="0.35">
      <c r="A32" s="71">
        <v>20</v>
      </c>
      <c r="B32" s="75" t="s">
        <v>601</v>
      </c>
      <c r="C32" s="75">
        <f>data!B233</f>
        <v>23936953.619999997</v>
      </c>
      <c r="D32" s="75">
        <f>data!C233</f>
        <v>1009809.22</v>
      </c>
      <c r="E32" s="75">
        <f>data!D233</f>
        <v>0</v>
      </c>
      <c r="F32" s="75">
        <f>data!E233</f>
        <v>24946762.84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0" t="s">
        <v>877</v>
      </c>
      <c r="B1" s="70"/>
      <c r="C1" s="70"/>
      <c r="D1" s="69" t="s">
        <v>878</v>
      </c>
    </row>
    <row r="2" spans="1:4" ht="20.149999999999999" customHeight="1" x14ac:dyDescent="0.35">
      <c r="A2" s="128" t="str">
        <f>"Hospital: "&amp;data!C98</f>
        <v>Hospital: Pacific County Public Healthcare Services District No. 3</v>
      </c>
      <c r="B2" s="77"/>
      <c r="C2" s="77"/>
      <c r="D2" s="150" t="str">
        <f>"FYE: "&amp;data!C96</f>
        <v>FYE: 12/31/2022</v>
      </c>
    </row>
    <row r="3" spans="1:4" ht="20.149999999999999" customHeight="1" x14ac:dyDescent="0.35">
      <c r="A3" s="132"/>
      <c r="B3" s="158"/>
      <c r="C3" s="158"/>
      <c r="D3" s="158"/>
    </row>
    <row r="4" spans="1:4" ht="20.149999999999999" customHeight="1" x14ac:dyDescent="0.35">
      <c r="A4" s="152"/>
      <c r="B4" s="164" t="s">
        <v>879</v>
      </c>
      <c r="C4" s="164" t="s">
        <v>880</v>
      </c>
      <c r="D4" s="165"/>
    </row>
    <row r="5" spans="1:4" ht="20.149999999999999" customHeight="1" x14ac:dyDescent="0.35">
      <c r="A5" s="132">
        <v>1</v>
      </c>
      <c r="B5" s="166"/>
      <c r="C5" s="88" t="s">
        <v>391</v>
      </c>
      <c r="D5" s="75">
        <f>data!D237</f>
        <v>1386267</v>
      </c>
    </row>
    <row r="6" spans="1:4" ht="20.149999999999999" customHeight="1" x14ac:dyDescent="0.35">
      <c r="A6" s="71">
        <v>2</v>
      </c>
      <c r="B6" s="77"/>
      <c r="C6" s="150" t="s">
        <v>487</v>
      </c>
      <c r="D6" s="161"/>
    </row>
    <row r="7" spans="1:4" ht="20.149999999999999" customHeight="1" x14ac:dyDescent="0.35">
      <c r="A7" s="71">
        <v>3</v>
      </c>
      <c r="B7" s="166">
        <v>5810</v>
      </c>
      <c r="C7" s="75" t="s">
        <v>344</v>
      </c>
      <c r="D7" s="75">
        <f>data!C239</f>
        <v>0</v>
      </c>
    </row>
    <row r="8" spans="1:4" ht="20.149999999999999" customHeight="1" x14ac:dyDescent="0.35">
      <c r="A8" s="71">
        <v>4</v>
      </c>
      <c r="B8" s="166">
        <v>5820</v>
      </c>
      <c r="C8" s="75" t="s">
        <v>345</v>
      </c>
      <c r="D8" s="75">
        <f>data!C240</f>
        <v>0</v>
      </c>
    </row>
    <row r="9" spans="1:4" ht="20.149999999999999" customHeight="1" x14ac:dyDescent="0.35">
      <c r="A9" s="71">
        <v>5</v>
      </c>
      <c r="B9" s="166">
        <v>5830</v>
      </c>
      <c r="C9" s="75" t="s">
        <v>357</v>
      </c>
      <c r="D9" s="75">
        <f>data!C241</f>
        <v>229562.23999999999</v>
      </c>
    </row>
    <row r="10" spans="1:4" ht="20.149999999999999" customHeight="1" x14ac:dyDescent="0.35">
      <c r="A10" s="71">
        <v>6</v>
      </c>
      <c r="B10" s="166">
        <v>5840</v>
      </c>
      <c r="C10" s="75" t="s">
        <v>396</v>
      </c>
      <c r="D10" s="75">
        <f>data!C242</f>
        <v>1095240.19</v>
      </c>
    </row>
    <row r="11" spans="1:4" ht="20.149999999999999" customHeight="1" x14ac:dyDescent="0.35">
      <c r="A11" s="71">
        <v>7</v>
      </c>
      <c r="B11" s="166">
        <v>5850</v>
      </c>
      <c r="C11" s="75" t="s">
        <v>881</v>
      </c>
      <c r="D11" s="75">
        <f>data!C243</f>
        <v>0</v>
      </c>
    </row>
    <row r="12" spans="1:4" ht="20.149999999999999" customHeight="1" x14ac:dyDescent="0.35">
      <c r="A12" s="71">
        <v>8</v>
      </c>
      <c r="B12" s="166">
        <v>5860</v>
      </c>
      <c r="C12" s="75" t="s">
        <v>159</v>
      </c>
      <c r="D12" s="75">
        <f>data!C244</f>
        <v>1044157.2999999999</v>
      </c>
    </row>
    <row r="13" spans="1:4" ht="20.149999999999999" customHeight="1" x14ac:dyDescent="0.35">
      <c r="A13" s="71">
        <v>9</v>
      </c>
      <c r="B13" s="75"/>
      <c r="C13" s="75" t="s">
        <v>882</v>
      </c>
      <c r="D13" s="75">
        <f>data!D245</f>
        <v>2368959.73</v>
      </c>
    </row>
    <row r="14" spans="1:4" ht="20.149999999999999" customHeight="1" x14ac:dyDescent="0.35">
      <c r="A14" s="160">
        <v>10</v>
      </c>
      <c r="B14" s="87"/>
      <c r="C14" s="87"/>
      <c r="D14" s="87"/>
    </row>
    <row r="15" spans="1:4" ht="20.149999999999999" customHeight="1" x14ac:dyDescent="0.35">
      <c r="A15" s="71">
        <v>11</v>
      </c>
      <c r="B15" s="167"/>
      <c r="C15" s="167" t="s">
        <v>400</v>
      </c>
      <c r="D15" s="161"/>
    </row>
    <row r="16" spans="1:4" ht="20.149999999999999" customHeight="1" x14ac:dyDescent="0.35">
      <c r="A16" s="160">
        <v>12</v>
      </c>
      <c r="B16" s="87"/>
      <c r="C16" s="72" t="s">
        <v>883</v>
      </c>
      <c r="D16" s="71">
        <f>data!C247</f>
        <v>0</v>
      </c>
    </row>
    <row r="17" spans="1:4" ht="20.149999999999999" customHeight="1" x14ac:dyDescent="0.35">
      <c r="A17" s="71">
        <v>13</v>
      </c>
      <c r="B17" s="167"/>
      <c r="C17" s="77"/>
      <c r="D17" s="78"/>
    </row>
    <row r="18" spans="1:4" ht="20.149999999999999" customHeight="1" x14ac:dyDescent="0.35">
      <c r="A18" s="71">
        <v>14</v>
      </c>
      <c r="B18" s="168">
        <v>5900</v>
      </c>
      <c r="C18" s="75" t="s">
        <v>402</v>
      </c>
      <c r="D18" s="75">
        <f>data!C249</f>
        <v>0</v>
      </c>
    </row>
    <row r="19" spans="1:4" ht="20.149999999999999" customHeight="1" x14ac:dyDescent="0.35">
      <c r="A19" s="169">
        <v>15</v>
      </c>
      <c r="B19" s="166">
        <v>5910</v>
      </c>
      <c r="C19" s="88" t="s">
        <v>884</v>
      </c>
      <c r="D19" s="75">
        <f>data!C250</f>
        <v>0</v>
      </c>
    </row>
    <row r="20" spans="1:4" ht="20.149999999999999" customHeight="1" x14ac:dyDescent="0.35">
      <c r="A20" s="71">
        <v>16</v>
      </c>
      <c r="B20" s="75"/>
      <c r="C20" s="75"/>
      <c r="D20" s="87"/>
    </row>
    <row r="21" spans="1:4" ht="20.149999999999999" customHeight="1" x14ac:dyDescent="0.35">
      <c r="A21" s="71">
        <v>17</v>
      </c>
      <c r="B21" s="87"/>
      <c r="C21" s="87"/>
      <c r="D21" s="87"/>
    </row>
    <row r="22" spans="1:4" ht="20.149999999999999" customHeight="1" x14ac:dyDescent="0.35">
      <c r="A22" s="160">
        <v>18</v>
      </c>
      <c r="B22" s="87"/>
      <c r="C22" s="87" t="s">
        <v>885</v>
      </c>
      <c r="D22" s="75">
        <f>data!D252</f>
        <v>0</v>
      </c>
    </row>
    <row r="23" spans="1:4" ht="20.149999999999999" customHeight="1" x14ac:dyDescent="0.35">
      <c r="A23" s="169">
        <v>19</v>
      </c>
      <c r="B23" s="167"/>
      <c r="C23" s="167"/>
      <c r="D23" s="161"/>
    </row>
    <row r="24" spans="1:4" ht="20.149999999999999" customHeight="1" x14ac:dyDescent="0.35">
      <c r="A24" s="170">
        <v>20</v>
      </c>
      <c r="B24" s="166">
        <v>5970</v>
      </c>
      <c r="C24" s="75" t="s">
        <v>406</v>
      </c>
      <c r="D24" s="75">
        <f>data!C254</f>
        <v>0</v>
      </c>
    </row>
    <row r="25" spans="1:4" ht="20.149999999999999" customHeight="1" x14ac:dyDescent="0.35">
      <c r="A25" s="169">
        <v>21</v>
      </c>
      <c r="B25" s="77"/>
      <c r="C25" s="77"/>
      <c r="D25" s="161"/>
    </row>
    <row r="26" spans="1:4" ht="20.149999999999999" customHeight="1" x14ac:dyDescent="0.35">
      <c r="A26" s="71">
        <v>22</v>
      </c>
      <c r="B26" s="166">
        <v>5980</v>
      </c>
      <c r="C26" s="75" t="s">
        <v>886</v>
      </c>
      <c r="D26" s="75">
        <f>data!C255</f>
        <v>26702681.25</v>
      </c>
    </row>
    <row r="27" spans="1:4" ht="20.149999999999999" customHeight="1" x14ac:dyDescent="0.35">
      <c r="A27" s="152">
        <v>23</v>
      </c>
      <c r="B27" s="171" t="s">
        <v>887</v>
      </c>
      <c r="C27" s="87"/>
      <c r="D27" s="75">
        <f>data!D256</f>
        <v>26702681.25</v>
      </c>
    </row>
    <row r="28" spans="1:4" ht="20.149999999999999" customHeight="1" x14ac:dyDescent="0.35">
      <c r="A28" s="80">
        <v>24</v>
      </c>
      <c r="B28" s="146" t="s">
        <v>888</v>
      </c>
      <c r="C28" s="89"/>
      <c r="D28" s="165"/>
    </row>
    <row r="29" spans="1:4" ht="20.149999999999999" customHeight="1" x14ac:dyDescent="0.35">
      <c r="A29" s="172"/>
      <c r="B29" s="173"/>
      <c r="C29" s="173"/>
      <c r="D29" s="87"/>
    </row>
    <row r="30" spans="1:4" ht="20.149999999999999" customHeight="1" x14ac:dyDescent="0.35">
      <c r="A30" s="174"/>
      <c r="B30" s="72"/>
      <c r="C30" s="72"/>
      <c r="D30" s="87"/>
    </row>
    <row r="31" spans="1:4" ht="20.149999999999999" customHeight="1" x14ac:dyDescent="0.35">
      <c r="A31" s="174"/>
      <c r="B31" s="72"/>
      <c r="C31" s="72"/>
      <c r="D31" s="87"/>
    </row>
    <row r="32" spans="1:4" ht="20.149999999999999" customHeight="1" x14ac:dyDescent="0.35">
      <c r="A32" s="174"/>
      <c r="B32" s="72"/>
      <c r="C32" s="72"/>
      <c r="D32" s="87"/>
    </row>
    <row r="33" spans="1:4" ht="20.149999999999999" customHeight="1" x14ac:dyDescent="0.35">
      <c r="A33" s="174"/>
      <c r="B33" s="72"/>
      <c r="C33" s="72"/>
      <c r="D33" s="75"/>
    </row>
    <row r="34" spans="1:4" ht="20.149999999999999" customHeight="1" x14ac:dyDescent="0.35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2024-02-13T17:42:17Z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