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3928ACF9-751E-4884-B1DF-73E0CADB9C4B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536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_xlnm._FilterDatabase" localSheetId="2" hidden="1">'Responses-1'!$A$14:$J$94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5" l="1"/>
  <c r="I63" i="15"/>
  <c r="I64" i="15"/>
  <c r="AY59" i="24"/>
  <c r="D32" i="15"/>
  <c r="E32" i="15"/>
  <c r="D40" i="15"/>
  <c r="E40" i="15"/>
  <c r="D31" i="15"/>
  <c r="E31" i="15"/>
  <c r="BI90" i="25"/>
  <c r="AY90" i="25"/>
  <c r="BI89" i="24"/>
  <c r="CE89" i="24"/>
  <c r="AY89" i="24"/>
  <c r="E89" i="24"/>
  <c r="I60" i="15"/>
  <c r="BF69" i="24" l="1"/>
  <c r="AX69" i="24"/>
  <c r="AP69" i="24"/>
  <c r="AH69" i="24"/>
  <c r="Z69" i="24"/>
  <c r="R69" i="24"/>
  <c r="J69" i="24"/>
  <c r="CB69" i="24"/>
  <c r="BT69" i="24"/>
  <c r="BP69" i="24"/>
  <c r="BL69" i="24"/>
  <c r="BH69" i="24"/>
  <c r="BD69" i="24"/>
  <c r="AZ69" i="24"/>
  <c r="AV69" i="24"/>
  <c r="AR69" i="24"/>
  <c r="AN69" i="24"/>
  <c r="AJ69" i="24"/>
  <c r="AF69" i="24"/>
  <c r="AB69" i="24"/>
  <c r="X69" i="24"/>
  <c r="W69" i="24"/>
  <c r="T69" i="24"/>
  <c r="P69" i="24"/>
  <c r="O69" i="24"/>
  <c r="N69" i="24"/>
  <c r="L69" i="24"/>
  <c r="H69" i="24"/>
  <c r="G69" i="24"/>
  <c r="F69" i="24"/>
  <c r="D69" i="24"/>
  <c r="CE47" i="24"/>
  <c r="C48" i="24"/>
  <c r="D48" i="24"/>
  <c r="E48" i="24"/>
  <c r="F48" i="24"/>
  <c r="G48" i="24"/>
  <c r="H48" i="24"/>
  <c r="H62" i="24" s="1"/>
  <c r="I48" i="24"/>
  <c r="I62" i="24" s="1"/>
  <c r="J48" i="24"/>
  <c r="K48" i="24"/>
  <c r="L48" i="24"/>
  <c r="M48" i="24"/>
  <c r="N48" i="24"/>
  <c r="O48" i="24"/>
  <c r="O62" i="24" s="1"/>
  <c r="P48" i="24"/>
  <c r="P62" i="24" s="1"/>
  <c r="Q48" i="24"/>
  <c r="Q62" i="24" s="1"/>
  <c r="R48" i="24"/>
  <c r="S48" i="24"/>
  <c r="T48" i="24"/>
  <c r="U48" i="24"/>
  <c r="V48" i="24"/>
  <c r="W48" i="24"/>
  <c r="W62" i="24" s="1"/>
  <c r="X48" i="24"/>
  <c r="X62" i="24" s="1"/>
  <c r="Y48" i="24"/>
  <c r="Y62" i="24" s="1"/>
  <c r="Z48" i="24"/>
  <c r="AA48" i="24"/>
  <c r="AB48" i="24"/>
  <c r="AC48" i="24"/>
  <c r="AD48" i="24"/>
  <c r="AE48" i="24"/>
  <c r="AE62" i="24" s="1"/>
  <c r="AF48" i="24"/>
  <c r="AF62" i="24" s="1"/>
  <c r="AG48" i="24"/>
  <c r="AG62" i="24" s="1"/>
  <c r="AH48" i="24"/>
  <c r="AI48" i="24"/>
  <c r="AJ48" i="24"/>
  <c r="AK48" i="24"/>
  <c r="AL48" i="24"/>
  <c r="AM48" i="24"/>
  <c r="AM62" i="24" s="1"/>
  <c r="AN48" i="24"/>
  <c r="AN62" i="24" s="1"/>
  <c r="AO48" i="24"/>
  <c r="AO62" i="24" s="1"/>
  <c r="AP48" i="24"/>
  <c r="AQ48" i="24"/>
  <c r="AR48" i="24"/>
  <c r="AS48" i="24"/>
  <c r="AT48" i="24"/>
  <c r="AU48" i="24"/>
  <c r="AU62" i="24" s="1"/>
  <c r="AV48" i="24"/>
  <c r="AV62" i="24" s="1"/>
  <c r="AW48" i="24"/>
  <c r="AW62" i="24" s="1"/>
  <c r="AX48" i="24"/>
  <c r="AY48" i="24"/>
  <c r="AZ48" i="24"/>
  <c r="BA48" i="24"/>
  <c r="BB48" i="24"/>
  <c r="BC48" i="24"/>
  <c r="BC62" i="24" s="1"/>
  <c r="BD48" i="24"/>
  <c r="BD62" i="24" s="1"/>
  <c r="BE48" i="24"/>
  <c r="BE62" i="24" s="1"/>
  <c r="BF48" i="24"/>
  <c r="BG48" i="24"/>
  <c r="BH48" i="24"/>
  <c r="BI48" i="24"/>
  <c r="BJ48" i="24"/>
  <c r="BK48" i="24"/>
  <c r="BK62" i="24" s="1"/>
  <c r="BL48" i="24"/>
  <c r="BL62" i="24" s="1"/>
  <c r="BM48" i="24"/>
  <c r="BM62" i="24" s="1"/>
  <c r="BN48" i="24"/>
  <c r="BO48" i="24"/>
  <c r="BP48" i="24"/>
  <c r="BQ48" i="24"/>
  <c r="BR48" i="24"/>
  <c r="BS48" i="24"/>
  <c r="BS62" i="24" s="1"/>
  <c r="BT48" i="24"/>
  <c r="BT62" i="24" s="1"/>
  <c r="BU48" i="24"/>
  <c r="BU62" i="24" s="1"/>
  <c r="BV48" i="24"/>
  <c r="BV62" i="24" s="1"/>
  <c r="BW48" i="24"/>
  <c r="BX48" i="24"/>
  <c r="BY48" i="24"/>
  <c r="BZ48" i="24"/>
  <c r="CA48" i="24"/>
  <c r="CA62" i="24" s="1"/>
  <c r="CB48" i="24"/>
  <c r="CB62" i="24" s="1"/>
  <c r="CC48" i="24"/>
  <c r="CC62" i="24" s="1"/>
  <c r="CD48" i="24"/>
  <c r="B49" i="24"/>
  <c r="CE51" i="24"/>
  <c r="CE60" i="24"/>
  <c r="CE61" i="24"/>
  <c r="C62" i="24"/>
  <c r="D62" i="24"/>
  <c r="E62" i="24"/>
  <c r="F62" i="24"/>
  <c r="J62" i="24"/>
  <c r="K62" i="24"/>
  <c r="L62" i="24"/>
  <c r="M62" i="24"/>
  <c r="N62" i="24"/>
  <c r="R62" i="24"/>
  <c r="S62" i="24"/>
  <c r="T62" i="24"/>
  <c r="U62" i="24"/>
  <c r="V62" i="24"/>
  <c r="Z62" i="24"/>
  <c r="AA62" i="24"/>
  <c r="AB62" i="24"/>
  <c r="AC62" i="24"/>
  <c r="AD62" i="24"/>
  <c r="AH62" i="24"/>
  <c r="AI62" i="24"/>
  <c r="AJ62" i="24"/>
  <c r="AK62" i="24"/>
  <c r="AL62" i="24"/>
  <c r="AP62" i="24"/>
  <c r="AQ62" i="24"/>
  <c r="AR62" i="24"/>
  <c r="AS62" i="24"/>
  <c r="AT62" i="24"/>
  <c r="AX62" i="24"/>
  <c r="AY62" i="24"/>
  <c r="AZ62" i="24"/>
  <c r="BA62" i="24"/>
  <c r="BB62" i="24"/>
  <c r="BF62" i="24"/>
  <c r="BG62" i="24"/>
  <c r="BH62" i="24"/>
  <c r="BI62" i="24"/>
  <c r="BJ62" i="24"/>
  <c r="BN62" i="24"/>
  <c r="BO62" i="24"/>
  <c r="BP62" i="24"/>
  <c r="BQ62" i="24"/>
  <c r="BR62" i="24"/>
  <c r="BW62" i="24"/>
  <c r="BX62" i="24"/>
  <c r="BY62" i="24"/>
  <c r="BZ62" i="24"/>
  <c r="CE63" i="24"/>
  <c r="CE64" i="24"/>
  <c r="CE65" i="24"/>
  <c r="CE66" i="24"/>
  <c r="CE68" i="24"/>
  <c r="C69" i="24"/>
  <c r="E69" i="24"/>
  <c r="I69" i="24"/>
  <c r="K69" i="24"/>
  <c r="M69" i="24"/>
  <c r="Q69" i="24"/>
  <c r="S69" i="24"/>
  <c r="U69" i="24"/>
  <c r="V69" i="24"/>
  <c r="Y69" i="24"/>
  <c r="AA69" i="24"/>
  <c r="AC69" i="24"/>
  <c r="AD69" i="24"/>
  <c r="AE69" i="24"/>
  <c r="AG69" i="24"/>
  <c r="AI69" i="24"/>
  <c r="AK69" i="24"/>
  <c r="AL69" i="24"/>
  <c r="AM69" i="24"/>
  <c r="AO69" i="24"/>
  <c r="AQ69" i="24"/>
  <c r="AS69" i="24"/>
  <c r="AT69" i="24"/>
  <c r="AU69" i="24"/>
  <c r="AW69" i="24"/>
  <c r="AY69" i="24"/>
  <c r="BA69" i="24"/>
  <c r="BB69" i="24"/>
  <c r="BC69" i="24"/>
  <c r="BE69" i="24"/>
  <c r="BG69" i="24"/>
  <c r="BI69" i="24"/>
  <c r="BJ69" i="24"/>
  <c r="BK69" i="24"/>
  <c r="BM69" i="24"/>
  <c r="BN69" i="24"/>
  <c r="BO69" i="24"/>
  <c r="BQ69" i="24"/>
  <c r="BR69" i="24"/>
  <c r="BS69" i="24"/>
  <c r="BU69" i="24"/>
  <c r="BV69" i="24"/>
  <c r="BW69" i="24"/>
  <c r="BX69" i="24"/>
  <c r="BY69" i="24"/>
  <c r="BZ69" i="24"/>
  <c r="CA69" i="24"/>
  <c r="CC69" i="24"/>
  <c r="CD69" i="24"/>
  <c r="CD85" i="24" s="1"/>
  <c r="CE70" i="24"/>
  <c r="CE71" i="24"/>
  <c r="CE72" i="24"/>
  <c r="CE74" i="24"/>
  <c r="CE75" i="24"/>
  <c r="CE76" i="24"/>
  <c r="CE77" i="24"/>
  <c r="CE78" i="24"/>
  <c r="CE79" i="24"/>
  <c r="CE80" i="24"/>
  <c r="CE81" i="24"/>
  <c r="CE82" i="24"/>
  <c r="CE83" i="24"/>
  <c r="CE84" i="24"/>
  <c r="CE87" i="24"/>
  <c r="CE88" i="24"/>
  <c r="C89" i="24"/>
  <c r="D89" i="24"/>
  <c r="F89" i="24"/>
  <c r="G89" i="24"/>
  <c r="H89" i="24"/>
  <c r="I89" i="24"/>
  <c r="J89" i="24"/>
  <c r="K89" i="24"/>
  <c r="L89" i="24"/>
  <c r="M89" i="24"/>
  <c r="N89" i="24"/>
  <c r="O89" i="24"/>
  <c r="P89" i="24"/>
  <c r="Q89" i="24"/>
  <c r="R89" i="24"/>
  <c r="S89" i="24"/>
  <c r="T89" i="24"/>
  <c r="U89" i="24"/>
  <c r="V89" i="24"/>
  <c r="W89" i="24"/>
  <c r="X89" i="24"/>
  <c r="Y89" i="24"/>
  <c r="Z89" i="24"/>
  <c r="AA89" i="24"/>
  <c r="AB89" i="24"/>
  <c r="AC89" i="24"/>
  <c r="AD89" i="24"/>
  <c r="AE89" i="24"/>
  <c r="AF89" i="24"/>
  <c r="AG89" i="24"/>
  <c r="AH89" i="24"/>
  <c r="AI89" i="24"/>
  <c r="AJ89" i="24"/>
  <c r="AK89" i="24"/>
  <c r="AL89" i="24"/>
  <c r="AM89" i="24"/>
  <c r="AN89" i="24"/>
  <c r="AO89" i="24"/>
  <c r="AP89" i="24"/>
  <c r="AQ89" i="24"/>
  <c r="AR89" i="24"/>
  <c r="AS89" i="24"/>
  <c r="AT89" i="24"/>
  <c r="AU89" i="24"/>
  <c r="AV89" i="24"/>
  <c r="CE90" i="24"/>
  <c r="CE91" i="24"/>
  <c r="CE92" i="24"/>
  <c r="CE93" i="24"/>
  <c r="CE94" i="24"/>
  <c r="CE85" i="25"/>
  <c r="B28" i="27"/>
  <c r="CE73" i="24" l="1"/>
  <c r="CE69" i="24" s="1"/>
  <c r="CE48" i="24"/>
  <c r="B53" i="24"/>
  <c r="G62" i="24"/>
  <c r="AE11" i="31"/>
  <c r="H292" i="32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F350" i="32"/>
  <c r="E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F190" i="32"/>
  <c r="E190" i="32"/>
  <c r="D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G158" i="32"/>
  <c r="F158" i="32"/>
  <c r="D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F126" i="32"/>
  <c r="E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H94" i="32"/>
  <c r="F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H62" i="32"/>
  <c r="G62" i="32"/>
  <c r="F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I384" i="32"/>
  <c r="CF93" i="24"/>
  <c r="I383" i="32"/>
  <c r="I381" i="32"/>
  <c r="I377" i="32"/>
  <c r="I376" i="32"/>
  <c r="I372" i="32"/>
  <c r="E371" i="32"/>
  <c r="O20" i="31"/>
  <c r="O16" i="31"/>
  <c r="O7" i="31"/>
  <c r="I370" i="32"/>
  <c r="I368" i="32"/>
  <c r="I367" i="32"/>
  <c r="I365" i="32"/>
  <c r="I363" i="32"/>
  <c r="CE62" i="24" l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I371" i="32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I378" i="32"/>
  <c r="H186" i="32"/>
  <c r="C58" i="32"/>
  <c r="D90" i="32"/>
  <c r="AE33" i="31"/>
  <c r="E90" i="32"/>
  <c r="E122" i="32"/>
  <c r="F122" i="32"/>
  <c r="E32" i="6"/>
  <c r="E15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X52" i="24" l="1"/>
  <c r="X67" i="24" s="1"/>
  <c r="X85" i="24" s="1"/>
  <c r="BZ52" i="24"/>
  <c r="BZ67" i="24" s="1"/>
  <c r="BZ85" i="24" s="1"/>
  <c r="BA52" i="24"/>
  <c r="BA67" i="24" s="1"/>
  <c r="BA85" i="24" s="1"/>
  <c r="BJ52" i="24"/>
  <c r="BJ67" i="24" s="1"/>
  <c r="BJ85" i="24" s="1"/>
  <c r="AB52" i="24"/>
  <c r="AB67" i="24" s="1"/>
  <c r="AB85" i="24" s="1"/>
  <c r="AD52" i="24"/>
  <c r="AD67" i="24" s="1"/>
  <c r="AD85" i="24" s="1"/>
  <c r="AA52" i="24"/>
  <c r="AA67" i="24" s="1"/>
  <c r="AA85" i="24" s="1"/>
  <c r="AT52" i="24"/>
  <c r="AT67" i="24" s="1"/>
  <c r="AT85" i="24" s="1"/>
  <c r="AH52" i="24"/>
  <c r="AH67" i="24" s="1"/>
  <c r="AH85" i="24" s="1"/>
  <c r="AW52" i="24"/>
  <c r="AW67" i="24" s="1"/>
  <c r="AW85" i="24" s="1"/>
  <c r="BL52" i="24"/>
  <c r="BL67" i="24" s="1"/>
  <c r="BL85" i="24" s="1"/>
  <c r="H52" i="24"/>
  <c r="H67" i="24" s="1"/>
  <c r="H85" i="24" s="1"/>
  <c r="BB52" i="24"/>
  <c r="BB67" i="24" s="1"/>
  <c r="BB85" i="24" s="1"/>
  <c r="AS52" i="24"/>
  <c r="AS67" i="24" s="1"/>
  <c r="AS85" i="24" s="1"/>
  <c r="V52" i="24"/>
  <c r="V67" i="24" s="1"/>
  <c r="V85" i="24" s="1"/>
  <c r="T52" i="24"/>
  <c r="T67" i="24" s="1"/>
  <c r="T85" i="24" s="1"/>
  <c r="S52" i="24"/>
  <c r="S67" i="24" s="1"/>
  <c r="S85" i="24" s="1"/>
  <c r="Z52" i="24"/>
  <c r="Z67" i="24" s="1"/>
  <c r="Z85" i="24" s="1"/>
  <c r="AO52" i="24"/>
  <c r="AO67" i="24" s="1"/>
  <c r="AO85" i="24" s="1"/>
  <c r="BD52" i="24"/>
  <c r="BD67" i="24" s="1"/>
  <c r="BD85" i="24" s="1"/>
  <c r="AL52" i="24"/>
  <c r="AL67" i="24" s="1"/>
  <c r="AL85" i="24" s="1"/>
  <c r="AK52" i="24"/>
  <c r="AK67" i="24" s="1"/>
  <c r="AK85" i="24" s="1"/>
  <c r="BX52" i="24"/>
  <c r="BX67" i="24" s="1"/>
  <c r="BX85" i="24" s="1"/>
  <c r="L52" i="24"/>
  <c r="L67" i="24" s="1"/>
  <c r="L85" i="24" s="1"/>
  <c r="BW52" i="24"/>
  <c r="BW67" i="24" s="1"/>
  <c r="BW85" i="24" s="1"/>
  <c r="K52" i="24"/>
  <c r="K67" i="24" s="1"/>
  <c r="K85" i="24" s="1"/>
  <c r="CD52" i="24"/>
  <c r="R52" i="24"/>
  <c r="R67" i="24" s="1"/>
  <c r="R85" i="24" s="1"/>
  <c r="AG52" i="24"/>
  <c r="AG67" i="24" s="1"/>
  <c r="AG85" i="24" s="1"/>
  <c r="AV52" i="24"/>
  <c r="AV67" i="24" s="1"/>
  <c r="AV85" i="24" s="1"/>
  <c r="N52" i="24"/>
  <c r="N67" i="24" s="1"/>
  <c r="N85" i="24" s="1"/>
  <c r="AC52" i="24"/>
  <c r="AC67" i="24" s="1"/>
  <c r="AC85" i="24" s="1"/>
  <c r="BP52" i="24"/>
  <c r="BP67" i="24" s="1"/>
  <c r="BP85" i="24" s="1"/>
  <c r="D52" i="24"/>
  <c r="D67" i="24" s="1"/>
  <c r="BO52" i="24"/>
  <c r="BO67" i="24" s="1"/>
  <c r="BO85" i="24" s="1"/>
  <c r="C52" i="24"/>
  <c r="BV52" i="24"/>
  <c r="BV67" i="24" s="1"/>
  <c r="BV85" i="24" s="1"/>
  <c r="J52" i="24"/>
  <c r="J67" i="24" s="1"/>
  <c r="J85" i="24" s="1"/>
  <c r="Y52" i="24"/>
  <c r="Y67" i="24" s="1"/>
  <c r="Y85" i="24" s="1"/>
  <c r="AN52" i="24"/>
  <c r="AN67" i="24" s="1"/>
  <c r="AN85" i="24" s="1"/>
  <c r="F52" i="24"/>
  <c r="F67" i="24" s="1"/>
  <c r="F85" i="24" s="1"/>
  <c r="U52" i="24"/>
  <c r="U67" i="24" s="1"/>
  <c r="U85" i="24" s="1"/>
  <c r="BH52" i="24"/>
  <c r="BH67" i="24" s="1"/>
  <c r="BH85" i="24" s="1"/>
  <c r="BK52" i="24"/>
  <c r="BK67" i="24" s="1"/>
  <c r="BK85" i="24" s="1"/>
  <c r="BG52" i="24"/>
  <c r="BG67" i="24" s="1"/>
  <c r="BG85" i="24" s="1"/>
  <c r="CA52" i="24"/>
  <c r="CA67" i="24" s="1"/>
  <c r="CA85" i="24" s="1"/>
  <c r="BN52" i="24"/>
  <c r="BN67" i="24" s="1"/>
  <c r="BN85" i="24" s="1"/>
  <c r="CC52" i="24"/>
  <c r="CC67" i="24" s="1"/>
  <c r="CC85" i="24" s="1"/>
  <c r="Q52" i="24"/>
  <c r="Q67" i="24" s="1"/>
  <c r="Q85" i="24" s="1"/>
  <c r="AF52" i="24"/>
  <c r="AF67" i="24" s="1"/>
  <c r="AF85" i="24" s="1"/>
  <c r="BS52" i="24"/>
  <c r="BS67" i="24" s="1"/>
  <c r="BS85" i="24" s="1"/>
  <c r="BY52" i="24"/>
  <c r="BY67" i="24" s="1"/>
  <c r="BY85" i="24" s="1"/>
  <c r="M52" i="24"/>
  <c r="M67" i="24" s="1"/>
  <c r="M85" i="24" s="1"/>
  <c r="AZ52" i="24"/>
  <c r="AZ67" i="24" s="1"/>
  <c r="AZ85" i="24" s="1"/>
  <c r="AM52" i="24"/>
  <c r="AM67" i="24" s="1"/>
  <c r="AM85" i="24" s="1"/>
  <c r="AY52" i="24"/>
  <c r="AY67" i="24" s="1"/>
  <c r="AY85" i="24" s="1"/>
  <c r="BC52" i="24"/>
  <c r="BC67" i="24" s="1"/>
  <c r="BC85" i="24" s="1"/>
  <c r="BF52" i="24"/>
  <c r="BF67" i="24" s="1"/>
  <c r="BF85" i="24" s="1"/>
  <c r="BU52" i="24"/>
  <c r="BU67" i="24" s="1"/>
  <c r="BU85" i="24" s="1"/>
  <c r="I52" i="24"/>
  <c r="I67" i="24" s="1"/>
  <c r="I85" i="24" s="1"/>
  <c r="AU52" i="24"/>
  <c r="AU67" i="24" s="1"/>
  <c r="AU85" i="24" s="1"/>
  <c r="BQ52" i="24"/>
  <c r="BQ67" i="24" s="1"/>
  <c r="BQ85" i="24" s="1"/>
  <c r="E52" i="24"/>
  <c r="E67" i="24" s="1"/>
  <c r="E85" i="24" s="1"/>
  <c r="AR52" i="24"/>
  <c r="AR67" i="24" s="1"/>
  <c r="AR85" i="24" s="1"/>
  <c r="O52" i="24"/>
  <c r="O67" i="24" s="1"/>
  <c r="O85" i="24" s="1"/>
  <c r="AQ52" i="24"/>
  <c r="AQ67" i="24" s="1"/>
  <c r="AQ85" i="24" s="1"/>
  <c r="AE52" i="24"/>
  <c r="AE67" i="24" s="1"/>
  <c r="AE85" i="24" s="1"/>
  <c r="AX52" i="24"/>
  <c r="AX67" i="24" s="1"/>
  <c r="AX85" i="24" s="1"/>
  <c r="BM52" i="24"/>
  <c r="BM67" i="24" s="1"/>
  <c r="BM85" i="24" s="1"/>
  <c r="CB52" i="24"/>
  <c r="CB67" i="24" s="1"/>
  <c r="CB85" i="24" s="1"/>
  <c r="P52" i="24"/>
  <c r="P67" i="24" s="1"/>
  <c r="P85" i="24" s="1"/>
  <c r="W52" i="24"/>
  <c r="W67" i="24" s="1"/>
  <c r="W85" i="24" s="1"/>
  <c r="BI52" i="24"/>
  <c r="BI67" i="24" s="1"/>
  <c r="BI85" i="24" s="1"/>
  <c r="AJ52" i="24"/>
  <c r="AJ67" i="24" s="1"/>
  <c r="AJ85" i="24" s="1"/>
  <c r="BR52" i="24"/>
  <c r="BR67" i="24" s="1"/>
  <c r="BR85" i="24" s="1"/>
  <c r="AI52" i="24"/>
  <c r="AI67" i="24" s="1"/>
  <c r="AI85" i="24" s="1"/>
  <c r="G52" i="24"/>
  <c r="G67" i="24" s="1"/>
  <c r="G85" i="24" s="1"/>
  <c r="AP52" i="24"/>
  <c r="AP67" i="24" s="1"/>
  <c r="AP85" i="24" s="1"/>
  <c r="BE52" i="24"/>
  <c r="BE67" i="24" s="1"/>
  <c r="BE85" i="24" s="1"/>
  <c r="BT52" i="24"/>
  <c r="BT67" i="24" s="1"/>
  <c r="BT85" i="24" s="1"/>
  <c r="D85" i="24"/>
  <c r="C167" i="8"/>
  <c r="D26" i="17"/>
  <c r="K612" i="24"/>
  <c r="B54" i="15"/>
  <c r="F54" i="15" s="1"/>
  <c r="D350" i="24"/>
  <c r="C699" i="25"/>
  <c r="B45" i="15"/>
  <c r="C648" i="25"/>
  <c r="B91" i="15"/>
  <c r="C628" i="25"/>
  <c r="B79" i="15"/>
  <c r="B84" i="15"/>
  <c r="C641" i="25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C624" i="25"/>
  <c r="B81" i="15"/>
  <c r="C710" i="25"/>
  <c r="B56" i="15"/>
  <c r="C50" i="8"/>
  <c r="D352" i="24"/>
  <c r="C103" i="8" s="1"/>
  <c r="C643" i="25"/>
  <c r="B86" i="15"/>
  <c r="C629" i="25"/>
  <c r="B64" i="15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F36" i="15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C137" i="8"/>
  <c r="E380" i="24"/>
  <c r="C621" i="25"/>
  <c r="B93" i="15"/>
  <c r="C681" i="25"/>
  <c r="B27" i="15"/>
  <c r="CE49" i="25"/>
  <c r="C63" i="25"/>
  <c r="C674" i="25"/>
  <c r="B20" i="15"/>
  <c r="C620" i="25"/>
  <c r="B78" i="15"/>
  <c r="C645" i="25"/>
  <c r="B88" i="15"/>
  <c r="C698" i="25"/>
  <c r="B44" i="15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C67" i="24" l="1"/>
  <c r="CE52" i="24"/>
  <c r="H34" i="15"/>
  <c r="F34" i="15"/>
  <c r="F32" i="15"/>
  <c r="H32" i="15"/>
  <c r="F39" i="15"/>
  <c r="H39" i="15"/>
  <c r="F38" i="15"/>
  <c r="H38" i="15"/>
  <c r="F31" i="15"/>
  <c r="F37" i="15"/>
  <c r="F33" i="15"/>
  <c r="F40" i="15"/>
  <c r="F35" i="15"/>
  <c r="H158" i="32"/>
  <c r="AI35" i="31"/>
  <c r="AI20" i="31"/>
  <c r="G94" i="32"/>
  <c r="AI30" i="31"/>
  <c r="C158" i="32"/>
  <c r="I94" i="32"/>
  <c r="AI22" i="31"/>
  <c r="AI37" i="31"/>
  <c r="C190" i="32"/>
  <c r="G190" i="32"/>
  <c r="AI41" i="31"/>
  <c r="AI11" i="31"/>
  <c r="E62" i="32"/>
  <c r="AI24" i="31"/>
  <c r="D126" i="32"/>
  <c r="I158" i="32"/>
  <c r="AI36" i="31"/>
  <c r="D350" i="32"/>
  <c r="AI73" i="31"/>
  <c r="AI23" i="31"/>
  <c r="C126" i="32"/>
  <c r="AI4" i="31"/>
  <c r="E30" i="32"/>
  <c r="AI32" i="31"/>
  <c r="E158" i="32"/>
  <c r="AI27" i="31"/>
  <c r="G126" i="32"/>
  <c r="I62" i="32"/>
  <c r="AI15" i="31"/>
  <c r="E94" i="32"/>
  <c r="AI18" i="31"/>
  <c r="AI76" i="31"/>
  <c r="G350" i="32"/>
  <c r="H80" i="15"/>
  <c r="I80" i="15" s="1"/>
  <c r="F80" i="15"/>
  <c r="F74" i="15"/>
  <c r="E53" i="32"/>
  <c r="C24" i="15"/>
  <c r="G24" i="15" s="1"/>
  <c r="C677" i="24"/>
  <c r="F83" i="15"/>
  <c r="H83" i="15"/>
  <c r="I83" i="15" s="1"/>
  <c r="F63" i="15"/>
  <c r="F50" i="15"/>
  <c r="F93" i="15"/>
  <c r="F76" i="15"/>
  <c r="H16" i="15"/>
  <c r="I16" i="15" s="1"/>
  <c r="F16" i="15"/>
  <c r="H23" i="15"/>
  <c r="I23" i="15" s="1"/>
  <c r="F23" i="15"/>
  <c r="F81" i="15"/>
  <c r="H81" i="15"/>
  <c r="I81" i="15" s="1"/>
  <c r="F43" i="15"/>
  <c r="F46" i="15"/>
  <c r="H46" i="15"/>
  <c r="I46" i="15" s="1"/>
  <c r="F79" i="15"/>
  <c r="H79" i="15"/>
  <c r="I79" i="15" s="1"/>
  <c r="F56" i="15"/>
  <c r="F28" i="15"/>
  <c r="F87" i="15"/>
  <c r="F26" i="15"/>
  <c r="H25" i="15"/>
  <c r="I25" i="15" s="1"/>
  <c r="F25" i="15"/>
  <c r="H84" i="15"/>
  <c r="I84" i="15" s="1"/>
  <c r="F84" i="15"/>
  <c r="F45" i="15"/>
  <c r="F42" i="15"/>
  <c r="H22" i="15"/>
  <c r="I22" i="15" s="1"/>
  <c r="F22" i="15"/>
  <c r="F78" i="15"/>
  <c r="F47" i="15"/>
  <c r="H47" i="15"/>
  <c r="I47" i="15" s="1"/>
  <c r="F77" i="15"/>
  <c r="C138" i="8"/>
  <c r="D417" i="24"/>
  <c r="F71" i="15"/>
  <c r="F65" i="15"/>
  <c r="H27" i="15"/>
  <c r="I27" i="15" s="1"/>
  <c r="F27" i="15"/>
  <c r="F88" i="15"/>
  <c r="H19" i="15"/>
  <c r="I19" i="15" s="1"/>
  <c r="F19" i="15"/>
  <c r="F59" i="15"/>
  <c r="H59" i="15"/>
  <c r="I59" i="15" s="1"/>
  <c r="F53" i="15"/>
  <c r="F70" i="15"/>
  <c r="H30" i="15"/>
  <c r="I30" i="15" s="1"/>
  <c r="F30" i="15"/>
  <c r="F75" i="15"/>
  <c r="F55" i="15"/>
  <c r="H55" i="15"/>
  <c r="I55" i="15" s="1"/>
  <c r="F85" i="15"/>
  <c r="H85" i="15"/>
  <c r="I85" i="15" s="1"/>
  <c r="H20" i="15"/>
  <c r="I20" i="15" s="1"/>
  <c r="F20" i="15"/>
  <c r="F82" i="15"/>
  <c r="F29" i="15"/>
  <c r="H94" i="15"/>
  <c r="I94" i="15" s="1"/>
  <c r="G94" i="15"/>
  <c r="H21" i="15"/>
  <c r="I21" i="15" s="1"/>
  <c r="F21" i="15"/>
  <c r="F41" i="15"/>
  <c r="F48" i="15"/>
  <c r="F86" i="15"/>
  <c r="F52" i="15"/>
  <c r="H52" i="15"/>
  <c r="I52" i="15" s="1"/>
  <c r="F51" i="15"/>
  <c r="F24" i="15"/>
  <c r="F69" i="15"/>
  <c r="F64" i="15"/>
  <c r="F92" i="15"/>
  <c r="H72" i="15"/>
  <c r="I72" i="15" s="1"/>
  <c r="F72" i="15"/>
  <c r="F89" i="15"/>
  <c r="F90" i="15"/>
  <c r="F57" i="15"/>
  <c r="H57" i="15"/>
  <c r="I57" i="15" s="1"/>
  <c r="E21" i="32"/>
  <c r="C17" i="15"/>
  <c r="C670" i="24"/>
  <c r="F73" i="15"/>
  <c r="F58" i="15"/>
  <c r="H58" i="15"/>
  <c r="I58" i="15" s="1"/>
  <c r="F49" i="15"/>
  <c r="F44" i="15"/>
  <c r="H44" i="15"/>
  <c r="I44" i="15" s="1"/>
  <c r="C86" i="25"/>
  <c r="CE63" i="25"/>
  <c r="H18" i="15"/>
  <c r="I18" i="15" s="1"/>
  <c r="F18" i="15"/>
  <c r="F17" i="15"/>
  <c r="D616" i="25"/>
  <c r="C649" i="25"/>
  <c r="M717" i="25" s="1"/>
  <c r="F91" i="15"/>
  <c r="H91" i="15" s="1"/>
  <c r="I91" i="15" s="1"/>
  <c r="H24" i="15" l="1"/>
  <c r="I24" i="15" s="1"/>
  <c r="G17" i="15"/>
  <c r="C85" i="24"/>
  <c r="CE85" i="24" s="1"/>
  <c r="CE67" i="24"/>
  <c r="I382" i="32"/>
  <c r="I612" i="24"/>
  <c r="C168" i="8"/>
  <c r="D421" i="24"/>
  <c r="H92" i="15"/>
  <c r="I92" i="15" s="1"/>
  <c r="H42" i="15"/>
  <c r="I42" i="15" s="1"/>
  <c r="H88" i="15"/>
  <c r="I88" i="15" s="1"/>
  <c r="C669" i="25"/>
  <c r="C716" i="25" s="1"/>
  <c r="B15" i="15"/>
  <c r="CE86" i="25"/>
  <c r="C717" i="25" s="1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C706" i="24"/>
  <c r="H17" i="15"/>
  <c r="G53" i="15" l="1"/>
  <c r="H53" i="15"/>
  <c r="I38" i="15"/>
  <c r="H65" i="15"/>
  <c r="I65" i="15" s="1"/>
  <c r="F15" i="15"/>
  <c r="H90" i="15"/>
  <c r="I90" i="15" s="1"/>
  <c r="C172" i="8"/>
  <c r="D424" i="24"/>
  <c r="C177" i="8" s="1"/>
  <c r="D716" i="25"/>
  <c r="E624" i="25"/>
  <c r="H56" i="15"/>
  <c r="I56" i="15" s="1"/>
  <c r="E613" i="25"/>
  <c r="H15" i="15" l="1"/>
  <c r="I15" i="15" s="1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E716" i="25" l="1"/>
  <c r="F625" i="25"/>
  <c r="F709" i="25" l="1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G714" i="25" l="1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6" i="25"/>
  <c r="H711" i="25" l="1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I717" i="25" l="1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J713" i="25" l="1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6" i="25"/>
  <c r="M669" i="25"/>
  <c r="M716" i="25" s="1"/>
  <c r="H41" i="15" l="1"/>
  <c r="I41" i="15" s="1"/>
  <c r="I39" i="15"/>
  <c r="I32" i="15"/>
  <c r="H77" i="31"/>
  <c r="H332" i="32"/>
  <c r="H69" i="31"/>
  <c r="G300" i="32"/>
  <c r="H61" i="31"/>
  <c r="F268" i="32"/>
  <c r="E236" i="32"/>
  <c r="H53" i="31"/>
  <c r="H45" i="31"/>
  <c r="D204" i="32"/>
  <c r="C172" i="32"/>
  <c r="H37" i="31"/>
  <c r="I108" i="32"/>
  <c r="H29" i="31"/>
  <c r="H21" i="31"/>
  <c r="H76" i="32"/>
  <c r="G44" i="32"/>
  <c r="H13" i="31"/>
  <c r="H5" i="31"/>
  <c r="F12" i="32"/>
  <c r="C17" i="32"/>
  <c r="M2" i="31"/>
  <c r="H2" i="31"/>
  <c r="C12" i="32"/>
  <c r="C21" i="32"/>
  <c r="C15" i="15"/>
  <c r="G15" i="15" s="1"/>
  <c r="C668" i="24"/>
  <c r="D332" i="32"/>
  <c r="H73" i="31"/>
  <c r="C300" i="32"/>
  <c r="H65" i="31"/>
  <c r="H57" i="31"/>
  <c r="I236" i="32"/>
  <c r="H204" i="32"/>
  <c r="H49" i="31"/>
  <c r="H41" i="31"/>
  <c r="G172" i="32"/>
  <c r="H33" i="31"/>
  <c r="F140" i="32"/>
  <c r="E108" i="32"/>
  <c r="H25" i="31"/>
  <c r="D76" i="32"/>
  <c r="H17" i="31"/>
  <c r="H9" i="31"/>
  <c r="C44" i="32"/>
  <c r="H60" i="31"/>
  <c r="E268" i="32"/>
  <c r="H67" i="31"/>
  <c r="E300" i="32"/>
  <c r="H31" i="31"/>
  <c r="D140" i="32"/>
  <c r="H30" i="31"/>
  <c r="C140" i="32"/>
  <c r="H24" i="31"/>
  <c r="D108" i="32"/>
  <c r="H27" i="31"/>
  <c r="G108" i="32"/>
  <c r="H22" i="31"/>
  <c r="I76" i="32"/>
  <c r="H58" i="31"/>
  <c r="C268" i="32"/>
  <c r="H68" i="31"/>
  <c r="F300" i="32"/>
  <c r="E172" i="32"/>
  <c r="H39" i="31"/>
  <c r="H62" i="31"/>
  <c r="G268" i="32"/>
  <c r="H32" i="31"/>
  <c r="E140" i="32"/>
  <c r="G12" i="32"/>
  <c r="H6" i="31"/>
  <c r="H46" i="31"/>
  <c r="E204" i="32"/>
  <c r="D300" i="32"/>
  <c r="H66" i="31"/>
  <c r="H12" i="31"/>
  <c r="F44" i="32"/>
  <c r="G332" i="32"/>
  <c r="H76" i="31"/>
  <c r="H59" i="31"/>
  <c r="D268" i="32"/>
  <c r="F204" i="32"/>
  <c r="H47" i="31"/>
  <c r="H48" i="31"/>
  <c r="G204" i="32"/>
  <c r="H38" i="31"/>
  <c r="D172" i="32"/>
  <c r="I332" i="32"/>
  <c r="H78" i="31"/>
  <c r="D44" i="32"/>
  <c r="H10" i="31"/>
  <c r="E332" i="32"/>
  <c r="H74" i="31"/>
  <c r="H20" i="31"/>
  <c r="G76" i="32"/>
  <c r="H14" i="31"/>
  <c r="H44" i="32"/>
  <c r="H55" i="31"/>
  <c r="G236" i="32"/>
  <c r="H56" i="31"/>
  <c r="H236" i="32"/>
  <c r="H70" i="31"/>
  <c r="H300" i="32"/>
  <c r="E76" i="32"/>
  <c r="H18" i="31"/>
  <c r="H108" i="32"/>
  <c r="H28" i="31"/>
  <c r="H51" i="31"/>
  <c r="C236" i="32"/>
  <c r="H54" i="31"/>
  <c r="F236" i="32"/>
  <c r="H268" i="32"/>
  <c r="H63" i="31"/>
  <c r="H64" i="31"/>
  <c r="I268" i="32"/>
  <c r="H26" i="31"/>
  <c r="F108" i="32"/>
  <c r="H36" i="31"/>
  <c r="I140" i="32"/>
  <c r="H7" i="31"/>
  <c r="H12" i="32"/>
  <c r="H71" i="31"/>
  <c r="I300" i="32"/>
  <c r="C332" i="32"/>
  <c r="H72" i="31"/>
  <c r="H34" i="31"/>
  <c r="G140" i="32"/>
  <c r="H19" i="31"/>
  <c r="F76" i="32"/>
  <c r="C204" i="32"/>
  <c r="H44" i="31"/>
  <c r="H3" i="31"/>
  <c r="D12" i="32"/>
  <c r="I44" i="32"/>
  <c r="H15" i="31"/>
  <c r="H79" i="31"/>
  <c r="C364" i="32"/>
  <c r="H8" i="31"/>
  <c r="I12" i="32"/>
  <c r="H80" i="31"/>
  <c r="D364" i="32"/>
  <c r="H42" i="31"/>
  <c r="H172" i="32"/>
  <c r="H75" i="31"/>
  <c r="F332" i="32"/>
  <c r="H52" i="31"/>
  <c r="D236" i="32"/>
  <c r="H43" i="31"/>
  <c r="I172" i="32"/>
  <c r="C108" i="32"/>
  <c r="H23" i="31"/>
  <c r="H35" i="31"/>
  <c r="H140" i="32"/>
  <c r="H16" i="31"/>
  <c r="C76" i="32"/>
  <c r="I204" i="32"/>
  <c r="H50" i="31"/>
  <c r="H4" i="31"/>
  <c r="E12" i="32"/>
  <c r="F172" i="32"/>
  <c r="H40" i="31"/>
  <c r="C84" i="15"/>
  <c r="G84" i="15" s="1"/>
  <c r="C640" i="24"/>
  <c r="I309" i="32"/>
  <c r="G113" i="32"/>
  <c r="M27" i="31"/>
  <c r="C87" i="15"/>
  <c r="G87" i="15" s="1"/>
  <c r="H87" i="15" s="1"/>
  <c r="I87" i="15" s="1"/>
  <c r="E341" i="32"/>
  <c r="C643" i="24"/>
  <c r="M78" i="31"/>
  <c r="I337" i="32"/>
  <c r="C60" i="15"/>
  <c r="C713" i="24"/>
  <c r="F213" i="32"/>
  <c r="C680" i="24"/>
  <c r="H53" i="32"/>
  <c r="C27" i="15"/>
  <c r="G27" i="15" s="1"/>
  <c r="M75" i="31"/>
  <c r="F337" i="32"/>
  <c r="M61" i="31"/>
  <c r="F273" i="32"/>
  <c r="C689" i="24"/>
  <c r="C117" i="32"/>
  <c r="C36" i="15"/>
  <c r="I364" i="32"/>
  <c r="H11" i="31"/>
  <c r="E44" i="32"/>
  <c r="C699" i="24"/>
  <c r="F149" i="32"/>
  <c r="C46" i="15"/>
  <c r="G46" i="15" s="1"/>
  <c r="E17" i="32"/>
  <c r="M4" i="31"/>
  <c r="M56" i="31"/>
  <c r="H241" i="32"/>
  <c r="H273" i="32"/>
  <c r="M63" i="31"/>
  <c r="M37" i="31"/>
  <c r="C177" i="32"/>
  <c r="I81" i="32"/>
  <c r="M22" i="31"/>
  <c r="C369" i="32"/>
  <c r="M79" i="31"/>
  <c r="M18" i="31"/>
  <c r="E81" i="32"/>
  <c r="I277" i="32"/>
  <c r="C77" i="15"/>
  <c r="C638" i="24"/>
  <c r="G181" i="32"/>
  <c r="C707" i="24"/>
  <c r="C54" i="15"/>
  <c r="M47" i="31"/>
  <c r="F209" i="32"/>
  <c r="M11" i="31"/>
  <c r="E49" i="32"/>
  <c r="M29" i="31"/>
  <c r="I113" i="32"/>
  <c r="C712" i="24"/>
  <c r="C59" i="15"/>
  <c r="G59" i="15" s="1"/>
  <c r="E213" i="32"/>
  <c r="M23" i="31"/>
  <c r="C113" i="32"/>
  <c r="G241" i="32"/>
  <c r="M55" i="31"/>
  <c r="M21" i="31"/>
  <c r="H81" i="32"/>
  <c r="H113" i="32"/>
  <c r="M28" i="31"/>
  <c r="C81" i="32"/>
  <c r="M16" i="31"/>
  <c r="M59" i="31"/>
  <c r="D273" i="32"/>
  <c r="E273" i="32"/>
  <c r="M60" i="31"/>
  <c r="D145" i="32"/>
  <c r="M31" i="31"/>
  <c r="F81" i="32"/>
  <c r="M19" i="31"/>
  <c r="M5" i="31"/>
  <c r="F17" i="32"/>
  <c r="I177" i="32"/>
  <c r="M43" i="31"/>
  <c r="M3" i="31"/>
  <c r="D17" i="32"/>
  <c r="C31" i="15"/>
  <c r="C684" i="24"/>
  <c r="E85" i="32"/>
  <c r="I49" i="32"/>
  <c r="M15" i="31"/>
  <c r="M58" i="31"/>
  <c r="C273" i="32"/>
  <c r="I117" i="32"/>
  <c r="C42" i="15"/>
  <c r="G42" i="15" s="1"/>
  <c r="C695" i="24"/>
  <c r="C373" i="32"/>
  <c r="C622" i="24"/>
  <c r="C92" i="15"/>
  <c r="G92" i="15" s="1"/>
  <c r="C676" i="24"/>
  <c r="C23" i="15"/>
  <c r="G23" i="15" s="1"/>
  <c r="D53" i="32"/>
  <c r="F305" i="32"/>
  <c r="M68" i="31"/>
  <c r="M7" i="31"/>
  <c r="H17" i="32"/>
  <c r="C693" i="24"/>
  <c r="C40" i="15"/>
  <c r="G117" i="32"/>
  <c r="M74" i="31"/>
  <c r="E337" i="32"/>
  <c r="H245" i="32"/>
  <c r="C69" i="15"/>
  <c r="G69" i="15" s="1"/>
  <c r="H69" i="15" s="1"/>
  <c r="I69" i="15" s="1"/>
  <c r="E209" i="32"/>
  <c r="M46" i="31"/>
  <c r="I273" i="32"/>
  <c r="M64" i="31"/>
  <c r="M32" i="31"/>
  <c r="E145" i="32"/>
  <c r="M45" i="31"/>
  <c r="D209" i="32"/>
  <c r="M53" i="31"/>
  <c r="E241" i="32"/>
  <c r="C644" i="24"/>
  <c r="F341" i="32"/>
  <c r="C88" i="15"/>
  <c r="G88" i="15" s="1"/>
  <c r="M48" i="31"/>
  <c r="G209" i="32"/>
  <c r="M36" i="31"/>
  <c r="I145" i="32"/>
  <c r="H337" i="32"/>
  <c r="M77" i="31"/>
  <c r="M10" i="31"/>
  <c r="D49" i="32"/>
  <c r="I341" i="32"/>
  <c r="C647" i="24"/>
  <c r="C91" i="15"/>
  <c r="G91" i="15" s="1"/>
  <c r="M69" i="31"/>
  <c r="G305" i="32"/>
  <c r="M17" i="31"/>
  <c r="D81" i="32"/>
  <c r="M65" i="31"/>
  <c r="C305" i="32"/>
  <c r="H209" i="32"/>
  <c r="M49" i="31"/>
  <c r="D113" i="32"/>
  <c r="M24" i="31"/>
  <c r="G337" i="32"/>
  <c r="M76" i="31"/>
  <c r="M14" i="31"/>
  <c r="H49" i="32"/>
  <c r="M6" i="31"/>
  <c r="G17" i="32"/>
  <c r="M80" i="31"/>
  <c r="D369" i="32"/>
  <c r="M66" i="31"/>
  <c r="D305" i="32"/>
  <c r="M52" i="31"/>
  <c r="D241" i="32"/>
  <c r="M26" i="31"/>
  <c r="F113" i="32"/>
  <c r="C637" i="24"/>
  <c r="H277" i="32"/>
  <c r="C76" i="15"/>
  <c r="G76" i="15" s="1"/>
  <c r="H76" i="15" s="1"/>
  <c r="I76" i="15" s="1"/>
  <c r="C181" i="32"/>
  <c r="C703" i="24"/>
  <c r="C50" i="15"/>
  <c r="M33" i="31"/>
  <c r="F145" i="32"/>
  <c r="G177" i="32"/>
  <c r="M41" i="31"/>
  <c r="M35" i="31"/>
  <c r="H145" i="32"/>
  <c r="I305" i="32"/>
  <c r="M71" i="31"/>
  <c r="C35" i="15"/>
  <c r="I85" i="32"/>
  <c r="C688" i="24"/>
  <c r="M70" i="31"/>
  <c r="H305" i="32"/>
  <c r="M38" i="31"/>
  <c r="D177" i="32"/>
  <c r="M62" i="31"/>
  <c r="G273" i="32"/>
  <c r="M40" i="31"/>
  <c r="F177" i="32"/>
  <c r="M25" i="31"/>
  <c r="E113" i="32"/>
  <c r="M73" i="31"/>
  <c r="D337" i="32"/>
  <c r="M72" i="31"/>
  <c r="C337" i="32"/>
  <c r="C241" i="32"/>
  <c r="M51" i="31"/>
  <c r="M42" i="31"/>
  <c r="H177" i="32"/>
  <c r="G49" i="32"/>
  <c r="M13" i="31"/>
  <c r="I17" i="32"/>
  <c r="M8" i="31"/>
  <c r="M44" i="31"/>
  <c r="C209" i="32"/>
  <c r="G81" i="32"/>
  <c r="M20" i="31"/>
  <c r="C617" i="24"/>
  <c r="C74" i="15"/>
  <c r="G74" i="15" s="1"/>
  <c r="H74" i="15" s="1"/>
  <c r="I74" i="15" s="1"/>
  <c r="F277" i="32"/>
  <c r="M54" i="31"/>
  <c r="F241" i="32"/>
  <c r="M12" i="31"/>
  <c r="F49" i="32"/>
  <c r="M30" i="31"/>
  <c r="C145" i="32"/>
  <c r="M50" i="31"/>
  <c r="I209" i="32"/>
  <c r="M57" i="31"/>
  <c r="I241" i="32"/>
  <c r="M9" i="31"/>
  <c r="C49" i="32"/>
  <c r="M34" i="31"/>
  <c r="G145" i="32"/>
  <c r="E305" i="32"/>
  <c r="M67" i="31"/>
  <c r="M39" i="31"/>
  <c r="E177" i="32"/>
  <c r="C710" i="24"/>
  <c r="C213" i="32"/>
  <c r="C57" i="15"/>
  <c r="G57" i="15" s="1"/>
  <c r="C277" i="32"/>
  <c r="C618" i="24"/>
  <c r="C71" i="15"/>
  <c r="G71" i="15" s="1"/>
  <c r="H71" i="15" s="1"/>
  <c r="I71" i="15" s="1"/>
  <c r="C709" i="24"/>
  <c r="I181" i="32"/>
  <c r="G21" i="32"/>
  <c r="C19" i="15"/>
  <c r="G19" i="15" s="1"/>
  <c r="C672" i="24"/>
  <c r="C681" i="24"/>
  <c r="I53" i="32"/>
  <c r="C697" i="24"/>
  <c r="D149" i="32"/>
  <c r="C44" i="15"/>
  <c r="G44" i="15" s="1"/>
  <c r="I369" i="32"/>
  <c r="C632" i="24"/>
  <c r="C66" i="15"/>
  <c r="G66" i="15" s="1"/>
  <c r="E245" i="32"/>
  <c r="C47" i="15"/>
  <c r="G47" i="15" s="1"/>
  <c r="C700" i="24"/>
  <c r="G149" i="32"/>
  <c r="E117" i="32"/>
  <c r="C691" i="24"/>
  <c r="I245" i="32"/>
  <c r="C619" i="24"/>
  <c r="C309" i="32"/>
  <c r="E149" i="32"/>
  <c r="C698" i="24"/>
  <c r="C694" i="24"/>
  <c r="H117" i="32"/>
  <c r="C687" i="24"/>
  <c r="H85" i="32"/>
  <c r="F85" i="32"/>
  <c r="C685" i="24"/>
  <c r="C690" i="24"/>
  <c r="D117" i="32"/>
  <c r="I149" i="32"/>
  <c r="C702" i="24"/>
  <c r="D277" i="32"/>
  <c r="C72" i="15"/>
  <c r="G72" i="15" s="1"/>
  <c r="C636" i="24"/>
  <c r="C149" i="32"/>
  <c r="C696" i="24"/>
  <c r="H213" i="32"/>
  <c r="C62" i="15"/>
  <c r="F245" i="32"/>
  <c r="C67" i="15"/>
  <c r="G67" i="15" s="1"/>
  <c r="C633" i="24"/>
  <c r="G277" i="32"/>
  <c r="C635" i="24"/>
  <c r="C58" i="15"/>
  <c r="G58" i="15" s="1"/>
  <c r="C711" i="24"/>
  <c r="D213" i="32"/>
  <c r="G53" i="32"/>
  <c r="C26" i="15"/>
  <c r="C679" i="24"/>
  <c r="C16" i="15"/>
  <c r="G16" i="15" s="1"/>
  <c r="C669" i="24"/>
  <c r="D21" i="32"/>
  <c r="G245" i="32"/>
  <c r="C68" i="15"/>
  <c r="G68" i="15" s="1"/>
  <c r="C341" i="32"/>
  <c r="C85" i="15"/>
  <c r="G85" i="15" s="1"/>
  <c r="C641" i="24"/>
  <c r="G85" i="32"/>
  <c r="C686" i="24"/>
  <c r="G213" i="32"/>
  <c r="C61" i="15"/>
  <c r="D181" i="32"/>
  <c r="C51" i="15"/>
  <c r="C704" i="24"/>
  <c r="I21" i="32"/>
  <c r="C21" i="15"/>
  <c r="G21" i="15" s="1"/>
  <c r="C674" i="24"/>
  <c r="F53" i="32"/>
  <c r="C678" i="24"/>
  <c r="C25" i="15"/>
  <c r="G25" i="15" s="1"/>
  <c r="C245" i="32"/>
  <c r="C628" i="24"/>
  <c r="G341" i="32"/>
  <c r="H149" i="32"/>
  <c r="C701" i="24"/>
  <c r="F117" i="32"/>
  <c r="C692" i="24"/>
  <c r="C52" i="15"/>
  <c r="G52" i="15" s="1"/>
  <c r="E181" i="32"/>
  <c r="C705" i="24"/>
  <c r="G309" i="32"/>
  <c r="C85" i="32"/>
  <c r="C682" i="24"/>
  <c r="H21" i="32"/>
  <c r="C20" i="15"/>
  <c r="G20" i="15" s="1"/>
  <c r="C673" i="24"/>
  <c r="H341" i="32"/>
  <c r="C646" i="24"/>
  <c r="H181" i="32"/>
  <c r="C55" i="15"/>
  <c r="G55" i="15" s="1"/>
  <c r="C708" i="24"/>
  <c r="I213" i="32"/>
  <c r="H309" i="32"/>
  <c r="C83" i="15"/>
  <c r="G83" i="15" s="1"/>
  <c r="C639" i="24"/>
  <c r="E277" i="32"/>
  <c r="C634" i="24"/>
  <c r="D341" i="32"/>
  <c r="C642" i="24"/>
  <c r="D309" i="32"/>
  <c r="C627" i="24"/>
  <c r="C79" i="15"/>
  <c r="G79" i="15" s="1"/>
  <c r="D85" i="32"/>
  <c r="C683" i="24"/>
  <c r="C30" i="15"/>
  <c r="G30" i="15" s="1"/>
  <c r="C620" i="24"/>
  <c r="D373" i="32"/>
  <c r="D245" i="32"/>
  <c r="F309" i="32"/>
  <c r="C81" i="15"/>
  <c r="G81" i="15" s="1"/>
  <c r="C623" i="24"/>
  <c r="E309" i="32"/>
  <c r="C80" i="15"/>
  <c r="G80" i="15" s="1"/>
  <c r="C621" i="24"/>
  <c r="F21" i="32"/>
  <c r="C18" i="15"/>
  <c r="G18" i="15" s="1"/>
  <c r="C671" i="24"/>
  <c r="C53" i="32"/>
  <c r="C675" i="24"/>
  <c r="C22" i="15"/>
  <c r="G22" i="15" s="1"/>
  <c r="C73" i="15"/>
  <c r="G73" i="15" s="1"/>
  <c r="H73" i="15" s="1"/>
  <c r="I73" i="15" s="1"/>
  <c r="C32" i="15"/>
  <c r="G32" i="15" s="1"/>
  <c r="C63" i="15"/>
  <c r="G63" i="15" s="1"/>
  <c r="C70" i="15"/>
  <c r="G70" i="15" s="1"/>
  <c r="H70" i="15" s="1"/>
  <c r="I70" i="15" s="1"/>
  <c r="C89" i="15"/>
  <c r="G89" i="15" s="1"/>
  <c r="H89" i="15" s="1"/>
  <c r="I89" i="15" s="1"/>
  <c r="C49" i="15"/>
  <c r="G49" i="15" s="1"/>
  <c r="C39" i="15"/>
  <c r="G39" i="15" s="1"/>
  <c r="C64" i="15"/>
  <c r="G64" i="15" s="1"/>
  <c r="C38" i="15"/>
  <c r="G38" i="15" s="1"/>
  <c r="C65" i="15"/>
  <c r="G65" i="15" s="1"/>
  <c r="C29" i="15"/>
  <c r="H29" i="15" s="1"/>
  <c r="C75" i="15"/>
  <c r="G75" i="15" s="1"/>
  <c r="H75" i="15" s="1"/>
  <c r="I75" i="15" s="1"/>
  <c r="C82" i="15"/>
  <c r="C33" i="15"/>
  <c r="C56" i="15"/>
  <c r="G56" i="15" s="1"/>
  <c r="C43" i="15"/>
  <c r="G43" i="15" s="1"/>
  <c r="C28" i="15"/>
  <c r="C78" i="15"/>
  <c r="G78" i="15" s="1"/>
  <c r="H78" i="15" s="1"/>
  <c r="I78" i="15" s="1"/>
  <c r="C90" i="15"/>
  <c r="G90" i="15" s="1"/>
  <c r="C34" i="15"/>
  <c r="G34" i="15" s="1"/>
  <c r="C86" i="15"/>
  <c r="G86" i="15" s="1"/>
  <c r="H86" i="15" s="1"/>
  <c r="I86" i="15" s="1"/>
  <c r="C45" i="15"/>
  <c r="G45" i="15" s="1"/>
  <c r="C37" i="15"/>
  <c r="C48" i="15"/>
  <c r="G48" i="15" s="1"/>
  <c r="C93" i="15"/>
  <c r="G93" i="15" s="1"/>
  <c r="H93" i="15" s="1"/>
  <c r="I93" i="15" s="1"/>
  <c r="C41" i="15"/>
  <c r="G41" i="15" s="1"/>
  <c r="I373" i="32"/>
  <c r="C716" i="24"/>
  <c r="C616" i="24"/>
  <c r="C624" i="24"/>
  <c r="C625" i="24"/>
  <c r="C626" i="24"/>
  <c r="C629" i="24"/>
  <c r="C630" i="24"/>
  <c r="C645" i="24"/>
  <c r="C631" i="24"/>
  <c r="C614" i="24"/>
  <c r="D615" i="24" s="1"/>
  <c r="D693" i="24" s="1"/>
  <c r="H63" i="15" l="1"/>
  <c r="H49" i="15"/>
  <c r="I49" i="15" s="1"/>
  <c r="G37" i="15"/>
  <c r="H37" i="15"/>
  <c r="I37" i="15" s="1"/>
  <c r="G51" i="15"/>
  <c r="H51" i="15"/>
  <c r="G77" i="15"/>
  <c r="H77" i="15" s="1"/>
  <c r="G33" i="15"/>
  <c r="H33" i="15"/>
  <c r="G35" i="15"/>
  <c r="H35" i="15"/>
  <c r="H64" i="15"/>
  <c r="G26" i="15"/>
  <c r="H26" i="15"/>
  <c r="G50" i="15"/>
  <c r="H50" i="15"/>
  <c r="I50" i="15" s="1"/>
  <c r="G31" i="15"/>
  <c r="H31" i="15" s="1"/>
  <c r="I31" i="15" s="1"/>
  <c r="G82" i="15"/>
  <c r="H82" i="15" s="1"/>
  <c r="H43" i="15"/>
  <c r="I43" i="15" s="1"/>
  <c r="G28" i="15"/>
  <c r="H28" i="15"/>
  <c r="I28" i="15" s="1"/>
  <c r="G29" i="15"/>
  <c r="G54" i="15"/>
  <c r="H54" i="15"/>
  <c r="I54" i="15" s="1"/>
  <c r="H45" i="15"/>
  <c r="I45" i="15" s="1"/>
  <c r="G40" i="15"/>
  <c r="H40" i="15" s="1"/>
  <c r="I40" i="15" s="1"/>
  <c r="H48" i="15"/>
  <c r="I48" i="15" s="1"/>
  <c r="G36" i="15"/>
  <c r="H36" i="15"/>
  <c r="I36" i="15" s="1"/>
  <c r="D674" i="24"/>
  <c r="D706" i="24"/>
  <c r="D647" i="24"/>
  <c r="D668" i="24"/>
  <c r="D712" i="24"/>
  <c r="D709" i="24"/>
  <c r="D635" i="24"/>
  <c r="C715" i="24"/>
  <c r="D677" i="24"/>
  <c r="D695" i="24"/>
  <c r="D713" i="24"/>
  <c r="D678" i="24"/>
  <c r="D711" i="24"/>
  <c r="D675" i="24"/>
  <c r="D685" i="24"/>
  <c r="D705" i="24"/>
  <c r="D669" i="24"/>
  <c r="D691" i="24"/>
  <c r="D636" i="24"/>
  <c r="D639" i="24"/>
  <c r="D645" i="24"/>
  <c r="D618" i="24"/>
  <c r="D625" i="24"/>
  <c r="D620" i="24"/>
  <c r="D632" i="24"/>
  <c r="D626" i="24"/>
  <c r="D617" i="24"/>
  <c r="D627" i="24"/>
  <c r="D634" i="24"/>
  <c r="D644" i="24"/>
  <c r="D708" i="24"/>
  <c r="D671" i="24"/>
  <c r="D622" i="24"/>
  <c r="D619" i="24"/>
  <c r="D628" i="24"/>
  <c r="D643" i="24"/>
  <c r="D616" i="24"/>
  <c r="D673" i="24"/>
  <c r="D707" i="24"/>
  <c r="D699" i="24"/>
  <c r="D701" i="24"/>
  <c r="D692" i="24"/>
  <c r="D696" i="24"/>
  <c r="D670" i="24"/>
  <c r="D688" i="24"/>
  <c r="D702" i="24"/>
  <c r="D704" i="24"/>
  <c r="D683" i="24"/>
  <c r="D716" i="24"/>
  <c r="D638" i="24"/>
  <c r="D646" i="24"/>
  <c r="D641" i="24"/>
  <c r="D700" i="24"/>
  <c r="D694" i="24"/>
  <c r="D621" i="24"/>
  <c r="D630" i="24"/>
  <c r="D640" i="24"/>
  <c r="D629" i="24"/>
  <c r="D637" i="24"/>
  <c r="D623" i="24"/>
  <c r="D642" i="24"/>
  <c r="D624" i="24"/>
  <c r="D679" i="24"/>
  <c r="D676" i="24"/>
  <c r="D680" i="24"/>
  <c r="D672" i="24"/>
  <c r="D681" i="24"/>
  <c r="D684" i="24"/>
  <c r="D687" i="24"/>
  <c r="D686" i="24"/>
  <c r="D689" i="24"/>
  <c r="D710" i="24"/>
  <c r="D697" i="24"/>
  <c r="D698" i="24"/>
  <c r="C648" i="24"/>
  <c r="M716" i="24" s="1"/>
  <c r="D703" i="24"/>
  <c r="D633" i="24"/>
  <c r="D682" i="24"/>
  <c r="D690" i="24"/>
  <c r="D631" i="24"/>
  <c r="D715" i="24" l="1"/>
  <c r="E623" i="24"/>
  <c r="E716" i="24" s="1"/>
  <c r="E612" i="24"/>
  <c r="E673" i="24" s="1"/>
  <c r="E687" i="24" l="1"/>
  <c r="E624" i="24"/>
  <c r="F624" i="24" s="1"/>
  <c r="F668" i="24" s="1"/>
  <c r="E646" i="24"/>
  <c r="E708" i="24"/>
  <c r="E696" i="24"/>
  <c r="E632" i="24"/>
  <c r="F631" i="24"/>
  <c r="F704" i="24"/>
  <c r="F672" i="24"/>
  <c r="F707" i="24"/>
  <c r="F644" i="24"/>
  <c r="F698" i="24"/>
  <c r="F670" i="24"/>
  <c r="F705" i="24"/>
  <c r="F632" i="24"/>
  <c r="F710" i="24"/>
  <c r="E684" i="24"/>
  <c r="E690" i="24"/>
  <c r="E685" i="24"/>
  <c r="E671" i="24"/>
  <c r="E693" i="24"/>
  <c r="E636" i="24"/>
  <c r="E679" i="24"/>
  <c r="E678" i="24"/>
  <c r="F634" i="24"/>
  <c r="F628" i="24"/>
  <c r="E643" i="24"/>
  <c r="E670" i="24"/>
  <c r="E633" i="24"/>
  <c r="F689" i="24"/>
  <c r="F629" i="24"/>
  <c r="E705" i="24"/>
  <c r="E702" i="24"/>
  <c r="E707" i="24"/>
  <c r="E710" i="24"/>
  <c r="E631" i="24"/>
  <c r="E639" i="24"/>
  <c r="E676" i="24"/>
  <c r="E697" i="24"/>
  <c r="E669" i="24"/>
  <c r="E706" i="24"/>
  <c r="E644" i="24"/>
  <c r="E713" i="24"/>
  <c r="E627" i="24"/>
  <c r="E712" i="24"/>
  <c r="E641" i="24"/>
  <c r="E640" i="24"/>
  <c r="E647" i="24"/>
  <c r="E692" i="24"/>
  <c r="E691" i="24"/>
  <c r="E675" i="24"/>
  <c r="E703" i="24"/>
  <c r="E701" i="24"/>
  <c r="E683" i="24"/>
  <c r="E634" i="24"/>
  <c r="E694" i="24"/>
  <c r="E689" i="24"/>
  <c r="E681" i="24"/>
  <c r="E695" i="24"/>
  <c r="E629" i="24"/>
  <c r="E709" i="24"/>
  <c r="E700" i="24"/>
  <c r="E642" i="24"/>
  <c r="E680" i="24"/>
  <c r="E630" i="24"/>
  <c r="E674" i="24"/>
  <c r="E637" i="24"/>
  <c r="E626" i="24"/>
  <c r="E699" i="24"/>
  <c r="E645" i="24"/>
  <c r="E628" i="24"/>
  <c r="E704" i="24"/>
  <c r="E672" i="24"/>
  <c r="E635" i="24"/>
  <c r="E711" i="24"/>
  <c r="E688" i="24"/>
  <c r="E686" i="24"/>
  <c r="E677" i="24"/>
  <c r="E638" i="24"/>
  <c r="E668" i="24"/>
  <c r="E625" i="24"/>
  <c r="E682" i="24"/>
  <c r="E698" i="24"/>
  <c r="F674" i="24" l="1"/>
  <c r="F712" i="24"/>
  <c r="F640" i="24"/>
  <c r="F636" i="24"/>
  <c r="F703" i="24"/>
  <c r="F646" i="24"/>
  <c r="F625" i="24"/>
  <c r="F633" i="24"/>
  <c r="F639" i="24"/>
  <c r="F645" i="24"/>
  <c r="F642" i="24"/>
  <c r="F709" i="24"/>
  <c r="F675" i="24"/>
  <c r="F669" i="24"/>
  <c r="F696" i="24"/>
  <c r="F641" i="24"/>
  <c r="F682" i="24"/>
  <c r="F671" i="24"/>
  <c r="F700" i="24"/>
  <c r="F647" i="24"/>
  <c r="F713" i="24"/>
  <c r="F695" i="24"/>
  <c r="F637" i="24"/>
  <c r="F691" i="24"/>
  <c r="F673" i="24"/>
  <c r="F708" i="24"/>
  <c r="F706" i="24"/>
  <c r="F678" i="24"/>
  <c r="F711" i="24"/>
  <c r="F630" i="24"/>
  <c r="F715" i="24" s="1"/>
  <c r="F685" i="24"/>
  <c r="F694" i="24"/>
  <c r="F699" i="24"/>
  <c r="F679" i="24"/>
  <c r="F692" i="24"/>
  <c r="F627" i="24"/>
  <c r="F626" i="24"/>
  <c r="F683" i="24"/>
  <c r="F635" i="24"/>
  <c r="F680" i="24"/>
  <c r="F701" i="24"/>
  <c r="F688" i="24"/>
  <c r="F681" i="24"/>
  <c r="F716" i="24"/>
  <c r="F702" i="24"/>
  <c r="F690" i="24"/>
  <c r="F684" i="24"/>
  <c r="F686" i="24"/>
  <c r="F643" i="24"/>
  <c r="F697" i="24"/>
  <c r="F638" i="24"/>
  <c r="F676" i="24"/>
  <c r="G625" i="24"/>
  <c r="G641" i="24" s="1"/>
  <c r="F687" i="24"/>
  <c r="F693" i="24"/>
  <c r="F677" i="24"/>
  <c r="E715" i="24"/>
  <c r="G700" i="24"/>
  <c r="M700" i="24" s="1"/>
  <c r="G151" i="32" s="1"/>
  <c r="G685" i="24"/>
  <c r="M685" i="24" s="1"/>
  <c r="F87" i="32" s="1"/>
  <c r="G693" i="24"/>
  <c r="M693" i="24" s="1"/>
  <c r="G119" i="32" s="1"/>
  <c r="G695" i="24"/>
  <c r="M695" i="24" s="1"/>
  <c r="I119" i="32" s="1"/>
  <c r="G668" i="24"/>
  <c r="M668" i="24" s="1"/>
  <c r="G716" i="24"/>
  <c r="G633" i="24"/>
  <c r="G678" i="24"/>
  <c r="M678" i="24" s="1"/>
  <c r="F55" i="32" s="1"/>
  <c r="G674" i="24"/>
  <c r="M674" i="24" s="1"/>
  <c r="I23" i="32" s="1"/>
  <c r="G703" i="24"/>
  <c r="M703" i="24" s="1"/>
  <c r="C183" i="32" s="1"/>
  <c r="G645" i="24"/>
  <c r="L647" i="24" s="1"/>
  <c r="G643" i="24"/>
  <c r="G637" i="24"/>
  <c r="G713" i="24"/>
  <c r="M713" i="24" s="1"/>
  <c r="F215" i="32" s="1"/>
  <c r="G679" i="24"/>
  <c r="M679" i="24" s="1"/>
  <c r="G55" i="32" s="1"/>
  <c r="G689" i="24"/>
  <c r="M689" i="24" s="1"/>
  <c r="C119" i="32" s="1"/>
  <c r="G691" i="24"/>
  <c r="M691" i="24" s="1"/>
  <c r="E119" i="32" s="1"/>
  <c r="G701" i="24"/>
  <c r="M701" i="24" s="1"/>
  <c r="H151" i="32" s="1"/>
  <c r="M669" i="24" l="1"/>
  <c r="D23" i="32" s="1"/>
  <c r="G696" i="24"/>
  <c r="M696" i="24" s="1"/>
  <c r="C151" i="32" s="1"/>
  <c r="G683" i="24"/>
  <c r="M683" i="24" s="1"/>
  <c r="D87" i="32" s="1"/>
  <c r="G634" i="24"/>
  <c r="G639" i="24"/>
  <c r="G711" i="24"/>
  <c r="M711" i="24" s="1"/>
  <c r="D215" i="32" s="1"/>
  <c r="G627" i="24"/>
  <c r="G636" i="24"/>
  <c r="G688" i="24"/>
  <c r="M688" i="24" s="1"/>
  <c r="I87" i="32" s="1"/>
  <c r="G635" i="24"/>
  <c r="G704" i="24"/>
  <c r="M704" i="24" s="1"/>
  <c r="D183" i="32" s="1"/>
  <c r="G646" i="24"/>
  <c r="G686" i="24"/>
  <c r="M686" i="24" s="1"/>
  <c r="G87" i="32" s="1"/>
  <c r="G692" i="24"/>
  <c r="M692" i="24" s="1"/>
  <c r="F119" i="32" s="1"/>
  <c r="G676" i="24"/>
  <c r="M676" i="24" s="1"/>
  <c r="D55" i="32" s="1"/>
  <c r="G680" i="24"/>
  <c r="M680" i="24" s="1"/>
  <c r="H55" i="32" s="1"/>
  <c r="G702" i="24"/>
  <c r="M702" i="24" s="1"/>
  <c r="I151" i="32" s="1"/>
  <c r="G628" i="24"/>
  <c r="G630" i="24"/>
  <c r="J630" i="24" s="1"/>
  <c r="G631" i="24"/>
  <c r="K644" i="24" s="1"/>
  <c r="K683" i="24" s="1"/>
  <c r="G647" i="24"/>
  <c r="G681" i="24"/>
  <c r="M681" i="24" s="1"/>
  <c r="I55" i="32" s="1"/>
  <c r="G671" i="24"/>
  <c r="M671" i="24" s="1"/>
  <c r="F23" i="32" s="1"/>
  <c r="G642" i="24"/>
  <c r="G687" i="24"/>
  <c r="M687" i="24" s="1"/>
  <c r="H87" i="32" s="1"/>
  <c r="G694" i="24"/>
  <c r="M694" i="24" s="1"/>
  <c r="H119" i="32" s="1"/>
  <c r="G629" i="24"/>
  <c r="I629" i="24" s="1"/>
  <c r="G670" i="24"/>
  <c r="M670" i="24" s="1"/>
  <c r="E23" i="32" s="1"/>
  <c r="G706" i="24"/>
  <c r="M706" i="24" s="1"/>
  <c r="F183" i="32" s="1"/>
  <c r="G644" i="24"/>
  <c r="G669" i="24"/>
  <c r="G698" i="24"/>
  <c r="M698" i="24" s="1"/>
  <c r="E151" i="32" s="1"/>
  <c r="G684" i="24"/>
  <c r="M684" i="24" s="1"/>
  <c r="E87" i="32" s="1"/>
  <c r="G638" i="24"/>
  <c r="G705" i="24"/>
  <c r="M705" i="24" s="1"/>
  <c r="E183" i="32" s="1"/>
  <c r="G675" i="24"/>
  <c r="M675" i="24" s="1"/>
  <c r="C55" i="32" s="1"/>
  <c r="G626" i="24"/>
  <c r="H628" i="24" s="1"/>
  <c r="G707" i="24"/>
  <c r="M707" i="24" s="1"/>
  <c r="G183" i="32" s="1"/>
  <c r="G690" i="24"/>
  <c r="M690" i="24" s="1"/>
  <c r="D119" i="32" s="1"/>
  <c r="G672" i="24"/>
  <c r="M672" i="24" s="1"/>
  <c r="G23" i="32" s="1"/>
  <c r="G677" i="24"/>
  <c r="G673" i="24"/>
  <c r="G712" i="24"/>
  <c r="M712" i="24" s="1"/>
  <c r="E215" i="32" s="1"/>
  <c r="G640" i="24"/>
  <c r="G682" i="24"/>
  <c r="M682" i="24" s="1"/>
  <c r="C87" i="32" s="1"/>
  <c r="G699" i="24"/>
  <c r="M699" i="24" s="1"/>
  <c r="F151" i="32" s="1"/>
  <c r="G632" i="24"/>
  <c r="G709" i="24"/>
  <c r="M709" i="24" s="1"/>
  <c r="I183" i="32" s="1"/>
  <c r="G697" i="24"/>
  <c r="M697" i="24" s="1"/>
  <c r="D151" i="32" s="1"/>
  <c r="G710" i="24"/>
  <c r="M710" i="24" s="1"/>
  <c r="C215" i="32" s="1"/>
  <c r="G708" i="24"/>
  <c r="M677" i="24"/>
  <c r="E55" i="32" s="1"/>
  <c r="M715" i="24"/>
  <c r="C23" i="32"/>
  <c r="J643" i="24"/>
  <c r="J685" i="24"/>
  <c r="J697" i="24"/>
  <c r="J674" i="24"/>
  <c r="J646" i="24"/>
  <c r="J637" i="24"/>
  <c r="J708" i="24"/>
  <c r="J645" i="24"/>
  <c r="J699" i="24"/>
  <c r="J681" i="24"/>
  <c r="J635" i="24"/>
  <c r="J672" i="24"/>
  <c r="J682" i="24"/>
  <c r="J691" i="24"/>
  <c r="J690" i="24"/>
  <c r="J701" i="24"/>
  <c r="J632" i="24"/>
  <c r="J647" i="24"/>
  <c r="J675" i="24"/>
  <c r="J677" i="24"/>
  <c r="J704" i="24"/>
  <c r="J640" i="24"/>
  <c r="J712" i="24"/>
  <c r="J678" i="24"/>
  <c r="J642" i="24"/>
  <c r="J634" i="24"/>
  <c r="J684" i="24"/>
  <c r="J716" i="24"/>
  <c r="J705" i="24"/>
  <c r="J692" i="24"/>
  <c r="J680" i="24"/>
  <c r="J683" i="24"/>
  <c r="J700" i="24"/>
  <c r="J676" i="24"/>
  <c r="J639" i="24"/>
  <c r="J669" i="24"/>
  <c r="J702" i="24"/>
  <c r="J709" i="24"/>
  <c r="J696" i="24"/>
  <c r="J711" i="24"/>
  <c r="J710" i="24"/>
  <c r="J641" i="24"/>
  <c r="J633" i="24"/>
  <c r="J688" i="24"/>
  <c r="J671" i="24"/>
  <c r="J668" i="24"/>
  <c r="J673" i="24"/>
  <c r="J713" i="24"/>
  <c r="J631" i="24"/>
  <c r="J706" i="24"/>
  <c r="J698" i="24"/>
  <c r="J695" i="24"/>
  <c r="J638" i="24"/>
  <c r="J689" i="24"/>
  <c r="J703" i="24"/>
  <c r="J686" i="24"/>
  <c r="J679" i="24"/>
  <c r="J694" i="24"/>
  <c r="J687" i="24"/>
  <c r="J693" i="24"/>
  <c r="J707" i="24"/>
  <c r="J670" i="24"/>
  <c r="J644" i="24"/>
  <c r="J636" i="24"/>
  <c r="K706" i="24"/>
  <c r="K705" i="24"/>
  <c r="K690" i="24"/>
  <c r="K681" i="24"/>
  <c r="K697" i="24"/>
  <c r="K713" i="24"/>
  <c r="K689" i="24"/>
  <c r="K669" i="24"/>
  <c r="K674" i="24"/>
  <c r="K686" i="24"/>
  <c r="K673" i="24"/>
  <c r="K707" i="24"/>
  <c r="K711" i="24"/>
  <c r="K684" i="24"/>
  <c r="K716" i="24"/>
  <c r="K676" i="24"/>
  <c r="K675" i="24"/>
  <c r="K688" i="24"/>
  <c r="L685" i="24"/>
  <c r="L712" i="24"/>
  <c r="L681" i="24"/>
  <c r="L707" i="24"/>
  <c r="L691" i="24"/>
  <c r="L679" i="24"/>
  <c r="L678" i="24"/>
  <c r="L680" i="24"/>
  <c r="L694" i="24"/>
  <c r="L689" i="24"/>
  <c r="L684" i="24"/>
  <c r="L704" i="24"/>
  <c r="L698" i="24"/>
  <c r="L711" i="24"/>
  <c r="L709" i="24"/>
  <c r="L682" i="24"/>
  <c r="L683" i="24"/>
  <c r="L692" i="24"/>
  <c r="L700" i="24"/>
  <c r="L668" i="24"/>
  <c r="L715" i="24" s="1"/>
  <c r="L676" i="24"/>
  <c r="L686" i="24"/>
  <c r="L674" i="24"/>
  <c r="L713" i="24"/>
  <c r="L690" i="24"/>
  <c r="L697" i="24"/>
  <c r="L702" i="24"/>
  <c r="L671" i="24"/>
  <c r="L669" i="24"/>
  <c r="L693" i="24"/>
  <c r="L710" i="24"/>
  <c r="L688" i="24"/>
  <c r="L695" i="24"/>
  <c r="L670" i="24"/>
  <c r="L673" i="24"/>
  <c r="M673" i="24" s="1"/>
  <c r="H23" i="32" s="1"/>
  <c r="L708" i="24"/>
  <c r="M708" i="24" s="1"/>
  <c r="H183" i="32" s="1"/>
  <c r="L672" i="24"/>
  <c r="L675" i="24"/>
  <c r="L701" i="24"/>
  <c r="L699" i="24"/>
  <c r="L703" i="24"/>
  <c r="L677" i="24"/>
  <c r="L706" i="24"/>
  <c r="L687" i="24"/>
  <c r="L716" i="24"/>
  <c r="L696" i="24"/>
  <c r="L705" i="24"/>
  <c r="I642" i="24"/>
  <c r="I634" i="24"/>
  <c r="I672" i="24"/>
  <c r="I677" i="24"/>
  <c r="I669" i="24"/>
  <c r="I701" i="24"/>
  <c r="I699" i="24"/>
  <c r="I675" i="24"/>
  <c r="I692" i="24"/>
  <c r="I713" i="24"/>
  <c r="I698" i="24"/>
  <c r="I710" i="24"/>
  <c r="I641" i="24"/>
  <c r="I633" i="24"/>
  <c r="I691" i="24"/>
  <c r="I683" i="24"/>
  <c r="I630" i="24"/>
  <c r="I676" i="24"/>
  <c r="I645" i="24"/>
  <c r="I706" i="24"/>
  <c r="I678" i="24"/>
  <c r="I712" i="24"/>
  <c r="I690" i="24"/>
  <c r="I696" i="24"/>
  <c r="I716" i="24"/>
  <c r="I671" i="24"/>
  <c r="I644" i="24"/>
  <c r="I693" i="24"/>
  <c r="I704" i="24"/>
  <c r="I705" i="24"/>
  <c r="I685" i="24"/>
  <c r="I695" i="24"/>
  <c r="I639" i="24"/>
  <c r="I640" i="24"/>
  <c r="I632" i="24"/>
  <c r="I646" i="24"/>
  <c r="I711" i="24"/>
  <c r="I670" i="24"/>
  <c r="I680" i="24"/>
  <c r="I694" i="24"/>
  <c r="I638" i="24"/>
  <c r="I707" i="24"/>
  <c r="I686" i="24"/>
  <c r="I631" i="24"/>
  <c r="I708" i="24"/>
  <c r="I703" i="24"/>
  <c r="I637" i="24"/>
  <c r="I689" i="24"/>
  <c r="I636" i="24"/>
  <c r="I684" i="24"/>
  <c r="I687" i="24"/>
  <c r="I688" i="24"/>
  <c r="I668" i="24"/>
  <c r="I681" i="24"/>
  <c r="I647" i="24"/>
  <c r="I674" i="24"/>
  <c r="I702" i="24"/>
  <c r="I673" i="24"/>
  <c r="I709" i="24"/>
  <c r="I700" i="24"/>
  <c r="I697" i="24"/>
  <c r="I635" i="24"/>
  <c r="I643" i="24"/>
  <c r="I679" i="24"/>
  <c r="I682" i="24"/>
  <c r="H691" i="24" l="1"/>
  <c r="H689" i="24"/>
  <c r="H635" i="24"/>
  <c r="H716" i="24"/>
  <c r="H668" i="24"/>
  <c r="H715" i="24" s="1"/>
  <c r="H686" i="24"/>
  <c r="H641" i="24"/>
  <c r="H638" i="24"/>
  <c r="H647" i="24"/>
  <c r="H633" i="24"/>
  <c r="H709" i="24"/>
  <c r="H640" i="24"/>
  <c r="H634" i="24"/>
  <c r="H676" i="24"/>
  <c r="H703" i="24"/>
  <c r="H643" i="24"/>
  <c r="H642" i="24"/>
  <c r="H630" i="24"/>
  <c r="H644" i="24"/>
  <c r="H711" i="24"/>
  <c r="H684" i="24"/>
  <c r="H695" i="24"/>
  <c r="H708" i="24"/>
  <c r="H645" i="24"/>
  <c r="H637" i="24"/>
  <c r="H669" i="24"/>
  <c r="H688" i="24"/>
  <c r="H682" i="24"/>
  <c r="H685" i="24"/>
  <c r="H690" i="24"/>
  <c r="H704" i="24"/>
  <c r="H677" i="24"/>
  <c r="H632" i="24"/>
  <c r="H670" i="24"/>
  <c r="H699" i="24"/>
  <c r="H697" i="24"/>
  <c r="H702" i="24"/>
  <c r="H671" i="24"/>
  <c r="H694" i="24"/>
  <c r="H687" i="24"/>
  <c r="H706" i="24"/>
  <c r="H672" i="24"/>
  <c r="H681" i="24"/>
  <c r="H639" i="24"/>
  <c r="H696" i="24"/>
  <c r="H692" i="24"/>
  <c r="H693" i="24"/>
  <c r="H678" i="24"/>
  <c r="H675" i="24"/>
  <c r="H636" i="24"/>
  <c r="H673" i="24"/>
  <c r="H631" i="24"/>
  <c r="H712" i="24"/>
  <c r="H700" i="24"/>
  <c r="H710" i="24"/>
  <c r="H674" i="24"/>
  <c r="H701" i="24"/>
  <c r="H646" i="24"/>
  <c r="H698" i="24"/>
  <c r="H707" i="24"/>
  <c r="H679" i="24"/>
  <c r="H683" i="24"/>
  <c r="H713" i="24"/>
  <c r="H629" i="24"/>
  <c r="H705" i="24"/>
  <c r="H680" i="24"/>
  <c r="K701" i="24"/>
  <c r="K671" i="24"/>
  <c r="K687" i="24"/>
  <c r="K708" i="24"/>
  <c r="K695" i="24"/>
  <c r="K680" i="24"/>
  <c r="G715" i="24"/>
  <c r="K712" i="24"/>
  <c r="K694" i="24"/>
  <c r="K670" i="24"/>
  <c r="K677" i="24"/>
  <c r="K685" i="24"/>
  <c r="K699" i="24"/>
  <c r="K698" i="24"/>
  <c r="K709" i="24"/>
  <c r="K693" i="24"/>
  <c r="K692" i="24"/>
  <c r="K672" i="24"/>
  <c r="K702" i="24"/>
  <c r="K679" i="24"/>
  <c r="K704" i="24"/>
  <c r="K696" i="24"/>
  <c r="K703" i="24"/>
  <c r="K668" i="24"/>
  <c r="K715" i="24" s="1"/>
  <c r="K691" i="24"/>
  <c r="K678" i="24"/>
  <c r="K682" i="24"/>
  <c r="K710" i="24"/>
  <c r="K700" i="24"/>
  <c r="I715" i="24"/>
  <c r="J715" i="2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<sst xmlns="http://schemas.openxmlformats.org/spreadsheetml/2006/main" count="4746" uniqueCount="1386">
  <si>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</si>
  <si>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</si>
  <si>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</si>
  <si>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</si>
  <si>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</si>
  <si>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</si>
  <si>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</si>
  <si>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</si>
  <si>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</si>
  <si>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</si>
  <si>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</si>
  <si>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</si>
  <si>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</si>
  <si>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</si>
  <si>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</si>
  <si>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</si>
  <si>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</si>
  <si>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</si>
  <si>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</si>
  <si>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</si>
  <si>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</si>
  <si>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</si>
  <si>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</si>
  <si>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</si>
  <si>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</si>
  <si>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</si>
  <si>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</si>
  <si>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</si>
  <si>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</si>
  <si>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</si>
  <si>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</si>
  <si>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</si>
  <si>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</si>
  <si>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</si>
  <si>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</si>
  <si>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</si>
  <si>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</si>
  <si>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</si>
  <si>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</si>
  <si>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</si>
  <si>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</si>
  <si>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</si>
  <si>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</si>
  <si>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</si>
  <si>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</si>
  <si>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</si>
  <si>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</si>
  <si>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</si>
  <si>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</si>
  <si>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</si>
  <si>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</si>
  <si>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</si>
  <si>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</si>
  <si>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</si>
  <si>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</si>
  <si>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</si>
  <si>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</si>
  <si>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</si>
  <si>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</si>
  <si>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</si>
  <si>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</si>
  <si>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</si>
  <si>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</si>
  <si>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</si>
  <si>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</si>
  <si>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</si>
  <si>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</si>
  <si>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</si>
  <si>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</si>
  <si>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</si>
  <si>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</si>
  <si>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</si>
  <si>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</si>
  <si>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</si>
  <si>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</si>
  <si>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</si>
  <si>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</si>
  <si>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</si>
  <si>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</si>
  <si>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</si>
  <si>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</si>
  <si>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</si>
  <si>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</si>
  <si>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</si>
  <si>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</si>
  <si>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</si>
  <si>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</si>
  <si>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</si>
  <si>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</si>
  <si>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</si>
  <si>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</si>
  <si>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</si>
  <si>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</si>
  <si>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</si>
  <si>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</si>
  <si>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</si>
  <si>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</si>
  <si>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</si>
  <si>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</si>
  <si>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</si>
  <si>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</si>
  <si>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</si>
  <si>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</si>
  <si>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</si>
  <si>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</si>
  <si>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</si>
  <si>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</si>
  <si>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</si>
  <si>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</si>
  <si>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</si>
  <si>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</si>
  <si>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</si>
  <si>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</si>
  <si>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</si>
  <si>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</si>
  <si>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</si>
  <si>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</si>
  <si>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</si>
  <si>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</si>
  <si>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</si>
  <si>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</si>
  <si>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</si>
  <si>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</si>
  <si>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</si>
  <si>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</si>
  <si>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</si>
  <si>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</si>
  <si>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</si>
  <si>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</si>
  <si>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</si>
  <si>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</si>
  <si>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</si>
  <si>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</si>
  <si>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</si>
  <si>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</si>
  <si>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</si>
  <si>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</si>
  <si>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</si>
  <si>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</si>
  <si>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</si>
  <si>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</si>
  <si>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</si>
  <si>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</si>
  <si>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</si>
  <si>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</si>
  <si>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</si>
  <si>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</si>
  <si>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</si>
  <si>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</si>
  <si>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</si>
  <si>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</si>
  <si>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</si>
  <si>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</si>
  <si>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</si>
  <si>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</si>
  <si>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</si>
  <si>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</si>
  <si>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</si>
  <si>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</si>
  <si>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</si>
  <si>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</si>
  <si>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</si>
  <si>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</si>
  <si>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</si>
  <si>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</si>
  <si>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</si>
  <si>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</si>
  <si>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</si>
  <si>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</si>
  <si>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</si>
  <si>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</si>
  <si>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</si>
  <si>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</si>
  <si>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</si>
  <si>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</si>
  <si>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</si>
  <si>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</si>
  <si>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</si>
  <si>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</si>
  <si>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</si>
  <si>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</si>
  <si>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</si>
  <si>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</si>
  <si>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</si>
  <si>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</si>
  <si>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</si>
  <si>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</si>
  <si>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</si>
  <si>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</si>
  <si>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</si>
  <si>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</si>
  <si>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</si>
  <si>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</si>
  <si>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</si>
  <si>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</si>
  <si>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</si>
  <si>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</si>
  <si>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</si>
  <si>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</si>
  <si>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</si>
  <si>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</si>
  <si>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</si>
  <si>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</si>
  <si>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</si>
  <si>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</si>
  <si>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</si>
  <si>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</si>
  <si>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</si>
  <si>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</si>
  <si>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</si>
  <si>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</si>
  <si>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</si>
  <si>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</si>
  <si>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</si>
  <si>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</si>
  <si>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</si>
  <si>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</si>
  <si>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</si>
  <si>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</si>
  <si>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</si>
  <si>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</si>
  <si>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</si>
  <si>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</si>
  <si>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</si>
  <si>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</si>
  <si>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</si>
  <si>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</si>
  <si>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</si>
  <si>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</si>
  <si>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</si>
  <si>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</si>
  <si>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</si>
  <si>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</si>
  <si>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</si>
  <si>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</si>
  <si>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</si>
  <si>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</si>
  <si>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</si>
  <si>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</si>
  <si>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</si>
  <si>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</si>
  <si>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</si>
  <si>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</si>
  <si>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</si>
  <si>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</si>
  <si>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</si>
  <si>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</si>
  <si>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</si>
  <si>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</si>
  <si>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</si>
  <si>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</si>
  <si>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</si>
  <si>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</si>
  <si>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</si>
  <si>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</si>
  <si>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</si>
  <si>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</si>
  <si>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</si>
  <si>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</si>
  <si>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</si>
  <si>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</si>
  <si>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</si>
  <si>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</si>
  <si>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</si>
  <si>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</si>
  <si>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</si>
  <si>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</si>
  <si>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</si>
  <si>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</si>
  <si>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</si>
  <si>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</si>
  <si>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</si>
  <si>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</si>
  <si>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</si>
  <si>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</si>
  <si>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</si>
  <si>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</si>
  <si>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</si>
  <si>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</si>
  <si>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</si>
  <si>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</si>
  <si>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</si>
  <si>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</si>
  <si>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</si>
  <si>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</si>
  <si>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</si>
  <si>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</si>
  <si>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</si>
  <si>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</si>
  <si>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</si>
  <si>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</si>
  <si>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</si>
  <si>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</si>
  <si>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</si>
  <si>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</si>
  <si>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</si>
  <si>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</si>
  <si>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</si>
  <si>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</si>
  <si>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</si>
  <si>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</si>
  <si>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</si>
  <si>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</si>
  <si>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</si>
  <si>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</si>
  <si>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</si>
  <si>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</si>
  <si>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</si>
  <si>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</si>
  <si>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</si>
  <si>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</si>
  <si>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</si>
  <si>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</si>
  <si>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</si>
  <si>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</si>
  <si>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</si>
  <si>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</si>
  <si>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</si>
  <si>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</si>
  <si>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</si>
  <si>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</si>
  <si>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</si>
  <si>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</si>
  <si>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</si>
  <si>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</si>
  <si>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</si>
  <si>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</si>
  <si>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</si>
  <si>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</si>
  <si>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</si>
  <si>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</si>
  <si>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</si>
  <si>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</si>
  <si>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</si>
  <si>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</si>
  <si>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</si>
  <si>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</si>
  <si>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</si>
  <si>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</si>
  <si>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</si>
  <si>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</si>
  <si>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</si>
  <si>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</si>
  <si>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</si>
  <si>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</si>
  <si>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</si>
  <si>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</si>
  <si>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</si>
  <si>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</si>
  <si>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</si>
  <si>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</si>
  <si>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</si>
  <si>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</si>
  <si>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</si>
  <si>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</si>
  <si>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</si>
  <si>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</si>
  <si>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</si>
  <si>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</si>
  <si>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</si>
  <si>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</si>
  <si>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</si>
  <si>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</si>
  <si>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</si>
  <si>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</si>
  <si>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</si>
  <si>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</si>
  <si>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</si>
  <si>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</si>
  <si>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</si>
  <si>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</si>
  <si>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</si>
  <si>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</si>
  <si>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</si>
  <si>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</si>
  <si>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</si>
  <si>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</si>
  <si>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</si>
  <si>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</si>
  <si>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</si>
  <si>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</si>
  <si>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</si>
  <si>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</si>
  <si>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</si>
  <si>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</si>
  <si>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</si>
  <si>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</si>
  <si>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</si>
  <si>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</si>
  <si>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</si>
  <si>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</si>
  <si>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</si>
  <si>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</si>
  <si>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</si>
  <si>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</si>
  <si>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</si>
  <si>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</si>
  <si>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</si>
  <si>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</si>
  <si>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</si>
  <si>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</si>
  <si>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</si>
  <si>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</si>
  <si>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</si>
  <si>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</si>
  <si>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</si>
  <si>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</si>
  <si>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</si>
  <si>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</si>
  <si>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</si>
  <si>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</si>
  <si>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</si>
  <si>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</si>
  <si>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</si>
  <si>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</si>
  <si>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</si>
  <si>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</si>
  <si>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</si>
  <si>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</si>
  <si>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</si>
  <si>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</si>
  <si>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</si>
  <si>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</si>
  <si>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</si>
  <si>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</si>
  <si>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</si>
  <si>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</si>
  <si>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</si>
  <si>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</si>
  <si>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</si>
  <si>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</si>
  <si>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</si>
  <si>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</si>
  <si>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</si>
  <si>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</si>
  <si>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</si>
  <si>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</si>
  <si>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</si>
  <si>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</si>
  <si>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</si>
  <si>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</si>
  <si>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</si>
  <si>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</si>
  <si>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</si>
  <si>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</si>
  <si>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</si>
  <si>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</si>
  <si>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</si>
  <si>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</si>
  <si>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</si>
  <si>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</si>
  <si>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</si>
  <si>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</si>
  <si>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</si>
  <si>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</si>
  <si>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</si>
  <si>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</si>
  <si>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</si>
  <si>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</si>
  <si>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</si>
  <si>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</si>
  <si>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</si>
  <si>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</si>
  <si>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</si>
  <si>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</si>
  <si>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</si>
  <si>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</si>
  <si>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</si>
  <si>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</si>
  <si>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</si>
  <si>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</si>
  <si>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</si>
  <si>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</si>
  <si>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</si>
  <si>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</si>
  <si>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</si>
  <si>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</si>
  <si>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</si>
  <si>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</si>
  <si>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</si>
  <si>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</si>
  <si>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</si>
  <si>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</si>
  <si>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</si>
  <si>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</si>
  <si>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</si>
  <si>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</si>
  <si>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</si>
  <si>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</si>
  <si>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</si>
  <si>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</si>
  <si>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</si>
  <si>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</si>
  <si>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</si>
  <si>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</si>
  <si>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</si>
  <si>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</si>
  <si>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</si>
  <si>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</si>
  <si>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</si>
  <si>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</si>
  <si>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</si>
  <si>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</si>
  <si>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</si>
  <si>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</si>
  <si>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</si>
  <si>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</si>
  <si>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</si>
  <si>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</si>
  <si>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</si>
  <si>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</si>
  <si>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</si>
  <si>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</si>
  <si>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</si>
  <si>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</si>
  <si>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</si>
  <si>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</si>
  <si>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</si>
  <si>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</si>
  <si>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</si>
  <si>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</si>
  <si>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</si>
  <si>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</si>
  <si>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</si>
  <si>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</si>
  <si>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</si>
  <si>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</si>
  <si>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</si>
  <si>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</si>
  <si>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</si>
  <si>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</si>
  <si>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</si>
  <si>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</si>
  <si>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</si>
  <si>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</si>
  <si>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</si>
  <si>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</si>
  <si>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</si>
  <si>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</si>
  <si>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</si>
  <si>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</si>
  <si>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</si>
  <si>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</si>
  <si>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</si>
  <si>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</si>
  <si>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</si>
  <si>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</si>
  <si>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</si>
  <si>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</si>
  <si>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</si>
  <si>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</si>
  <si>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</si>
  <si>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</si>
  <si>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</si>
  <si>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</si>
  <si>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</si>
  <si>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</si>
  <si>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</si>
  <si>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</si>
  <si>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</si>
  <si>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</si>
  <si>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</si>
  <si>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</si>
  <si>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</si>
  <si>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</si>
  <si>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</si>
  <si>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</si>
  <si>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</si>
  <si>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</si>
  <si>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</si>
  <si>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</si>
  <si>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</si>
  <si>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</si>
  <si>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</si>
  <si>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</si>
  <si>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</si>
  <si>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</si>
  <si>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</si>
  <si>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</si>
  <si>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</si>
  <si>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</si>
  <si>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</si>
  <si>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</si>
  <si>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</si>
  <si>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</si>
  <si>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</si>
  <si>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</si>
  <si>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</si>
  <si>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</si>
  <si>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</si>
  <si>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</si>
  <si>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</si>
  <si>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</si>
  <si>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</si>
  <si>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</si>
  <si>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</si>
  <si>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</si>
  <si>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</si>
  <si>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</si>
  <si>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</si>
  <si>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</si>
  <si>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</si>
  <si>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</si>
  <si>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</si>
  <si>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</si>
  <si>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</si>
  <si>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</si>
  <si>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</si>
  <si>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</si>
  <si>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</si>
  <si>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</si>
  <si>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</si>
  <si>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</si>
  <si>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</si>
  <si>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</si>
  <si>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</si>
  <si>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</si>
  <si>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</si>
  <si>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</si>
  <si>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</si>
  <si>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</si>
  <si>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</si>
  <si>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</si>
  <si>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</si>
  <si>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</si>
  <si>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</si>
  <si>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</si>
  <si>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</si>
  <si>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</si>
  <si>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</si>
  <si>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</si>
  <si>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</si>
  <si>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</si>
  <si>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</si>
  <si>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</si>
  <si>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</si>
  <si>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</si>
  <si>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</si>
  <si>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</si>
  <si>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</si>
  <si>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</si>
  <si>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</si>
  <si>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</si>
  <si>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</si>
  <si>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</si>
  <si>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</si>
  <si>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</si>
  <si>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</si>
  <si>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</si>
  <si>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</si>
  <si>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</si>
  <si>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</si>
  <si>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</si>
  <si>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</si>
  <si>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</si>
  <si>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</si>
  <si>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</si>
  <si>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</si>
  <si>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</si>
  <si>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</si>
  <si>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</si>
  <si>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</si>
  <si>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</si>
  <si>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</si>
  <si>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</si>
  <si>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</si>
  <si>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</si>
  <si>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</si>
  <si>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</si>
  <si>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</si>
  <si>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</si>
  <si>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</si>
  <si>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</si>
  <si>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</si>
  <si>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</si>
  <si>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</si>
  <si>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</si>
  <si>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</si>
  <si>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</si>
  <si>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</si>
  <si>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</si>
  <si>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</si>
  <si>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</si>
  <si>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</si>
  <si>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</si>
  <si>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</si>
  <si>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</si>
  <si>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</si>
  <si>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</si>
  <si>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</si>
  <si>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</si>
  <si>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</si>
  <si>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</si>
  <si>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</si>
  <si>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</si>
  <si>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</si>
  <si>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</si>
  <si>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</si>
  <si>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</si>
  <si>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</si>
  <si>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</si>
  <si>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</si>
  <si>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</si>
  <si>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</si>
  <si>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</si>
  <si>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</si>
  <si>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</si>
  <si>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</si>
  <si>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</si>
  <si>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</si>
  <si>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</si>
  <si>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</si>
  <si>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</si>
  <si>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</si>
  <si>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</si>
  <si>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</si>
  <si>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</si>
  <si>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</si>
  <si>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</si>
  <si>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</si>
  <si>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</si>
  <si>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</si>
  <si>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</si>
  <si>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</si>
  <si>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</si>
  <si>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</si>
  <si>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</si>
  <si>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</si>
  <si>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</si>
  <si>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</si>
  <si>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</si>
  <si>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</si>
  <si>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</si>
  <si>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</si>
  <si>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</si>
  <si>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</si>
  <si>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</si>
  <si>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</si>
  <si>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</si>
  <si>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</si>
  <si>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</si>
  <si>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</si>
  <si>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</si>
  <si>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</si>
  <si>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</si>
  <si>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</si>
  <si>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</si>
  <si>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</si>
  <si>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</si>
  <si>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</si>
  <si>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</si>
  <si>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</si>
  <si>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</si>
  <si>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</si>
  <si>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</si>
  <si>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</si>
  <si>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</si>
  <si>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</si>
  <si>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</si>
  <si>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</si>
  <si>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</si>
  <si>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</si>
  <si>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</si>
  <si>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</si>
  <si>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</si>
  <si>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</si>
  <si>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</si>
  <si>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</si>
  <si>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</si>
  <si>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</si>
  <si>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</si>
  <si>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</si>
  <si>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</si>
  <si>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</si>
  <si>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</si>
  <si>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</si>
  <si>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</si>
  <si>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</si>
  <si>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</si>
  <si>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</si>
  <si>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</si>
  <si>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</si>
  <si>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</si>
  <si>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</si>
  <si>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</si>
  <si>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</si>
  <si>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</si>
  <si>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</si>
  <si>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</si>
  <si>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</si>
  <si>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</si>
  <si>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</si>
  <si>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</si>
  <si>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</si>
  <si>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</si>
  <si>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</si>
  <si>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</si>
  <si>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</si>
  <si>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</si>
  <si>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</si>
  <si>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</si>
  <si>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</si>
  <si>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</si>
  <si>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</si>
  <si>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</si>
  <si>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</si>
  <si>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</si>
  <si>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</si>
  <si>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</si>
  <si>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</si>
  <si>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</si>
  <si>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</si>
  <si>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</si>
  <si>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</si>
  <si>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</si>
  <si>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</si>
  <si>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</si>
  <si>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</si>
  <si>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</si>
  <si>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</si>
  <si>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</si>
  <si>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</si>
  <si>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</si>
  <si>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</si>
  <si>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</si>
  <si>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</si>
  <si>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</si>
  <si>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</si>
  <si>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</si>
  <si>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</si>
  <si>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</si>
  <si>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</si>
  <si>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</si>
  <si>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</si>
  <si>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</si>
  <si>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</si>
  <si>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</si>
  <si>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</si>
  <si>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</si>
  <si>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</si>
  <si>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</si>
  <si>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</si>
  <si>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</si>
  <si>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</si>
  <si>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</si>
  <si>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</si>
  <si>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</si>
  <si>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</si>
  <si>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</si>
  <si>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</si>
  <si>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</si>
  <si>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</si>
  <si>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</si>
  <si>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</si>
  <si>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</si>
  <si>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</si>
  <si>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</si>
  <si>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</si>
  <si>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</si>
  <si>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</si>
  <si>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</si>
  <si>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</si>
  <si>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</si>
  <si>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</si>
  <si>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</si>
  <si>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</si>
  <si>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</si>
  <si>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</si>
  <si>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</si>
  <si>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</si>
  <si>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</si>
  <si>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</si>
  <si>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</si>
  <si>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</si>
  <si>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</si>
  <si>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</si>
  <si>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</si>
  <si>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</si>
  <si>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</si>
  <si>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</si>
  <si>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</si>
  <si>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</si>
  <si>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</si>
  <si>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</si>
  <si>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</si>
  <si>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</si>
  <si>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</si>
  <si>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</si>
  <si>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</si>
  <si>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</si>
  <si>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</si>
  <si>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</si>
  <si>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</si>
  <si>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</si>
  <si>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</si>
  <si>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</si>
  <si>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</si>
  <si>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</si>
  <si>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</si>
  <si>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</si>
  <si>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</si>
  <si>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</si>
  <si>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</si>
  <si>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</si>
  <si>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</si>
  <si>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</si>
  <si>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</si>
  <si>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</si>
  <si>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</si>
  <si>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</si>
  <si>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</si>
  <si>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</si>
  <si>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</si>
  <si>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</si>
  <si>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</si>
  <si>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</si>
  <si>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</si>
  <si>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</si>
  <si>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</si>
  <si>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</si>
  <si>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</si>
  <si>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</si>
  <si>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</si>
  <si>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</si>
  <si>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</si>
  <si>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</si>
  <si>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</si>
  <si>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</si>
  <si>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</si>
  <si>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</si>
  <si>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</si>
  <si>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</si>
  <si>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</si>
  <si>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</si>
  <si>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</si>
  <si>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</si>
  <si>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</si>
  <si>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</si>
  <si>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</si>
  <si>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</si>
  <si>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</si>
  <si>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</si>
  <si>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</si>
  <si>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</si>
  <si>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</si>
  <si>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</si>
  <si>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</si>
  <si>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</si>
  <si>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</si>
  <si>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</si>
  <si>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</si>
  <si>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</si>
  <si>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</si>
  <si>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</si>
  <si>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</si>
  <si>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</si>
  <si>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</si>
  <si>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</si>
  <si>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</si>
  <si>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</si>
  <si>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</si>
  <si>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</si>
  <si>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</si>
  <si>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</si>
  <si>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</si>
  <si>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</si>
  <si>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</si>
  <si>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</si>
  <si>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</si>
  <si>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</si>
  <si>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</si>
  <si>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</si>
  <si>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</si>
  <si>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</si>
  <si>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</si>
  <si>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</si>
  <si>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</si>
  <si>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</si>
  <si>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</si>
  <si>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</si>
  <si>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</si>
  <si>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</si>
  <si>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</si>
  <si>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</si>
  <si>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</si>
  <si>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</si>
  <si>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</si>
  <si>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</si>
  <si>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</si>
  <si>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</si>
  <si>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</si>
  <si>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</si>
  <si>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</si>
  <si>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</si>
  <si>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</si>
  <si>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</si>
  <si>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</si>
  <si>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</si>
  <si>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</si>
  <si>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</si>
  <si>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</si>
  <si>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</si>
  <si>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</si>
  <si>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</si>
  <si>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</si>
  <si>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</si>
  <si>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</si>
  <si>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</si>
  <si>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</si>
  <si>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</si>
  <si>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</si>
  <si>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</si>
  <si>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</si>
  <si>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</si>
  <si>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</si>
  <si>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</si>
  <si>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</si>
  <si>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</si>
  <si>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</si>
  <si>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</si>
  <si>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</si>
  <si>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</si>
  <si>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</si>
  <si>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</si>
  <si>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</si>
  <si>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</si>
  <si>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</si>
  <si>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</si>
  <si>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</si>
  <si>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</si>
  <si>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</si>
  <si>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</si>
  <si>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</si>
  <si>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</si>
  <si>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</si>
  <si>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</si>
  <si>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</si>
  <si>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</si>
  <si>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</si>
  <si>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</si>
  <si>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</si>
  <si>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</si>
  <si>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</si>
  <si>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</si>
  <si>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</si>
  <si>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</si>
  <si>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</si>
  <si>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</si>
  <si>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</si>
  <si>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</si>
  <si>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</si>
  <si>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</si>
  <si>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</si>
  <si>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</si>
  <si>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</si>
  <si>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</si>
  <si>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</si>
  <si>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</si>
  <si>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</si>
  <si>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</si>
  <si>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</si>
  <si>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</si>
  <si>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</si>
  <si>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</si>
  <si>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</si>
  <si>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</si>
  <si>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</si>
  <si>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</si>
  <si>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</si>
  <si>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</si>
  <si>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</si>
  <si>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</si>
  <si>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</si>
  <si>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</si>
  <si>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</si>
  <si>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</si>
  <si>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</si>
  <si>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</si>
  <si>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</si>
  <si>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</si>
  <si>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</si>
  <si>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</si>
  <si>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</si>
  <si>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</si>
  <si>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</si>
  <si>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</si>
  <si>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</si>
  <si>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</si>
  <si>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</si>
  <si>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</si>
  <si>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</si>
  <si>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</si>
  <si>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</si>
  <si>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</si>
  <si>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</si>
  <si>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</si>
  <si>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</si>
  <si>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</si>
  <si>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</si>
  <si>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</si>
  <si>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</si>
  <si>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</si>
  <si>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</si>
  <si>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</si>
  <si>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</si>
  <si>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</si>
  <si>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</si>
  <si>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</si>
  <si>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</si>
  <si>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</si>
  <si>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</si>
  <si>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</si>
  <si>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</si>
  <si>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</si>
  <si>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</si>
  <si>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</si>
  <si>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</si>
  <si>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</si>
  <si>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</si>
  <si>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</si>
  <si>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</si>
  <si>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</si>
  <si>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</si>
  <si>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</si>
  <si>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</si>
  <si>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</si>
  <si>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</si>
  <si>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</si>
  <si>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</si>
  <si>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</si>
  <si>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</si>
  <si>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</si>
  <si>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</si>
  <si>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</si>
  <si>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</si>
  <si>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</si>
  <si>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</si>
  <si>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</si>
  <si>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</si>
  <si>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</si>
  <si>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</si>
  <si>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</si>
  <si>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</si>
  <si>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</si>
  <si>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</si>
  <si>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</si>
  <si>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</si>
  <si>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</si>
  <si>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</si>
  <si>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</si>
  <si>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</si>
  <si>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</si>
  <si>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</si>
  <si>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</si>
  <si>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</si>
  <si>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</si>
  <si>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</si>
  <si>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</si>
  <si>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</si>
  <si>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</si>
  <si>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</si>
  <si>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</si>
  <si>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</si>
  <si>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</si>
  <si>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</si>
  <si>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</si>
  <si>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</si>
  <si>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</si>
  <si>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</si>
  <si>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</si>
  <si>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</si>
  <si>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</si>
  <si>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</si>
  <si>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</si>
  <si>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</si>
  <si>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</si>
  <si>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</si>
  <si>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</si>
  <si>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</si>
  <si>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</si>
  <si>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</si>
  <si>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</si>
  <si>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</si>
  <si>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</si>
  <si>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</si>
  <si>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</si>
  <si>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</si>
  <si>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</si>
  <si>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</si>
  <si>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</si>
  <si>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</si>
  <si>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</si>
  <si>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</si>
  <si>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</si>
  <si>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</si>
  <si>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</si>
  <si>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</si>
  <si>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</si>
  <si>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</si>
  <si>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</si>
  <si>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</si>
  <si>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</si>
  <si>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</si>
  <si>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</si>
  <si>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</si>
  <si>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</si>
  <si>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</si>
  <si>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</si>
  <si>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</si>
  <si>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</si>
  <si>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</si>
  <si>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</si>
  <si>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</si>
  <si>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</si>
  <si>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</si>
  <si>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</si>
  <si>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</si>
  <si>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</si>
  <si>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</si>
  <si>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</si>
  <si>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</si>
  <si>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</si>
  <si>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</si>
  <si>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</si>
  <si>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</si>
  <si>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</si>
  <si>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</si>
  <si>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</si>
  <si>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</si>
  <si>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</si>
  <si>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</si>
  <si>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</si>
  <si>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</si>
  <si>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</si>
  <si>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</si>
  <si>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</si>
  <si>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</si>
  <si>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</si>
  <si>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</si>
  <si>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</si>
  <si>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</si>
  <si>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</si>
  <si>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</si>
  <si>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</si>
  <si>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</si>
  <si>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</si>
  <si>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</si>
  <si>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</si>
  <si>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</si>
  <si>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</si>
  <si>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</si>
  <si>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</si>
  <si>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</si>
  <si>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</si>
  <si>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</si>
  <si>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</si>
  <si>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</si>
  <si>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</si>
  <si>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</si>
  <si>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</si>
  <si>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</si>
  <si>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</si>
  <si>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</si>
  <si>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</si>
  <si>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</si>
  <si>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</si>
  <si>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</si>
  <si>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</si>
  <si>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</si>
  <si>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</si>
  <si>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</si>
  <si>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</si>
  <si>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</si>
  <si>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</si>
  <si>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</si>
  <si>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</si>
  <si>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</si>
  <si>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</si>
  <si>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</si>
  <si>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</si>
  <si>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</si>
  <si>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</si>
  <si>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</si>
  <si>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</si>
  <si>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</si>
  <si>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</si>
  <si>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</si>
  <si>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</si>
  <si>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</si>
  <si>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</si>
  <si>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</si>
  <si>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</si>
  <si>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</si>
  <si>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</si>
  <si>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</si>
  <si>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</si>
  <si>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</si>
  <si>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</si>
  <si>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</si>
  <si>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</si>
  <si>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</si>
  <si>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</si>
  <si>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</si>
  <si>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</si>
  <si>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</si>
  <si>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</si>
  <si>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</si>
  <si>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</si>
  <si>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</si>
  <si>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</si>
  <si>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</si>
  <si>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</si>
  <si>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</si>
  <si>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</si>
  <si>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</si>
  <si>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</si>
  <si>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</si>
  <si>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</si>
  <si>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</si>
  <si>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</si>
  <si>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</si>
  <si>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</si>
  <si>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</si>
  <si>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</si>
  <si>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</si>
  <si>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</si>
  <si>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</si>
  <si>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</si>
  <si>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</si>
  <si>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</si>
  <si>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</si>
  <si>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</si>
  <si>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</si>
  <si>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</si>
  <si>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</si>
  <si>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</si>
  <si>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</si>
  <si>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</si>
  <si>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</si>
  <si>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</si>
  <si>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</si>
  <si>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</si>
  <si>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</si>
  <si>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</si>
  <si>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</si>
  <si>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</si>
  <si>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</si>
  <si>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</si>
  <si>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</si>
  <si>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</si>
  <si>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</si>
  <si>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</si>
  <si>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</si>
  <si>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</si>
  <si>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</si>
  <si>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</si>
  <si>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</si>
  <si>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</si>
  <si>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</si>
  <si>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</si>
  <si>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</si>
  <si>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</si>
  <si>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</si>
  <si>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12/31/2022</t>
  </si>
  <si>
    <t>Snoqualmie Valley Hospital</t>
  </si>
  <si>
    <t>980 Frontier Ave SE</t>
  </si>
  <si>
    <t>WA</t>
  </si>
  <si>
    <t>King</t>
  </si>
  <si>
    <t>Renee Jensen</t>
  </si>
  <si>
    <t>Patrick Ritter</t>
  </si>
  <si>
    <t>425-831-2362</t>
  </si>
  <si>
    <t>Voltaire Tiotuico</t>
  </si>
  <si>
    <t>voltairet@snoqualmiehospital.org</t>
  </si>
  <si>
    <t>Kevin Hauglie</t>
  </si>
  <si>
    <t>12/31/2021</t>
  </si>
  <si>
    <t>Discontinued a joint venture</t>
  </si>
  <si>
    <t>New/recycled department number</t>
  </si>
  <si>
    <t>Department number no longer in use</t>
  </si>
  <si>
    <t>Higher supply cost and repair &amp; maintenance due to an aging equipment</t>
  </si>
  <si>
    <t>Allocated expenses based on revenue</t>
  </si>
  <si>
    <t>Reduction in FTEs</t>
  </si>
  <si>
    <t>Higher B&amp;O Tax Expenses</t>
  </si>
  <si>
    <t>Decrease in salary expense. Replaced MDs with NPs/ARNPs</t>
  </si>
  <si>
    <t>Renee Jensen/CEO</t>
  </si>
  <si>
    <t>01/29/2024</t>
  </si>
  <si>
    <t>Kevin Hauglie/Chair of Governing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</si>
</sst>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CC"/>
      <name val="Calibri"/>
      <family val="2"/>
    </font>
    <font>
      <sz val="10"/>
      <color rgb="FF0000CC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6" fillId="0" borderId="0"/>
    <xf numFmtId="0" fontId="7" fillId="0" borderId="0">
      <alignment vertical="top"/>
      <protection locked="0"/>
    </xf>
    <xf numFmtId="0" fontId="9" fillId="0" borderId="0"/>
    <xf numFmtId="9" fontId="6" fillId="0" borderId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4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3" fillId="0" borderId="0" xfId="0" applyFont="1"/>
    <xf numFmtId="37" fontId="12" fillId="0" borderId="0" xfId="0" applyFont="1"/>
    <xf numFmtId="37" fontId="14" fillId="0" borderId="0" xfId="0" applyFont="1"/>
    <xf numFmtId="37" fontId="14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6" fillId="0" borderId="1" xfId="1" quotePrefix="1" applyNumberFormat="1" applyFont="1" applyBorder="1" applyProtection="1">
      <protection locked="0"/>
    </xf>
    <xf numFmtId="37" fontId="16" fillId="0" borderId="1" xfId="1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1" applyFont="1" applyFill="1"/>
    <xf numFmtId="37" fontId="16" fillId="4" borderId="1" xfId="0" quotePrefix="1" applyFont="1" applyFill="1" applyBorder="1" applyProtection="1">
      <protection locked="0"/>
    </xf>
    <xf numFmtId="37" fontId="12" fillId="3" borderId="0" xfId="1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2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4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7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3" fillId="0" borderId="0" xfId="0" quotePrefix="1" applyFont="1" applyAlignment="1">
      <alignment horizontal="left"/>
    </xf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8" fillId="0" borderId="4" xfId="0" applyFont="1" applyBorder="1"/>
    <xf numFmtId="37" fontId="22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2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2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8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8" fillId="0" borderId="14" xfId="0" applyFont="1" applyBorder="1"/>
    <xf numFmtId="37" fontId="23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37" fontId="24" fillId="0" borderId="1" xfId="0" quotePrefix="1" applyFont="1" applyBorder="1" applyProtection="1">
      <protection locked="0"/>
    </xf>
    <xf numFmtId="37" fontId="24" fillId="0" borderId="1" xfId="1" quotePrefix="1" applyNumberFormat="1" applyFont="1" applyBorder="1" applyProtection="1">
      <protection locked="0"/>
    </xf>
    <xf numFmtId="37" fontId="24" fillId="0" borderId="1" xfId="0" applyFont="1" applyBorder="1" applyProtection="1">
      <protection locked="0"/>
    </xf>
    <xf numFmtId="38" fontId="24" fillId="4" borderId="1" xfId="0" applyNumberFormat="1" applyFont="1" applyFill="1" applyBorder="1" applyProtection="1">
      <protection locked="0"/>
    </xf>
    <xf numFmtId="49" fontId="24" fillId="4" borderId="1" xfId="0" quotePrefix="1" applyNumberFormat="1" applyFont="1" applyFill="1" applyBorder="1" applyProtection="1">
      <protection locked="0"/>
    </xf>
    <xf numFmtId="38" fontId="24" fillId="4" borderId="1" xfId="0" quotePrefix="1" applyNumberFormat="1" applyFont="1" applyFill="1" applyBorder="1" applyProtection="1">
      <protection locked="0"/>
    </xf>
    <xf numFmtId="38" fontId="24" fillId="4" borderId="14" xfId="0" applyNumberFormat="1" applyFont="1" applyFill="1" applyBorder="1" applyProtection="1">
      <protection locked="0"/>
    </xf>
    <xf numFmtId="37" fontId="24" fillId="4" borderId="1" xfId="0" applyFont="1" applyFill="1" applyBorder="1" applyProtection="1">
      <protection locked="0"/>
    </xf>
    <xf numFmtId="38" fontId="24" fillId="4" borderId="1" xfId="0" applyNumberFormat="1" applyFont="1" applyFill="1" applyBorder="1" applyAlignment="1" applyProtection="1">
      <alignment horizontal="center"/>
      <protection locked="0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5" fillId="3" borderId="0" xfId="0" applyFont="1" applyFill="1"/>
    <xf numFmtId="37" fontId="24" fillId="0" borderId="1" xfId="1" applyNumberFormat="1" applyFont="1" applyBorder="1" applyProtection="1">
      <protection locked="0"/>
    </xf>
    <xf numFmtId="37" fontId="24" fillId="0" borderId="1" xfId="4" quotePrefix="1" applyNumberFormat="1" applyFont="1" applyBorder="1" applyProtection="1">
      <protection locked="0"/>
    </xf>
    <xf numFmtId="37" fontId="25" fillId="3" borderId="0" xfId="0" quotePrefix="1" applyFont="1" applyFill="1" applyAlignment="1">
      <alignment horizontal="fill"/>
    </xf>
    <xf numFmtId="39" fontId="25" fillId="3" borderId="0" xfId="0" quotePrefix="1" applyNumberFormat="1" applyFont="1" applyFill="1" applyAlignment="1">
      <alignment horizontal="fill"/>
    </xf>
    <xf numFmtId="37" fontId="25" fillId="0" borderId="0" xfId="0" applyFont="1"/>
    <xf numFmtId="43" fontId="12" fillId="7" borderId="0" xfId="1" applyFont="1" applyFill="1"/>
    <xf numFmtId="37" fontId="25" fillId="7" borderId="0" xfId="0" quotePrefix="1" applyFont="1" applyFill="1" applyAlignment="1">
      <alignment horizontal="fill"/>
    </xf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24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8" fillId="0" borderId="0" xfId="0" applyNumberFormat="1" applyFont="1"/>
    <xf numFmtId="37" fontId="25" fillId="0" borderId="0" xfId="0" applyFont="1" applyProtection="1">
      <protection locked="0"/>
    </xf>
    <xf numFmtId="1" fontId="24" fillId="0" borderId="1" xfId="0" quotePrefix="1" applyNumberFormat="1" applyFont="1" applyBorder="1" applyProtection="1">
      <protection locked="0"/>
    </xf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24" fillId="0" borderId="1" xfId="0" quotePrefix="1" applyNumberFormat="1" applyFont="1" applyBorder="1" applyProtection="1">
      <protection locked="0"/>
    </xf>
    <xf numFmtId="2" fontId="24" fillId="0" borderId="1" xfId="1" quotePrefix="1" applyNumberFormat="1" applyFont="1" applyBorder="1" applyProtection="1">
      <protection locked="0"/>
    </xf>
    <xf numFmtId="2" fontId="24" fillId="0" borderId="1" xfId="4" quotePrefix="1" applyNumberFormat="1" applyFont="1" applyBorder="1" applyProtection="1">
      <protection locked="0"/>
    </xf>
    <xf numFmtId="2" fontId="24" fillId="0" borderId="1" xfId="1" applyNumberFormat="1" applyFont="1" applyBorder="1" applyProtection="1">
      <protection locked="0"/>
    </xf>
    <xf numFmtId="2" fontId="12" fillId="3" borderId="0" xfId="0" quotePrefix="1" applyNumberFormat="1" applyFont="1" applyFill="1" applyAlignment="1">
      <alignment horizontal="fill"/>
    </xf>
    <xf numFmtId="166" fontId="24" fillId="4" borderId="14" xfId="0" applyNumberFormat="1" applyFont="1" applyFill="1" applyBorder="1" applyAlignment="1" applyProtection="1">
      <alignment horizontal="left"/>
      <protection locked="0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25" fillId="7" borderId="0" xfId="1" applyNumberFormat="1" applyFont="1" applyFill="1"/>
    <xf numFmtId="37" fontId="12" fillId="7" borderId="0" xfId="0" quotePrefix="1" applyFont="1" applyFill="1" applyAlignment="1">
      <alignment horizontal="fill"/>
    </xf>
    <xf numFmtId="0" fontId="25" fillId="3" borderId="0" xfId="0" quotePrefix="1" applyNumberFormat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7" fontId="25" fillId="7" borderId="0" xfId="0" applyFont="1" applyFill="1"/>
    <xf numFmtId="37" fontId="8" fillId="7" borderId="0" xfId="0" applyFont="1" applyFill="1"/>
    <xf numFmtId="37" fontId="25" fillId="0" borderId="1" xfId="0" applyFont="1" applyBorder="1" applyProtection="1">
      <protection locked="0"/>
    </xf>
    <xf numFmtId="37" fontId="12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12" fillId="0" borderId="0" xfId="0" applyFont="1" applyAlignment="1">
      <alignment horizontal="right" vertical="center"/>
    </xf>
    <xf numFmtId="37" fontId="12" fillId="0" borderId="0" xfId="0" applyFont="1" applyAlignment="1">
      <alignment horizontal="right" vertical="center" wrapText="1"/>
    </xf>
    <xf numFmtId="37" fontId="8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2" fillId="7" borderId="0" xfId="1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1" quotePrefix="1" applyNumberFormat="1" applyFont="1" applyBorder="1" applyProtection="1">
      <protection locked="0"/>
    </xf>
    <xf numFmtId="2" fontId="16" fillId="0" borderId="1" xfId="4" quotePrefix="1" applyNumberFormat="1" applyFont="1" applyBorder="1" applyProtection="1">
      <protection locked="0"/>
    </xf>
    <xf numFmtId="2" fontId="16" fillId="0" borderId="1" xfId="1" applyNumberFormat="1" applyFont="1" applyBorder="1" applyProtection="1">
      <protection locked="0"/>
    </xf>
    <xf numFmtId="37" fontId="16" fillId="0" borderId="1" xfId="4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7" fillId="0" borderId="14" xfId="2" applyBorder="1">
      <alignment vertical="top"/>
      <protection locked="0"/>
    </xf>
    <xf numFmtId="37" fontId="4" fillId="0" borderId="0" xfId="0" applyFont="1"/>
    <xf numFmtId="37" fontId="4" fillId="0" borderId="0" xfId="0" quotePrefix="1" applyFont="1" applyAlignment="1">
      <alignment vertical="center" readingOrder="1"/>
    </xf>
    <xf numFmtId="37" fontId="4" fillId="0" borderId="0" xfId="0" quotePrefix="1" applyFont="1"/>
    <xf numFmtId="37" fontId="19" fillId="0" borderId="0" xfId="0" applyFont="1"/>
    <xf numFmtId="0" fontId="15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4" fillId="11" borderId="0" xfId="0" applyFont="1" applyFill="1"/>
    <xf numFmtId="38" fontId="4" fillId="11" borderId="0" xfId="0" applyNumberFormat="1" applyFont="1" applyFill="1"/>
    <xf numFmtId="37" fontId="4" fillId="11" borderId="0" xfId="0" quotePrefix="1" applyFont="1" applyFill="1" applyAlignment="1">
      <alignment vertical="center" readingOrder="1"/>
    </xf>
    <xf numFmtId="37" fontId="4" fillId="11" borderId="0" xfId="0" quotePrefix="1" applyFont="1" applyFill="1" applyAlignment="1">
      <alignment horizontal="left"/>
    </xf>
    <xf numFmtId="37" fontId="4" fillId="11" borderId="0" xfId="0" quotePrefix="1" applyFont="1" applyFill="1"/>
    <xf numFmtId="37" fontId="4" fillId="11" borderId="0" xfId="0" applyFont="1" applyFill="1" applyAlignment="1">
      <alignment vertical="center" readingOrder="1"/>
    </xf>
    <xf numFmtId="37" fontId="3" fillId="11" borderId="0" xfId="0" quotePrefix="1" applyFont="1" applyFill="1"/>
    <xf numFmtId="168" fontId="24" fillId="4" borderId="1" xfId="0" quotePrefix="1" applyNumberFormat="1" applyFont="1" applyFill="1" applyBorder="1" applyAlignment="1" applyProtection="1">
      <alignment horizontal="left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31" fillId="0" borderId="1" xfId="3" applyNumberFormat="1" applyFont="1" applyBorder="1" applyProtection="1">
      <protection locked="0"/>
    </xf>
    <xf numFmtId="0" fontId="7" fillId="0" borderId="0" xfId="2">
      <alignment vertical="top"/>
      <protection locked="0"/>
    </xf>
    <xf numFmtId="38" fontId="16" fillId="4" borderId="1" xfId="3" applyNumberFormat="1" applyFont="1" applyFill="1" applyBorder="1" applyProtection="1">
      <protection locked="0"/>
    </xf>
    <xf numFmtId="37" fontId="35" fillId="0" borderId="0" xfId="0" applyFont="1"/>
    <xf numFmtId="37" fontId="35" fillId="0" borderId="0" xfId="0" applyFont="1" applyAlignment="1">
      <alignment vertical="center"/>
    </xf>
    <xf numFmtId="2" fontId="35" fillId="0" borderId="0" xfId="0" applyNumberFormat="1" applyFont="1"/>
    <xf numFmtId="10" fontId="35" fillId="0" borderId="0" xfId="0" applyNumberFormat="1" applyFont="1"/>
    <xf numFmtId="9" fontId="36" fillId="0" borderId="0" xfId="4" applyFont="1"/>
    <xf numFmtId="49" fontId="35" fillId="0" borderId="0" xfId="0" quotePrefix="1" applyNumberFormat="1" applyFont="1"/>
    <xf numFmtId="37" fontId="12" fillId="0" borderId="8" xfId="0" quotePrefix="1" applyFont="1" applyBorder="1"/>
    <xf numFmtId="37" fontId="16" fillId="3" borderId="0" xfId="0" applyFont="1" applyFill="1" applyAlignment="1">
      <alignment horizontal="center" vertical="center"/>
    </xf>
  </cellXfs>
  <cellStyles count="8">
    <cellStyle name="Comma" xfId="1" builtinId="3"/>
    <cellStyle name="Comma 10" xfId="7" xr:uid="{498D4125-5B8E-4F7E-97D1-78028867A199}"/>
    <cellStyle name="Comma 2" xfId="5" xr:uid="{1E909A34-9E42-4046-B313-C2B786753102}"/>
    <cellStyle name="Comma 2 2" xfId="6" xr:uid="{5A12867D-08E5-4437-820A-509A7CB22877}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Structure" Target="richData/rdrichvaluestructure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06/relationships/rdRichValue" Target="richData/rdrichvalue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oltairet@snoqualmiehospital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C44" transitionEvaluation="1" transitionEntry="1" codeName="Sheet1">
    <tabColor rgb="FF92D050"/>
    <pageSetUpPr autoPageBreaks="0" fitToPage="1"/>
  </sheetPr>
  <dimension ref="A1:CF716"/>
  <sheetViews>
    <sheetView tabSelected="1" topLeftCell="A31" zoomScale="90" zoomScaleNormal="90" workbookViewId="0">
      <pane xSplit="2" ySplit="13" topLeftCell="C44" activePane="bottomRight" state="frozen"/>
      <selection activeCell="A31" sqref="A31"/>
      <selection pane="topRight" activeCell="C31" sqref="C31"/>
      <selection pane="bottomLeft" activeCell="A44" sqref="A44"/>
      <selection pane="bottomRight" activeCell="L34" sqref="L34"/>
    </sheetView>
  </sheetViews>
  <sheetFormatPr defaultColWidth="11.75" defaultRowHeight="14.5" x14ac:dyDescent="0.35"/>
  <cols>
    <col min="1" max="1" width="38.16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2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3" t="s">
        <v>18</v>
      </c>
      <c r="B36" s="334"/>
      <c r="C36" s="335"/>
      <c r="D36" s="334"/>
      <c r="E36" s="334"/>
      <c r="F36" s="334"/>
      <c r="G36" s="334"/>
    </row>
    <row r="37" spans="1:83" x14ac:dyDescent="0.35">
      <c r="A37" s="336" t="s">
        <v>1342</v>
      </c>
      <c r="B37" s="337"/>
      <c r="C37" s="335"/>
      <c r="D37" s="334"/>
      <c r="E37" s="334"/>
      <c r="F37" s="334"/>
      <c r="G37" s="334"/>
    </row>
    <row r="38" spans="1:83" x14ac:dyDescent="0.35">
      <c r="A38" s="340" t="s">
        <v>1361</v>
      </c>
      <c r="B38" s="337"/>
      <c r="C38" s="335"/>
      <c r="D38" s="334"/>
      <c r="E38" s="334"/>
      <c r="F38" s="334"/>
      <c r="G38" s="334"/>
    </row>
    <row r="39" spans="1:83" x14ac:dyDescent="0.35">
      <c r="A39" s="339" t="s">
        <v>1343</v>
      </c>
      <c r="B39" s="334"/>
      <c r="C39" s="335"/>
      <c r="D39" s="334"/>
      <c r="E39" s="334"/>
      <c r="F39" s="334"/>
      <c r="G39" s="334"/>
    </row>
    <row r="40" spans="1:83" x14ac:dyDescent="0.35">
      <c r="A40" s="340" t="s">
        <v>1362</v>
      </c>
      <c r="B40" s="334"/>
      <c r="C40" s="335"/>
      <c r="D40" s="334"/>
      <c r="E40" s="334"/>
      <c r="F40" s="334"/>
      <c r="G40" s="334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4284544.8399999952</v>
      </c>
      <c r="C47" s="24">
        <v>0</v>
      </c>
      <c r="D47" s="24">
        <v>0</v>
      </c>
      <c r="E47" s="24">
        <v>53078.677558186268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835618.76251717948</v>
      </c>
      <c r="M47" s="24">
        <v>0</v>
      </c>
      <c r="N47" s="24">
        <v>57829.43</v>
      </c>
      <c r="O47" s="24">
        <v>0</v>
      </c>
      <c r="P47" s="24">
        <v>0</v>
      </c>
      <c r="Q47" s="24">
        <v>0</v>
      </c>
      <c r="R47" s="24">
        <v>0</v>
      </c>
      <c r="S47" s="24">
        <v>35027.979999999996</v>
      </c>
      <c r="T47" s="24">
        <v>0</v>
      </c>
      <c r="U47" s="24">
        <v>177152.21</v>
      </c>
      <c r="V47" s="24">
        <v>0</v>
      </c>
      <c r="W47" s="24">
        <v>0</v>
      </c>
      <c r="X47" s="24">
        <v>0</v>
      </c>
      <c r="Y47" s="24">
        <v>238748.08999999997</v>
      </c>
      <c r="Z47" s="24">
        <v>0</v>
      </c>
      <c r="AA47" s="24">
        <v>0</v>
      </c>
      <c r="AB47" s="24">
        <v>94532.829999999987</v>
      </c>
      <c r="AC47" s="24">
        <v>0</v>
      </c>
      <c r="AD47" s="24">
        <v>0</v>
      </c>
      <c r="AE47" s="24">
        <v>81879.590000000011</v>
      </c>
      <c r="AF47" s="24">
        <v>0</v>
      </c>
      <c r="AG47" s="24">
        <v>330351.64999999997</v>
      </c>
      <c r="AH47" s="24">
        <v>0</v>
      </c>
      <c r="AI47" s="24">
        <v>0</v>
      </c>
      <c r="AJ47" s="24">
        <v>735670.72</v>
      </c>
      <c r="AK47" s="24">
        <v>86750.48</v>
      </c>
      <c r="AL47" s="24">
        <v>36155.699999999997</v>
      </c>
      <c r="AM47" s="24">
        <v>35139.799999999996</v>
      </c>
      <c r="AN47" s="24">
        <v>0</v>
      </c>
      <c r="AO47" s="24">
        <v>8427.3599246340727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3572.6799999999994</v>
      </c>
      <c r="AW47" s="24">
        <v>0</v>
      </c>
      <c r="AX47" s="24">
        <v>0</v>
      </c>
      <c r="AY47" s="24">
        <v>152658.54999999999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76902.579999999987</v>
      </c>
      <c r="BF47" s="24">
        <v>97001.9</v>
      </c>
      <c r="BG47" s="24">
        <v>19316.490000000005</v>
      </c>
      <c r="BH47" s="24">
        <v>0</v>
      </c>
      <c r="BI47" s="24">
        <v>207747.90999999992</v>
      </c>
      <c r="BJ47" s="24">
        <v>35152.239999999998</v>
      </c>
      <c r="BK47" s="24">
        <v>61827.51</v>
      </c>
      <c r="BL47" s="24">
        <v>230903.07999999996</v>
      </c>
      <c r="BM47" s="24">
        <v>0</v>
      </c>
      <c r="BN47" s="24">
        <v>190977.46000000005</v>
      </c>
      <c r="BO47" s="24">
        <v>0</v>
      </c>
      <c r="BP47" s="24">
        <v>0</v>
      </c>
      <c r="BQ47" s="24">
        <v>0</v>
      </c>
      <c r="BR47" s="24">
        <v>100812.08</v>
      </c>
      <c r="BS47" s="24">
        <v>0</v>
      </c>
      <c r="BT47" s="24">
        <v>0</v>
      </c>
      <c r="BU47" s="24">
        <v>0</v>
      </c>
      <c r="BV47" s="24">
        <v>1927.7800000000002</v>
      </c>
      <c r="BW47" s="24">
        <v>30183.690000000002</v>
      </c>
      <c r="BX47" s="24">
        <v>0</v>
      </c>
      <c r="BY47" s="24">
        <v>93812.599999999991</v>
      </c>
      <c r="BZ47" s="24">
        <v>0</v>
      </c>
      <c r="CA47" s="24">
        <v>0</v>
      </c>
      <c r="CB47" s="24">
        <v>0</v>
      </c>
      <c r="CC47" s="24">
        <v>175385.01</v>
      </c>
      <c r="CD47" s="20"/>
      <c r="CE47" s="32">
        <f>SUM(C47:CC47)</f>
        <v>4284544.84</v>
      </c>
    </row>
    <row r="48" spans="1:83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3" x14ac:dyDescent="0.35">
      <c r="A49" s="20" t="s">
        <v>218</v>
      </c>
      <c r="B49" s="32">
        <f>B47+B48</f>
        <v>4284544.8399999952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43">
        <v>4015778.1099999994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229704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918815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91673</v>
      </c>
      <c r="Q52" s="32">
        <f t="shared" si="2"/>
        <v>0</v>
      </c>
      <c r="R52" s="32">
        <f t="shared" si="2"/>
        <v>0</v>
      </c>
      <c r="S52" s="32">
        <f t="shared" si="2"/>
        <v>148947</v>
      </c>
      <c r="T52" s="32">
        <f t="shared" si="2"/>
        <v>0</v>
      </c>
      <c r="U52" s="32">
        <f t="shared" si="2"/>
        <v>78721</v>
      </c>
      <c r="V52" s="32">
        <f t="shared" si="2"/>
        <v>0</v>
      </c>
      <c r="W52" s="32">
        <f t="shared" si="2"/>
        <v>39633</v>
      </c>
      <c r="X52" s="32">
        <f>IF($B$52,ROUND(($B$52/($CE$90+$CF$90)*X90),0))</f>
        <v>70258</v>
      </c>
      <c r="Y52" s="32">
        <f t="shared" si="2"/>
        <v>70258</v>
      </c>
      <c r="Z52" s="32">
        <f t="shared" si="2"/>
        <v>0</v>
      </c>
      <c r="AA52" s="32">
        <f t="shared" si="2"/>
        <v>0</v>
      </c>
      <c r="AB52" s="32">
        <f t="shared" si="2"/>
        <v>82169</v>
      </c>
      <c r="AC52" s="32">
        <f t="shared" si="2"/>
        <v>0</v>
      </c>
      <c r="AD52" s="32">
        <f t="shared" si="2"/>
        <v>0</v>
      </c>
      <c r="AE52" s="32">
        <f t="shared" si="2"/>
        <v>104775</v>
      </c>
      <c r="AF52" s="32">
        <f t="shared" si="2"/>
        <v>0</v>
      </c>
      <c r="AG52" s="32">
        <f t="shared" si="2"/>
        <v>327752</v>
      </c>
      <c r="AH52" s="32">
        <f t="shared" si="2"/>
        <v>0</v>
      </c>
      <c r="AI52" s="32">
        <f t="shared" si="2"/>
        <v>0</v>
      </c>
      <c r="AJ52" s="32">
        <f t="shared" si="2"/>
        <v>135575</v>
      </c>
      <c r="AK52" s="32">
        <f t="shared" si="2"/>
        <v>58208</v>
      </c>
      <c r="AL52" s="32">
        <f t="shared" si="2"/>
        <v>31044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548103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199746</v>
      </c>
      <c r="AZ52" s="32">
        <f t="shared" si="2"/>
        <v>61984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426069</v>
      </c>
      <c r="BF52" s="32">
        <f t="shared" si="2"/>
        <v>68713</v>
      </c>
      <c r="BG52" s="32">
        <f t="shared" si="2"/>
        <v>0</v>
      </c>
      <c r="BH52" s="32">
        <f t="shared" si="2"/>
        <v>0</v>
      </c>
      <c r="BI52" s="32">
        <f t="shared" si="2"/>
        <v>13204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289905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13288</v>
      </c>
      <c r="BW52" s="32">
        <f t="shared" si="3"/>
        <v>0</v>
      </c>
      <c r="BX52" s="32">
        <f t="shared" si="3"/>
        <v>0</v>
      </c>
      <c r="BY52" s="32">
        <f t="shared" si="3"/>
        <v>7233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4015777</v>
      </c>
    </row>
    <row r="53" spans="1:83" x14ac:dyDescent="0.35">
      <c r="A53" s="20" t="s">
        <v>218</v>
      </c>
      <c r="B53" s="32">
        <f>B51+B52</f>
        <v>4015778.1099999994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3"/>
      <c r="T59" s="313"/>
      <c r="U59" s="31"/>
      <c r="V59" s="30"/>
      <c r="W59" s="30"/>
      <c r="X59" s="30"/>
      <c r="Y59" s="30"/>
      <c r="Z59" s="30"/>
      <c r="AA59" s="30"/>
      <c r="AB59" s="313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3"/>
      <c r="AW59" s="313"/>
      <c r="AX59" s="313"/>
      <c r="AY59" s="30">
        <f>23667+329</f>
        <v>23996</v>
      </c>
      <c r="AZ59" s="30">
        <v>10614</v>
      </c>
      <c r="BA59" s="313"/>
      <c r="BB59" s="313"/>
      <c r="BC59" s="313"/>
      <c r="BD59" s="313"/>
      <c r="BE59" s="30">
        <v>47748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4"/>
      <c r="CE59" s="32"/>
    </row>
    <row r="60" spans="1:83" s="225" customFormat="1" x14ac:dyDescent="0.35">
      <c r="A60" s="241" t="s">
        <v>247</v>
      </c>
      <c r="B60" s="242"/>
      <c r="C60" s="314">
        <v>0</v>
      </c>
      <c r="D60" s="314">
        <v>0</v>
      </c>
      <c r="E60" s="314">
        <v>2.4448928038192395</v>
      </c>
      <c r="F60" s="314">
        <v>0</v>
      </c>
      <c r="G60" s="314">
        <v>0</v>
      </c>
      <c r="H60" s="314">
        <v>0</v>
      </c>
      <c r="I60" s="314">
        <v>0</v>
      </c>
      <c r="J60" s="314">
        <v>0</v>
      </c>
      <c r="K60" s="314">
        <v>0</v>
      </c>
      <c r="L60" s="314">
        <v>36.044991811565382</v>
      </c>
      <c r="M60" s="314">
        <v>0</v>
      </c>
      <c r="N60" s="314">
        <v>2.5824519230769232</v>
      </c>
      <c r="O60" s="314">
        <v>0</v>
      </c>
      <c r="P60" s="315">
        <v>0</v>
      </c>
      <c r="Q60" s="315">
        <v>0</v>
      </c>
      <c r="R60" s="315">
        <v>0</v>
      </c>
      <c r="S60" s="316">
        <v>2.6199278846153855</v>
      </c>
      <c r="T60" s="316">
        <v>0</v>
      </c>
      <c r="U60" s="317">
        <v>12.929826923076947</v>
      </c>
      <c r="V60" s="315">
        <v>0</v>
      </c>
      <c r="W60" s="315">
        <v>0</v>
      </c>
      <c r="X60" s="315">
        <v>0</v>
      </c>
      <c r="Y60" s="315">
        <v>10.119230769230786</v>
      </c>
      <c r="Z60" s="315">
        <v>0</v>
      </c>
      <c r="AA60" s="315">
        <v>0</v>
      </c>
      <c r="AB60" s="316">
        <v>4.1780048076923109</v>
      </c>
      <c r="AC60" s="315">
        <v>0</v>
      </c>
      <c r="AD60" s="315">
        <v>0</v>
      </c>
      <c r="AE60" s="315">
        <v>4.9386778846153856</v>
      </c>
      <c r="AF60" s="315">
        <v>0</v>
      </c>
      <c r="AG60" s="315">
        <v>11.758451923076917</v>
      </c>
      <c r="AH60" s="315">
        <v>0</v>
      </c>
      <c r="AI60" s="315">
        <v>0</v>
      </c>
      <c r="AJ60" s="315">
        <v>37.814610576923279</v>
      </c>
      <c r="AK60" s="315">
        <v>5.0521346153846114</v>
      </c>
      <c r="AL60" s="315">
        <v>1.9946778846153836</v>
      </c>
      <c r="AM60" s="315">
        <v>1.6816586538461535</v>
      </c>
      <c r="AN60" s="315">
        <v>0</v>
      </c>
      <c r="AO60" s="315">
        <v>0.38817831533850555</v>
      </c>
      <c r="AP60" s="315">
        <v>0</v>
      </c>
      <c r="AQ60" s="315">
        <v>0</v>
      </c>
      <c r="AR60" s="315">
        <v>0</v>
      </c>
      <c r="AS60" s="315">
        <v>0</v>
      </c>
      <c r="AT60" s="315">
        <v>0</v>
      </c>
      <c r="AU60" s="315">
        <v>0</v>
      </c>
      <c r="AV60" s="316">
        <v>0.21660096153846151</v>
      </c>
      <c r="AW60" s="316">
        <v>0</v>
      </c>
      <c r="AX60" s="316">
        <v>0</v>
      </c>
      <c r="AY60" s="315">
        <v>8.6914038461538503</v>
      </c>
      <c r="AZ60" s="315">
        <v>0</v>
      </c>
      <c r="BA60" s="316">
        <v>0</v>
      </c>
      <c r="BB60" s="316">
        <v>0</v>
      </c>
      <c r="BC60" s="316">
        <v>0</v>
      </c>
      <c r="BD60" s="316">
        <v>0</v>
      </c>
      <c r="BE60" s="315">
        <v>3.2532451923076895</v>
      </c>
      <c r="BF60" s="316">
        <v>6.0059567307692294</v>
      </c>
      <c r="BG60" s="316">
        <v>0.74819711538461586</v>
      </c>
      <c r="BH60" s="316">
        <v>0</v>
      </c>
      <c r="BI60" s="316">
        <v>10.777980769230805</v>
      </c>
      <c r="BJ60" s="316">
        <v>4.2305144230769232</v>
      </c>
      <c r="BK60" s="316">
        <v>3.2777403846153823</v>
      </c>
      <c r="BL60" s="316">
        <v>12.395514423076918</v>
      </c>
      <c r="BM60" s="316">
        <v>0</v>
      </c>
      <c r="BN60" s="316">
        <v>6.2365384615384594</v>
      </c>
      <c r="BO60" s="316">
        <v>0</v>
      </c>
      <c r="BP60" s="316">
        <v>0</v>
      </c>
      <c r="BQ60" s="316">
        <v>0</v>
      </c>
      <c r="BR60" s="316">
        <v>3.4126201923076889</v>
      </c>
      <c r="BS60" s="316">
        <v>0</v>
      </c>
      <c r="BT60" s="316">
        <v>0</v>
      </c>
      <c r="BU60" s="316">
        <v>0</v>
      </c>
      <c r="BV60" s="316">
        <v>2.2039807692307694</v>
      </c>
      <c r="BW60" s="316">
        <v>1.8098317307692282</v>
      </c>
      <c r="BX60" s="316">
        <v>0</v>
      </c>
      <c r="BY60" s="316">
        <v>3.964769230769229</v>
      </c>
      <c r="BZ60" s="316">
        <v>0</v>
      </c>
      <c r="CA60" s="316">
        <v>0</v>
      </c>
      <c r="CB60" s="316">
        <v>0</v>
      </c>
      <c r="CC60" s="316">
        <v>7.9145144230769242</v>
      </c>
      <c r="CD60" s="247" t="s">
        <v>233</v>
      </c>
      <c r="CE60" s="268">
        <f t="shared" ref="CE60:CE68" si="4">SUM(C60:CD60)</f>
        <v>209.6871254307234</v>
      </c>
    </row>
    <row r="61" spans="1:83" x14ac:dyDescent="0.35">
      <c r="A61" s="39" t="s">
        <v>248</v>
      </c>
      <c r="B61" s="20"/>
      <c r="C61" s="24">
        <v>0</v>
      </c>
      <c r="D61" s="24">
        <v>0</v>
      </c>
      <c r="E61" s="24">
        <v>208398.65283370158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3280824.4742014538</v>
      </c>
      <c r="M61" s="24">
        <v>0</v>
      </c>
      <c r="N61" s="24">
        <v>476340.12</v>
      </c>
      <c r="O61" s="24">
        <v>0</v>
      </c>
      <c r="P61" s="30">
        <v>0</v>
      </c>
      <c r="Q61" s="30">
        <v>0</v>
      </c>
      <c r="R61" s="30">
        <v>0</v>
      </c>
      <c r="S61" s="318">
        <v>206533.75</v>
      </c>
      <c r="T61" s="318">
        <v>0</v>
      </c>
      <c r="U61" s="31">
        <v>916252.9800000001</v>
      </c>
      <c r="V61" s="30">
        <v>0</v>
      </c>
      <c r="W61" s="30">
        <v>0</v>
      </c>
      <c r="X61" s="30">
        <v>0</v>
      </c>
      <c r="Y61" s="30">
        <v>1134381.96</v>
      </c>
      <c r="Z61" s="30">
        <v>0</v>
      </c>
      <c r="AA61" s="30">
        <v>0</v>
      </c>
      <c r="AB61" s="319">
        <v>568207.53</v>
      </c>
      <c r="AC61" s="30">
        <v>0</v>
      </c>
      <c r="AD61" s="30">
        <v>0</v>
      </c>
      <c r="AE61" s="30">
        <v>423722.55</v>
      </c>
      <c r="AF61" s="30">
        <v>0</v>
      </c>
      <c r="AG61" s="30">
        <v>1244481.19</v>
      </c>
      <c r="AH61" s="30">
        <v>0</v>
      </c>
      <c r="AI61" s="30">
        <v>0</v>
      </c>
      <c r="AJ61" s="30">
        <v>4456936.1100000003</v>
      </c>
      <c r="AK61" s="30">
        <v>528419.04</v>
      </c>
      <c r="AL61" s="30">
        <v>192400.53</v>
      </c>
      <c r="AM61" s="30">
        <v>127418.09999999999</v>
      </c>
      <c r="AN61" s="30">
        <v>0</v>
      </c>
      <c r="AO61" s="30">
        <v>33087.682964844338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8">
        <v>15845.15</v>
      </c>
      <c r="AW61" s="318">
        <v>0</v>
      </c>
      <c r="AX61" s="318">
        <v>0</v>
      </c>
      <c r="AY61" s="30">
        <v>437981.62</v>
      </c>
      <c r="AZ61" s="30">
        <v>0</v>
      </c>
      <c r="BA61" s="318">
        <v>0</v>
      </c>
      <c r="BB61" s="318">
        <v>0</v>
      </c>
      <c r="BC61" s="318">
        <v>0</v>
      </c>
      <c r="BD61" s="318">
        <v>0</v>
      </c>
      <c r="BE61" s="30">
        <v>321274.96000000002</v>
      </c>
      <c r="BF61" s="318">
        <v>286953.56</v>
      </c>
      <c r="BG61" s="318">
        <v>88735.66</v>
      </c>
      <c r="BH61" s="318">
        <v>0</v>
      </c>
      <c r="BI61" s="318">
        <v>1027079.4499999998</v>
      </c>
      <c r="BJ61" s="318">
        <v>451709.15</v>
      </c>
      <c r="BK61" s="318">
        <v>200980.77000000002</v>
      </c>
      <c r="BL61" s="318">
        <v>672243.59</v>
      </c>
      <c r="BM61" s="318">
        <v>0</v>
      </c>
      <c r="BN61" s="318">
        <v>1348437.98</v>
      </c>
      <c r="BO61" s="318">
        <v>0</v>
      </c>
      <c r="BP61" s="318">
        <v>0</v>
      </c>
      <c r="BQ61" s="318">
        <v>0</v>
      </c>
      <c r="BR61" s="318">
        <v>326675.57</v>
      </c>
      <c r="BS61" s="318">
        <v>0</v>
      </c>
      <c r="BT61" s="318">
        <v>0</v>
      </c>
      <c r="BU61" s="318">
        <v>0</v>
      </c>
      <c r="BV61" s="318">
        <v>167469.38</v>
      </c>
      <c r="BW61" s="318">
        <v>150004.54999999999</v>
      </c>
      <c r="BX61" s="318">
        <v>0</v>
      </c>
      <c r="BY61" s="318">
        <v>504882.22</v>
      </c>
      <c r="BZ61" s="318">
        <v>0</v>
      </c>
      <c r="CA61" s="318">
        <v>0</v>
      </c>
      <c r="CB61" s="318">
        <v>0</v>
      </c>
      <c r="CC61" s="318">
        <v>788172.85</v>
      </c>
      <c r="CD61" s="29" t="s">
        <v>233</v>
      </c>
      <c r="CE61" s="32">
        <f t="shared" si="4"/>
        <v>20585851.130000003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53079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835619</v>
      </c>
      <c r="M62" s="32">
        <f t="shared" si="5"/>
        <v>0</v>
      </c>
      <c r="N62" s="32">
        <f t="shared" si="5"/>
        <v>57829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35028</v>
      </c>
      <c r="T62" s="32">
        <f t="shared" si="5"/>
        <v>0</v>
      </c>
      <c r="U62" s="32">
        <f t="shared" si="5"/>
        <v>177152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238748</v>
      </c>
      <c r="Z62" s="32">
        <f t="shared" si="5"/>
        <v>0</v>
      </c>
      <c r="AA62" s="32">
        <f t="shared" si="5"/>
        <v>0</v>
      </c>
      <c r="AB62" s="32">
        <f t="shared" si="5"/>
        <v>94533</v>
      </c>
      <c r="AC62" s="32">
        <f t="shared" si="5"/>
        <v>0</v>
      </c>
      <c r="AD62" s="32">
        <f t="shared" si="5"/>
        <v>0</v>
      </c>
      <c r="AE62" s="32">
        <f t="shared" si="5"/>
        <v>81880</v>
      </c>
      <c r="AF62" s="32">
        <f t="shared" si="5"/>
        <v>0</v>
      </c>
      <c r="AG62" s="32">
        <f t="shared" si="5"/>
        <v>330352</v>
      </c>
      <c r="AH62" s="32">
        <f t="shared" si="5"/>
        <v>0</v>
      </c>
      <c r="AI62" s="32">
        <f t="shared" si="5"/>
        <v>0</v>
      </c>
      <c r="AJ62" s="32">
        <f t="shared" si="5"/>
        <v>735671</v>
      </c>
      <c r="AK62" s="32">
        <f t="shared" si="5"/>
        <v>86750</v>
      </c>
      <c r="AL62" s="32">
        <f t="shared" si="5"/>
        <v>36156</v>
      </c>
      <c r="AM62" s="32">
        <f t="shared" si="5"/>
        <v>35140</v>
      </c>
      <c r="AN62" s="32">
        <f t="shared" si="5"/>
        <v>0</v>
      </c>
      <c r="AO62" s="32">
        <f t="shared" si="5"/>
        <v>8427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3573</v>
      </c>
      <c r="AW62" s="32">
        <f t="shared" si="5"/>
        <v>0</v>
      </c>
      <c r="AX62" s="32">
        <f t="shared" si="5"/>
        <v>0</v>
      </c>
      <c r="AY62" s="32">
        <f t="shared" si="5"/>
        <v>152659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76903</v>
      </c>
      <c r="BF62" s="32">
        <f t="shared" si="5"/>
        <v>97002</v>
      </c>
      <c r="BG62" s="32">
        <f t="shared" si="5"/>
        <v>19316</v>
      </c>
      <c r="BH62" s="32">
        <f t="shared" si="5"/>
        <v>0</v>
      </c>
      <c r="BI62" s="32">
        <f t="shared" si="5"/>
        <v>207748</v>
      </c>
      <c r="BJ62" s="32">
        <f t="shared" si="5"/>
        <v>35152</v>
      </c>
      <c r="BK62" s="32">
        <f t="shared" si="5"/>
        <v>61828</v>
      </c>
      <c r="BL62" s="32">
        <f t="shared" si="5"/>
        <v>230903</v>
      </c>
      <c r="BM62" s="32">
        <f t="shared" si="5"/>
        <v>0</v>
      </c>
      <c r="BN62" s="32">
        <f t="shared" si="5"/>
        <v>190977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100812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1928</v>
      </c>
      <c r="BW62" s="32">
        <f t="shared" si="6"/>
        <v>30184</v>
      </c>
      <c r="BX62" s="32">
        <f t="shared" si="6"/>
        <v>0</v>
      </c>
      <c r="BY62" s="32">
        <f t="shared" si="6"/>
        <v>93813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175385</v>
      </c>
      <c r="CD62" s="29" t="s">
        <v>233</v>
      </c>
      <c r="CE62" s="32">
        <f t="shared" si="4"/>
        <v>4284547</v>
      </c>
    </row>
    <row r="63" spans="1:83" x14ac:dyDescent="0.35">
      <c r="A63" s="39" t="s">
        <v>249</v>
      </c>
      <c r="B63" s="20"/>
      <c r="C63" s="24">
        <v>0</v>
      </c>
      <c r="D63" s="24">
        <v>0</v>
      </c>
      <c r="E63" s="24">
        <v>120250.0803984251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1893099.6022832503</v>
      </c>
      <c r="M63" s="24">
        <v>0</v>
      </c>
      <c r="N63" s="24">
        <v>54713.38</v>
      </c>
      <c r="O63" s="24">
        <v>0</v>
      </c>
      <c r="P63" s="30">
        <v>0</v>
      </c>
      <c r="Q63" s="30">
        <v>0</v>
      </c>
      <c r="R63" s="30">
        <v>0</v>
      </c>
      <c r="S63" s="318">
        <v>0</v>
      </c>
      <c r="T63" s="318">
        <v>0</v>
      </c>
      <c r="U63" s="31">
        <v>135293.4</v>
      </c>
      <c r="V63" s="30">
        <v>87.76</v>
      </c>
      <c r="W63" s="30">
        <v>5657</v>
      </c>
      <c r="X63" s="30">
        <v>86665</v>
      </c>
      <c r="Y63" s="30">
        <v>76186</v>
      </c>
      <c r="Z63" s="30">
        <v>0</v>
      </c>
      <c r="AA63" s="30">
        <v>0</v>
      </c>
      <c r="AB63" s="319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3104152.46</v>
      </c>
      <c r="AH63" s="30">
        <v>0</v>
      </c>
      <c r="AI63" s="30">
        <v>0</v>
      </c>
      <c r="AJ63" s="30">
        <v>539758.54999999993</v>
      </c>
      <c r="AK63" s="30">
        <v>0</v>
      </c>
      <c r="AL63" s="30">
        <v>0</v>
      </c>
      <c r="AM63" s="30">
        <v>0</v>
      </c>
      <c r="AN63" s="30">
        <v>0</v>
      </c>
      <c r="AO63" s="30">
        <v>19092.237318324424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8">
        <v>19864</v>
      </c>
      <c r="AW63" s="318">
        <v>0</v>
      </c>
      <c r="AX63" s="318">
        <v>0</v>
      </c>
      <c r="AY63" s="30">
        <v>0</v>
      </c>
      <c r="AZ63" s="30">
        <v>0</v>
      </c>
      <c r="BA63" s="318">
        <v>0</v>
      </c>
      <c r="BB63" s="318">
        <v>0</v>
      </c>
      <c r="BC63" s="318">
        <v>0</v>
      </c>
      <c r="BD63" s="318">
        <v>0</v>
      </c>
      <c r="BE63" s="30">
        <v>0</v>
      </c>
      <c r="BF63" s="318">
        <v>0</v>
      </c>
      <c r="BG63" s="318">
        <v>16280</v>
      </c>
      <c r="BH63" s="318">
        <v>0</v>
      </c>
      <c r="BI63" s="318">
        <v>0</v>
      </c>
      <c r="BJ63" s="318">
        <v>68541.03</v>
      </c>
      <c r="BK63" s="318">
        <v>0</v>
      </c>
      <c r="BL63" s="318">
        <v>0</v>
      </c>
      <c r="BM63" s="318">
        <v>0</v>
      </c>
      <c r="BN63" s="318">
        <v>66473.67</v>
      </c>
      <c r="BO63" s="318">
        <v>0</v>
      </c>
      <c r="BP63" s="318">
        <v>0</v>
      </c>
      <c r="BQ63" s="318">
        <v>0</v>
      </c>
      <c r="BR63" s="318">
        <v>0</v>
      </c>
      <c r="BS63" s="318">
        <v>0</v>
      </c>
      <c r="BT63" s="318">
        <v>0</v>
      </c>
      <c r="BU63" s="318">
        <v>0</v>
      </c>
      <c r="BV63" s="318">
        <v>0</v>
      </c>
      <c r="BW63" s="318">
        <v>0</v>
      </c>
      <c r="BX63" s="318">
        <v>0</v>
      </c>
      <c r="BY63" s="318">
        <v>0</v>
      </c>
      <c r="BZ63" s="318">
        <v>0</v>
      </c>
      <c r="CA63" s="318">
        <v>0</v>
      </c>
      <c r="CB63" s="318">
        <v>0</v>
      </c>
      <c r="CC63" s="318">
        <v>0</v>
      </c>
      <c r="CD63" s="29" t="s">
        <v>233</v>
      </c>
      <c r="CE63" s="32">
        <f t="shared" si="4"/>
        <v>6206114.1699999999</v>
      </c>
    </row>
    <row r="64" spans="1:83" x14ac:dyDescent="0.35">
      <c r="A64" s="39" t="s">
        <v>250</v>
      </c>
      <c r="B64" s="20"/>
      <c r="C64" s="24">
        <v>0</v>
      </c>
      <c r="D64" s="24">
        <v>0</v>
      </c>
      <c r="E64" s="24">
        <v>17824.456670699474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280610.80476964189</v>
      </c>
      <c r="M64" s="24">
        <v>0</v>
      </c>
      <c r="N64" s="24">
        <v>196.77</v>
      </c>
      <c r="O64" s="24">
        <v>0</v>
      </c>
      <c r="P64" s="30">
        <v>0</v>
      </c>
      <c r="Q64" s="30">
        <v>0</v>
      </c>
      <c r="R64" s="30">
        <v>0</v>
      </c>
      <c r="S64" s="318">
        <v>154411.25999999998</v>
      </c>
      <c r="T64" s="318">
        <v>0</v>
      </c>
      <c r="U64" s="31">
        <v>550872.12000000011</v>
      </c>
      <c r="V64" s="30">
        <v>59821.16</v>
      </c>
      <c r="W64" s="30">
        <v>87061.93</v>
      </c>
      <c r="X64" s="30">
        <v>0</v>
      </c>
      <c r="Y64" s="30">
        <v>52569.77</v>
      </c>
      <c r="Z64" s="30">
        <v>0</v>
      </c>
      <c r="AA64" s="30">
        <v>0</v>
      </c>
      <c r="AB64" s="319">
        <v>788885.70000000019</v>
      </c>
      <c r="AC64" s="30">
        <v>0</v>
      </c>
      <c r="AD64" s="30">
        <v>0</v>
      </c>
      <c r="AE64" s="30">
        <v>5264.1</v>
      </c>
      <c r="AF64" s="30">
        <v>0</v>
      </c>
      <c r="AG64" s="30">
        <v>167335.54999999999</v>
      </c>
      <c r="AH64" s="30">
        <v>0</v>
      </c>
      <c r="AI64" s="30">
        <v>0</v>
      </c>
      <c r="AJ64" s="30">
        <v>563539.4800000001</v>
      </c>
      <c r="AK64" s="30">
        <v>6988.05</v>
      </c>
      <c r="AL64" s="30">
        <v>74.39</v>
      </c>
      <c r="AM64" s="30">
        <v>110.43</v>
      </c>
      <c r="AN64" s="30">
        <v>0</v>
      </c>
      <c r="AO64" s="30">
        <v>2830.0085596586609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8">
        <v>57679.079999999994</v>
      </c>
      <c r="AW64" s="318">
        <v>0</v>
      </c>
      <c r="AX64" s="318">
        <v>0</v>
      </c>
      <c r="AY64" s="30">
        <v>245190.62999999998</v>
      </c>
      <c r="AZ64" s="30">
        <v>0</v>
      </c>
      <c r="BA64" s="318">
        <v>0</v>
      </c>
      <c r="BB64" s="318">
        <v>0</v>
      </c>
      <c r="BC64" s="318">
        <v>0</v>
      </c>
      <c r="BD64" s="318">
        <v>0</v>
      </c>
      <c r="BE64" s="30">
        <v>110846.92</v>
      </c>
      <c r="BF64" s="318">
        <v>210087.05999999997</v>
      </c>
      <c r="BG64" s="318">
        <v>0</v>
      </c>
      <c r="BH64" s="318">
        <v>0</v>
      </c>
      <c r="BI64" s="318">
        <v>89409.909999999989</v>
      </c>
      <c r="BJ64" s="318">
        <v>7070.57</v>
      </c>
      <c r="BK64" s="318">
        <v>288.09999999999997</v>
      </c>
      <c r="BL64" s="318">
        <v>1840.0900000000001</v>
      </c>
      <c r="BM64" s="318">
        <v>0</v>
      </c>
      <c r="BN64" s="318">
        <v>35083.51</v>
      </c>
      <c r="BO64" s="318">
        <v>0</v>
      </c>
      <c r="BP64" s="318">
        <v>0</v>
      </c>
      <c r="BQ64" s="318">
        <v>0</v>
      </c>
      <c r="BR64" s="318">
        <v>16517.3</v>
      </c>
      <c r="BS64" s="318">
        <v>0</v>
      </c>
      <c r="BT64" s="318">
        <v>0</v>
      </c>
      <c r="BU64" s="318">
        <v>0</v>
      </c>
      <c r="BV64" s="318">
        <v>742.11</v>
      </c>
      <c r="BW64" s="318">
        <v>8922.44</v>
      </c>
      <c r="BX64" s="318">
        <v>0</v>
      </c>
      <c r="BY64" s="318">
        <v>118.12</v>
      </c>
      <c r="BZ64" s="318">
        <v>0</v>
      </c>
      <c r="CA64" s="318">
        <v>0</v>
      </c>
      <c r="CB64" s="318">
        <v>0</v>
      </c>
      <c r="CC64" s="318">
        <v>487834.80000000005</v>
      </c>
      <c r="CD64" s="29" t="s">
        <v>233</v>
      </c>
      <c r="CE64" s="32">
        <f t="shared" si="4"/>
        <v>4010026.62</v>
      </c>
    </row>
    <row r="65" spans="1:83" x14ac:dyDescent="0.35">
      <c r="A65" s="39" t="s">
        <v>251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180.71</v>
      </c>
      <c r="O65" s="24">
        <v>0</v>
      </c>
      <c r="P65" s="30">
        <v>0</v>
      </c>
      <c r="Q65" s="30">
        <v>0</v>
      </c>
      <c r="R65" s="30">
        <v>0</v>
      </c>
      <c r="S65" s="318">
        <v>0</v>
      </c>
      <c r="T65" s="318">
        <v>0</v>
      </c>
      <c r="U65" s="31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19">
        <v>21629.18</v>
      </c>
      <c r="AC65" s="30">
        <v>0</v>
      </c>
      <c r="AD65" s="30">
        <v>0</v>
      </c>
      <c r="AE65" s="30">
        <v>0</v>
      </c>
      <c r="AF65" s="30">
        <v>0</v>
      </c>
      <c r="AG65" s="30">
        <v>17.46</v>
      </c>
      <c r="AH65" s="30">
        <v>0</v>
      </c>
      <c r="AI65" s="30">
        <v>0</v>
      </c>
      <c r="AJ65" s="30">
        <v>20199.63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8">
        <v>0</v>
      </c>
      <c r="AW65" s="318">
        <v>0</v>
      </c>
      <c r="AX65" s="318">
        <v>0</v>
      </c>
      <c r="AY65" s="30">
        <v>0</v>
      </c>
      <c r="AZ65" s="30">
        <v>0</v>
      </c>
      <c r="BA65" s="318">
        <v>0</v>
      </c>
      <c r="BB65" s="318">
        <v>0</v>
      </c>
      <c r="BC65" s="318">
        <v>0</v>
      </c>
      <c r="BD65" s="318">
        <v>0</v>
      </c>
      <c r="BE65" s="30">
        <v>559486.12</v>
      </c>
      <c r="BF65" s="318">
        <v>0</v>
      </c>
      <c r="BG65" s="318">
        <v>0</v>
      </c>
      <c r="BH65" s="318">
        <v>0</v>
      </c>
      <c r="BI65" s="318">
        <v>0</v>
      </c>
      <c r="BJ65" s="318">
        <v>0</v>
      </c>
      <c r="BK65" s="318">
        <v>0</v>
      </c>
      <c r="BL65" s="318">
        <v>0</v>
      </c>
      <c r="BM65" s="318">
        <v>0</v>
      </c>
      <c r="BN65" s="318">
        <v>540</v>
      </c>
      <c r="BO65" s="318">
        <v>0</v>
      </c>
      <c r="BP65" s="318">
        <v>0</v>
      </c>
      <c r="BQ65" s="318">
        <v>0</v>
      </c>
      <c r="BR65" s="318">
        <v>0</v>
      </c>
      <c r="BS65" s="318">
        <v>0</v>
      </c>
      <c r="BT65" s="318">
        <v>0</v>
      </c>
      <c r="BU65" s="318">
        <v>0</v>
      </c>
      <c r="BV65" s="318">
        <v>0</v>
      </c>
      <c r="BW65" s="318">
        <v>0</v>
      </c>
      <c r="BX65" s="318">
        <v>0</v>
      </c>
      <c r="BY65" s="318">
        <v>0</v>
      </c>
      <c r="BZ65" s="318">
        <v>0</v>
      </c>
      <c r="CA65" s="318">
        <v>0</v>
      </c>
      <c r="CB65" s="318">
        <v>0</v>
      </c>
      <c r="CC65" s="318">
        <v>15716.96</v>
      </c>
      <c r="CD65" s="29" t="s">
        <v>233</v>
      </c>
      <c r="CE65" s="32">
        <f t="shared" si="4"/>
        <v>617770.05999999994</v>
      </c>
    </row>
    <row r="66" spans="1:83" x14ac:dyDescent="0.35">
      <c r="A66" s="39" t="s">
        <v>252</v>
      </c>
      <c r="B66" s="20"/>
      <c r="C66" s="24">
        <v>0</v>
      </c>
      <c r="D66" s="24">
        <v>0</v>
      </c>
      <c r="E66" s="24">
        <v>10867.727125707948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171090.86190407287</v>
      </c>
      <c r="M66" s="24">
        <v>0</v>
      </c>
      <c r="N66" s="24">
        <v>165903</v>
      </c>
      <c r="O66" s="24">
        <v>0</v>
      </c>
      <c r="P66" s="30">
        <v>0</v>
      </c>
      <c r="Q66" s="30">
        <v>0</v>
      </c>
      <c r="R66" s="30">
        <v>0</v>
      </c>
      <c r="S66" s="318">
        <v>100728.67</v>
      </c>
      <c r="T66" s="318">
        <v>0</v>
      </c>
      <c r="U66" s="31">
        <v>707230.57</v>
      </c>
      <c r="V66" s="30">
        <v>3000</v>
      </c>
      <c r="W66" s="30">
        <v>0</v>
      </c>
      <c r="X66" s="30">
        <v>0</v>
      </c>
      <c r="Y66" s="30">
        <v>4514.93</v>
      </c>
      <c r="Z66" s="30">
        <v>0</v>
      </c>
      <c r="AA66" s="30">
        <v>0</v>
      </c>
      <c r="AB66" s="319">
        <v>20492.05</v>
      </c>
      <c r="AC66" s="30">
        <v>0</v>
      </c>
      <c r="AD66" s="30">
        <v>0</v>
      </c>
      <c r="AE66" s="30">
        <v>14209.83</v>
      </c>
      <c r="AF66" s="30">
        <v>0</v>
      </c>
      <c r="AG66" s="30">
        <v>186188.06</v>
      </c>
      <c r="AH66" s="30">
        <v>0</v>
      </c>
      <c r="AI66" s="30">
        <v>0</v>
      </c>
      <c r="AJ66" s="30">
        <v>398934.05999999994</v>
      </c>
      <c r="AK66" s="30">
        <v>0</v>
      </c>
      <c r="AL66" s="30">
        <v>0</v>
      </c>
      <c r="AM66" s="30">
        <v>1600</v>
      </c>
      <c r="AN66" s="30">
        <v>0</v>
      </c>
      <c r="AO66" s="30">
        <v>1725.4809702191715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8">
        <v>47283.96</v>
      </c>
      <c r="AW66" s="318">
        <v>0</v>
      </c>
      <c r="AX66" s="318">
        <v>0</v>
      </c>
      <c r="AY66" s="30">
        <v>299297.88</v>
      </c>
      <c r="AZ66" s="30">
        <v>0</v>
      </c>
      <c r="BA66" s="318">
        <v>0</v>
      </c>
      <c r="BB66" s="318">
        <v>0</v>
      </c>
      <c r="BC66" s="318">
        <v>0</v>
      </c>
      <c r="BD66" s="318">
        <v>0</v>
      </c>
      <c r="BE66" s="30">
        <v>284461.28999999998</v>
      </c>
      <c r="BF66" s="318">
        <v>152842.57</v>
      </c>
      <c r="BG66" s="318">
        <v>0</v>
      </c>
      <c r="BH66" s="318">
        <v>0</v>
      </c>
      <c r="BI66" s="318">
        <v>1634.79</v>
      </c>
      <c r="BJ66" s="318">
        <v>33209.449999999997</v>
      </c>
      <c r="BK66" s="318">
        <v>1281364.53</v>
      </c>
      <c r="BL66" s="318">
        <v>4726.1899999999996</v>
      </c>
      <c r="BM66" s="318">
        <v>0</v>
      </c>
      <c r="BN66" s="318">
        <v>47524.38</v>
      </c>
      <c r="BO66" s="318">
        <v>0</v>
      </c>
      <c r="BP66" s="318">
        <v>0</v>
      </c>
      <c r="BQ66" s="318">
        <v>0</v>
      </c>
      <c r="BR66" s="318">
        <v>26145.23</v>
      </c>
      <c r="BS66" s="318">
        <v>0</v>
      </c>
      <c r="BT66" s="318">
        <v>0</v>
      </c>
      <c r="BU66" s="318">
        <v>0</v>
      </c>
      <c r="BV66" s="318">
        <v>385002.97</v>
      </c>
      <c r="BW66" s="318">
        <v>4047.86</v>
      </c>
      <c r="BX66" s="318">
        <v>0</v>
      </c>
      <c r="BY66" s="318">
        <v>0</v>
      </c>
      <c r="BZ66" s="318">
        <v>0</v>
      </c>
      <c r="CA66" s="318">
        <v>0</v>
      </c>
      <c r="CB66" s="318">
        <v>0</v>
      </c>
      <c r="CC66" s="318">
        <v>143598.12</v>
      </c>
      <c r="CD66" s="29" t="s">
        <v>233</v>
      </c>
      <c r="CE66" s="32">
        <f t="shared" si="4"/>
        <v>4497624.46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229704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918815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91673</v>
      </c>
      <c r="Q67" s="32">
        <f t="shared" si="7"/>
        <v>0</v>
      </c>
      <c r="R67" s="32">
        <f t="shared" si="7"/>
        <v>0</v>
      </c>
      <c r="S67" s="32">
        <f t="shared" si="7"/>
        <v>148947</v>
      </c>
      <c r="T67" s="32">
        <f t="shared" si="7"/>
        <v>0</v>
      </c>
      <c r="U67" s="32">
        <f t="shared" si="7"/>
        <v>78721</v>
      </c>
      <c r="V67" s="32">
        <f t="shared" si="7"/>
        <v>0</v>
      </c>
      <c r="W67" s="32">
        <f t="shared" si="7"/>
        <v>39633</v>
      </c>
      <c r="X67" s="32">
        <f t="shared" si="7"/>
        <v>70258</v>
      </c>
      <c r="Y67" s="32">
        <f t="shared" si="7"/>
        <v>70258</v>
      </c>
      <c r="Z67" s="32">
        <f t="shared" si="7"/>
        <v>0</v>
      </c>
      <c r="AA67" s="32">
        <f t="shared" si="7"/>
        <v>0</v>
      </c>
      <c r="AB67" s="32">
        <f t="shared" si="7"/>
        <v>82169</v>
      </c>
      <c r="AC67" s="32">
        <f t="shared" si="7"/>
        <v>0</v>
      </c>
      <c r="AD67" s="32">
        <f t="shared" si="7"/>
        <v>0</v>
      </c>
      <c r="AE67" s="32">
        <f t="shared" si="7"/>
        <v>104775</v>
      </c>
      <c r="AF67" s="32">
        <f t="shared" si="7"/>
        <v>0</v>
      </c>
      <c r="AG67" s="32">
        <f t="shared" si="7"/>
        <v>327752</v>
      </c>
      <c r="AH67" s="32">
        <f t="shared" si="7"/>
        <v>0</v>
      </c>
      <c r="AI67" s="32">
        <f t="shared" si="7"/>
        <v>0</v>
      </c>
      <c r="AJ67" s="32">
        <f t="shared" si="7"/>
        <v>135575</v>
      </c>
      <c r="AK67" s="32">
        <f t="shared" si="7"/>
        <v>58208</v>
      </c>
      <c r="AL67" s="32">
        <f t="shared" si="7"/>
        <v>31044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548103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199746</v>
      </c>
      <c r="AZ67" s="32">
        <f t="shared" si="7"/>
        <v>61984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426069</v>
      </c>
      <c r="BF67" s="32">
        <f t="shared" si="7"/>
        <v>68713</v>
      </c>
      <c r="BG67" s="32">
        <f t="shared" si="7"/>
        <v>0</v>
      </c>
      <c r="BH67" s="32">
        <f t="shared" si="7"/>
        <v>0</v>
      </c>
      <c r="BI67" s="32">
        <f t="shared" si="7"/>
        <v>13204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289905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13288</v>
      </c>
      <c r="BW67" s="32">
        <f t="shared" si="8"/>
        <v>0</v>
      </c>
      <c r="BX67" s="32">
        <f t="shared" si="8"/>
        <v>0</v>
      </c>
      <c r="BY67" s="32">
        <f t="shared" si="8"/>
        <v>7233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4015777</v>
      </c>
    </row>
    <row r="68" spans="1:83" x14ac:dyDescent="0.35">
      <c r="A68" s="39" t="s">
        <v>253</v>
      </c>
      <c r="B68" s="32"/>
      <c r="C68" s="24">
        <v>0</v>
      </c>
      <c r="D68" s="24">
        <v>0</v>
      </c>
      <c r="E68" s="24">
        <v>18549.502249245761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292025.21290837595</v>
      </c>
      <c r="M68" s="24">
        <v>0</v>
      </c>
      <c r="N68" s="24">
        <v>0</v>
      </c>
      <c r="O68" s="24">
        <v>0</v>
      </c>
      <c r="P68" s="30">
        <v>0</v>
      </c>
      <c r="Q68" s="30">
        <v>0</v>
      </c>
      <c r="R68" s="30">
        <v>0</v>
      </c>
      <c r="S68" s="318">
        <v>0</v>
      </c>
      <c r="T68" s="318">
        <v>0</v>
      </c>
      <c r="U68" s="31">
        <v>0</v>
      </c>
      <c r="V68" s="30">
        <v>0</v>
      </c>
      <c r="W68" s="30">
        <v>0</v>
      </c>
      <c r="X68" s="30">
        <v>0</v>
      </c>
      <c r="Y68" s="30">
        <v>9694.36</v>
      </c>
      <c r="Z68" s="30">
        <v>0</v>
      </c>
      <c r="AA68" s="30">
        <v>0</v>
      </c>
      <c r="AB68" s="319">
        <v>57077.34</v>
      </c>
      <c r="AC68" s="30">
        <v>0</v>
      </c>
      <c r="AD68" s="30">
        <v>0</v>
      </c>
      <c r="AE68" s="30">
        <v>4292.04</v>
      </c>
      <c r="AF68" s="30">
        <v>0</v>
      </c>
      <c r="AG68" s="30">
        <v>0</v>
      </c>
      <c r="AH68" s="30">
        <v>0</v>
      </c>
      <c r="AI68" s="30">
        <v>0</v>
      </c>
      <c r="AJ68" s="30">
        <v>12265.29</v>
      </c>
      <c r="AK68" s="30">
        <v>0</v>
      </c>
      <c r="AL68" s="30">
        <v>0</v>
      </c>
      <c r="AM68" s="30">
        <v>0</v>
      </c>
      <c r="AN68" s="30">
        <v>0</v>
      </c>
      <c r="AO68" s="30">
        <v>2945.1248423783263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8">
        <v>0</v>
      </c>
      <c r="AW68" s="318">
        <v>0</v>
      </c>
      <c r="AX68" s="318">
        <v>0</v>
      </c>
      <c r="AY68" s="30">
        <v>7521.04</v>
      </c>
      <c r="AZ68" s="30">
        <v>0</v>
      </c>
      <c r="BA68" s="318">
        <v>0</v>
      </c>
      <c r="BB68" s="318">
        <v>0</v>
      </c>
      <c r="BC68" s="318">
        <v>0</v>
      </c>
      <c r="BD68" s="318">
        <v>0</v>
      </c>
      <c r="BE68" s="30">
        <v>24842.63</v>
      </c>
      <c r="BF68" s="318">
        <v>0</v>
      </c>
      <c r="BG68" s="318">
        <v>0</v>
      </c>
      <c r="BH68" s="318">
        <v>0</v>
      </c>
      <c r="BI68" s="318">
        <v>0</v>
      </c>
      <c r="BJ68" s="318">
        <v>0</v>
      </c>
      <c r="BK68" s="318">
        <v>0</v>
      </c>
      <c r="BL68" s="318">
        <v>0</v>
      </c>
      <c r="BM68" s="318">
        <v>0</v>
      </c>
      <c r="BN68" s="318">
        <v>684.82</v>
      </c>
      <c r="BO68" s="318">
        <v>0</v>
      </c>
      <c r="BP68" s="318">
        <v>0</v>
      </c>
      <c r="BQ68" s="318">
        <v>0</v>
      </c>
      <c r="BR68" s="318">
        <v>0</v>
      </c>
      <c r="BS68" s="318">
        <v>0</v>
      </c>
      <c r="BT68" s="318">
        <v>0</v>
      </c>
      <c r="BU68" s="318">
        <v>0</v>
      </c>
      <c r="BV68" s="318">
        <v>0</v>
      </c>
      <c r="BW68" s="318">
        <v>0</v>
      </c>
      <c r="BX68" s="318">
        <v>0</v>
      </c>
      <c r="BY68" s="318">
        <v>0</v>
      </c>
      <c r="BZ68" s="318">
        <v>0</v>
      </c>
      <c r="CA68" s="318">
        <v>0</v>
      </c>
      <c r="CB68" s="318">
        <v>0</v>
      </c>
      <c r="CC68" s="318">
        <v>0</v>
      </c>
      <c r="CD68" s="29" t="s">
        <v>233</v>
      </c>
      <c r="CE68" s="32">
        <f t="shared" si="4"/>
        <v>429897.36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4435.8620259087802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69833.871288964787</v>
      </c>
      <c r="M69" s="32">
        <f t="shared" si="9"/>
        <v>0</v>
      </c>
      <c r="N69" s="32">
        <f t="shared" si="9"/>
        <v>3140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-12398.880000000001</v>
      </c>
      <c r="T69" s="32">
        <f t="shared" si="9"/>
        <v>0</v>
      </c>
      <c r="U69" s="32">
        <f t="shared" si="9"/>
        <v>7986.82</v>
      </c>
      <c r="V69" s="32">
        <f t="shared" si="9"/>
        <v>6.41</v>
      </c>
      <c r="W69" s="32">
        <f t="shared" si="9"/>
        <v>66229.7</v>
      </c>
      <c r="X69" s="32">
        <f t="shared" si="9"/>
        <v>88217.2</v>
      </c>
      <c r="Y69" s="32">
        <f t="shared" si="9"/>
        <v>64434.82</v>
      </c>
      <c r="Z69" s="32">
        <f t="shared" si="9"/>
        <v>0</v>
      </c>
      <c r="AA69" s="32">
        <f t="shared" si="9"/>
        <v>0</v>
      </c>
      <c r="AB69" s="32">
        <f t="shared" si="9"/>
        <v>4327.32</v>
      </c>
      <c r="AC69" s="32">
        <f t="shared" si="9"/>
        <v>0</v>
      </c>
      <c r="AD69" s="32">
        <f t="shared" si="9"/>
        <v>0</v>
      </c>
      <c r="AE69" s="32">
        <f t="shared" si="9"/>
        <v>6477.5</v>
      </c>
      <c r="AF69" s="32">
        <f t="shared" si="9"/>
        <v>0</v>
      </c>
      <c r="AG69" s="32">
        <f t="shared" si="9"/>
        <v>16279.57</v>
      </c>
      <c r="AH69" s="32">
        <f t="shared" si="9"/>
        <v>0</v>
      </c>
      <c r="AI69" s="32">
        <f t="shared" si="9"/>
        <v>0</v>
      </c>
      <c r="AJ69" s="32">
        <f t="shared" si="9"/>
        <v>49572.89</v>
      </c>
      <c r="AK69" s="32">
        <f t="shared" si="9"/>
        <v>2114.36</v>
      </c>
      <c r="AL69" s="32">
        <f t="shared" si="9"/>
        <v>0</v>
      </c>
      <c r="AM69" s="32">
        <f t="shared" si="9"/>
        <v>78.75</v>
      </c>
      <c r="AN69" s="32">
        <f t="shared" si="9"/>
        <v>0</v>
      </c>
      <c r="AO69" s="32">
        <f t="shared" si="9"/>
        <v>704.28668512643242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2000</v>
      </c>
      <c r="AW69" s="32">
        <f t="shared" si="9"/>
        <v>0</v>
      </c>
      <c r="AX69" s="32">
        <f t="shared" si="9"/>
        <v>0</v>
      </c>
      <c r="AY69" s="32">
        <f t="shared" si="9"/>
        <v>1706.02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164033.28</v>
      </c>
      <c r="BF69" s="32">
        <f t="shared" si="9"/>
        <v>0</v>
      </c>
      <c r="BG69" s="32">
        <f t="shared" si="9"/>
        <v>85</v>
      </c>
      <c r="BH69" s="32">
        <f t="shared" si="9"/>
        <v>0</v>
      </c>
      <c r="BI69" s="32">
        <f t="shared" si="9"/>
        <v>7905.12</v>
      </c>
      <c r="BJ69" s="32">
        <f t="shared" si="9"/>
        <v>62655.09</v>
      </c>
      <c r="BK69" s="32">
        <f t="shared" si="9"/>
        <v>1486.8799999999999</v>
      </c>
      <c r="BL69" s="32">
        <f t="shared" si="9"/>
        <v>2700</v>
      </c>
      <c r="BM69" s="32">
        <f t="shared" si="9"/>
        <v>406477.94</v>
      </c>
      <c r="BN69" s="32">
        <f t="shared" si="9"/>
        <v>382497.42000000004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34614.189999999995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524</v>
      </c>
      <c r="BW69" s="32">
        <f t="shared" si="10"/>
        <v>2000.7</v>
      </c>
      <c r="BX69" s="32">
        <f t="shared" si="10"/>
        <v>0</v>
      </c>
      <c r="BY69" s="32">
        <f t="shared" si="10"/>
        <v>19215.98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9415.66</v>
      </c>
      <c r="CD69" s="32">
        <f t="shared" si="10"/>
        <v>0</v>
      </c>
      <c r="CE69" s="32">
        <f>SUM(CE70:CE84)</f>
        <v>1468757.7599999998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>
        <v>0</v>
      </c>
      <c r="D73" s="274">
        <v>0</v>
      </c>
      <c r="E73" s="274">
        <v>0</v>
      </c>
      <c r="F73" s="274">
        <v>0</v>
      </c>
      <c r="G73" s="274">
        <v>0</v>
      </c>
      <c r="H73" s="274">
        <v>0</v>
      </c>
      <c r="I73" s="274">
        <v>0</v>
      </c>
      <c r="J73" s="274">
        <v>0</v>
      </c>
      <c r="K73" s="274">
        <v>0</v>
      </c>
      <c r="L73" s="274">
        <v>0</v>
      </c>
      <c r="M73" s="274">
        <v>0</v>
      </c>
      <c r="N73" s="274">
        <v>0</v>
      </c>
      <c r="O73" s="274">
        <v>0</v>
      </c>
      <c r="P73" s="274">
        <v>0</v>
      </c>
      <c r="Q73" s="274">
        <v>0</v>
      </c>
      <c r="R73" s="274">
        <v>0</v>
      </c>
      <c r="S73" s="274">
        <v>0</v>
      </c>
      <c r="T73" s="274">
        <v>0</v>
      </c>
      <c r="U73" s="274">
        <v>0</v>
      </c>
      <c r="V73" s="274">
        <v>0</v>
      </c>
      <c r="W73" s="274">
        <v>0</v>
      </c>
      <c r="X73" s="274">
        <v>0</v>
      </c>
      <c r="Y73" s="274">
        <v>0</v>
      </c>
      <c r="Z73" s="274">
        <v>0</v>
      </c>
      <c r="AA73" s="274">
        <v>0</v>
      </c>
      <c r="AB73" s="274">
        <v>0</v>
      </c>
      <c r="AC73" s="274">
        <v>0</v>
      </c>
      <c r="AD73" s="274">
        <v>0</v>
      </c>
      <c r="AE73" s="274">
        <v>0</v>
      </c>
      <c r="AF73" s="274">
        <v>0</v>
      </c>
      <c r="AG73" s="274">
        <v>0</v>
      </c>
      <c r="AH73" s="274">
        <v>0</v>
      </c>
      <c r="AI73" s="274">
        <v>0</v>
      </c>
      <c r="AJ73" s="274">
        <v>0</v>
      </c>
      <c r="AK73" s="274">
        <v>0</v>
      </c>
      <c r="AL73" s="274">
        <v>0</v>
      </c>
      <c r="AM73" s="274">
        <v>0</v>
      </c>
      <c r="AN73" s="274">
        <v>0</v>
      </c>
      <c r="AO73" s="274">
        <v>0</v>
      </c>
      <c r="AP73" s="274">
        <v>0</v>
      </c>
      <c r="AQ73" s="274">
        <v>0</v>
      </c>
      <c r="AR73" s="274">
        <v>0</v>
      </c>
      <c r="AS73" s="274">
        <v>0</v>
      </c>
      <c r="AT73" s="274">
        <v>0</v>
      </c>
      <c r="AU73" s="274">
        <v>0</v>
      </c>
      <c r="AV73" s="274">
        <v>0</v>
      </c>
      <c r="AW73" s="274">
        <v>0</v>
      </c>
      <c r="AX73" s="274">
        <v>0</v>
      </c>
      <c r="AY73" s="274">
        <v>0</v>
      </c>
      <c r="AZ73" s="274">
        <v>0</v>
      </c>
      <c r="BA73" s="274">
        <v>0</v>
      </c>
      <c r="BB73" s="274">
        <v>0</v>
      </c>
      <c r="BC73" s="274">
        <v>0</v>
      </c>
      <c r="BD73" s="274">
        <v>0</v>
      </c>
      <c r="BE73" s="274">
        <v>0</v>
      </c>
      <c r="BF73" s="274">
        <v>0</v>
      </c>
      <c r="BG73" s="274">
        <v>0</v>
      </c>
      <c r="BH73" s="274">
        <v>0</v>
      </c>
      <c r="BI73" s="274">
        <v>0</v>
      </c>
      <c r="BJ73" s="274">
        <v>0</v>
      </c>
      <c r="BK73" s="274">
        <v>0</v>
      </c>
      <c r="BL73" s="274">
        <v>0</v>
      </c>
      <c r="BM73" s="274">
        <v>0</v>
      </c>
      <c r="BN73" s="274">
        <v>209498.25</v>
      </c>
      <c r="BO73" s="274">
        <v>0</v>
      </c>
      <c r="BP73" s="274">
        <v>0</v>
      </c>
      <c r="BQ73" s="274">
        <v>0</v>
      </c>
      <c r="BR73" s="274">
        <v>0</v>
      </c>
      <c r="BS73" s="274">
        <v>0</v>
      </c>
      <c r="BT73" s="274">
        <v>0</v>
      </c>
      <c r="BU73" s="274">
        <v>0</v>
      </c>
      <c r="BV73" s="274">
        <v>0</v>
      </c>
      <c r="BW73" s="274">
        <v>0</v>
      </c>
      <c r="BX73" s="274">
        <v>0</v>
      </c>
      <c r="BY73" s="274">
        <v>0</v>
      </c>
      <c r="BZ73" s="274">
        <v>0</v>
      </c>
      <c r="CA73" s="274">
        <v>0</v>
      </c>
      <c r="CB73" s="274">
        <v>0</v>
      </c>
      <c r="CC73" s="274">
        <v>0</v>
      </c>
      <c r="CD73" s="274"/>
      <c r="CE73" s="32">
        <f t="shared" si="11"/>
        <v>209498.25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>
        <v>0</v>
      </c>
      <c r="D77" s="274">
        <v>0</v>
      </c>
      <c r="E77" s="274">
        <v>956.05480286559293</v>
      </c>
      <c r="F77" s="274">
        <v>0</v>
      </c>
      <c r="G77" s="274">
        <v>0</v>
      </c>
      <c r="H77" s="274">
        <v>0</v>
      </c>
      <c r="I77" s="274">
        <v>0</v>
      </c>
      <c r="J77" s="274">
        <v>0</v>
      </c>
      <c r="K77" s="274">
        <v>0</v>
      </c>
      <c r="L77" s="274">
        <v>15051.191326185171</v>
      </c>
      <c r="M77" s="274">
        <v>0</v>
      </c>
      <c r="N77" s="274">
        <v>0</v>
      </c>
      <c r="O77" s="274">
        <v>0</v>
      </c>
      <c r="P77" s="274">
        <v>0</v>
      </c>
      <c r="Q77" s="274">
        <v>0</v>
      </c>
      <c r="R77" s="274">
        <v>0</v>
      </c>
      <c r="S77" s="274">
        <v>-7613.88</v>
      </c>
      <c r="T77" s="274">
        <v>0</v>
      </c>
      <c r="U77" s="274">
        <v>7982.84</v>
      </c>
      <c r="V77" s="274">
        <v>0</v>
      </c>
      <c r="W77" s="274">
        <v>66207.94</v>
      </c>
      <c r="X77" s="274">
        <v>88217.2</v>
      </c>
      <c r="Y77" s="274">
        <v>61947.32</v>
      </c>
      <c r="Z77" s="274">
        <v>0</v>
      </c>
      <c r="AA77" s="274">
        <v>0</v>
      </c>
      <c r="AB77" s="274">
        <v>609.29999999999995</v>
      </c>
      <c r="AC77" s="274">
        <v>0</v>
      </c>
      <c r="AD77" s="274">
        <v>0</v>
      </c>
      <c r="AE77" s="274">
        <v>0</v>
      </c>
      <c r="AF77" s="274">
        <v>0</v>
      </c>
      <c r="AG77" s="274">
        <v>6717.16</v>
      </c>
      <c r="AH77" s="274">
        <v>0</v>
      </c>
      <c r="AI77" s="274">
        <v>0</v>
      </c>
      <c r="AJ77" s="274">
        <v>6528.5300000000007</v>
      </c>
      <c r="AK77" s="274">
        <v>0</v>
      </c>
      <c r="AL77" s="274">
        <v>0</v>
      </c>
      <c r="AM77" s="274">
        <v>0</v>
      </c>
      <c r="AN77" s="274">
        <v>0</v>
      </c>
      <c r="AO77" s="274">
        <v>151.79387094923584</v>
      </c>
      <c r="AP77" s="274">
        <v>0</v>
      </c>
      <c r="AQ77" s="274">
        <v>0</v>
      </c>
      <c r="AR77" s="274">
        <v>0</v>
      </c>
      <c r="AS77" s="274">
        <v>0</v>
      </c>
      <c r="AT77" s="274">
        <v>0</v>
      </c>
      <c r="AU77" s="274">
        <v>0</v>
      </c>
      <c r="AV77" s="274">
        <v>0</v>
      </c>
      <c r="AW77" s="274">
        <v>0</v>
      </c>
      <c r="AX77" s="274">
        <v>0</v>
      </c>
      <c r="AY77" s="274">
        <v>1706.02</v>
      </c>
      <c r="AZ77" s="274">
        <v>0</v>
      </c>
      <c r="BA77" s="274">
        <v>0</v>
      </c>
      <c r="BB77" s="274">
        <v>0</v>
      </c>
      <c r="BC77" s="274">
        <v>0</v>
      </c>
      <c r="BD77" s="274">
        <v>0</v>
      </c>
      <c r="BE77" s="274">
        <v>159437.75</v>
      </c>
      <c r="BF77" s="274">
        <v>0</v>
      </c>
      <c r="BG77" s="274">
        <v>0</v>
      </c>
      <c r="BH77" s="274">
        <v>0</v>
      </c>
      <c r="BI77" s="274">
        <v>4436.95</v>
      </c>
      <c r="BJ77" s="274">
        <v>0</v>
      </c>
      <c r="BK77" s="274">
        <v>0</v>
      </c>
      <c r="BL77" s="274">
        <v>0</v>
      </c>
      <c r="BM77" s="274">
        <v>0</v>
      </c>
      <c r="BN77" s="274">
        <v>0</v>
      </c>
      <c r="BO77" s="274">
        <v>0</v>
      </c>
      <c r="BP77" s="274">
        <v>0</v>
      </c>
      <c r="BQ77" s="274">
        <v>0</v>
      </c>
      <c r="BR77" s="274">
        <v>0</v>
      </c>
      <c r="BS77" s="274">
        <v>0</v>
      </c>
      <c r="BT77" s="274">
        <v>0</v>
      </c>
      <c r="BU77" s="274">
        <v>0</v>
      </c>
      <c r="BV77" s="274">
        <v>0</v>
      </c>
      <c r="BW77" s="274">
        <v>0</v>
      </c>
      <c r="BX77" s="274">
        <v>0</v>
      </c>
      <c r="BY77" s="274">
        <v>0</v>
      </c>
      <c r="BZ77" s="274">
        <v>0</v>
      </c>
      <c r="CA77" s="274">
        <v>0</v>
      </c>
      <c r="CB77" s="274">
        <v>0</v>
      </c>
      <c r="CC77" s="274">
        <v>612.04999999999995</v>
      </c>
      <c r="CD77" s="274"/>
      <c r="CE77" s="32">
        <f t="shared" si="11"/>
        <v>412948.22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>
        <v>0</v>
      </c>
      <c r="D83" s="24">
        <v>0</v>
      </c>
      <c r="E83" s="30">
        <v>3479.8072230431876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54782.679962779614</v>
      </c>
      <c r="M83" s="24">
        <v>0</v>
      </c>
      <c r="N83" s="24">
        <v>3140</v>
      </c>
      <c r="O83" s="24">
        <v>0</v>
      </c>
      <c r="P83" s="30">
        <v>0</v>
      </c>
      <c r="Q83" s="30">
        <v>0</v>
      </c>
      <c r="R83" s="31">
        <v>0</v>
      </c>
      <c r="S83" s="30">
        <v>-4785</v>
      </c>
      <c r="T83" s="24">
        <v>0</v>
      </c>
      <c r="U83" s="30">
        <v>3.98</v>
      </c>
      <c r="V83" s="30">
        <v>6.41</v>
      </c>
      <c r="W83" s="24">
        <v>21.76</v>
      </c>
      <c r="X83" s="30">
        <v>0</v>
      </c>
      <c r="Y83" s="30">
        <v>2487.5</v>
      </c>
      <c r="Z83" s="30">
        <v>0</v>
      </c>
      <c r="AA83" s="30">
        <v>0</v>
      </c>
      <c r="AB83" s="30">
        <v>3718.02</v>
      </c>
      <c r="AC83" s="30">
        <v>0</v>
      </c>
      <c r="AD83" s="30">
        <v>0</v>
      </c>
      <c r="AE83" s="30">
        <v>6477.5</v>
      </c>
      <c r="AF83" s="30">
        <v>0</v>
      </c>
      <c r="AG83" s="30">
        <v>9562.41</v>
      </c>
      <c r="AH83" s="30">
        <v>0</v>
      </c>
      <c r="AI83" s="30">
        <v>0</v>
      </c>
      <c r="AJ83" s="30">
        <v>43044.36</v>
      </c>
      <c r="AK83" s="30">
        <v>2114.36</v>
      </c>
      <c r="AL83" s="30">
        <v>0</v>
      </c>
      <c r="AM83" s="30">
        <v>78.75</v>
      </c>
      <c r="AN83" s="30">
        <v>0</v>
      </c>
      <c r="AO83" s="24">
        <v>552.49281417719658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2000</v>
      </c>
      <c r="AW83" s="30">
        <v>0</v>
      </c>
      <c r="AX83" s="30">
        <v>0</v>
      </c>
      <c r="AY83" s="30">
        <v>0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4595.5300000000007</v>
      </c>
      <c r="BF83" s="30">
        <v>0</v>
      </c>
      <c r="BG83" s="30">
        <v>85</v>
      </c>
      <c r="BH83" s="31">
        <v>0</v>
      </c>
      <c r="BI83" s="30">
        <v>3468.17</v>
      </c>
      <c r="BJ83" s="30">
        <v>62655.09</v>
      </c>
      <c r="BK83" s="30">
        <v>1486.8799999999999</v>
      </c>
      <c r="BL83" s="30">
        <v>2700</v>
      </c>
      <c r="BM83" s="30">
        <v>406477.94</v>
      </c>
      <c r="BN83" s="30">
        <v>172999.17</v>
      </c>
      <c r="BO83" s="30">
        <v>0</v>
      </c>
      <c r="BP83" s="30">
        <v>0</v>
      </c>
      <c r="BQ83" s="30">
        <v>0</v>
      </c>
      <c r="BR83" s="30">
        <v>34614.189999999995</v>
      </c>
      <c r="BS83" s="30">
        <v>0</v>
      </c>
      <c r="BT83" s="30">
        <v>0</v>
      </c>
      <c r="BU83" s="30">
        <v>0</v>
      </c>
      <c r="BV83" s="30">
        <v>524</v>
      </c>
      <c r="BW83" s="30">
        <v>2000.7</v>
      </c>
      <c r="BX83" s="30">
        <v>0</v>
      </c>
      <c r="BY83" s="30">
        <v>19215.98</v>
      </c>
      <c r="BZ83" s="30">
        <v>0</v>
      </c>
      <c r="CA83" s="30">
        <v>0</v>
      </c>
      <c r="CB83" s="30">
        <v>0</v>
      </c>
      <c r="CC83" s="30">
        <v>8803.61</v>
      </c>
      <c r="CD83" s="35"/>
      <c r="CE83" s="32">
        <f t="shared" si="11"/>
        <v>846311.28999999992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663109.28130368865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7741918.8273557592</v>
      </c>
      <c r="M85" s="32">
        <f t="shared" si="12"/>
        <v>0</v>
      </c>
      <c r="N85" s="32">
        <f t="shared" si="12"/>
        <v>758302.98</v>
      </c>
      <c r="O85" s="32">
        <f t="shared" si="12"/>
        <v>0</v>
      </c>
      <c r="P85" s="32">
        <f t="shared" si="12"/>
        <v>91673</v>
      </c>
      <c r="Q85" s="32">
        <f t="shared" si="12"/>
        <v>0</v>
      </c>
      <c r="R85" s="32">
        <f t="shared" si="12"/>
        <v>0</v>
      </c>
      <c r="S85" s="32">
        <f t="shared" si="12"/>
        <v>633249.79999999993</v>
      </c>
      <c r="T85" s="32">
        <f t="shared" si="12"/>
        <v>0</v>
      </c>
      <c r="U85" s="32">
        <f t="shared" si="12"/>
        <v>2573508.8899999997</v>
      </c>
      <c r="V85" s="32">
        <f t="shared" si="12"/>
        <v>62915.330000000009</v>
      </c>
      <c r="W85" s="32">
        <f t="shared" si="12"/>
        <v>198581.63</v>
      </c>
      <c r="X85" s="32">
        <f t="shared" si="12"/>
        <v>245140.2</v>
      </c>
      <c r="Y85" s="32">
        <f t="shared" si="12"/>
        <v>1650787.84</v>
      </c>
      <c r="Z85" s="32">
        <f t="shared" si="12"/>
        <v>0</v>
      </c>
      <c r="AA85" s="32">
        <f t="shared" si="12"/>
        <v>0</v>
      </c>
      <c r="AB85" s="32">
        <f t="shared" si="12"/>
        <v>1637321.1200000003</v>
      </c>
      <c r="AC85" s="32">
        <f t="shared" si="12"/>
        <v>0</v>
      </c>
      <c r="AD85" s="32">
        <f t="shared" si="12"/>
        <v>0</v>
      </c>
      <c r="AE85" s="32">
        <f t="shared" si="12"/>
        <v>640621.02</v>
      </c>
      <c r="AF85" s="32">
        <f t="shared" si="12"/>
        <v>0</v>
      </c>
      <c r="AG85" s="32">
        <f t="shared" si="12"/>
        <v>5376558.29</v>
      </c>
      <c r="AH85" s="32">
        <f t="shared" si="12"/>
        <v>0</v>
      </c>
      <c r="AI85" s="32">
        <f t="shared" si="12"/>
        <v>0</v>
      </c>
      <c r="AJ85" s="32">
        <f t="shared" si="12"/>
        <v>6912452.0099999998</v>
      </c>
      <c r="AK85" s="32">
        <f t="shared" si="12"/>
        <v>682479.45000000007</v>
      </c>
      <c r="AL85" s="32">
        <f t="shared" si="12"/>
        <v>259674.92</v>
      </c>
      <c r="AM85" s="32">
        <f t="shared" si="12"/>
        <v>164347.27999999997</v>
      </c>
      <c r="AN85" s="32">
        <f t="shared" si="12"/>
        <v>0</v>
      </c>
      <c r="AO85" s="32">
        <f t="shared" si="12"/>
        <v>68811.821340551338</v>
      </c>
      <c r="AP85" s="32">
        <f t="shared" si="12"/>
        <v>548103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146245.19</v>
      </c>
      <c r="AW85" s="32">
        <f t="shared" si="12"/>
        <v>0</v>
      </c>
      <c r="AX85" s="32">
        <f t="shared" si="12"/>
        <v>0</v>
      </c>
      <c r="AY85" s="32">
        <f t="shared" si="12"/>
        <v>1344102.19</v>
      </c>
      <c r="AZ85" s="32">
        <f t="shared" si="12"/>
        <v>61984</v>
      </c>
      <c r="BA85" s="32">
        <f t="shared" si="12"/>
        <v>0</v>
      </c>
      <c r="BB85" s="32">
        <f t="shared" si="12"/>
        <v>0</v>
      </c>
      <c r="BC85" s="32">
        <f t="shared" si="12"/>
        <v>0</v>
      </c>
      <c r="BD85" s="32">
        <f t="shared" si="12"/>
        <v>0</v>
      </c>
      <c r="BE85" s="32">
        <f t="shared" si="12"/>
        <v>1967917.2</v>
      </c>
      <c r="BF85" s="32">
        <f t="shared" si="12"/>
        <v>815598.19</v>
      </c>
      <c r="BG85" s="32">
        <f t="shared" si="12"/>
        <v>124416.66</v>
      </c>
      <c r="BH85" s="32">
        <f t="shared" si="12"/>
        <v>0</v>
      </c>
      <c r="BI85" s="32">
        <f t="shared" si="12"/>
        <v>1346981.2699999998</v>
      </c>
      <c r="BJ85" s="32">
        <f t="shared" si="12"/>
        <v>658337.28999999992</v>
      </c>
      <c r="BK85" s="32">
        <f t="shared" si="12"/>
        <v>1545948.2799999998</v>
      </c>
      <c r="BL85" s="32">
        <f t="shared" si="12"/>
        <v>912412.86999999988</v>
      </c>
      <c r="BM85" s="32">
        <f t="shared" si="12"/>
        <v>406477.94</v>
      </c>
      <c r="BN85" s="32">
        <f t="shared" si="12"/>
        <v>2362123.7799999998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504764.29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568954.46</v>
      </c>
      <c r="BW85" s="32">
        <f t="shared" si="13"/>
        <v>195159.55</v>
      </c>
      <c r="BX85" s="32">
        <f t="shared" si="13"/>
        <v>0</v>
      </c>
      <c r="BY85" s="32">
        <f t="shared" si="13"/>
        <v>625262.31999999995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1620123.39</v>
      </c>
      <c r="CD85" s="32">
        <f t="shared" si="13"/>
        <v>0</v>
      </c>
      <c r="CE85" s="32">
        <f t="shared" si="11"/>
        <v>46116365.559999995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0</v>
      </c>
      <c r="D87" s="24">
        <v>0</v>
      </c>
      <c r="E87" s="24">
        <v>1103061.25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22783270.66</v>
      </c>
      <c r="M87" s="24">
        <v>0</v>
      </c>
      <c r="N87" s="24">
        <v>757550.63</v>
      </c>
      <c r="O87" s="24">
        <v>0</v>
      </c>
      <c r="P87" s="24">
        <v>0</v>
      </c>
      <c r="Q87" s="24">
        <v>0</v>
      </c>
      <c r="R87" s="24">
        <v>0</v>
      </c>
      <c r="S87" s="24">
        <v>48413.56</v>
      </c>
      <c r="T87" s="24">
        <v>0</v>
      </c>
      <c r="U87" s="24">
        <v>522147.26</v>
      </c>
      <c r="V87" s="24">
        <v>0</v>
      </c>
      <c r="W87" s="24">
        <v>74577.850000000006</v>
      </c>
      <c r="X87" s="24">
        <v>667154.37</v>
      </c>
      <c r="Y87" s="24">
        <v>127651.77</v>
      </c>
      <c r="Z87" s="24">
        <v>0</v>
      </c>
      <c r="AA87" s="24">
        <v>0</v>
      </c>
      <c r="AB87" s="24">
        <v>1347514.64</v>
      </c>
      <c r="AC87" s="24">
        <v>0</v>
      </c>
      <c r="AD87" s="24">
        <v>0</v>
      </c>
      <c r="AE87" s="24">
        <v>2287607.09</v>
      </c>
      <c r="AF87" s="24">
        <v>0</v>
      </c>
      <c r="AG87" s="24">
        <v>7094.82</v>
      </c>
      <c r="AH87" s="24">
        <v>0</v>
      </c>
      <c r="AI87" s="24">
        <v>0</v>
      </c>
      <c r="AJ87" s="24">
        <v>6391.73</v>
      </c>
      <c r="AK87" s="24">
        <v>2312918.4700000002</v>
      </c>
      <c r="AL87" s="24">
        <v>576962.04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71875.990000000005</v>
      </c>
      <c r="AW87" s="29" t="s">
        <v>233</v>
      </c>
      <c r="AX87" s="29" t="s">
        <v>233</v>
      </c>
      <c r="AY87" s="24">
        <v>20749.66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4">
        <v>7927.54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>SUM(C87:CD87)</f>
        <v>32722869.329999998</v>
      </c>
    </row>
    <row r="88" spans="1:84" x14ac:dyDescent="0.35">
      <c r="A88" s="26" t="s">
        <v>273</v>
      </c>
      <c r="B88" s="20"/>
      <c r="C88" s="24">
        <v>0</v>
      </c>
      <c r="D88" s="24">
        <v>0</v>
      </c>
      <c r="E88" s="24">
        <v>344136.84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43541.450000000004</v>
      </c>
      <c r="O88" s="24">
        <v>0</v>
      </c>
      <c r="P88" s="24">
        <v>0</v>
      </c>
      <c r="Q88" s="24">
        <v>0</v>
      </c>
      <c r="R88" s="24">
        <v>0</v>
      </c>
      <c r="S88" s="24">
        <v>142311.09</v>
      </c>
      <c r="T88" s="24">
        <v>0</v>
      </c>
      <c r="U88" s="24">
        <v>7635545.6299999999</v>
      </c>
      <c r="V88" s="24">
        <v>5252.75</v>
      </c>
      <c r="W88" s="24">
        <v>722227.10000000009</v>
      </c>
      <c r="X88" s="24">
        <v>6200754.0499999989</v>
      </c>
      <c r="Y88" s="24">
        <v>2228676.5</v>
      </c>
      <c r="Z88" s="24">
        <v>0</v>
      </c>
      <c r="AA88" s="24">
        <v>0</v>
      </c>
      <c r="AB88" s="24">
        <v>531094.70000000007</v>
      </c>
      <c r="AC88" s="24">
        <v>0</v>
      </c>
      <c r="AD88" s="24">
        <v>0</v>
      </c>
      <c r="AE88" s="24">
        <v>1337277.73</v>
      </c>
      <c r="AF88" s="24">
        <v>0</v>
      </c>
      <c r="AG88" s="24">
        <v>9253068.1300000008</v>
      </c>
      <c r="AH88" s="24">
        <v>0</v>
      </c>
      <c r="AI88" s="24">
        <v>0</v>
      </c>
      <c r="AJ88" s="24">
        <v>7059399.7399999993</v>
      </c>
      <c r="AK88" s="24">
        <v>85986.82</v>
      </c>
      <c r="AL88" s="24">
        <v>38606.04</v>
      </c>
      <c r="AM88" s="24">
        <v>0</v>
      </c>
      <c r="AN88" s="24">
        <v>0</v>
      </c>
      <c r="AO88" s="24">
        <v>229773.23000000004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758880.3600000001</v>
      </c>
      <c r="AW88" s="29" t="s">
        <v>233</v>
      </c>
      <c r="AX88" s="29" t="s">
        <v>233</v>
      </c>
      <c r="AY88" s="24">
        <v>5568.27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4">
        <v>1587034.0699999998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>SUM(C88:CD88)</f>
        <v>38209134.5</v>
      </c>
    </row>
    <row r="89" spans="1:84" x14ac:dyDescent="0.35">
      <c r="A89" s="26" t="s">
        <v>274</v>
      </c>
      <c r="B89" s="20"/>
      <c r="C89" s="32">
        <f t="shared" ref="C89:AV89" si="14">C87+C88</f>
        <v>0</v>
      </c>
      <c r="D89" s="32">
        <f t="shared" si="14"/>
        <v>0</v>
      </c>
      <c r="E89" s="32">
        <f t="shared" si="14"/>
        <v>1447198.09</v>
      </c>
      <c r="F89" s="32">
        <f t="shared" si="14"/>
        <v>0</v>
      </c>
      <c r="G89" s="32">
        <f t="shared" si="14"/>
        <v>0</v>
      </c>
      <c r="H89" s="32">
        <f t="shared" si="14"/>
        <v>0</v>
      </c>
      <c r="I89" s="32">
        <f t="shared" si="14"/>
        <v>0</v>
      </c>
      <c r="J89" s="32">
        <f t="shared" si="14"/>
        <v>0</v>
      </c>
      <c r="K89" s="32">
        <f t="shared" si="14"/>
        <v>0</v>
      </c>
      <c r="L89" s="32">
        <f t="shared" si="14"/>
        <v>22783270.66</v>
      </c>
      <c r="M89" s="32">
        <f t="shared" si="14"/>
        <v>0</v>
      </c>
      <c r="N89" s="32">
        <f t="shared" si="14"/>
        <v>801092.08</v>
      </c>
      <c r="O89" s="32">
        <f t="shared" si="14"/>
        <v>0</v>
      </c>
      <c r="P89" s="32">
        <f t="shared" si="14"/>
        <v>0</v>
      </c>
      <c r="Q89" s="32">
        <f t="shared" si="14"/>
        <v>0</v>
      </c>
      <c r="R89" s="32">
        <f t="shared" si="14"/>
        <v>0</v>
      </c>
      <c r="S89" s="32">
        <f t="shared" si="14"/>
        <v>190724.65</v>
      </c>
      <c r="T89" s="32">
        <f t="shared" si="14"/>
        <v>0</v>
      </c>
      <c r="U89" s="32">
        <f t="shared" si="14"/>
        <v>8157692.8899999997</v>
      </c>
      <c r="V89" s="32">
        <f t="shared" si="14"/>
        <v>5252.75</v>
      </c>
      <c r="W89" s="32">
        <f t="shared" si="14"/>
        <v>796804.95000000007</v>
      </c>
      <c r="X89" s="32">
        <f t="shared" si="14"/>
        <v>6867908.419999999</v>
      </c>
      <c r="Y89" s="32">
        <f t="shared" si="14"/>
        <v>2356328.27</v>
      </c>
      <c r="Z89" s="32">
        <f t="shared" si="14"/>
        <v>0</v>
      </c>
      <c r="AA89" s="32">
        <f t="shared" si="14"/>
        <v>0</v>
      </c>
      <c r="AB89" s="32">
        <f t="shared" si="14"/>
        <v>1878609.3399999999</v>
      </c>
      <c r="AC89" s="32">
        <f t="shared" si="14"/>
        <v>0</v>
      </c>
      <c r="AD89" s="32">
        <f t="shared" si="14"/>
        <v>0</v>
      </c>
      <c r="AE89" s="32">
        <f t="shared" si="14"/>
        <v>3624884.82</v>
      </c>
      <c r="AF89" s="32">
        <f t="shared" si="14"/>
        <v>0</v>
      </c>
      <c r="AG89" s="32">
        <f t="shared" si="14"/>
        <v>9260162.9500000011</v>
      </c>
      <c r="AH89" s="32">
        <f t="shared" si="14"/>
        <v>0</v>
      </c>
      <c r="AI89" s="32">
        <f t="shared" si="14"/>
        <v>0</v>
      </c>
      <c r="AJ89" s="32">
        <f t="shared" si="14"/>
        <v>7065791.4699999997</v>
      </c>
      <c r="AK89" s="32">
        <f t="shared" si="14"/>
        <v>2398905.29</v>
      </c>
      <c r="AL89" s="32">
        <f t="shared" si="14"/>
        <v>615568.08000000007</v>
      </c>
      <c r="AM89" s="32">
        <f t="shared" si="14"/>
        <v>0</v>
      </c>
      <c r="AN89" s="32">
        <f t="shared" si="14"/>
        <v>0</v>
      </c>
      <c r="AO89" s="32">
        <f t="shared" si="14"/>
        <v>229773.23000000004</v>
      </c>
      <c r="AP89" s="32">
        <f t="shared" si="14"/>
        <v>0</v>
      </c>
      <c r="AQ89" s="32">
        <f t="shared" si="14"/>
        <v>0</v>
      </c>
      <c r="AR89" s="32">
        <f t="shared" si="14"/>
        <v>0</v>
      </c>
      <c r="AS89" s="32">
        <f t="shared" si="14"/>
        <v>0</v>
      </c>
      <c r="AT89" s="32">
        <f t="shared" si="14"/>
        <v>0</v>
      </c>
      <c r="AU89" s="32">
        <f t="shared" si="14"/>
        <v>0</v>
      </c>
      <c r="AV89" s="32">
        <f t="shared" si="14"/>
        <v>830756.35000000009</v>
      </c>
      <c r="AW89" s="29" t="s">
        <v>233</v>
      </c>
      <c r="AX89" s="29" t="s">
        <v>233</v>
      </c>
      <c r="AY89" s="32">
        <f>AY87+AY88</f>
        <v>26317.93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4">
        <f>SUM(BI87:BI88)</f>
        <v>1594961.6099999999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>SUM(C89:CD89)</f>
        <v>70932003.830000013</v>
      </c>
    </row>
    <row r="90" spans="1:84" x14ac:dyDescent="0.35">
      <c r="A90" s="39" t="s">
        <v>275</v>
      </c>
      <c r="B90" s="32"/>
      <c r="C90" s="24"/>
      <c r="D90" s="24"/>
      <c r="E90" s="24">
        <v>2731.2000000000003</v>
      </c>
      <c r="F90" s="24"/>
      <c r="G90" s="24"/>
      <c r="H90" s="24"/>
      <c r="I90" s="24"/>
      <c r="J90" s="24"/>
      <c r="K90" s="24"/>
      <c r="L90" s="24">
        <v>10924.800000000001</v>
      </c>
      <c r="M90" s="24"/>
      <c r="N90" s="24"/>
      <c r="O90" s="24"/>
      <c r="P90" s="24">
        <v>1090</v>
      </c>
      <c r="Q90" s="24"/>
      <c r="R90" s="24"/>
      <c r="S90" s="24">
        <v>1771</v>
      </c>
      <c r="T90" s="24"/>
      <c r="U90" s="24">
        <v>936</v>
      </c>
      <c r="V90" s="24"/>
      <c r="W90" s="24">
        <v>471.24</v>
      </c>
      <c r="X90" s="24">
        <v>835.38</v>
      </c>
      <c r="Y90" s="24">
        <v>835.38</v>
      </c>
      <c r="Z90" s="24"/>
      <c r="AA90" s="24"/>
      <c r="AB90" s="24">
        <v>977</v>
      </c>
      <c r="AC90" s="24"/>
      <c r="AD90" s="24"/>
      <c r="AE90" s="24">
        <v>1245.78</v>
      </c>
      <c r="AF90" s="24"/>
      <c r="AG90" s="24">
        <v>3897</v>
      </c>
      <c r="AH90" s="24"/>
      <c r="AI90" s="24"/>
      <c r="AJ90" s="24">
        <v>1612</v>
      </c>
      <c r="AK90" s="24">
        <v>692.1</v>
      </c>
      <c r="AL90" s="24">
        <v>369.12</v>
      </c>
      <c r="AM90" s="24"/>
      <c r="AN90" s="24"/>
      <c r="AO90" s="24"/>
      <c r="AP90" s="24">
        <v>6517</v>
      </c>
      <c r="AQ90" s="24"/>
      <c r="AR90" s="24"/>
      <c r="AS90" s="24"/>
      <c r="AT90" s="24"/>
      <c r="AU90" s="24"/>
      <c r="AV90" s="24"/>
      <c r="AW90" s="24"/>
      <c r="AX90" s="24"/>
      <c r="AY90" s="24">
        <v>2375</v>
      </c>
      <c r="AZ90" s="24">
        <v>737</v>
      </c>
      <c r="BA90" s="24"/>
      <c r="BB90" s="24"/>
      <c r="BC90" s="24"/>
      <c r="BD90" s="24"/>
      <c r="BE90" s="24">
        <v>5066</v>
      </c>
      <c r="BF90" s="24">
        <v>817</v>
      </c>
      <c r="BG90" s="24"/>
      <c r="BH90" s="24"/>
      <c r="BI90" s="24">
        <v>157</v>
      </c>
      <c r="BJ90" s="24"/>
      <c r="BK90" s="24"/>
      <c r="BL90" s="24"/>
      <c r="BM90" s="24"/>
      <c r="BN90" s="24">
        <v>3447</v>
      </c>
      <c r="BO90" s="24"/>
      <c r="BP90" s="24"/>
      <c r="BQ90" s="24"/>
      <c r="BR90" s="24"/>
      <c r="BS90" s="24"/>
      <c r="BT90" s="24"/>
      <c r="BU90" s="24"/>
      <c r="BV90" s="24">
        <v>158</v>
      </c>
      <c r="BW90" s="24"/>
      <c r="BX90" s="24"/>
      <c r="BY90" s="24">
        <v>86</v>
      </c>
      <c r="BZ90" s="24"/>
      <c r="CA90" s="24"/>
      <c r="CB90" s="24"/>
      <c r="CC90" s="24"/>
      <c r="CD90" s="264" t="s">
        <v>233</v>
      </c>
      <c r="CE90" s="32">
        <f t="shared" ref="CE90:CE94" si="15">SUM(C90:CD90)</f>
        <v>47748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5"/>
        <v>0</v>
      </c>
      <c r="CF91" s="32">
        <f>AY59-CE91</f>
        <v>23996</v>
      </c>
    </row>
    <row r="92" spans="1:84" x14ac:dyDescent="0.35">
      <c r="A92" s="26" t="s">
        <v>277</v>
      </c>
      <c r="B92" s="20"/>
      <c r="C92" s="24"/>
      <c r="D92" s="24"/>
      <c r="E92" s="24">
        <v>1101.6286162352351</v>
      </c>
      <c r="F92" s="24"/>
      <c r="G92" s="24"/>
      <c r="H92" s="24"/>
      <c r="I92" s="24"/>
      <c r="J92" s="24"/>
      <c r="K92" s="24"/>
      <c r="L92" s="24">
        <v>4406.5144649409403</v>
      </c>
      <c r="M92" s="24"/>
      <c r="N92" s="24"/>
      <c r="O92" s="24"/>
      <c r="P92" s="24">
        <v>439.6511393147357</v>
      </c>
      <c r="Q92" s="24"/>
      <c r="R92" s="24"/>
      <c r="S92" s="24">
        <v>714.33226396917144</v>
      </c>
      <c r="T92" s="24"/>
      <c r="U92" s="24">
        <v>377.53529027393813</v>
      </c>
      <c r="V92" s="24"/>
      <c r="W92" s="24">
        <v>190.07449806484041</v>
      </c>
      <c r="X92" s="24">
        <v>336.95024656948982</v>
      </c>
      <c r="Y92" s="24">
        <v>336.95024656948982</v>
      </c>
      <c r="Z92" s="24"/>
      <c r="AA92" s="24"/>
      <c r="AB92" s="24">
        <v>394.07262670687771</v>
      </c>
      <c r="AC92" s="24"/>
      <c r="AD92" s="24"/>
      <c r="AE92" s="24">
        <v>502.48495076652421</v>
      </c>
      <c r="AF92" s="24"/>
      <c r="AG92" s="24">
        <v>1571.8536604674541</v>
      </c>
      <c r="AH92" s="24"/>
      <c r="AI92" s="24"/>
      <c r="AJ92" s="24">
        <v>650.19966658289343</v>
      </c>
      <c r="AK92" s="24">
        <v>279.15830598140235</v>
      </c>
      <c r="AL92" s="24">
        <v>148.88442985674791</v>
      </c>
      <c r="AM92" s="24"/>
      <c r="AN92" s="24"/>
      <c r="AO92" s="24"/>
      <c r="AP92" s="24">
        <v>2628.629793499204</v>
      </c>
      <c r="AQ92" s="24"/>
      <c r="AR92" s="24"/>
      <c r="AS92" s="24"/>
      <c r="AT92" s="24"/>
      <c r="AU92" s="24"/>
      <c r="AV92" s="24"/>
      <c r="AW92" s="24"/>
      <c r="AX92" s="320" t="s">
        <v>233</v>
      </c>
      <c r="AY92" s="320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>
        <v>63.72924771718187</v>
      </c>
      <c r="BW92" s="24"/>
      <c r="BX92" s="24"/>
      <c r="BY92" s="24">
        <v>34.68807154226355</v>
      </c>
      <c r="BZ92" s="24"/>
      <c r="CA92" s="24"/>
      <c r="CB92" s="24"/>
      <c r="CC92" s="29" t="s">
        <v>233</v>
      </c>
      <c r="CD92" s="29" t="s">
        <v>233</v>
      </c>
      <c r="CE92" s="32">
        <f t="shared" si="15"/>
        <v>14177.337519058387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5"/>
        <v>0</v>
      </c>
      <c r="CF93" s="32">
        <f>BA59</f>
        <v>0</v>
      </c>
    </row>
    <row r="94" spans="1:84" x14ac:dyDescent="0.35">
      <c r="A94" s="26" t="s">
        <v>279</v>
      </c>
      <c r="B94" s="20"/>
      <c r="C94" s="314">
        <v>0</v>
      </c>
      <c r="D94" s="314">
        <v>0</v>
      </c>
      <c r="E94" s="314">
        <v>0</v>
      </c>
      <c r="F94" s="314">
        <v>0</v>
      </c>
      <c r="G94" s="314">
        <v>0</v>
      </c>
      <c r="H94" s="314">
        <v>0</v>
      </c>
      <c r="I94" s="314">
        <v>0</v>
      </c>
      <c r="J94" s="314">
        <v>0</v>
      </c>
      <c r="K94" s="314">
        <v>0</v>
      </c>
      <c r="L94" s="314">
        <v>19.595759615384608</v>
      </c>
      <c r="M94" s="314">
        <v>0</v>
      </c>
      <c r="N94" s="314">
        <v>0</v>
      </c>
      <c r="O94" s="314">
        <v>0</v>
      </c>
      <c r="P94" s="315">
        <v>0</v>
      </c>
      <c r="Q94" s="315">
        <v>0</v>
      </c>
      <c r="R94" s="315">
        <v>0</v>
      </c>
      <c r="S94" s="316">
        <v>0</v>
      </c>
      <c r="T94" s="316">
        <v>0</v>
      </c>
      <c r="U94" s="317">
        <v>0</v>
      </c>
      <c r="V94" s="315">
        <v>0</v>
      </c>
      <c r="W94" s="315">
        <v>0</v>
      </c>
      <c r="X94" s="315">
        <v>0</v>
      </c>
      <c r="Y94" s="315">
        <v>1.0817307692307693E-3</v>
      </c>
      <c r="Z94" s="315">
        <v>0</v>
      </c>
      <c r="AA94" s="315">
        <v>0</v>
      </c>
      <c r="AB94" s="316">
        <v>0</v>
      </c>
      <c r="AC94" s="315">
        <v>0</v>
      </c>
      <c r="AD94" s="315">
        <v>0</v>
      </c>
      <c r="AE94" s="315">
        <v>0</v>
      </c>
      <c r="AF94" s="315">
        <v>0</v>
      </c>
      <c r="AG94" s="315">
        <v>6.9536057692307773</v>
      </c>
      <c r="AH94" s="315">
        <v>0</v>
      </c>
      <c r="AI94" s="315">
        <v>0</v>
      </c>
      <c r="AJ94" s="315">
        <v>2.3643221153846161</v>
      </c>
      <c r="AK94" s="315">
        <v>0</v>
      </c>
      <c r="AL94" s="315">
        <v>0</v>
      </c>
      <c r="AM94" s="315">
        <v>0</v>
      </c>
      <c r="AN94" s="315">
        <v>0</v>
      </c>
      <c r="AO94" s="315">
        <v>0</v>
      </c>
      <c r="AP94" s="315">
        <v>0</v>
      </c>
      <c r="AQ94" s="315">
        <v>0</v>
      </c>
      <c r="AR94" s="315">
        <v>0</v>
      </c>
      <c r="AS94" s="315">
        <v>0</v>
      </c>
      <c r="AT94" s="315">
        <v>0</v>
      </c>
      <c r="AU94" s="315">
        <v>0</v>
      </c>
      <c r="AV94" s="316">
        <v>0</v>
      </c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7">
        <f t="shared" si="15"/>
        <v>28.914769230769231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2" t="s">
        <v>1363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3">
        <v>195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1364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1365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1364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1366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4">
        <v>98065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1367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5" t="s">
        <v>1368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5" t="s">
        <v>1369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1373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2" t="s">
        <v>1370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2">
        <v>4258311994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1371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1372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345"/>
      <c r="D113" s="20"/>
      <c r="E113" s="20"/>
    </row>
    <row r="114" spans="1:5" x14ac:dyDescent="0.35">
      <c r="A114" s="20" t="s">
        <v>290</v>
      </c>
      <c r="B114" s="46" t="s">
        <v>284</v>
      </c>
      <c r="C114" s="345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41.516129032258064</v>
      </c>
      <c r="D127" s="50">
        <v>144</v>
      </c>
      <c r="E127" s="20"/>
    </row>
    <row r="128" spans="1:5" x14ac:dyDescent="0.35">
      <c r="A128" s="20" t="s">
        <v>311</v>
      </c>
      <c r="B128" s="46" t="s">
        <v>284</v>
      </c>
      <c r="C128" s="47">
        <v>323.09822958309536</v>
      </c>
      <c r="D128" s="50">
        <v>7898</v>
      </c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10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>
        <v>15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35">
      <c r="A144" s="20" t="s">
        <v>325</v>
      </c>
      <c r="B144" s="46" t="s">
        <v>284</v>
      </c>
      <c r="C144" s="47"/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>
        <v>8652300.120000001</v>
      </c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26</v>
      </c>
      <c r="C154" s="50">
        <v>3</v>
      </c>
      <c r="D154" s="50">
        <v>6</v>
      </c>
      <c r="E154" s="32">
        <f>SUM(B154:D154)</f>
        <v>35</v>
      </c>
    </row>
    <row r="155" spans="1:6" x14ac:dyDescent="0.35">
      <c r="A155" s="20" t="s">
        <v>227</v>
      </c>
      <c r="B155" s="50">
        <v>87</v>
      </c>
      <c r="C155" s="50">
        <v>4</v>
      </c>
      <c r="D155" s="50">
        <v>20</v>
      </c>
      <c r="E155" s="32">
        <f>SUM(B155:D155)</f>
        <v>111</v>
      </c>
    </row>
    <row r="156" spans="1:6" x14ac:dyDescent="0.35">
      <c r="A156" s="20" t="s">
        <v>332</v>
      </c>
      <c r="B156" s="50">
        <v>18790</v>
      </c>
      <c r="C156" s="50">
        <v>11731</v>
      </c>
      <c r="D156" s="50">
        <v>19839</v>
      </c>
      <c r="E156" s="32">
        <f>SUM(B156:D156)</f>
        <v>50360</v>
      </c>
    </row>
    <row r="157" spans="1:6" x14ac:dyDescent="0.35">
      <c r="A157" s="20" t="s">
        <v>272</v>
      </c>
      <c r="B157" s="50">
        <v>418101.85524170101</v>
      </c>
      <c r="C157" s="50">
        <v>21674.740957365124</v>
      </c>
      <c r="D157" s="50">
        <v>398204.33007988922</v>
      </c>
      <c r="E157" s="32">
        <f>SUM(B157:D157)</f>
        <v>837980.9262789553</v>
      </c>
      <c r="F157" s="18"/>
    </row>
    <row r="158" spans="1:6" x14ac:dyDescent="0.35">
      <c r="A158" s="20" t="s">
        <v>273</v>
      </c>
      <c r="B158" s="50">
        <v>8385550.9119851338</v>
      </c>
      <c r="C158" s="50">
        <v>5565270.0843863096</v>
      </c>
      <c r="D158" s="50">
        <v>24258313.503628559</v>
      </c>
      <c r="E158" s="32">
        <f>SUM(B158:D158)</f>
        <v>38209134.5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>
        <v>255</v>
      </c>
      <c r="C160" s="50">
        <v>3</v>
      </c>
      <c r="D160" s="50">
        <v>10</v>
      </c>
      <c r="E160" s="32">
        <f>SUM(B160:D160)</f>
        <v>268</v>
      </c>
    </row>
    <row r="161" spans="1:5" x14ac:dyDescent="0.35">
      <c r="A161" s="20" t="s">
        <v>227</v>
      </c>
      <c r="B161" s="50">
        <v>6859</v>
      </c>
      <c r="C161" s="50">
        <v>152</v>
      </c>
      <c r="D161" s="50">
        <v>201</v>
      </c>
      <c r="E161" s="32">
        <f>SUM(B161:D161)</f>
        <v>7212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>
        <v>28298991.030575134</v>
      </c>
      <c r="C163" s="50">
        <v>507052.16211684549</v>
      </c>
      <c r="D163" s="50">
        <v>3078845.2110290658</v>
      </c>
      <c r="E163" s="32">
        <f>SUM(B163:D163)</f>
        <v>31884888.403721042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6247555.7799999993</v>
      </c>
      <c r="C173" s="50">
        <v>5119862.2300000004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1468251.0399999998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61658.999999999985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193252.03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2106616.0699999994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25771.080000000005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115550.65000000002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313465.24999999994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4234.3999999999996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4288799.5199999996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/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429897.36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429897.36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1191.04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/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1191.04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33989.15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/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33989.15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5009173.67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5009173.67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14631178</v>
      </c>
      <c r="C211" s="47"/>
      <c r="D211" s="50">
        <v>0</v>
      </c>
      <c r="E211" s="32">
        <f t="shared" ref="E211:E219" si="16">SUM(B211:C211)-D211</f>
        <v>14631178</v>
      </c>
    </row>
    <row r="212" spans="1:5" x14ac:dyDescent="0.35">
      <c r="A212" s="20" t="s">
        <v>367</v>
      </c>
      <c r="B212" s="50">
        <v>11973791.219999999</v>
      </c>
      <c r="C212" s="47">
        <v>0</v>
      </c>
      <c r="D212" s="50">
        <v>0</v>
      </c>
      <c r="E212" s="32">
        <f t="shared" si="16"/>
        <v>11973791.219999999</v>
      </c>
    </row>
    <row r="213" spans="1:5" x14ac:dyDescent="0.35">
      <c r="A213" s="20" t="s">
        <v>368</v>
      </c>
      <c r="B213" s="50">
        <v>32989618.27</v>
      </c>
      <c r="C213" s="47">
        <v>329657</v>
      </c>
      <c r="D213" s="50">
        <v>0</v>
      </c>
      <c r="E213" s="32">
        <f t="shared" si="16"/>
        <v>33319275.27</v>
      </c>
    </row>
    <row r="214" spans="1:5" x14ac:dyDescent="0.35">
      <c r="A214" s="20" t="s">
        <v>369</v>
      </c>
      <c r="B214" s="50">
        <v>9132041.0299999993</v>
      </c>
      <c r="C214" s="47">
        <v>337046.20000000112</v>
      </c>
      <c r="D214" s="50">
        <v>0</v>
      </c>
      <c r="E214" s="32">
        <f t="shared" si="16"/>
        <v>9469087.2300000004</v>
      </c>
    </row>
    <row r="215" spans="1:5" x14ac:dyDescent="0.35">
      <c r="A215" s="20" t="s">
        <v>370</v>
      </c>
      <c r="B215" s="50">
        <v>4702979.1500000004</v>
      </c>
      <c r="C215" s="47">
        <v>3084652.8899999997</v>
      </c>
      <c r="D215" s="50">
        <v>0</v>
      </c>
      <c r="E215" s="32">
        <f t="shared" si="16"/>
        <v>7787632.04</v>
      </c>
    </row>
    <row r="216" spans="1:5" x14ac:dyDescent="0.35">
      <c r="A216" s="20" t="s">
        <v>371</v>
      </c>
      <c r="B216" s="50">
        <v>1653822.54</v>
      </c>
      <c r="C216" s="47"/>
      <c r="D216" s="50">
        <v>740196.69000000006</v>
      </c>
      <c r="E216" s="32">
        <f t="shared" si="16"/>
        <v>913625.85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35">
      <c r="A219" s="20" t="s">
        <v>374</v>
      </c>
      <c r="B219" s="50">
        <v>59450</v>
      </c>
      <c r="C219" s="47">
        <v>87829.69</v>
      </c>
      <c r="D219" s="50"/>
      <c r="E219" s="32">
        <f t="shared" si="16"/>
        <v>147279.69</v>
      </c>
    </row>
    <row r="220" spans="1:5" x14ac:dyDescent="0.35">
      <c r="A220" s="20" t="s">
        <v>215</v>
      </c>
      <c r="B220" s="32">
        <f>SUM(B211:B219)</f>
        <v>75142880.210000008</v>
      </c>
      <c r="C220" s="266">
        <f>SUM(C211:C219)</f>
        <v>3839185.7800000007</v>
      </c>
      <c r="D220" s="32">
        <f>SUM(D211:D219)</f>
        <v>740196.69000000006</v>
      </c>
      <c r="E220" s="32">
        <f>SUM(E211:E219)</f>
        <v>78241869.299999997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5054120.07</v>
      </c>
      <c r="C225" s="47">
        <v>755518.64999999944</v>
      </c>
      <c r="D225" s="50"/>
      <c r="E225" s="32">
        <f t="shared" ref="E225:E232" si="17">SUM(B225:C225)-D225</f>
        <v>5809638.7199999997</v>
      </c>
    </row>
    <row r="226" spans="1:5" x14ac:dyDescent="0.35">
      <c r="A226" s="20" t="s">
        <v>368</v>
      </c>
      <c r="B226" s="50">
        <v>11838677.9</v>
      </c>
      <c r="C226" s="47">
        <v>1671292</v>
      </c>
      <c r="D226" s="50"/>
      <c r="E226" s="32">
        <f t="shared" si="17"/>
        <v>13509969.9</v>
      </c>
    </row>
    <row r="227" spans="1:5" x14ac:dyDescent="0.35">
      <c r="A227" s="20" t="s">
        <v>369</v>
      </c>
      <c r="B227" s="50">
        <v>2810212.87</v>
      </c>
      <c r="C227" s="47">
        <v>438228.84000000032</v>
      </c>
      <c r="D227" s="50"/>
      <c r="E227" s="32">
        <f t="shared" si="17"/>
        <v>3248441.7100000004</v>
      </c>
    </row>
    <row r="228" spans="1:5" x14ac:dyDescent="0.35">
      <c r="A228" s="20" t="s">
        <v>370</v>
      </c>
      <c r="B228" s="50">
        <v>5784415.9900000002</v>
      </c>
      <c r="C228" s="47">
        <v>403082.63999999966</v>
      </c>
      <c r="D228" s="50"/>
      <c r="E228" s="32">
        <f t="shared" si="17"/>
        <v>6187498.6299999999</v>
      </c>
    </row>
    <row r="229" spans="1:5" x14ac:dyDescent="0.35">
      <c r="A229" s="20" t="s">
        <v>371</v>
      </c>
      <c r="B229" s="50"/>
      <c r="C229" s="47"/>
      <c r="D229" s="50"/>
      <c r="E229" s="32">
        <f t="shared" si="17"/>
        <v>0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25487426.829999998</v>
      </c>
      <c r="C233" s="266">
        <f>SUM(C224:C232)</f>
        <v>3268122.1299999994</v>
      </c>
      <c r="D233" s="32">
        <f>SUM(D224:D232)</f>
        <v>0</v>
      </c>
      <c r="E233" s="32">
        <f>SUM(E224:E232)</f>
        <v>28755548.960000001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53" t="s">
        <v>377</v>
      </c>
      <c r="C236" s="353"/>
      <c r="D236" s="38"/>
      <c r="E236" s="38"/>
    </row>
    <row r="237" spans="1:5" x14ac:dyDescent="0.35">
      <c r="A237" s="56" t="s">
        <v>377</v>
      </c>
      <c r="B237" s="38"/>
      <c r="C237" s="47">
        <v>666611.14</v>
      </c>
      <c r="D237" s="40">
        <f>C237</f>
        <v>666611.14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9168676.5300000012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1208081.4099999999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120318.58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0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11153030.870000001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74760.03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21724867.420000002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819385.51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962876.17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1782261.6800000002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-7819.65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-7819.65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24165920.590000004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2424848.6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12892882.65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3043739.57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1344045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75730.55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168158.38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189113.3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14051038.91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8651738.2199999988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4454833.92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13106572.139999999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26604969.219999999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/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33319275.27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8701257.8900000006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9469087.2300000004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147279.69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78241869.299999997</v>
      </c>
      <c r="E291" s="20"/>
    </row>
    <row r="292" spans="1:5" x14ac:dyDescent="0.35">
      <c r="A292" s="20" t="s">
        <v>416</v>
      </c>
      <c r="B292" s="46" t="s">
        <v>284</v>
      </c>
      <c r="C292" s="47">
        <v>28755548.960000001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49486320.339999996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2861336.44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2861336.44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79505267.829999983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>
        <v>966000</v>
      </c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2562299.62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2164299.88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65938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751874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63750.03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6574161.5300000003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>
        <v>6863885.79</v>
      </c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1657449.13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91243321.099999994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99764656.019999996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63750.03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99700905.989999995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6"/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v>-15385049.940000001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90890017.579999998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79505267.829999983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32722869.329999998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38209134.5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70932003.829999998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666611.14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21724867.420000002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1782261.6800000002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-7819.65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24165920.590000004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46766083.239999995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>
        <v>74507.7</v>
      </c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287987.82999999996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362495.52999999997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1211710.8199999998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1574206.3499999999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48340289.589999996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20585851.130000003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4284544.84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6206114.1699999999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4010026.62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617770.05999999994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4497624.46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4015777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429897.36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209498.25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/>
      <c r="D398" s="20"/>
      <c r="E398" s="20"/>
    </row>
    <row r="399" spans="1:5" x14ac:dyDescent="0.35">
      <c r="A399" s="20" t="s">
        <v>502</v>
      </c>
      <c r="B399" s="46" t="s">
        <v>284</v>
      </c>
      <c r="C399" s="47"/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>
        <v>412948.22</v>
      </c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>
        <v>406477.94</v>
      </c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439833.34999999992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1259259.5099999998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46116363.399999999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2223926.1899999976</v>
      </c>
      <c r="E417" s="32"/>
    </row>
    <row r="418" spans="1:13" x14ac:dyDescent="0.35">
      <c r="A418" s="32" t="s">
        <v>508</v>
      </c>
      <c r="B418" s="20"/>
      <c r="C418" s="236">
        <v>-1053735.7899999998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-1053735.7899999998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1170190.3999999978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1170190.3999999978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42682</v>
      </c>
      <c r="E612" s="258">
        <f>SUM(C624:D647)+SUM(C668:D713)</f>
        <v>41192435.369469106</v>
      </c>
      <c r="F612" s="258">
        <f>CE64-(AX64+BD64+BE64+BG64+BJ64+BN64+BP64+BQ64+CB64+CC64+CD64)</f>
        <v>3369190.8200000003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175.20009177687726</v>
      </c>
      <c r="I612" s="256">
        <f>CE92-(AX92+AY92+AZ92+BD92+BE92+BF92+BG92+BJ92+BN92+BO92+BP92+BQ92+BR92+CB92+CC92+CD92)</f>
        <v>14177.337519058387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69310724.290000007</v>
      </c>
      <c r="L612" s="262">
        <f>CE94-(AW94+AX94+AY94+AZ94+BA94+BB94+BC94+BD94+BE94+BF94+BG94+BH94+BI94+BJ94+BK94+BL94+BM94+BN94+BO94+BP94+BQ94+BR94+BS94+BT94+BU94+BV94+BW94+BX94+BY94+BZ94+CA94+CB94+CC94+CD94)</f>
        <v>28.914769230769231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1967917.2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1967917.2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658337.28999999992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124416.66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2362123.7799999998</v>
      </c>
      <c r="D619" s="256">
        <f>(D615/D612)*BN90</f>
        <v>158929.07053090294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1620123.39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4923930.1905309027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0</v>
      </c>
      <c r="D624" s="256">
        <f>(D615/D612)*BD90</f>
        <v>0</v>
      </c>
      <c r="E624" s="258">
        <f>(E623/E612)*SUM(C624:D624)</f>
        <v>0</v>
      </c>
      <c r="F624" s="258">
        <f>SUM(C624:E624)</f>
        <v>0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1344102.19</v>
      </c>
      <c r="D625" s="256">
        <f>(D615/D612)*AY90</f>
        <v>109502.91340611967</v>
      </c>
      <c r="E625" s="258">
        <f>(E623/E612)*SUM(C625:D625)</f>
        <v>173756.41885636424</v>
      </c>
      <c r="F625" s="258">
        <f>(F624/F612)*AY64</f>
        <v>0</v>
      </c>
      <c r="G625" s="256">
        <f>SUM(C625:F625)</f>
        <v>1627361.5222624838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504764.29</v>
      </c>
      <c r="D626" s="256">
        <f>(D615/D612)*BR90</f>
        <v>0</v>
      </c>
      <c r="E626" s="258">
        <f>(E623/E612)*SUM(C626:D626)</f>
        <v>60336.906627157943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61984</v>
      </c>
      <c r="D628" s="256">
        <f>(D615/D612)*AZ90</f>
        <v>33980.4830232885</v>
      </c>
      <c r="E628" s="258">
        <f>(E623/E612)*SUM(C628:D628)</f>
        <v>11471.096839476584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815598.19</v>
      </c>
      <c r="D629" s="256">
        <f>(D615/D612)*BF90</f>
        <v>37669.002211705163</v>
      </c>
      <c r="E629" s="258">
        <f>(E623/E612)*SUM(C629:D629)</f>
        <v>101995.13698660197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1346981.2699999998</v>
      </c>
      <c r="D634" s="256">
        <f>(D615/D612)*BI90</f>
        <v>7238.7189072677002</v>
      </c>
      <c r="E634" s="258">
        <f>(E623/E612)*SUM(C634:D634)</f>
        <v>161876.43746218394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1545948.2799999998</v>
      </c>
      <c r="D635" s="256">
        <f>(D615/D612)*BK90</f>
        <v>0</v>
      </c>
      <c r="E635" s="258">
        <f>(E623/E612)*SUM(C635:D635)</f>
        <v>184794.64349741425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912412.86999999988</v>
      </c>
      <c r="D637" s="256">
        <f>(D615/D612)*BL90</f>
        <v>0</v>
      </c>
      <c r="E637" s="258">
        <f>(E623/E612)*SUM(C637:D637)</f>
        <v>109065.10470977888</v>
      </c>
      <c r="F637" s="258">
        <f>(F624/F612)*BL64</f>
        <v>0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406477.94</v>
      </c>
      <c r="D638" s="256">
        <f>(D615/D612)*BM90</f>
        <v>0</v>
      </c>
      <c r="E638" s="258">
        <f>(E623/E612)*SUM(C638:D638)</f>
        <v>48588.265845389957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568954.46</v>
      </c>
      <c r="D642" s="256">
        <f>(D615/D612)*BV90</f>
        <v>7284.8253971229087</v>
      </c>
      <c r="E642" s="258">
        <f>(E623/E612)*SUM(C642:D642)</f>
        <v>68880.657064520987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195159.55</v>
      </c>
      <c r="D643" s="256">
        <f>(D615/D612)*BW90</f>
        <v>0</v>
      </c>
      <c r="E643" s="258">
        <f>(E623/E612)*SUM(C643:D643)</f>
        <v>23328.360938029433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625262.31999999995</v>
      </c>
      <c r="D645" s="256">
        <f>(D615/D612)*BY90</f>
        <v>3965.158127547912</v>
      </c>
      <c r="E645" s="258">
        <f>(E623/E612)*SUM(C645:D645)</f>
        <v>75214.590943079442</v>
      </c>
      <c r="F645" s="258">
        <f>(F624/F612)*BY64</f>
        <v>0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15060563.679999996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18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8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663109.28130368865</v>
      </c>
      <c r="D670" s="256">
        <f>(D615/D612)*E90</f>
        <v>125926.04509254487</v>
      </c>
      <c r="E670" s="258">
        <f>(E623/E612)*SUM(C670:D670)</f>
        <v>94317.192712461168</v>
      </c>
      <c r="F670" s="258">
        <f>(F624/F612)*E64</f>
        <v>0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8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8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8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8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8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8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8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7741918.8273557592</v>
      </c>
      <c r="D677" s="256">
        <f>(D615/D612)*L90</f>
        <v>503704.18037017947</v>
      </c>
      <c r="E677" s="258">
        <f>(E623/E612)*SUM(C677:D677)</f>
        <v>985639.03064518538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8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8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758302.98</v>
      </c>
      <c r="D679" s="256">
        <f>(D615/D612)*N90</f>
        <v>0</v>
      </c>
      <c r="E679" s="258">
        <f>(E623/E612)*SUM(C679:D679)</f>
        <v>90643.607334733635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8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8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91673</v>
      </c>
      <c r="D681" s="256">
        <f>(D615/D612)*P90</f>
        <v>50256.073942177027</v>
      </c>
      <c r="E681" s="258">
        <f>(E623/E612)*SUM(C681:D681)</f>
        <v>16965.465766463254</v>
      </c>
      <c r="F681" s="258">
        <f>(F624/F612)*P64</f>
        <v>0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8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8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8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633249.79999999993</v>
      </c>
      <c r="D684" s="256">
        <f>(D615/D612)*S90</f>
        <v>81654.593533573861</v>
      </c>
      <c r="E684" s="258">
        <f>(E623/E612)*SUM(C684:D684)</f>
        <v>85455.965278328673</v>
      </c>
      <c r="F684" s="258">
        <f>(F624/F612)*S64</f>
        <v>0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8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8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2573508.8899999997</v>
      </c>
      <c r="D686" s="256">
        <f>(D615/D612)*U90</f>
        <v>43155.674504474948</v>
      </c>
      <c r="E686" s="258">
        <f>(E623/E612)*SUM(C686:D686)</f>
        <v>312782.51776309172</v>
      </c>
      <c r="F686" s="258">
        <f>(F624/F612)*U64</f>
        <v>0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8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62915.330000000009</v>
      </c>
      <c r="D687" s="256">
        <f>(D615/D612)*V90</f>
        <v>0</v>
      </c>
      <c r="E687" s="258">
        <f>(E623/E612)*SUM(C687:D687)</f>
        <v>7520.5724074237296</v>
      </c>
      <c r="F687" s="258">
        <f>(F624/F612)*V64</f>
        <v>0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8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198581.63</v>
      </c>
      <c r="D688" s="256">
        <f>(D615/D612)*W90</f>
        <v>21727.22227936835</v>
      </c>
      <c r="E688" s="258">
        <f>(E623/E612)*SUM(C688:D688)</f>
        <v>26334.578163436603</v>
      </c>
      <c r="F688" s="258">
        <f>(F624/F612)*W64</f>
        <v>0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8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245140.2</v>
      </c>
      <c r="D689" s="256">
        <f>(D615/D612)*X90</f>
        <v>38516.439495243896</v>
      </c>
      <c r="E689" s="258">
        <f>(E623/E612)*SUM(C689:D689)</f>
        <v>33906.844264672392</v>
      </c>
      <c r="F689" s="258">
        <f>(F624/F612)*X64</f>
        <v>0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8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1650787.84</v>
      </c>
      <c r="D690" s="256">
        <f>(D615/D612)*Y90</f>
        <v>38516.439495243896</v>
      </c>
      <c r="E690" s="258">
        <f>(E623/E612)*SUM(C690:D690)</f>
        <v>201930.67654758791</v>
      </c>
      <c r="F690" s="258">
        <f>(F624/F612)*Y64</f>
        <v>0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8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8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8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1637321.1200000003</v>
      </c>
      <c r="D693" s="256">
        <f>(D615/D612)*AB90</f>
        <v>45046.04058853849</v>
      </c>
      <c r="E693" s="258">
        <f>(E623/E612)*SUM(C693:D693)</f>
        <v>201101.44931414918</v>
      </c>
      <c r="F693" s="258">
        <f>(F624/F612)*AB64</f>
        <v>0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8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0</v>
      </c>
      <c r="D694" s="256">
        <f>(D615/D612)*AC90</f>
        <v>0</v>
      </c>
      <c r="E694" s="258">
        <f>(E623/E612)*SUM(C694:D694)</f>
        <v>0</v>
      </c>
      <c r="F694" s="258">
        <f>(F624/F612)*AC64</f>
        <v>0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8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8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640621.02</v>
      </c>
      <c r="D696" s="256">
        <f>(D615/D612)*AE90</f>
        <v>57438.542931821372</v>
      </c>
      <c r="E696" s="258">
        <f>(E623/E612)*SUM(C696:D696)</f>
        <v>83442.421548505328</v>
      </c>
      <c r="F696" s="258">
        <f>(F624/F612)*AE64</f>
        <v>0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8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8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5376558.29</v>
      </c>
      <c r="D698" s="256">
        <f>(D615/D612)*AG90</f>
        <v>179676.99096574666</v>
      </c>
      <c r="E698" s="258">
        <f>(E623/E612)*SUM(C698:D698)</f>
        <v>664163.5630487072</v>
      </c>
      <c r="F698" s="258">
        <f>(F624/F612)*AG64</f>
        <v>0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8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8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8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6912452.0099999998</v>
      </c>
      <c r="D701" s="256">
        <f>(D615/D612)*AJ90</f>
        <v>74323.661646595749</v>
      </c>
      <c r="E701" s="258">
        <f>(E623/E612)*SUM(C701:D701)</f>
        <v>835162.94570885634</v>
      </c>
      <c r="F701" s="258">
        <f>(F624/F612)*AJ64</f>
        <v>0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8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682479.45000000007</v>
      </c>
      <c r="D702" s="256">
        <f>(D615/D612)*AK90</f>
        <v>31910.301628789653</v>
      </c>
      <c r="E702" s="258">
        <f>(E623/E612)*SUM(C702:D702)</f>
        <v>85394.447652833842</v>
      </c>
      <c r="F702" s="258">
        <f>(F624/F612)*AK64</f>
        <v>0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8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259674.92</v>
      </c>
      <c r="D703" s="256">
        <f>(D615/D612)*AL90</f>
        <v>17018.827535354481</v>
      </c>
      <c r="E703" s="258">
        <f>(E623/E612)*SUM(C703:D703)</f>
        <v>33074.536254058505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8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164347.27999999997</v>
      </c>
      <c r="D704" s="256">
        <f>(D615/D612)*AM90</f>
        <v>0</v>
      </c>
      <c r="E704" s="258">
        <f>(E623/E612)*SUM(C704:D704)</f>
        <v>19645.221907016006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8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8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68811.821340551338</v>
      </c>
      <c r="D706" s="256">
        <f>(D615/D612)*AO90</f>
        <v>0</v>
      </c>
      <c r="E706" s="258">
        <f>(E623/E612)*SUM(C706:D706)</f>
        <v>8225.4084160143739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8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548103</v>
      </c>
      <c r="D707" s="256">
        <f>(D615/D612)*AP90</f>
        <v>300475.99438639235</v>
      </c>
      <c r="E707" s="258">
        <f>(E623/E612)*SUM(C707:D707)</f>
        <v>101434.73412126549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8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8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8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8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8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8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146245.19</v>
      </c>
      <c r="D713" s="256">
        <f>(D615/D612)*AV90</f>
        <v>0</v>
      </c>
      <c r="E713" s="258">
        <f>(E623/E612)*SUM(C713:D713)</f>
        <v>17481.391906113193</v>
      </c>
      <c r="F713" s="258">
        <f>(F624/F612)*AV64</f>
        <v>0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8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46116365.559999995</v>
      </c>
      <c r="D715" s="231">
        <f>SUM(D616:D647)+SUM(D668:D713)</f>
        <v>1967917.2</v>
      </c>
      <c r="E715" s="231">
        <f>SUM(E624:E647)+SUM(E668:E713)</f>
        <v>4923930.1905309018</v>
      </c>
      <c r="F715" s="231">
        <f>SUM(F625:F648)+SUM(F668:F713)</f>
        <v>0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46116365.559999995</v>
      </c>
      <c r="D716" s="231">
        <f>D615</f>
        <v>1967917.2</v>
      </c>
      <c r="E716" s="231">
        <f>E623</f>
        <v>4923930.1905309027</v>
      </c>
      <c r="F716" s="231">
        <f>F624</f>
        <v>0</v>
      </c>
      <c r="G716" s="231">
        <f>G625</f>
        <v>1627361.5222624838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15060563.679999996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934256D0-DF18-4FB7-9D70-F0BA1403C65B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Snoqualmie Valley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2424848.6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12892882.65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3043739.57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1344045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75730.55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168158.38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189113.3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14051038.91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8651738.2199999988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4454833.92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13106572.139999999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26604969.219999999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0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33319275.27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8701257.8900000006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9469087.2300000004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147279.69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28755548.960000001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49486320.339999996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2861336.44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2861336.44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79505267.829999983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Snoqualmie Valley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966000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2562299.62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2164299.88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65938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751874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63750.03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6574161.5300000003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6863885.79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1657449.13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91243321.099999994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99764656.019999996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63750.03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99700905.989999995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-15385049.940000001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-15385049.940000001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79505267.829999983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Snoqualmie Valley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32722869.329999998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38209134.5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70932003.829999998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666611.14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21724867.420000002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1782261.6800000002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-7819.65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24165920.590000004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46766083.239999995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74507.7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287987.82999999996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1574206.3499999999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48340289.589999996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20585851.130000003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4284544.84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6206114.1699999999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4010026.62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617770.05999999994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4497624.46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4015777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429897.36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209498.25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0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412948.22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406477.94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439833.34999999992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46116363.399999999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2223926.1899999976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-1053735.7899999998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1170190.3999999978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1170190.3999999978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Snoqualmie Valley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0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2.4448928038192395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208398.65283370158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53079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120250.0803984251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17824.456670699474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10867.727125707948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229704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18549.502249245761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4435.8620259087802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0</v>
      </c>
      <c r="D21" s="287">
        <f>data!D85</f>
        <v>0</v>
      </c>
      <c r="E21" s="287">
        <f>data!E85</f>
        <v>663109.28130368865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1103061.25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344136.84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1447198.09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2731.2000000000003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1101.6286162352351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0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Snoqualmie Valley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36.044991811565382</v>
      </c>
      <c r="F42" s="294">
        <f>data!M60</f>
        <v>0</v>
      </c>
      <c r="G42" s="294">
        <f>data!N60</f>
        <v>2.5824519230769232</v>
      </c>
      <c r="H42" s="294">
        <f>data!O60</f>
        <v>0</v>
      </c>
      <c r="I42" s="294">
        <f>data!P60</f>
        <v>0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3280824.4742014538</v>
      </c>
      <c r="F43" s="287">
        <f>data!M61</f>
        <v>0</v>
      </c>
      <c r="G43" s="287">
        <f>data!N61</f>
        <v>476340.12</v>
      </c>
      <c r="H43" s="287">
        <f>data!O61</f>
        <v>0</v>
      </c>
      <c r="I43" s="287">
        <f>data!P61</f>
        <v>0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835619</v>
      </c>
      <c r="F44" s="287">
        <f>data!M62</f>
        <v>0</v>
      </c>
      <c r="G44" s="287">
        <f>data!N62</f>
        <v>57829</v>
      </c>
      <c r="H44" s="287">
        <f>data!O62</f>
        <v>0</v>
      </c>
      <c r="I44" s="287">
        <f>data!P62</f>
        <v>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1893099.6022832503</v>
      </c>
      <c r="F45" s="287">
        <f>data!M63</f>
        <v>0</v>
      </c>
      <c r="G45" s="287">
        <f>data!N63</f>
        <v>54713.38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280610.80476964189</v>
      </c>
      <c r="F46" s="287">
        <f>data!M64</f>
        <v>0</v>
      </c>
      <c r="G46" s="287">
        <f>data!N64</f>
        <v>196.77</v>
      </c>
      <c r="H46" s="287">
        <f>data!O64</f>
        <v>0</v>
      </c>
      <c r="I46" s="287">
        <f>data!P64</f>
        <v>0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180.71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171090.86190407287</v>
      </c>
      <c r="F48" s="287">
        <f>data!M66</f>
        <v>0</v>
      </c>
      <c r="G48" s="287">
        <f>data!N66</f>
        <v>165903</v>
      </c>
      <c r="H48" s="287">
        <f>data!O66</f>
        <v>0</v>
      </c>
      <c r="I48" s="287">
        <f>data!P66</f>
        <v>0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918815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91673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292025.21290837595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69833.871288964787</v>
      </c>
      <c r="F51" s="287">
        <f>data!M69</f>
        <v>0</v>
      </c>
      <c r="G51" s="287">
        <f>data!N69</f>
        <v>3140</v>
      </c>
      <c r="H51" s="287">
        <f>data!O69</f>
        <v>0</v>
      </c>
      <c r="I51" s="287">
        <f>data!P69</f>
        <v>0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7741918.8273557592</v>
      </c>
      <c r="F53" s="287">
        <f>data!M85</f>
        <v>0</v>
      </c>
      <c r="G53" s="287">
        <f>data!N85</f>
        <v>758302.98</v>
      </c>
      <c r="H53" s="287">
        <f>data!O85</f>
        <v>0</v>
      </c>
      <c r="I53" s="287">
        <f>data!P85</f>
        <v>91673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22783270.66</v>
      </c>
      <c r="F56" s="287">
        <f>data!M87</f>
        <v>0</v>
      </c>
      <c r="G56" s="287">
        <f>data!N87</f>
        <v>757550.63</v>
      </c>
      <c r="H56" s="287">
        <f>data!O87</f>
        <v>0</v>
      </c>
      <c r="I56" s="287">
        <f>data!P87</f>
        <v>0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43541.450000000004</v>
      </c>
      <c r="H57" s="287">
        <f>data!O88</f>
        <v>0</v>
      </c>
      <c r="I57" s="287">
        <f>data!P88</f>
        <v>0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22783270.66</v>
      </c>
      <c r="F58" s="287">
        <f>data!M89</f>
        <v>0</v>
      </c>
      <c r="G58" s="287">
        <f>data!N89</f>
        <v>801092.08</v>
      </c>
      <c r="H58" s="287">
        <f>data!O89</f>
        <v>0</v>
      </c>
      <c r="I58" s="287">
        <f>data!P89</f>
        <v>0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10924.800000000001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1090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4406.5144649409403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439.6511393147357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19.595759615384608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0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Snoqualmie Valley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2.6199278846153855</v>
      </c>
      <c r="F74" s="294">
        <f>data!T60</f>
        <v>0</v>
      </c>
      <c r="G74" s="294">
        <f>data!U60</f>
        <v>12.929826923076947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0</v>
      </c>
      <c r="E75" s="287">
        <f>data!S61</f>
        <v>206533.75</v>
      </c>
      <c r="F75" s="287">
        <f>data!T61</f>
        <v>0</v>
      </c>
      <c r="G75" s="287">
        <f>data!U61</f>
        <v>916252.9800000001</v>
      </c>
      <c r="H75" s="287">
        <f>data!V61</f>
        <v>0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35028</v>
      </c>
      <c r="F76" s="287">
        <f>data!T62</f>
        <v>0</v>
      </c>
      <c r="G76" s="287">
        <f>data!U62</f>
        <v>177152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135293.4</v>
      </c>
      <c r="H77" s="287">
        <f>data!V63</f>
        <v>87.76</v>
      </c>
      <c r="I77" s="287">
        <f>data!W63</f>
        <v>5657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0</v>
      </c>
      <c r="E78" s="287">
        <f>data!S64</f>
        <v>154411.25999999998</v>
      </c>
      <c r="F78" s="287">
        <f>data!T64</f>
        <v>0</v>
      </c>
      <c r="G78" s="287">
        <f>data!U64</f>
        <v>550872.12000000011</v>
      </c>
      <c r="H78" s="287">
        <f>data!V64</f>
        <v>59821.16</v>
      </c>
      <c r="I78" s="287">
        <f>data!W64</f>
        <v>87061.93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100728.67</v>
      </c>
      <c r="F80" s="287">
        <f>data!T66</f>
        <v>0</v>
      </c>
      <c r="G80" s="287">
        <f>data!U66</f>
        <v>707230.57</v>
      </c>
      <c r="H80" s="287">
        <f>data!V66</f>
        <v>3000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148947</v>
      </c>
      <c r="F81" s="287">
        <f>data!T67</f>
        <v>0</v>
      </c>
      <c r="G81" s="287">
        <f>data!U67</f>
        <v>78721</v>
      </c>
      <c r="H81" s="287">
        <f>data!V67</f>
        <v>0</v>
      </c>
      <c r="I81" s="287">
        <f>data!W67</f>
        <v>39633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0</v>
      </c>
      <c r="E83" s="287">
        <f>data!S69</f>
        <v>-12398.880000000001</v>
      </c>
      <c r="F83" s="287">
        <f>data!T69</f>
        <v>0</v>
      </c>
      <c r="G83" s="287">
        <f>data!U69</f>
        <v>7986.82</v>
      </c>
      <c r="H83" s="287">
        <f>data!V69</f>
        <v>6.41</v>
      </c>
      <c r="I83" s="287">
        <f>data!W69</f>
        <v>66229.7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0</v>
      </c>
      <c r="E85" s="287">
        <f>data!S85</f>
        <v>633249.79999999993</v>
      </c>
      <c r="F85" s="287">
        <f>data!T85</f>
        <v>0</v>
      </c>
      <c r="G85" s="287">
        <f>data!U85</f>
        <v>2573508.8899999997</v>
      </c>
      <c r="H85" s="287">
        <f>data!V85</f>
        <v>62915.330000000009</v>
      </c>
      <c r="I85" s="287">
        <f>data!W85</f>
        <v>198581.63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0</v>
      </c>
      <c r="E88" s="287">
        <f>data!S87</f>
        <v>48413.56</v>
      </c>
      <c r="F88" s="287">
        <f>data!T87</f>
        <v>0</v>
      </c>
      <c r="G88" s="287">
        <f>data!U87</f>
        <v>522147.26</v>
      </c>
      <c r="H88" s="287">
        <f>data!V87</f>
        <v>0</v>
      </c>
      <c r="I88" s="287">
        <f>data!W87</f>
        <v>74577.850000000006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0</v>
      </c>
      <c r="E89" s="287">
        <f>data!S88</f>
        <v>142311.09</v>
      </c>
      <c r="F89" s="287">
        <f>data!T88</f>
        <v>0</v>
      </c>
      <c r="G89" s="287">
        <f>data!U88</f>
        <v>7635545.6299999999</v>
      </c>
      <c r="H89" s="287">
        <f>data!V88</f>
        <v>5252.75</v>
      </c>
      <c r="I89" s="287">
        <f>data!W88</f>
        <v>722227.10000000009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0</v>
      </c>
      <c r="E90" s="287">
        <f>data!S89</f>
        <v>190724.65</v>
      </c>
      <c r="F90" s="287">
        <f>data!T89</f>
        <v>0</v>
      </c>
      <c r="G90" s="287">
        <f>data!U89</f>
        <v>8157692.8899999997</v>
      </c>
      <c r="H90" s="287">
        <f>data!V89</f>
        <v>5252.75</v>
      </c>
      <c r="I90" s="287">
        <f>data!W89</f>
        <v>796804.95000000007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0</v>
      </c>
      <c r="E92" s="287">
        <f>data!S90</f>
        <v>1771</v>
      </c>
      <c r="F92" s="287">
        <f>data!T90</f>
        <v>0</v>
      </c>
      <c r="G92" s="287">
        <f>data!U90</f>
        <v>936</v>
      </c>
      <c r="H92" s="287">
        <f>data!V90</f>
        <v>0</v>
      </c>
      <c r="I92" s="287">
        <f>data!W90</f>
        <v>471.24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714.33226396917144</v>
      </c>
      <c r="F94" s="287">
        <f>data!T92</f>
        <v>0</v>
      </c>
      <c r="G94" s="287">
        <f>data!U92</f>
        <v>377.53529027393813</v>
      </c>
      <c r="H94" s="287">
        <f>data!V92</f>
        <v>0</v>
      </c>
      <c r="I94" s="287">
        <f>data!W92</f>
        <v>190.07449806484041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Snoqualmie Valley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10.119230769230786</v>
      </c>
      <c r="E106" s="294">
        <f>data!Z60</f>
        <v>0</v>
      </c>
      <c r="F106" s="294">
        <f>data!AA60</f>
        <v>0</v>
      </c>
      <c r="G106" s="294">
        <f>data!AB60</f>
        <v>4.1780048076923109</v>
      </c>
      <c r="H106" s="294">
        <f>data!AC60</f>
        <v>0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1134381.96</v>
      </c>
      <c r="E107" s="287">
        <f>data!Z61</f>
        <v>0</v>
      </c>
      <c r="F107" s="287">
        <f>data!AA61</f>
        <v>0</v>
      </c>
      <c r="G107" s="287">
        <f>data!AB61</f>
        <v>568207.53</v>
      </c>
      <c r="H107" s="287">
        <f>data!AC61</f>
        <v>0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238748</v>
      </c>
      <c r="E108" s="287">
        <f>data!Z62</f>
        <v>0</v>
      </c>
      <c r="F108" s="287">
        <f>data!AA62</f>
        <v>0</v>
      </c>
      <c r="G108" s="287">
        <f>data!AB62</f>
        <v>94533</v>
      </c>
      <c r="H108" s="287">
        <f>data!AC62</f>
        <v>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86665</v>
      </c>
      <c r="D109" s="287">
        <f>data!Y63</f>
        <v>76186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52569.77</v>
      </c>
      <c r="E110" s="287">
        <f>data!Z64</f>
        <v>0</v>
      </c>
      <c r="F110" s="287">
        <f>data!AA64</f>
        <v>0</v>
      </c>
      <c r="G110" s="287">
        <f>data!AB64</f>
        <v>788885.70000000019</v>
      </c>
      <c r="H110" s="287">
        <f>data!AC64</f>
        <v>0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21629.18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4514.93</v>
      </c>
      <c r="E112" s="287">
        <f>data!Z66</f>
        <v>0</v>
      </c>
      <c r="F112" s="287">
        <f>data!AA66</f>
        <v>0</v>
      </c>
      <c r="G112" s="287">
        <f>data!AB66</f>
        <v>20492.05</v>
      </c>
      <c r="H112" s="287">
        <f>data!AC66</f>
        <v>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70258</v>
      </c>
      <c r="D113" s="287">
        <f>data!Y67</f>
        <v>70258</v>
      </c>
      <c r="E113" s="287">
        <f>data!Z67</f>
        <v>0</v>
      </c>
      <c r="F113" s="287">
        <f>data!AA67</f>
        <v>0</v>
      </c>
      <c r="G113" s="287">
        <f>data!AB67</f>
        <v>82169</v>
      </c>
      <c r="H113" s="287">
        <f>data!AC67</f>
        <v>0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9694.36</v>
      </c>
      <c r="E114" s="287">
        <f>data!Z68</f>
        <v>0</v>
      </c>
      <c r="F114" s="287">
        <f>data!AA68</f>
        <v>0</v>
      </c>
      <c r="G114" s="287">
        <f>data!AB68</f>
        <v>57077.34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88217.2</v>
      </c>
      <c r="D115" s="287">
        <f>data!Y69</f>
        <v>64434.82</v>
      </c>
      <c r="E115" s="287">
        <f>data!Z69</f>
        <v>0</v>
      </c>
      <c r="F115" s="287">
        <f>data!AA69</f>
        <v>0</v>
      </c>
      <c r="G115" s="287">
        <f>data!AB69</f>
        <v>4327.32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245140.2</v>
      </c>
      <c r="D117" s="287">
        <f>data!Y85</f>
        <v>1650787.84</v>
      </c>
      <c r="E117" s="287">
        <f>data!Z85</f>
        <v>0</v>
      </c>
      <c r="F117" s="287">
        <f>data!AA85</f>
        <v>0</v>
      </c>
      <c r="G117" s="287">
        <f>data!AB85</f>
        <v>1637321.1200000003</v>
      </c>
      <c r="H117" s="287">
        <f>data!AC85</f>
        <v>0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667154.37</v>
      </c>
      <c r="D120" s="287">
        <f>data!Y87</f>
        <v>127651.77</v>
      </c>
      <c r="E120" s="287">
        <f>data!Z87</f>
        <v>0</v>
      </c>
      <c r="F120" s="287">
        <f>data!AA87</f>
        <v>0</v>
      </c>
      <c r="G120" s="287">
        <f>data!AB87</f>
        <v>1347514.64</v>
      </c>
      <c r="H120" s="287">
        <f>data!AC87</f>
        <v>0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6200754.0499999989</v>
      </c>
      <c r="D121" s="287">
        <f>data!Y88</f>
        <v>2228676.5</v>
      </c>
      <c r="E121" s="287">
        <f>data!Z88</f>
        <v>0</v>
      </c>
      <c r="F121" s="287">
        <f>data!AA88</f>
        <v>0</v>
      </c>
      <c r="G121" s="287">
        <f>data!AB88</f>
        <v>531094.70000000007</v>
      </c>
      <c r="H121" s="287">
        <f>data!AC88</f>
        <v>0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6867908.419999999</v>
      </c>
      <c r="D122" s="287">
        <f>data!Y89</f>
        <v>2356328.27</v>
      </c>
      <c r="E122" s="287">
        <f>data!Z89</f>
        <v>0</v>
      </c>
      <c r="F122" s="287">
        <f>data!AA89</f>
        <v>0</v>
      </c>
      <c r="G122" s="287">
        <f>data!AB89</f>
        <v>1878609.3399999999</v>
      </c>
      <c r="H122" s="287">
        <f>data!AC89</f>
        <v>0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835.38</v>
      </c>
      <c r="D124" s="287">
        <f>data!Y90</f>
        <v>835.38</v>
      </c>
      <c r="E124" s="287">
        <f>data!Z90</f>
        <v>0</v>
      </c>
      <c r="F124" s="287">
        <f>data!AA90</f>
        <v>0</v>
      </c>
      <c r="G124" s="287">
        <f>data!AB90</f>
        <v>977</v>
      </c>
      <c r="H124" s="287">
        <f>data!AC90</f>
        <v>0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336.95024656948982</v>
      </c>
      <c r="D126" s="287">
        <f>data!Y92</f>
        <v>336.95024656948982</v>
      </c>
      <c r="E126" s="287">
        <f>data!Z92</f>
        <v>0</v>
      </c>
      <c r="F126" s="287">
        <f>data!AA92</f>
        <v>0</v>
      </c>
      <c r="G126" s="287">
        <f>data!AB92</f>
        <v>394.07262670687771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1.0817307692307693E-3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Snoqualmie Valley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4.9386778846153856</v>
      </c>
      <c r="D138" s="294">
        <f>data!AF60</f>
        <v>0</v>
      </c>
      <c r="E138" s="294">
        <f>data!AG60</f>
        <v>11.758451923076917</v>
      </c>
      <c r="F138" s="294">
        <f>data!AH60</f>
        <v>0</v>
      </c>
      <c r="G138" s="294">
        <f>data!AI60</f>
        <v>0</v>
      </c>
      <c r="H138" s="294">
        <f>data!AJ60</f>
        <v>37.814610576923279</v>
      </c>
      <c r="I138" s="294">
        <f>data!AK60</f>
        <v>5.0521346153846114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423722.55</v>
      </c>
      <c r="D139" s="287">
        <f>data!AF61</f>
        <v>0</v>
      </c>
      <c r="E139" s="287">
        <f>data!AG61</f>
        <v>1244481.19</v>
      </c>
      <c r="F139" s="287">
        <f>data!AH61</f>
        <v>0</v>
      </c>
      <c r="G139" s="287">
        <f>data!AI61</f>
        <v>0</v>
      </c>
      <c r="H139" s="287">
        <f>data!AJ61</f>
        <v>4456936.1100000003</v>
      </c>
      <c r="I139" s="287">
        <f>data!AK61</f>
        <v>528419.04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81880</v>
      </c>
      <c r="D140" s="287">
        <f>data!AF62</f>
        <v>0</v>
      </c>
      <c r="E140" s="287">
        <f>data!AG62</f>
        <v>330352</v>
      </c>
      <c r="F140" s="287">
        <f>data!AH62</f>
        <v>0</v>
      </c>
      <c r="G140" s="287">
        <f>data!AI62</f>
        <v>0</v>
      </c>
      <c r="H140" s="287">
        <f>data!AJ62</f>
        <v>735671</v>
      </c>
      <c r="I140" s="287">
        <f>data!AK62</f>
        <v>86750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3104152.46</v>
      </c>
      <c r="F141" s="287">
        <f>data!AH63</f>
        <v>0</v>
      </c>
      <c r="G141" s="287">
        <f>data!AI63</f>
        <v>0</v>
      </c>
      <c r="H141" s="287">
        <f>data!AJ63</f>
        <v>539758.54999999993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5264.1</v>
      </c>
      <c r="D142" s="287">
        <f>data!AF64</f>
        <v>0</v>
      </c>
      <c r="E142" s="287">
        <f>data!AG64</f>
        <v>167335.54999999999</v>
      </c>
      <c r="F142" s="287">
        <f>data!AH64</f>
        <v>0</v>
      </c>
      <c r="G142" s="287">
        <f>data!AI64</f>
        <v>0</v>
      </c>
      <c r="H142" s="287">
        <f>data!AJ64</f>
        <v>563539.4800000001</v>
      </c>
      <c r="I142" s="287">
        <f>data!AK64</f>
        <v>6988.05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17.46</v>
      </c>
      <c r="F143" s="287">
        <f>data!AH65</f>
        <v>0</v>
      </c>
      <c r="G143" s="287">
        <f>data!AI65</f>
        <v>0</v>
      </c>
      <c r="H143" s="287">
        <f>data!AJ65</f>
        <v>20199.63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14209.83</v>
      </c>
      <c r="D144" s="287">
        <f>data!AF66</f>
        <v>0</v>
      </c>
      <c r="E144" s="287">
        <f>data!AG66</f>
        <v>186188.06</v>
      </c>
      <c r="F144" s="287">
        <f>data!AH66</f>
        <v>0</v>
      </c>
      <c r="G144" s="287">
        <f>data!AI66</f>
        <v>0</v>
      </c>
      <c r="H144" s="287">
        <f>data!AJ66</f>
        <v>398934.05999999994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104775</v>
      </c>
      <c r="D145" s="287">
        <f>data!AF67</f>
        <v>0</v>
      </c>
      <c r="E145" s="287">
        <f>data!AG67</f>
        <v>327752</v>
      </c>
      <c r="F145" s="287">
        <f>data!AH67</f>
        <v>0</v>
      </c>
      <c r="G145" s="287">
        <f>data!AI67</f>
        <v>0</v>
      </c>
      <c r="H145" s="287">
        <f>data!AJ67</f>
        <v>135575</v>
      </c>
      <c r="I145" s="287">
        <f>data!AK67</f>
        <v>58208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4292.04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12265.29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6477.5</v>
      </c>
      <c r="D147" s="287">
        <f>data!AF69</f>
        <v>0</v>
      </c>
      <c r="E147" s="287">
        <f>data!AG69</f>
        <v>16279.57</v>
      </c>
      <c r="F147" s="287">
        <f>data!AH69</f>
        <v>0</v>
      </c>
      <c r="G147" s="287">
        <f>data!AI69</f>
        <v>0</v>
      </c>
      <c r="H147" s="287">
        <f>data!AJ69</f>
        <v>49572.89</v>
      </c>
      <c r="I147" s="287">
        <f>data!AK69</f>
        <v>2114.36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640621.02</v>
      </c>
      <c r="D149" s="287">
        <f>data!AF85</f>
        <v>0</v>
      </c>
      <c r="E149" s="287">
        <f>data!AG85</f>
        <v>5376558.29</v>
      </c>
      <c r="F149" s="287">
        <f>data!AH85</f>
        <v>0</v>
      </c>
      <c r="G149" s="287">
        <f>data!AI85</f>
        <v>0</v>
      </c>
      <c r="H149" s="287">
        <f>data!AJ85</f>
        <v>6912452.0099999998</v>
      </c>
      <c r="I149" s="287">
        <f>data!AK85</f>
        <v>682479.45000000007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2287607.09</v>
      </c>
      <c r="D152" s="287">
        <f>data!AF87</f>
        <v>0</v>
      </c>
      <c r="E152" s="287">
        <f>data!AG87</f>
        <v>7094.82</v>
      </c>
      <c r="F152" s="287">
        <f>data!AH87</f>
        <v>0</v>
      </c>
      <c r="G152" s="287">
        <f>data!AI87</f>
        <v>0</v>
      </c>
      <c r="H152" s="287">
        <f>data!AJ87</f>
        <v>6391.73</v>
      </c>
      <c r="I152" s="287">
        <f>data!AK87</f>
        <v>2312918.4700000002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1337277.73</v>
      </c>
      <c r="D153" s="287">
        <f>data!AF88</f>
        <v>0</v>
      </c>
      <c r="E153" s="287">
        <f>data!AG88</f>
        <v>9253068.1300000008</v>
      </c>
      <c r="F153" s="287">
        <f>data!AH88</f>
        <v>0</v>
      </c>
      <c r="G153" s="287">
        <f>data!AI88</f>
        <v>0</v>
      </c>
      <c r="H153" s="287">
        <f>data!AJ88</f>
        <v>7059399.7399999993</v>
      </c>
      <c r="I153" s="287">
        <f>data!AK88</f>
        <v>85986.82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3624884.82</v>
      </c>
      <c r="D154" s="287">
        <f>data!AF89</f>
        <v>0</v>
      </c>
      <c r="E154" s="287">
        <f>data!AG89</f>
        <v>9260162.9500000011</v>
      </c>
      <c r="F154" s="287">
        <f>data!AH89</f>
        <v>0</v>
      </c>
      <c r="G154" s="287">
        <f>data!AI89</f>
        <v>0</v>
      </c>
      <c r="H154" s="287">
        <f>data!AJ89</f>
        <v>7065791.4699999997</v>
      </c>
      <c r="I154" s="287">
        <f>data!AK89</f>
        <v>2398905.29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1245.78</v>
      </c>
      <c r="D156" s="287">
        <f>data!AF90</f>
        <v>0</v>
      </c>
      <c r="E156" s="287">
        <f>data!AG90</f>
        <v>3897</v>
      </c>
      <c r="F156" s="287">
        <f>data!AH90</f>
        <v>0</v>
      </c>
      <c r="G156" s="287">
        <f>data!AI90</f>
        <v>0</v>
      </c>
      <c r="H156" s="287">
        <f>data!AJ90</f>
        <v>1612</v>
      </c>
      <c r="I156" s="287">
        <f>data!AK90</f>
        <v>692.1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502.48495076652421</v>
      </c>
      <c r="D158" s="287">
        <f>data!AF92</f>
        <v>0</v>
      </c>
      <c r="E158" s="287">
        <f>data!AG92</f>
        <v>1571.8536604674541</v>
      </c>
      <c r="F158" s="287">
        <f>data!AH92</f>
        <v>0</v>
      </c>
      <c r="G158" s="287">
        <f>data!AI92</f>
        <v>0</v>
      </c>
      <c r="H158" s="287">
        <f>data!AJ92</f>
        <v>650.19966658289343</v>
      </c>
      <c r="I158" s="287">
        <f>data!AK92</f>
        <v>279.15830598140235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6.9536057692307773</v>
      </c>
      <c r="F160" s="294">
        <f>data!AH94</f>
        <v>0</v>
      </c>
      <c r="G160" s="294">
        <f>data!AI94</f>
        <v>0</v>
      </c>
      <c r="H160" s="294">
        <f>data!AJ94</f>
        <v>2.3643221153846161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Snoqualmie Valley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1.9946778846153836</v>
      </c>
      <c r="D170" s="294">
        <f>data!AM60</f>
        <v>1.6816586538461535</v>
      </c>
      <c r="E170" s="294">
        <f>data!AN60</f>
        <v>0</v>
      </c>
      <c r="F170" s="294">
        <f>data!AO60</f>
        <v>0.38817831533850555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192400.53</v>
      </c>
      <c r="D171" s="287">
        <f>data!AM61</f>
        <v>127418.09999999999</v>
      </c>
      <c r="E171" s="287">
        <f>data!AN61</f>
        <v>0</v>
      </c>
      <c r="F171" s="287">
        <f>data!AO61</f>
        <v>33087.682964844338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36156</v>
      </c>
      <c r="D172" s="287">
        <f>data!AM62</f>
        <v>35140</v>
      </c>
      <c r="E172" s="287">
        <f>data!AN62</f>
        <v>0</v>
      </c>
      <c r="F172" s="287">
        <f>data!AO62</f>
        <v>8427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19092.237318324424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74.39</v>
      </c>
      <c r="D174" s="287">
        <f>data!AM64</f>
        <v>110.43</v>
      </c>
      <c r="E174" s="287">
        <f>data!AN64</f>
        <v>0</v>
      </c>
      <c r="F174" s="287">
        <f>data!AO64</f>
        <v>2830.0085596586609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1600</v>
      </c>
      <c r="E176" s="287">
        <f>data!AN66</f>
        <v>0</v>
      </c>
      <c r="F176" s="287">
        <f>data!AO66</f>
        <v>1725.4809702191715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31044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548103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2945.1248423783263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78.75</v>
      </c>
      <c r="E179" s="287">
        <f>data!AN69</f>
        <v>0</v>
      </c>
      <c r="F179" s="287">
        <f>data!AO69</f>
        <v>704.28668512643242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259674.92</v>
      </c>
      <c r="D181" s="287">
        <f>data!AM85</f>
        <v>164347.27999999997</v>
      </c>
      <c r="E181" s="287">
        <f>data!AN85</f>
        <v>0</v>
      </c>
      <c r="F181" s="287">
        <f>data!AO85</f>
        <v>68811.821340551338</v>
      </c>
      <c r="G181" s="287">
        <f>data!AP85</f>
        <v>548103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576962.04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38606.04</v>
      </c>
      <c r="D185" s="287">
        <f>data!AM88</f>
        <v>0</v>
      </c>
      <c r="E185" s="287">
        <f>data!AN88</f>
        <v>0</v>
      </c>
      <c r="F185" s="287">
        <f>data!AO88</f>
        <v>229773.23000000004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615568.08000000007</v>
      </c>
      <c r="D186" s="287">
        <f>data!AM89</f>
        <v>0</v>
      </c>
      <c r="E186" s="287">
        <f>data!AN89</f>
        <v>0</v>
      </c>
      <c r="F186" s="287">
        <f>data!AO89</f>
        <v>229773.23000000004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369.12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6517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148.88442985674791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2628.629793499204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Snoqualmie Valley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23996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0.21660096153846151</v>
      </c>
      <c r="G202" s="294">
        <f>data!AW60</f>
        <v>0</v>
      </c>
      <c r="H202" s="294">
        <f>data!AX60</f>
        <v>0</v>
      </c>
      <c r="I202" s="294">
        <f>data!AY60</f>
        <v>8.6914038461538503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15845.15</v>
      </c>
      <c r="G203" s="287">
        <f>data!AW61</f>
        <v>0</v>
      </c>
      <c r="H203" s="287">
        <f>data!AX61</f>
        <v>0</v>
      </c>
      <c r="I203" s="287">
        <f>data!AY61</f>
        <v>437981.62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3573</v>
      </c>
      <c r="G204" s="287">
        <f>data!AW62</f>
        <v>0</v>
      </c>
      <c r="H204" s="287">
        <f>data!AX62</f>
        <v>0</v>
      </c>
      <c r="I204" s="287">
        <f>data!AY62</f>
        <v>152659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19864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57679.079999999994</v>
      </c>
      <c r="G206" s="287">
        <f>data!AW64</f>
        <v>0</v>
      </c>
      <c r="H206" s="287">
        <f>data!AX64</f>
        <v>0</v>
      </c>
      <c r="I206" s="287">
        <f>data!AY64</f>
        <v>245190.62999999998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47283.96</v>
      </c>
      <c r="G208" s="287">
        <f>data!AW66</f>
        <v>0</v>
      </c>
      <c r="H208" s="287">
        <f>data!AX66</f>
        <v>0</v>
      </c>
      <c r="I208" s="287">
        <f>data!AY66</f>
        <v>299297.88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199746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7521.04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2000</v>
      </c>
      <c r="G211" s="287">
        <f>data!AW69</f>
        <v>0</v>
      </c>
      <c r="H211" s="287">
        <f>data!AX69</f>
        <v>0</v>
      </c>
      <c r="I211" s="287">
        <f>data!AY69</f>
        <v>1706.02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146245.19</v>
      </c>
      <c r="G213" s="287">
        <f>data!AW85</f>
        <v>0</v>
      </c>
      <c r="H213" s="287">
        <f>data!AX85</f>
        <v>0</v>
      </c>
      <c r="I213" s="287">
        <f>data!AY85</f>
        <v>1344102.19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71875.990000000005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758880.3600000001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830756.35000000009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2375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>
        <f>IF(data!AY77&gt;0,data!AY77,"")</f>
        <v>1706.02</v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Snoqualmie Valley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10614</v>
      </c>
      <c r="D233" s="287">
        <f>data!BA59</f>
        <v>0</v>
      </c>
      <c r="E233" s="299"/>
      <c r="F233" s="299"/>
      <c r="G233" s="299"/>
      <c r="H233" s="287">
        <f>data!BE59</f>
        <v>47748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3.2532451923076895</v>
      </c>
      <c r="I234" s="294">
        <f>data!BF60</f>
        <v>6.0059567307692294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321274.96000000002</v>
      </c>
      <c r="I235" s="287">
        <f>data!BF61</f>
        <v>286953.56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76903</v>
      </c>
      <c r="I236" s="287">
        <f>data!BF62</f>
        <v>97002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0</v>
      </c>
      <c r="H238" s="287">
        <f>data!BE64</f>
        <v>110846.92</v>
      </c>
      <c r="I238" s="287">
        <f>data!BF64</f>
        <v>210087.05999999997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559486.12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284461.28999999998</v>
      </c>
      <c r="I240" s="287">
        <f>data!BF66</f>
        <v>152842.57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61984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426069</v>
      </c>
      <c r="I241" s="287">
        <f>data!BF67</f>
        <v>68713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24842.63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164033.28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61984</v>
      </c>
      <c r="D245" s="287">
        <f>data!BA85</f>
        <v>0</v>
      </c>
      <c r="E245" s="287">
        <f>data!BB85</f>
        <v>0</v>
      </c>
      <c r="F245" s="287">
        <f>data!BC85</f>
        <v>0</v>
      </c>
      <c r="G245" s="287">
        <f>data!BD85</f>
        <v>0</v>
      </c>
      <c r="H245" s="287">
        <f>data!BE85</f>
        <v>1967917.2</v>
      </c>
      <c r="I245" s="287">
        <f>data!BF85</f>
        <v>815598.19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737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5066</v>
      </c>
      <c r="I252" s="303">
        <f>data!BF90</f>
        <v>817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>
        <f>IF(data!BE77&gt;0,data!BE77,"")</f>
        <v>159437.75</v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Snoqualmie Valley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0.74819711538461586</v>
      </c>
      <c r="D266" s="294">
        <f>data!BH60</f>
        <v>0</v>
      </c>
      <c r="E266" s="294">
        <f>data!BI60</f>
        <v>10.777980769230805</v>
      </c>
      <c r="F266" s="294">
        <f>data!BJ60</f>
        <v>4.2305144230769232</v>
      </c>
      <c r="G266" s="294">
        <f>data!BK60</f>
        <v>3.2777403846153823</v>
      </c>
      <c r="H266" s="294">
        <f>data!BL60</f>
        <v>12.395514423076918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88735.66</v>
      </c>
      <c r="D267" s="287">
        <f>data!BH61</f>
        <v>0</v>
      </c>
      <c r="E267" s="287">
        <f>data!BI61</f>
        <v>1027079.4499999998</v>
      </c>
      <c r="F267" s="287">
        <f>data!BJ61</f>
        <v>451709.15</v>
      </c>
      <c r="G267" s="287">
        <f>data!BK61</f>
        <v>200980.77000000002</v>
      </c>
      <c r="H267" s="287">
        <f>data!BL61</f>
        <v>672243.59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19316</v>
      </c>
      <c r="D268" s="287">
        <f>data!BH62</f>
        <v>0</v>
      </c>
      <c r="E268" s="287">
        <f>data!BI62</f>
        <v>207748</v>
      </c>
      <c r="F268" s="287">
        <f>data!BJ62</f>
        <v>35152</v>
      </c>
      <c r="G268" s="287">
        <f>data!BK62</f>
        <v>61828</v>
      </c>
      <c r="H268" s="287">
        <f>data!BL62</f>
        <v>230903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16280</v>
      </c>
      <c r="D269" s="287">
        <f>data!BH63</f>
        <v>0</v>
      </c>
      <c r="E269" s="287">
        <f>data!BI63</f>
        <v>0</v>
      </c>
      <c r="F269" s="287">
        <f>data!BJ63</f>
        <v>68541.03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89409.909999999989</v>
      </c>
      <c r="F270" s="287">
        <f>data!BJ64</f>
        <v>7070.57</v>
      </c>
      <c r="G270" s="287">
        <f>data!BK64</f>
        <v>288.09999999999997</v>
      </c>
      <c r="H270" s="287">
        <f>data!BL64</f>
        <v>1840.0900000000001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1634.79</v>
      </c>
      <c r="F272" s="287">
        <f>data!BJ66</f>
        <v>33209.449999999997</v>
      </c>
      <c r="G272" s="287">
        <f>data!BK66</f>
        <v>1281364.53</v>
      </c>
      <c r="H272" s="287">
        <f>data!BL66</f>
        <v>4726.1899999999996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13204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85</v>
      </c>
      <c r="D275" s="287">
        <f>data!BH69</f>
        <v>0</v>
      </c>
      <c r="E275" s="287">
        <f>data!BI69</f>
        <v>7905.12</v>
      </c>
      <c r="F275" s="287">
        <f>data!BJ69</f>
        <v>62655.09</v>
      </c>
      <c r="G275" s="287">
        <f>data!BK69</f>
        <v>1486.8799999999999</v>
      </c>
      <c r="H275" s="287">
        <f>data!BL69</f>
        <v>2700</v>
      </c>
      <c r="I275" s="287">
        <f>data!BM69</f>
        <v>406477.94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124416.66</v>
      </c>
      <c r="D277" s="287">
        <f>data!BH85</f>
        <v>0</v>
      </c>
      <c r="E277" s="287">
        <f>data!BI85</f>
        <v>1346981.2699999998</v>
      </c>
      <c r="F277" s="287">
        <f>data!BJ85</f>
        <v>658337.28999999992</v>
      </c>
      <c r="G277" s="287">
        <f>data!BK85</f>
        <v>1545948.2799999998</v>
      </c>
      <c r="H277" s="287">
        <f>data!BL85</f>
        <v>912412.86999999988</v>
      </c>
      <c r="I277" s="287">
        <f>data!BM85</f>
        <v>406477.94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157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Snoqualmie Valley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6.2365384615384594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3.4126201923076889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1348437.98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326675.57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190977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100812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66473.67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35083.51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16517.3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540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47524.38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26145.23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289905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684.82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382497.42000000004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34614.189999999995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2362123.7799999998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504764.29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>
        <f>IF(data!BN73&gt;0,data!BN73,"")</f>
        <v>209498.25</v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3447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Snoqualmie Valley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2.2039807692307694</v>
      </c>
      <c r="E330" s="294">
        <f>data!BW60</f>
        <v>1.8098317307692282</v>
      </c>
      <c r="F330" s="294">
        <f>data!BX60</f>
        <v>0</v>
      </c>
      <c r="G330" s="294">
        <f>data!BY60</f>
        <v>3.964769230769229</v>
      </c>
      <c r="H330" s="294">
        <f>data!BZ60</f>
        <v>0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167469.38</v>
      </c>
      <c r="E331" s="306">
        <f>data!BW61</f>
        <v>150004.54999999999</v>
      </c>
      <c r="F331" s="306">
        <f>data!BX61</f>
        <v>0</v>
      </c>
      <c r="G331" s="306">
        <f>data!BY61</f>
        <v>504882.22</v>
      </c>
      <c r="H331" s="306">
        <f>data!BZ61</f>
        <v>0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1928</v>
      </c>
      <c r="E332" s="306">
        <f>data!BW62</f>
        <v>30184</v>
      </c>
      <c r="F332" s="306">
        <f>data!BX62</f>
        <v>0</v>
      </c>
      <c r="G332" s="306">
        <f>data!BY62</f>
        <v>93813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742.11</v>
      </c>
      <c r="E334" s="306">
        <f>data!BW64</f>
        <v>8922.44</v>
      </c>
      <c r="F334" s="306">
        <f>data!BX64</f>
        <v>0</v>
      </c>
      <c r="G334" s="306">
        <f>data!BY64</f>
        <v>118.12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385002.97</v>
      </c>
      <c r="E336" s="306">
        <f>data!BW66</f>
        <v>4047.86</v>
      </c>
      <c r="F336" s="306">
        <f>data!BX66</f>
        <v>0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13288</v>
      </c>
      <c r="E337" s="306">
        <f>data!BW67</f>
        <v>0</v>
      </c>
      <c r="F337" s="306">
        <f>data!BX67</f>
        <v>0</v>
      </c>
      <c r="G337" s="306">
        <f>data!BY67</f>
        <v>7233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524</v>
      </c>
      <c r="E339" s="306">
        <f>data!BW69</f>
        <v>2000.7</v>
      </c>
      <c r="F339" s="306">
        <f>data!BX69</f>
        <v>0</v>
      </c>
      <c r="G339" s="306">
        <f>data!BY69</f>
        <v>19215.98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568954.46</v>
      </c>
      <c r="E341" s="287">
        <f>data!BW85</f>
        <v>195159.55</v>
      </c>
      <c r="F341" s="287">
        <f>data!BX85</f>
        <v>0</v>
      </c>
      <c r="G341" s="287">
        <f>data!BY85</f>
        <v>625262.31999999995</v>
      </c>
      <c r="H341" s="287">
        <f>data!BZ85</f>
        <v>0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158</v>
      </c>
      <c r="E348" s="303">
        <f>data!BW90</f>
        <v>0</v>
      </c>
      <c r="F348" s="303">
        <f>data!BX90</f>
        <v>0</v>
      </c>
      <c r="G348" s="303">
        <f>data!BY90</f>
        <v>86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63.72924771718187</v>
      </c>
      <c r="E350" s="303">
        <f>data!BW92</f>
        <v>0</v>
      </c>
      <c r="F350" s="303">
        <f>data!BX92</f>
        <v>0</v>
      </c>
      <c r="G350" s="303">
        <f>data!BY92</f>
        <v>34.68807154226355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Snoqualmie Valley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7.9145144230769242</v>
      </c>
      <c r="E362" s="309"/>
      <c r="F362" s="297"/>
      <c r="G362" s="297"/>
      <c r="H362" s="297"/>
      <c r="I362" s="310">
        <f>data!CE60</f>
        <v>209.6871254307234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788172.85</v>
      </c>
      <c r="E363" s="311"/>
      <c r="F363" s="311"/>
      <c r="G363" s="311"/>
      <c r="H363" s="311"/>
      <c r="I363" s="306">
        <f>data!CE61</f>
        <v>20585851.130000003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175385</v>
      </c>
      <c r="E364" s="311"/>
      <c r="F364" s="311"/>
      <c r="G364" s="311"/>
      <c r="H364" s="311"/>
      <c r="I364" s="306">
        <f>data!CE62</f>
        <v>4284547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6206114.1699999999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487834.80000000005</v>
      </c>
      <c r="E366" s="311"/>
      <c r="F366" s="311"/>
      <c r="G366" s="311"/>
      <c r="H366" s="311"/>
      <c r="I366" s="306">
        <f>data!CE64</f>
        <v>4010026.62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15716.96</v>
      </c>
      <c r="E367" s="311"/>
      <c r="F367" s="311"/>
      <c r="G367" s="311"/>
      <c r="H367" s="311"/>
      <c r="I367" s="306">
        <f>data!CE65</f>
        <v>617770.05999999994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143598.12</v>
      </c>
      <c r="E368" s="311"/>
      <c r="F368" s="311"/>
      <c r="G368" s="311"/>
      <c r="H368" s="311"/>
      <c r="I368" s="306">
        <f>data!CE66</f>
        <v>4497624.46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4015777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429897.36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9415.66</v>
      </c>
      <c r="E371" s="306">
        <f>data!CD69</f>
        <v>0</v>
      </c>
      <c r="F371" s="311"/>
      <c r="G371" s="311"/>
      <c r="H371" s="311"/>
      <c r="I371" s="306">
        <f>data!CE69</f>
        <v>1468757.7599999998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1620123.39</v>
      </c>
      <c r="E373" s="306">
        <f>data!CD85</f>
        <v>0</v>
      </c>
      <c r="F373" s="311"/>
      <c r="G373" s="311"/>
      <c r="H373" s="311"/>
      <c r="I373" s="287">
        <f>data!CE85</f>
        <v>46116365.559999995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32722869.329999998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38209134.5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70932003.830000013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47748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>
        <f>IF(data!CC77&gt;0,data!CC77,"")</f>
        <v>612.04999999999995</v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14177.337519058387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28.914769230769231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46" transitionEvaluation="1" transitionEntry="1" codeName="Sheet12">
    <tabColor rgb="FF92D050"/>
    <pageSetUpPr autoPageBreaks="0" fitToPage="1"/>
  </sheetPr>
  <dimension ref="A1:CF717"/>
  <sheetViews>
    <sheetView topLeftCell="A31" zoomScale="80" zoomScaleNormal="80" workbookViewId="0">
      <pane xSplit="1" ySplit="15" topLeftCell="B46" activePane="bottomRight" state="frozen"/>
      <selection activeCell="A31" sqref="A31"/>
      <selection pane="topRight" activeCell="B31" sqref="B31"/>
      <selection pane="bottomLeft" activeCell="A46" sqref="A46"/>
      <selection pane="bottomRight" activeCell="G125" sqref="G125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2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3" t="s">
        <v>18</v>
      </c>
      <c r="B37" s="334"/>
      <c r="C37" s="335"/>
      <c r="D37" s="334"/>
      <c r="E37" s="334"/>
      <c r="F37" s="334"/>
      <c r="G37" s="334"/>
    </row>
    <row r="38" spans="1:83" x14ac:dyDescent="0.35">
      <c r="A38" s="336" t="s">
        <v>1342</v>
      </c>
      <c r="B38" s="337"/>
      <c r="C38" s="335"/>
      <c r="D38" s="334"/>
      <c r="E38" s="334"/>
      <c r="F38" s="334"/>
      <c r="G38" s="334"/>
    </row>
    <row r="39" spans="1:83" x14ac:dyDescent="0.35">
      <c r="A39" s="338" t="s">
        <v>1340</v>
      </c>
      <c r="B39" s="337"/>
      <c r="C39" s="335"/>
      <c r="D39" s="334"/>
      <c r="E39" s="334"/>
      <c r="F39" s="334"/>
      <c r="G39" s="334"/>
    </row>
    <row r="40" spans="1:83" x14ac:dyDescent="0.35">
      <c r="A40" s="339" t="s">
        <v>1343</v>
      </c>
      <c r="B40" s="334"/>
      <c r="C40" s="335"/>
      <c r="D40" s="334"/>
      <c r="E40" s="334"/>
      <c r="F40" s="334"/>
      <c r="G40" s="334"/>
    </row>
    <row r="41" spans="1:83" x14ac:dyDescent="0.35">
      <c r="A41" s="338" t="s">
        <v>1341</v>
      </c>
      <c r="B41" s="334"/>
      <c r="C41" s="335"/>
      <c r="D41" s="334"/>
      <c r="E41" s="334"/>
      <c r="F41" s="334"/>
      <c r="G41" s="334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>
        <v>4344753.76</v>
      </c>
      <c r="C48" s="213">
        <v>0</v>
      </c>
      <c r="D48" s="213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754765</v>
      </c>
      <c r="M48" s="213">
        <v>0</v>
      </c>
      <c r="N48" s="213">
        <v>131119.45000000001</v>
      </c>
      <c r="O48" s="213">
        <v>0</v>
      </c>
      <c r="P48" s="213">
        <v>0</v>
      </c>
      <c r="Q48" s="213">
        <v>0</v>
      </c>
      <c r="R48" s="213">
        <v>0</v>
      </c>
      <c r="S48" s="213">
        <v>48374.570000000007</v>
      </c>
      <c r="T48" s="213">
        <v>0</v>
      </c>
      <c r="U48" s="213">
        <v>265453.75999999995</v>
      </c>
      <c r="V48" s="213">
        <v>0</v>
      </c>
      <c r="W48" s="213">
        <v>0</v>
      </c>
      <c r="X48" s="213">
        <v>0</v>
      </c>
      <c r="Y48" s="213">
        <v>199752.70000000004</v>
      </c>
      <c r="Z48" s="213">
        <v>0</v>
      </c>
      <c r="AA48" s="213">
        <v>0</v>
      </c>
      <c r="AB48" s="213">
        <v>81987.25</v>
      </c>
      <c r="AC48" s="213">
        <v>0</v>
      </c>
      <c r="AD48" s="213">
        <v>0</v>
      </c>
      <c r="AE48" s="213">
        <v>94865.65</v>
      </c>
      <c r="AF48" s="213">
        <v>0</v>
      </c>
      <c r="AG48" s="213">
        <v>248096.53000000006</v>
      </c>
      <c r="AH48" s="213">
        <v>0</v>
      </c>
      <c r="AI48" s="213">
        <v>0</v>
      </c>
      <c r="AJ48" s="213">
        <v>686244.52</v>
      </c>
      <c r="AK48" s="213">
        <v>96622.86</v>
      </c>
      <c r="AL48" s="213">
        <v>42831.659999999996</v>
      </c>
      <c r="AM48" s="213">
        <v>54697.609999999993</v>
      </c>
      <c r="AN48" s="213">
        <v>0</v>
      </c>
      <c r="AO48" s="213">
        <v>0</v>
      </c>
      <c r="AP48" s="213">
        <v>0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3621.5899999999997</v>
      </c>
      <c r="AW48" s="213">
        <v>0</v>
      </c>
      <c r="AX48" s="213">
        <v>0</v>
      </c>
      <c r="AY48" s="213">
        <v>155910.90000000002</v>
      </c>
      <c r="AZ48" s="213">
        <v>0</v>
      </c>
      <c r="BA48" s="213">
        <v>0</v>
      </c>
      <c r="BB48" s="213">
        <v>0</v>
      </c>
      <c r="BC48" s="213">
        <v>0</v>
      </c>
      <c r="BD48" s="213">
        <v>0</v>
      </c>
      <c r="BE48" s="213">
        <v>67028.97</v>
      </c>
      <c r="BF48" s="213">
        <v>121072.77000000002</v>
      </c>
      <c r="BG48" s="213">
        <v>16136.040000000003</v>
      </c>
      <c r="BH48" s="213">
        <v>0</v>
      </c>
      <c r="BI48" s="213">
        <v>207421.96</v>
      </c>
      <c r="BJ48" s="213">
        <v>127560.87999999999</v>
      </c>
      <c r="BK48" s="213">
        <v>58717.760000000009</v>
      </c>
      <c r="BL48" s="213">
        <v>207175.81</v>
      </c>
      <c r="BM48" s="213">
        <v>95.679999999999993</v>
      </c>
      <c r="BN48" s="213">
        <v>152707.40999999997</v>
      </c>
      <c r="BO48" s="213">
        <v>0</v>
      </c>
      <c r="BP48" s="213">
        <v>0</v>
      </c>
      <c r="BQ48" s="213">
        <v>0</v>
      </c>
      <c r="BR48" s="213">
        <v>42859.24</v>
      </c>
      <c r="BS48" s="213">
        <v>0</v>
      </c>
      <c r="BT48" s="213">
        <v>0</v>
      </c>
      <c r="BU48" s="213">
        <v>0</v>
      </c>
      <c r="BV48" s="213">
        <v>110706.34999999999</v>
      </c>
      <c r="BW48" s="213">
        <v>42393.270000000004</v>
      </c>
      <c r="BX48" s="213">
        <v>0</v>
      </c>
      <c r="BY48" s="213">
        <v>99675.07</v>
      </c>
      <c r="BZ48" s="213">
        <v>0</v>
      </c>
      <c r="CA48" s="213">
        <v>0</v>
      </c>
      <c r="CB48" s="213">
        <v>0</v>
      </c>
      <c r="CC48" s="213">
        <v>226858.49999999997</v>
      </c>
      <c r="CD48" s="20"/>
      <c r="CE48" s="32">
        <f>SUM(C48:CC48)</f>
        <v>4344753.76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4344753.76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0</v>
      </c>
      <c r="P52" s="213">
        <v>0</v>
      </c>
      <c r="Q52" s="213">
        <v>0</v>
      </c>
      <c r="R52" s="213">
        <v>0</v>
      </c>
      <c r="S52" s="213">
        <v>0</v>
      </c>
      <c r="T52" s="213">
        <v>0</v>
      </c>
      <c r="U52" s="213">
        <v>0</v>
      </c>
      <c r="V52" s="213">
        <v>0</v>
      </c>
      <c r="W52" s="213">
        <v>0</v>
      </c>
      <c r="X52" s="213">
        <v>0</v>
      </c>
      <c r="Y52" s="213">
        <v>0</v>
      </c>
      <c r="Z52" s="213">
        <v>0</v>
      </c>
      <c r="AA52" s="213">
        <v>0</v>
      </c>
      <c r="AB52" s="213">
        <v>0</v>
      </c>
      <c r="AC52" s="213">
        <v>0</v>
      </c>
      <c r="AD52" s="213">
        <v>0</v>
      </c>
      <c r="AE52" s="213">
        <v>0</v>
      </c>
      <c r="AF52" s="213">
        <v>0</v>
      </c>
      <c r="AG52" s="213">
        <v>0</v>
      </c>
      <c r="AH52" s="213">
        <v>0</v>
      </c>
      <c r="AI52" s="213">
        <v>0</v>
      </c>
      <c r="AJ52" s="213">
        <v>0</v>
      </c>
      <c r="AK52" s="213">
        <v>0</v>
      </c>
      <c r="AL52" s="213">
        <v>0</v>
      </c>
      <c r="AM52" s="213">
        <v>0</v>
      </c>
      <c r="AN52" s="213">
        <v>0</v>
      </c>
      <c r="AO52" s="213">
        <v>0</v>
      </c>
      <c r="AP52" s="213">
        <v>0</v>
      </c>
      <c r="AQ52" s="213">
        <v>0</v>
      </c>
      <c r="AR52" s="213">
        <v>0</v>
      </c>
      <c r="AS52" s="213">
        <v>0</v>
      </c>
      <c r="AT52" s="213">
        <v>0</v>
      </c>
      <c r="AU52" s="213">
        <v>0</v>
      </c>
      <c r="AV52" s="213">
        <v>0</v>
      </c>
      <c r="AW52" s="213">
        <v>0</v>
      </c>
      <c r="AX52" s="213">
        <v>0</v>
      </c>
      <c r="AY52" s="213">
        <v>0</v>
      </c>
      <c r="AZ52" s="213">
        <v>0</v>
      </c>
      <c r="BA52" s="213">
        <v>0</v>
      </c>
      <c r="BB52" s="213">
        <v>0</v>
      </c>
      <c r="BC52" s="213">
        <v>0</v>
      </c>
      <c r="BD52" s="213">
        <v>0</v>
      </c>
      <c r="BE52" s="213">
        <v>0</v>
      </c>
      <c r="BF52" s="213">
        <v>0</v>
      </c>
      <c r="BG52" s="213">
        <v>0</v>
      </c>
      <c r="BH52" s="213">
        <v>0</v>
      </c>
      <c r="BI52" s="213">
        <v>0</v>
      </c>
      <c r="BJ52" s="213">
        <v>0</v>
      </c>
      <c r="BK52" s="213">
        <v>0</v>
      </c>
      <c r="BL52" s="213">
        <v>0</v>
      </c>
      <c r="BM52" s="213">
        <v>0</v>
      </c>
      <c r="BN52" s="213">
        <v>0</v>
      </c>
      <c r="BO52" s="213">
        <v>0</v>
      </c>
      <c r="BP52" s="213">
        <v>0</v>
      </c>
      <c r="BQ52" s="213">
        <v>0</v>
      </c>
      <c r="BR52" s="213">
        <v>0</v>
      </c>
      <c r="BS52" s="213">
        <v>0</v>
      </c>
      <c r="BT52" s="213">
        <v>0</v>
      </c>
      <c r="BU52" s="213">
        <v>0</v>
      </c>
      <c r="BV52" s="213">
        <v>0</v>
      </c>
      <c r="BW52" s="213">
        <v>0</v>
      </c>
      <c r="BX52" s="213">
        <v>0</v>
      </c>
      <c r="BY52" s="213">
        <v>0</v>
      </c>
      <c r="BZ52" s="213">
        <v>0</v>
      </c>
      <c r="CA52" s="213">
        <v>0</v>
      </c>
      <c r="CB52" s="213">
        <v>0</v>
      </c>
      <c r="CC52" s="213">
        <v>0</v>
      </c>
      <c r="CD52" s="20"/>
      <c r="CE52" s="32">
        <f>SUM(C52:CD52)</f>
        <v>0</v>
      </c>
    </row>
    <row r="53" spans="1:83" x14ac:dyDescent="0.35">
      <c r="A53" s="39" t="s">
        <v>220</v>
      </c>
      <c r="B53" s="271">
        <v>3909193.52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223607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894428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89240</v>
      </c>
      <c r="Q53" s="270">
        <f t="shared" si="2"/>
        <v>0</v>
      </c>
      <c r="R53" s="270">
        <f t="shared" si="2"/>
        <v>0</v>
      </c>
      <c r="S53" s="270">
        <f t="shared" si="2"/>
        <v>144994</v>
      </c>
      <c r="T53" s="270">
        <f t="shared" si="2"/>
        <v>0</v>
      </c>
      <c r="U53" s="270">
        <f t="shared" si="2"/>
        <v>76632</v>
      </c>
      <c r="V53" s="270">
        <f t="shared" si="2"/>
        <v>0</v>
      </c>
      <c r="W53" s="270">
        <f t="shared" si="2"/>
        <v>38581</v>
      </c>
      <c r="X53" s="270">
        <f t="shared" si="2"/>
        <v>68394</v>
      </c>
      <c r="Y53" s="270">
        <f t="shared" si="2"/>
        <v>68394</v>
      </c>
      <c r="Z53" s="270">
        <f t="shared" si="2"/>
        <v>0</v>
      </c>
      <c r="AA53" s="270">
        <f t="shared" si="2"/>
        <v>0</v>
      </c>
      <c r="AB53" s="270">
        <f t="shared" si="2"/>
        <v>79988</v>
      </c>
      <c r="AC53" s="270">
        <f t="shared" si="2"/>
        <v>0</v>
      </c>
      <c r="AD53" s="270">
        <f t="shared" si="2"/>
        <v>0</v>
      </c>
      <c r="AE53" s="270">
        <f t="shared" si="2"/>
        <v>101994</v>
      </c>
      <c r="AF53" s="270">
        <f t="shared" si="2"/>
        <v>0</v>
      </c>
      <c r="AG53" s="270">
        <f t="shared" si="2"/>
        <v>319053</v>
      </c>
      <c r="AH53" s="270">
        <f t="shared" si="2"/>
        <v>0</v>
      </c>
      <c r="AI53" s="270">
        <f t="shared" si="2"/>
        <v>0</v>
      </c>
      <c r="AJ53" s="270">
        <f t="shared" si="2"/>
        <v>131977</v>
      </c>
      <c r="AK53" s="270">
        <f t="shared" si="2"/>
        <v>56663</v>
      </c>
      <c r="AL53" s="270">
        <f t="shared" si="2"/>
        <v>30220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533556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194444</v>
      </c>
      <c r="AZ53" s="270">
        <f t="shared" si="2"/>
        <v>60339</v>
      </c>
      <c r="BA53" s="270">
        <f t="shared" si="2"/>
        <v>0</v>
      </c>
      <c r="BB53" s="270">
        <f t="shared" si="2"/>
        <v>0</v>
      </c>
      <c r="BC53" s="270">
        <f t="shared" si="2"/>
        <v>0</v>
      </c>
      <c r="BD53" s="270">
        <f t="shared" si="2"/>
        <v>0</v>
      </c>
      <c r="BE53" s="270">
        <f t="shared" si="2"/>
        <v>414760</v>
      </c>
      <c r="BF53" s="270">
        <f t="shared" si="2"/>
        <v>66889</v>
      </c>
      <c r="BG53" s="270">
        <f t="shared" si="2"/>
        <v>0</v>
      </c>
      <c r="BH53" s="270">
        <f t="shared" si="2"/>
        <v>0</v>
      </c>
      <c r="BI53" s="270">
        <f t="shared" si="2"/>
        <v>12854</v>
      </c>
      <c r="BJ53" s="270">
        <f t="shared" si="2"/>
        <v>0</v>
      </c>
      <c r="BK53" s="270">
        <f t="shared" si="2"/>
        <v>0</v>
      </c>
      <c r="BL53" s="270">
        <f t="shared" si="2"/>
        <v>0</v>
      </c>
      <c r="BM53" s="270">
        <f t="shared" si="2"/>
        <v>0</v>
      </c>
      <c r="BN53" s="270">
        <f t="shared" si="2"/>
        <v>282211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12936</v>
      </c>
      <c r="BW53" s="270">
        <f t="shared" si="3"/>
        <v>0</v>
      </c>
      <c r="BX53" s="270">
        <f t="shared" si="3"/>
        <v>0</v>
      </c>
      <c r="BY53" s="270">
        <f t="shared" si="3"/>
        <v>7041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0</v>
      </c>
      <c r="CD53" s="270">
        <f t="shared" si="3"/>
        <v>0</v>
      </c>
      <c r="CE53" s="32">
        <f>SUM(C53:CD53)</f>
        <v>3909195</v>
      </c>
    </row>
    <row r="54" spans="1:83" x14ac:dyDescent="0.35">
      <c r="A54" s="20" t="s">
        <v>218</v>
      </c>
      <c r="B54" s="270">
        <f>B52+B53</f>
        <v>3909193.52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25313</v>
      </c>
      <c r="AZ60" s="214">
        <v>12156</v>
      </c>
      <c r="BA60" s="263"/>
      <c r="BB60" s="263"/>
      <c r="BC60" s="263"/>
      <c r="BD60" s="263"/>
      <c r="BE60" s="214">
        <v>47748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0</v>
      </c>
      <c r="D61" s="243">
        <v>0</v>
      </c>
      <c r="E61" s="243">
        <v>2.0843215000000002</v>
      </c>
      <c r="F61" s="243">
        <v>0</v>
      </c>
      <c r="G61" s="243">
        <v>0</v>
      </c>
      <c r="H61" s="243">
        <v>0</v>
      </c>
      <c r="I61" s="243">
        <v>0</v>
      </c>
      <c r="J61" s="243">
        <v>0</v>
      </c>
      <c r="K61" s="243">
        <v>0</v>
      </c>
      <c r="L61" s="243">
        <v>41.591588571154112</v>
      </c>
      <c r="M61" s="243">
        <v>0</v>
      </c>
      <c r="N61" s="243">
        <v>3.1576586538461515</v>
      </c>
      <c r="O61" s="243">
        <v>0</v>
      </c>
      <c r="P61" s="244">
        <v>0</v>
      </c>
      <c r="Q61" s="244">
        <v>0</v>
      </c>
      <c r="R61" s="244">
        <v>0</v>
      </c>
      <c r="S61" s="245">
        <v>2.3979230769230755</v>
      </c>
      <c r="T61" s="245">
        <v>0</v>
      </c>
      <c r="U61" s="246">
        <v>15.89558014423088</v>
      </c>
      <c r="V61" s="244">
        <v>0</v>
      </c>
      <c r="W61" s="244">
        <v>0</v>
      </c>
      <c r="X61" s="244">
        <v>0</v>
      </c>
      <c r="Y61" s="244">
        <v>7.8738621634615464</v>
      </c>
      <c r="Z61" s="244">
        <v>0</v>
      </c>
      <c r="AA61" s="244">
        <v>0</v>
      </c>
      <c r="AB61" s="245">
        <v>3.4443653846153852</v>
      </c>
      <c r="AC61" s="244">
        <v>0</v>
      </c>
      <c r="AD61" s="244">
        <v>0</v>
      </c>
      <c r="AE61" s="244">
        <v>4.8215192307692201</v>
      </c>
      <c r="AF61" s="244">
        <v>0</v>
      </c>
      <c r="AG61" s="244">
        <v>11.776134615384668</v>
      </c>
      <c r="AH61" s="244">
        <v>0</v>
      </c>
      <c r="AI61" s="244">
        <v>0</v>
      </c>
      <c r="AJ61" s="244">
        <v>37.984202740385115</v>
      </c>
      <c r="AK61" s="244">
        <v>4.9154342788461509</v>
      </c>
      <c r="AL61" s="244">
        <v>2.0683894230769222</v>
      </c>
      <c r="AM61" s="244">
        <v>2.757080144230768</v>
      </c>
      <c r="AN61" s="244">
        <v>0</v>
      </c>
      <c r="AO61" s="244">
        <v>0.11283190000000001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0.16974999999999993</v>
      </c>
      <c r="AW61" s="245">
        <v>0</v>
      </c>
      <c r="AX61" s="245">
        <v>0</v>
      </c>
      <c r="AY61" s="244">
        <v>9.5752836538461601</v>
      </c>
      <c r="AZ61" s="244">
        <v>0</v>
      </c>
      <c r="BA61" s="245">
        <v>0</v>
      </c>
      <c r="BB61" s="245">
        <v>0</v>
      </c>
      <c r="BC61" s="245">
        <v>0</v>
      </c>
      <c r="BD61" s="245">
        <v>0</v>
      </c>
      <c r="BE61" s="244">
        <v>3.7158509615384592</v>
      </c>
      <c r="BF61" s="245">
        <v>8.5503990384615367</v>
      </c>
      <c r="BG61" s="245">
        <v>0.61536057692307711</v>
      </c>
      <c r="BH61" s="245">
        <v>0</v>
      </c>
      <c r="BI61" s="245">
        <v>10.939459951923119</v>
      </c>
      <c r="BJ61" s="245">
        <v>4.1787548076923029</v>
      </c>
      <c r="BK61" s="245">
        <v>3.5911778846153815</v>
      </c>
      <c r="BL61" s="245">
        <v>11.32214100961542</v>
      </c>
      <c r="BM61" s="245">
        <v>0</v>
      </c>
      <c r="BN61" s="245">
        <v>5.8805240384615276</v>
      </c>
      <c r="BO61" s="245">
        <v>0</v>
      </c>
      <c r="BP61" s="245">
        <v>0</v>
      </c>
      <c r="BQ61" s="245">
        <v>0</v>
      </c>
      <c r="BR61" s="245">
        <v>2.283057692307692</v>
      </c>
      <c r="BS61" s="245">
        <v>0</v>
      </c>
      <c r="BT61" s="245">
        <v>0</v>
      </c>
      <c r="BU61" s="245">
        <v>0</v>
      </c>
      <c r="BV61" s="245">
        <v>5.1297596153846108</v>
      </c>
      <c r="BW61" s="245">
        <v>2.2718846153846148</v>
      </c>
      <c r="BX61" s="245">
        <v>0</v>
      </c>
      <c r="BY61" s="245">
        <v>3.7829326923076896</v>
      </c>
      <c r="BZ61" s="245">
        <v>0</v>
      </c>
      <c r="CA61" s="245">
        <v>0</v>
      </c>
      <c r="CB61" s="245">
        <v>0</v>
      </c>
      <c r="CC61" s="245">
        <v>8.1074855769230734</v>
      </c>
      <c r="CD61" s="247" t="s">
        <v>233</v>
      </c>
      <c r="CE61" s="268">
        <f t="shared" ref="CE61:CE69" si="4">SUM(C61:CD61)</f>
        <v>220.99471394230866</v>
      </c>
    </row>
    <row r="62" spans="1:83" x14ac:dyDescent="0.35">
      <c r="A62" s="39" t="s">
        <v>248</v>
      </c>
      <c r="B62" s="20"/>
      <c r="C62" s="213">
        <v>0</v>
      </c>
      <c r="D62" s="213">
        <v>0</v>
      </c>
      <c r="E62" s="213">
        <v>142270.89609324487</v>
      </c>
      <c r="F62" s="213">
        <v>0</v>
      </c>
      <c r="G62" s="213">
        <v>0</v>
      </c>
      <c r="H62" s="213">
        <v>0</v>
      </c>
      <c r="I62" s="213">
        <v>0</v>
      </c>
      <c r="J62" s="213">
        <v>0</v>
      </c>
      <c r="K62" s="213">
        <v>0</v>
      </c>
      <c r="L62" s="213">
        <v>3222089.976157858</v>
      </c>
      <c r="M62" s="213">
        <v>0</v>
      </c>
      <c r="N62" s="213">
        <v>834773.28</v>
      </c>
      <c r="O62" s="213">
        <v>0</v>
      </c>
      <c r="P62" s="214">
        <v>0</v>
      </c>
      <c r="Q62" s="214">
        <v>0</v>
      </c>
      <c r="R62" s="214">
        <v>0</v>
      </c>
      <c r="S62" s="228">
        <v>177730.09</v>
      </c>
      <c r="T62" s="228">
        <v>0</v>
      </c>
      <c r="U62" s="227">
        <v>862056.52</v>
      </c>
      <c r="V62" s="214">
        <v>0</v>
      </c>
      <c r="W62" s="214">
        <v>0</v>
      </c>
      <c r="X62" s="214">
        <v>0</v>
      </c>
      <c r="Y62" s="214">
        <v>918677.41</v>
      </c>
      <c r="Z62" s="214">
        <v>0</v>
      </c>
      <c r="AA62" s="214">
        <v>0</v>
      </c>
      <c r="AB62" s="240">
        <v>480396.51</v>
      </c>
      <c r="AC62" s="214">
        <v>0</v>
      </c>
      <c r="AD62" s="214">
        <v>0</v>
      </c>
      <c r="AE62" s="214">
        <v>420213.47</v>
      </c>
      <c r="AF62" s="214">
        <v>0</v>
      </c>
      <c r="AG62" s="214">
        <v>1125594.8999999999</v>
      </c>
      <c r="AH62" s="214">
        <v>0</v>
      </c>
      <c r="AI62" s="214">
        <v>0</v>
      </c>
      <c r="AJ62" s="214">
        <v>4514464.6000000006</v>
      </c>
      <c r="AK62" s="214">
        <v>496905.51999999996</v>
      </c>
      <c r="AL62" s="214">
        <v>205697.59</v>
      </c>
      <c r="AM62" s="214">
        <v>197957.90000000002</v>
      </c>
      <c r="AN62" s="214">
        <v>0</v>
      </c>
      <c r="AO62" s="214">
        <v>7700.8877488969229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14706.12</v>
      </c>
      <c r="AW62" s="228">
        <v>0</v>
      </c>
      <c r="AX62" s="228">
        <v>0</v>
      </c>
      <c r="AY62" s="214">
        <v>471178.07</v>
      </c>
      <c r="AZ62" s="214">
        <v>0</v>
      </c>
      <c r="BA62" s="228">
        <v>0</v>
      </c>
      <c r="BB62" s="228">
        <v>0</v>
      </c>
      <c r="BC62" s="228">
        <v>0</v>
      </c>
      <c r="BD62" s="228">
        <v>0</v>
      </c>
      <c r="BE62" s="214">
        <v>302983.42</v>
      </c>
      <c r="BF62" s="228">
        <v>383351.75</v>
      </c>
      <c r="BG62" s="228">
        <v>68749.570000000007</v>
      </c>
      <c r="BH62" s="228">
        <v>0</v>
      </c>
      <c r="BI62" s="228">
        <v>1028706.3499999999</v>
      </c>
      <c r="BJ62" s="228">
        <v>398647.19999999995</v>
      </c>
      <c r="BK62" s="228">
        <v>201497.83000000002</v>
      </c>
      <c r="BL62" s="228">
        <v>590296</v>
      </c>
      <c r="BM62" s="228">
        <v>502.22999999999996</v>
      </c>
      <c r="BN62" s="228">
        <v>1203814.7199999997</v>
      </c>
      <c r="BO62" s="228">
        <v>0</v>
      </c>
      <c r="BP62" s="228">
        <v>0</v>
      </c>
      <c r="BQ62" s="228">
        <v>0</v>
      </c>
      <c r="BR62" s="228">
        <v>186054.81</v>
      </c>
      <c r="BS62" s="228">
        <v>0</v>
      </c>
      <c r="BT62" s="228">
        <v>0</v>
      </c>
      <c r="BU62" s="228">
        <v>0</v>
      </c>
      <c r="BV62" s="228">
        <v>360297.67</v>
      </c>
      <c r="BW62" s="228">
        <v>176246.83000000002</v>
      </c>
      <c r="BX62" s="228">
        <v>0</v>
      </c>
      <c r="BY62" s="228">
        <v>604125.35000000009</v>
      </c>
      <c r="BZ62" s="228">
        <v>0</v>
      </c>
      <c r="CA62" s="228">
        <v>0</v>
      </c>
      <c r="CB62" s="228">
        <v>0</v>
      </c>
      <c r="CC62" s="228">
        <v>751689.97</v>
      </c>
      <c r="CD62" s="29" t="s">
        <v>233</v>
      </c>
      <c r="CE62" s="32">
        <f t="shared" si="4"/>
        <v>20349377.439999998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754765</v>
      </c>
      <c r="M63" s="269">
        <f t="shared" si="5"/>
        <v>0</v>
      </c>
      <c r="N63" s="269">
        <f t="shared" si="5"/>
        <v>131119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48375</v>
      </c>
      <c r="T63" s="269">
        <f t="shared" si="5"/>
        <v>0</v>
      </c>
      <c r="U63" s="269">
        <f t="shared" si="5"/>
        <v>265454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199753</v>
      </c>
      <c r="Z63" s="269">
        <f t="shared" si="5"/>
        <v>0</v>
      </c>
      <c r="AA63" s="269">
        <f t="shared" si="5"/>
        <v>0</v>
      </c>
      <c r="AB63" s="269">
        <f t="shared" si="5"/>
        <v>81987</v>
      </c>
      <c r="AC63" s="269">
        <f t="shared" si="5"/>
        <v>0</v>
      </c>
      <c r="AD63" s="269">
        <f t="shared" si="5"/>
        <v>0</v>
      </c>
      <c r="AE63" s="269">
        <f t="shared" si="5"/>
        <v>94866</v>
      </c>
      <c r="AF63" s="269">
        <f t="shared" si="5"/>
        <v>0</v>
      </c>
      <c r="AG63" s="269">
        <f t="shared" si="5"/>
        <v>248097</v>
      </c>
      <c r="AH63" s="269">
        <f t="shared" si="5"/>
        <v>0</v>
      </c>
      <c r="AI63" s="269">
        <f t="shared" si="5"/>
        <v>0</v>
      </c>
      <c r="AJ63" s="269">
        <f t="shared" si="5"/>
        <v>686245</v>
      </c>
      <c r="AK63" s="269">
        <f t="shared" si="5"/>
        <v>96623</v>
      </c>
      <c r="AL63" s="269">
        <f t="shared" si="5"/>
        <v>42832</v>
      </c>
      <c r="AM63" s="269">
        <f t="shared" si="5"/>
        <v>54698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3622</v>
      </c>
      <c r="AW63" s="269">
        <f t="shared" si="5"/>
        <v>0</v>
      </c>
      <c r="AX63" s="269">
        <f t="shared" si="5"/>
        <v>0</v>
      </c>
      <c r="AY63" s="269">
        <f t="shared" si="5"/>
        <v>155911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67029</v>
      </c>
      <c r="BF63" s="269">
        <f t="shared" si="5"/>
        <v>121073</v>
      </c>
      <c r="BG63" s="269">
        <f t="shared" si="5"/>
        <v>16136</v>
      </c>
      <c r="BH63" s="269">
        <f t="shared" si="5"/>
        <v>0</v>
      </c>
      <c r="BI63" s="269">
        <f t="shared" si="5"/>
        <v>207422</v>
      </c>
      <c r="BJ63" s="269">
        <f t="shared" si="5"/>
        <v>127561</v>
      </c>
      <c r="BK63" s="269">
        <f t="shared" si="5"/>
        <v>58718</v>
      </c>
      <c r="BL63" s="269">
        <f t="shared" si="5"/>
        <v>207176</v>
      </c>
      <c r="BM63" s="269">
        <f t="shared" si="5"/>
        <v>96</v>
      </c>
      <c r="BN63" s="269">
        <f t="shared" si="5"/>
        <v>152707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42859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110706</v>
      </c>
      <c r="BW63" s="269">
        <f t="shared" si="6"/>
        <v>42393</v>
      </c>
      <c r="BX63" s="269">
        <f t="shared" si="6"/>
        <v>0</v>
      </c>
      <c r="BY63" s="269">
        <f t="shared" si="6"/>
        <v>99675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226859</v>
      </c>
      <c r="CD63" s="29" t="s">
        <v>233</v>
      </c>
      <c r="CE63" s="32">
        <f t="shared" si="4"/>
        <v>4344757</v>
      </c>
    </row>
    <row r="64" spans="1:83" x14ac:dyDescent="0.35">
      <c r="A64" s="39" t="s">
        <v>249</v>
      </c>
      <c r="B64" s="20"/>
      <c r="C64" s="213">
        <v>0</v>
      </c>
      <c r="D64" s="213">
        <v>0</v>
      </c>
      <c r="E64" s="213">
        <v>63564.971330521716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1439592.0921493394</v>
      </c>
      <c r="M64" s="213">
        <v>0</v>
      </c>
      <c r="N64" s="213">
        <v>5341.07</v>
      </c>
      <c r="O64" s="213">
        <v>0</v>
      </c>
      <c r="P64" s="214">
        <v>0</v>
      </c>
      <c r="Q64" s="214">
        <v>0</v>
      </c>
      <c r="R64" s="214">
        <v>0</v>
      </c>
      <c r="S64" s="228">
        <v>0</v>
      </c>
      <c r="T64" s="228">
        <v>0</v>
      </c>
      <c r="U64" s="227">
        <v>166924.15</v>
      </c>
      <c r="V64" s="214">
        <v>0</v>
      </c>
      <c r="W64" s="214">
        <v>7080</v>
      </c>
      <c r="X64" s="214">
        <v>69300</v>
      </c>
      <c r="Y64" s="214">
        <v>60580</v>
      </c>
      <c r="Z64" s="214">
        <v>0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2505241.08</v>
      </c>
      <c r="AH64" s="214">
        <v>0</v>
      </c>
      <c r="AI64" s="214">
        <v>0</v>
      </c>
      <c r="AJ64" s="214">
        <v>327985.48000000004</v>
      </c>
      <c r="AK64" s="214">
        <v>0</v>
      </c>
      <c r="AL64" s="214">
        <v>0</v>
      </c>
      <c r="AM64" s="214">
        <v>0</v>
      </c>
      <c r="AN64" s="214">
        <v>0</v>
      </c>
      <c r="AO64" s="214">
        <v>3440.6665201389774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24130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20831.25</v>
      </c>
      <c r="BH64" s="228">
        <v>0</v>
      </c>
      <c r="BI64" s="228">
        <v>0</v>
      </c>
      <c r="BJ64" s="228">
        <v>65857.08</v>
      </c>
      <c r="BK64" s="228">
        <v>0</v>
      </c>
      <c r="BL64" s="228">
        <v>0</v>
      </c>
      <c r="BM64" s="228">
        <v>0</v>
      </c>
      <c r="BN64" s="228">
        <v>117509.34000000001</v>
      </c>
      <c r="BO64" s="228">
        <v>0</v>
      </c>
      <c r="BP64" s="228">
        <v>0</v>
      </c>
      <c r="BQ64" s="228">
        <v>0</v>
      </c>
      <c r="BR64" s="228">
        <v>1952.5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0</v>
      </c>
      <c r="BY64" s="228">
        <v>0</v>
      </c>
      <c r="BZ64" s="228">
        <v>0</v>
      </c>
      <c r="CA64" s="228">
        <v>0</v>
      </c>
      <c r="CB64" s="228">
        <v>0</v>
      </c>
      <c r="CC64" s="228">
        <v>0</v>
      </c>
      <c r="CD64" s="29" t="s">
        <v>233</v>
      </c>
      <c r="CE64" s="32">
        <f t="shared" si="4"/>
        <v>4879329.6800000006</v>
      </c>
    </row>
    <row r="65" spans="1:83" x14ac:dyDescent="0.35">
      <c r="A65" s="39" t="s">
        <v>250</v>
      </c>
      <c r="B65" s="20"/>
      <c r="C65" s="213">
        <v>0</v>
      </c>
      <c r="D65" s="213">
        <v>0</v>
      </c>
      <c r="E65" s="213">
        <v>20156.414007313142</v>
      </c>
      <c r="F65" s="213">
        <v>0</v>
      </c>
      <c r="G65" s="213">
        <v>0</v>
      </c>
      <c r="H65" s="213">
        <v>0</v>
      </c>
      <c r="I65" s="213">
        <v>0</v>
      </c>
      <c r="J65" s="213">
        <v>0</v>
      </c>
      <c r="K65" s="213">
        <v>0</v>
      </c>
      <c r="L65" s="213">
        <v>456493.78271776548</v>
      </c>
      <c r="M65" s="213">
        <v>0</v>
      </c>
      <c r="N65" s="213">
        <v>32.57</v>
      </c>
      <c r="O65" s="213">
        <v>0</v>
      </c>
      <c r="P65" s="214">
        <v>0</v>
      </c>
      <c r="Q65" s="214">
        <v>116.61</v>
      </c>
      <c r="R65" s="214">
        <v>0</v>
      </c>
      <c r="S65" s="228">
        <v>115744.59000000001</v>
      </c>
      <c r="T65" s="228">
        <v>0</v>
      </c>
      <c r="U65" s="227">
        <v>997621.37</v>
      </c>
      <c r="V65" s="214">
        <v>0</v>
      </c>
      <c r="W65" s="214">
        <v>22431.66</v>
      </c>
      <c r="X65" s="214">
        <v>62.3</v>
      </c>
      <c r="Y65" s="214">
        <v>58517.86</v>
      </c>
      <c r="Z65" s="214">
        <v>0</v>
      </c>
      <c r="AA65" s="214">
        <v>0</v>
      </c>
      <c r="AB65" s="240">
        <v>912558.34</v>
      </c>
      <c r="AC65" s="214">
        <v>0</v>
      </c>
      <c r="AD65" s="214">
        <v>0</v>
      </c>
      <c r="AE65" s="214">
        <v>10174.69</v>
      </c>
      <c r="AF65" s="214">
        <v>0</v>
      </c>
      <c r="AG65" s="214">
        <v>121406.5</v>
      </c>
      <c r="AH65" s="214">
        <v>0</v>
      </c>
      <c r="AI65" s="214">
        <v>0</v>
      </c>
      <c r="AJ65" s="214">
        <v>287554.04000000015</v>
      </c>
      <c r="AK65" s="214">
        <v>3736.8500000000004</v>
      </c>
      <c r="AL65" s="214">
        <v>103.46</v>
      </c>
      <c r="AM65" s="214">
        <v>581</v>
      </c>
      <c r="AN65" s="214">
        <v>0</v>
      </c>
      <c r="AO65" s="214">
        <v>1091.0332749213785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57581.71</v>
      </c>
      <c r="AW65" s="228">
        <v>0</v>
      </c>
      <c r="AX65" s="228">
        <v>0</v>
      </c>
      <c r="AY65" s="214">
        <v>216757.69</v>
      </c>
      <c r="AZ65" s="214">
        <v>0</v>
      </c>
      <c r="BA65" s="228">
        <v>0</v>
      </c>
      <c r="BB65" s="228">
        <v>0</v>
      </c>
      <c r="BC65" s="228">
        <v>0</v>
      </c>
      <c r="BD65" s="228">
        <v>0</v>
      </c>
      <c r="BE65" s="214">
        <v>51477.23</v>
      </c>
      <c r="BF65" s="228">
        <v>231819.26999999996</v>
      </c>
      <c r="BG65" s="228">
        <v>2690.95</v>
      </c>
      <c r="BH65" s="228">
        <v>0</v>
      </c>
      <c r="BI65" s="228">
        <v>52632.119999999988</v>
      </c>
      <c r="BJ65" s="228">
        <v>5978.11</v>
      </c>
      <c r="BK65" s="228">
        <v>209.98</v>
      </c>
      <c r="BL65" s="228">
        <v>2667.26</v>
      </c>
      <c r="BM65" s="228">
        <v>0</v>
      </c>
      <c r="BN65" s="228">
        <v>78393.56</v>
      </c>
      <c r="BO65" s="228">
        <v>0</v>
      </c>
      <c r="BP65" s="228">
        <v>0</v>
      </c>
      <c r="BQ65" s="228">
        <v>0</v>
      </c>
      <c r="BR65" s="228">
        <v>20045.23</v>
      </c>
      <c r="BS65" s="228">
        <v>0</v>
      </c>
      <c r="BT65" s="228">
        <v>0</v>
      </c>
      <c r="BU65" s="228">
        <v>0</v>
      </c>
      <c r="BV65" s="228">
        <v>1501.76</v>
      </c>
      <c r="BW65" s="228">
        <v>10017.719999999999</v>
      </c>
      <c r="BX65" s="228">
        <v>0</v>
      </c>
      <c r="BY65" s="228">
        <v>0</v>
      </c>
      <c r="BZ65" s="228">
        <v>0</v>
      </c>
      <c r="CA65" s="228">
        <v>0</v>
      </c>
      <c r="CB65" s="228">
        <v>0</v>
      </c>
      <c r="CC65" s="228">
        <v>339838.67000000004</v>
      </c>
      <c r="CD65" s="29" t="s">
        <v>233</v>
      </c>
      <c r="CE65" s="32">
        <f t="shared" si="4"/>
        <v>4079994.33</v>
      </c>
    </row>
    <row r="66" spans="1:83" x14ac:dyDescent="0.35">
      <c r="A66" s="39" t="s">
        <v>251</v>
      </c>
      <c r="B66" s="20"/>
      <c r="C66" s="213">
        <v>0</v>
      </c>
      <c r="D66" s="213">
        <v>0</v>
      </c>
      <c r="E66" s="213">
        <v>0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307.98</v>
      </c>
      <c r="O66" s="213">
        <v>0</v>
      </c>
      <c r="P66" s="214">
        <v>0</v>
      </c>
      <c r="Q66" s="214">
        <v>0</v>
      </c>
      <c r="R66" s="214">
        <v>0</v>
      </c>
      <c r="S66" s="228">
        <v>0</v>
      </c>
      <c r="T66" s="228">
        <v>0</v>
      </c>
      <c r="U66" s="227">
        <v>0</v>
      </c>
      <c r="V66" s="214">
        <v>0</v>
      </c>
      <c r="W66" s="214">
        <v>0</v>
      </c>
      <c r="X66" s="214">
        <v>0</v>
      </c>
      <c r="Y66" s="214">
        <v>0</v>
      </c>
      <c r="Z66" s="214">
        <v>0</v>
      </c>
      <c r="AA66" s="214">
        <v>0</v>
      </c>
      <c r="AB66" s="240">
        <v>19362.759999999998</v>
      </c>
      <c r="AC66" s="214">
        <v>0</v>
      </c>
      <c r="AD66" s="214">
        <v>0</v>
      </c>
      <c r="AE66" s="214">
        <v>0</v>
      </c>
      <c r="AF66" s="214">
        <v>0</v>
      </c>
      <c r="AG66" s="214">
        <v>450</v>
      </c>
      <c r="AH66" s="214">
        <v>0</v>
      </c>
      <c r="AI66" s="214">
        <v>0</v>
      </c>
      <c r="AJ66" s="214">
        <v>17633.190000000002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0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482071.66</v>
      </c>
      <c r="BF66" s="228">
        <v>0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8483.39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0</v>
      </c>
      <c r="BW66" s="228">
        <v>0</v>
      </c>
      <c r="BX66" s="228">
        <v>0</v>
      </c>
      <c r="BY66" s="228">
        <v>0</v>
      </c>
      <c r="BZ66" s="228">
        <v>0</v>
      </c>
      <c r="CA66" s="228">
        <v>0</v>
      </c>
      <c r="CB66" s="228">
        <v>0</v>
      </c>
      <c r="CC66" s="228">
        <v>5564.46</v>
      </c>
      <c r="CD66" s="29" t="s">
        <v>233</v>
      </c>
      <c r="CE66" s="32">
        <f t="shared" si="4"/>
        <v>533873.43999999994</v>
      </c>
    </row>
    <row r="67" spans="1:83" x14ac:dyDescent="0.35">
      <c r="A67" s="39" t="s">
        <v>252</v>
      </c>
      <c r="B67" s="20"/>
      <c r="C67" s="213">
        <v>0</v>
      </c>
      <c r="D67" s="213">
        <v>0</v>
      </c>
      <c r="E67" s="213">
        <v>5884.089072782167</v>
      </c>
      <c r="F67" s="213">
        <v>0</v>
      </c>
      <c r="G67" s="213">
        <v>0</v>
      </c>
      <c r="H67" s="213">
        <v>0</v>
      </c>
      <c r="I67" s="213">
        <v>0</v>
      </c>
      <c r="J67" s="213">
        <v>0</v>
      </c>
      <c r="K67" s="213">
        <v>0</v>
      </c>
      <c r="L67" s="213">
        <v>133260.31494034847</v>
      </c>
      <c r="M67" s="213">
        <v>0</v>
      </c>
      <c r="N67" s="213">
        <v>44390</v>
      </c>
      <c r="O67" s="213">
        <v>0</v>
      </c>
      <c r="P67" s="214">
        <v>0</v>
      </c>
      <c r="Q67" s="214">
        <v>0</v>
      </c>
      <c r="R67" s="214">
        <v>0</v>
      </c>
      <c r="S67" s="228">
        <v>103491.91</v>
      </c>
      <c r="T67" s="228">
        <v>0</v>
      </c>
      <c r="U67" s="227">
        <v>1358490.57</v>
      </c>
      <c r="V67" s="214">
        <v>0</v>
      </c>
      <c r="W67" s="214">
        <v>0</v>
      </c>
      <c r="X67" s="214">
        <v>0</v>
      </c>
      <c r="Y67" s="214">
        <v>9201.0400000000009</v>
      </c>
      <c r="Z67" s="214">
        <v>0</v>
      </c>
      <c r="AA67" s="214">
        <v>0</v>
      </c>
      <c r="AB67" s="240">
        <v>16809.68</v>
      </c>
      <c r="AC67" s="214">
        <v>0</v>
      </c>
      <c r="AD67" s="214">
        <v>0</v>
      </c>
      <c r="AE67" s="214">
        <v>12691.8</v>
      </c>
      <c r="AF67" s="214">
        <v>0</v>
      </c>
      <c r="AG67" s="214">
        <v>160966.52000000002</v>
      </c>
      <c r="AH67" s="214">
        <v>0</v>
      </c>
      <c r="AI67" s="214">
        <v>0</v>
      </c>
      <c r="AJ67" s="214">
        <v>739385.39999999991</v>
      </c>
      <c r="AK67" s="214">
        <v>0</v>
      </c>
      <c r="AL67" s="214">
        <v>0</v>
      </c>
      <c r="AM67" s="214">
        <v>2700</v>
      </c>
      <c r="AN67" s="214">
        <v>0</v>
      </c>
      <c r="AO67" s="214">
        <v>318.49598686936173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20023</v>
      </c>
      <c r="AW67" s="228">
        <v>0</v>
      </c>
      <c r="AX67" s="228">
        <v>0</v>
      </c>
      <c r="AY67" s="214">
        <v>253711.78</v>
      </c>
      <c r="AZ67" s="214">
        <v>0</v>
      </c>
      <c r="BA67" s="228">
        <v>0</v>
      </c>
      <c r="BB67" s="228">
        <v>0</v>
      </c>
      <c r="BC67" s="228">
        <v>0</v>
      </c>
      <c r="BD67" s="228">
        <v>0</v>
      </c>
      <c r="BE67" s="214">
        <v>314438.92</v>
      </c>
      <c r="BF67" s="228">
        <v>1032</v>
      </c>
      <c r="BG67" s="228">
        <v>0</v>
      </c>
      <c r="BH67" s="228">
        <v>0</v>
      </c>
      <c r="BI67" s="228">
        <v>3777.3199999999997</v>
      </c>
      <c r="BJ67" s="228">
        <v>2035.8</v>
      </c>
      <c r="BK67" s="228">
        <v>1284994.1599999999</v>
      </c>
      <c r="BL67" s="228">
        <v>0</v>
      </c>
      <c r="BM67" s="228">
        <v>0</v>
      </c>
      <c r="BN67" s="228">
        <v>35199.85</v>
      </c>
      <c r="BO67" s="228">
        <v>0</v>
      </c>
      <c r="BP67" s="228">
        <v>0</v>
      </c>
      <c r="BQ67" s="228">
        <v>0</v>
      </c>
      <c r="BR67" s="228">
        <v>10538.82</v>
      </c>
      <c r="BS67" s="228">
        <v>0</v>
      </c>
      <c r="BT67" s="228">
        <v>0</v>
      </c>
      <c r="BU67" s="228">
        <v>0</v>
      </c>
      <c r="BV67" s="228">
        <v>0</v>
      </c>
      <c r="BW67" s="228">
        <v>7212.0199999999995</v>
      </c>
      <c r="BX67" s="228">
        <v>0</v>
      </c>
      <c r="BY67" s="228">
        <v>240</v>
      </c>
      <c r="BZ67" s="228">
        <v>0</v>
      </c>
      <c r="CA67" s="228">
        <v>0</v>
      </c>
      <c r="CB67" s="228">
        <v>0</v>
      </c>
      <c r="CC67" s="228">
        <v>64585.3</v>
      </c>
      <c r="CD67" s="29" t="s">
        <v>233</v>
      </c>
      <c r="CE67" s="32">
        <f t="shared" si="4"/>
        <v>4585378.7899999991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223607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894428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89240</v>
      </c>
      <c r="Q68" s="32">
        <f t="shared" si="7"/>
        <v>0</v>
      </c>
      <c r="R68" s="32">
        <f t="shared" si="7"/>
        <v>0</v>
      </c>
      <c r="S68" s="32">
        <f t="shared" si="7"/>
        <v>144994</v>
      </c>
      <c r="T68" s="32">
        <f t="shared" si="7"/>
        <v>0</v>
      </c>
      <c r="U68" s="32">
        <f t="shared" si="7"/>
        <v>76632</v>
      </c>
      <c r="V68" s="32">
        <f t="shared" si="7"/>
        <v>0</v>
      </c>
      <c r="W68" s="32">
        <f t="shared" si="7"/>
        <v>38581</v>
      </c>
      <c r="X68" s="32">
        <f t="shared" si="7"/>
        <v>68394</v>
      </c>
      <c r="Y68" s="32">
        <f t="shared" si="7"/>
        <v>68394</v>
      </c>
      <c r="Z68" s="32">
        <f t="shared" si="7"/>
        <v>0</v>
      </c>
      <c r="AA68" s="32">
        <f t="shared" si="7"/>
        <v>0</v>
      </c>
      <c r="AB68" s="32">
        <f t="shared" si="7"/>
        <v>79988</v>
      </c>
      <c r="AC68" s="32">
        <f t="shared" si="7"/>
        <v>0</v>
      </c>
      <c r="AD68" s="32">
        <f t="shared" si="7"/>
        <v>0</v>
      </c>
      <c r="AE68" s="32">
        <f t="shared" si="7"/>
        <v>101994</v>
      </c>
      <c r="AF68" s="32">
        <f t="shared" si="7"/>
        <v>0</v>
      </c>
      <c r="AG68" s="32">
        <f t="shared" si="7"/>
        <v>319053</v>
      </c>
      <c r="AH68" s="32">
        <f t="shared" si="7"/>
        <v>0</v>
      </c>
      <c r="AI68" s="32">
        <f t="shared" si="7"/>
        <v>0</v>
      </c>
      <c r="AJ68" s="32">
        <f t="shared" si="7"/>
        <v>131977</v>
      </c>
      <c r="AK68" s="32">
        <f t="shared" si="7"/>
        <v>56663</v>
      </c>
      <c r="AL68" s="32">
        <f t="shared" si="7"/>
        <v>30220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533556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194444</v>
      </c>
      <c r="AZ68" s="32">
        <f t="shared" si="7"/>
        <v>60339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414760</v>
      </c>
      <c r="BF68" s="32">
        <f t="shared" si="7"/>
        <v>66889</v>
      </c>
      <c r="BG68" s="32">
        <f t="shared" si="7"/>
        <v>0</v>
      </c>
      <c r="BH68" s="32">
        <f t="shared" si="7"/>
        <v>0</v>
      </c>
      <c r="BI68" s="32">
        <f t="shared" si="7"/>
        <v>12854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282211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12936</v>
      </c>
      <c r="BW68" s="32">
        <f t="shared" si="8"/>
        <v>0</v>
      </c>
      <c r="BX68" s="32">
        <f t="shared" si="8"/>
        <v>0</v>
      </c>
      <c r="BY68" s="32">
        <f t="shared" si="8"/>
        <v>7041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3909195</v>
      </c>
    </row>
    <row r="69" spans="1:83" x14ac:dyDescent="0.35">
      <c r="A69" s="39" t="s">
        <v>253</v>
      </c>
      <c r="B69" s="32"/>
      <c r="C69" s="213">
        <v>0</v>
      </c>
      <c r="D69" s="213">
        <v>0</v>
      </c>
      <c r="E69" s="213">
        <v>19187.581716749668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434552.08629408741</v>
      </c>
      <c r="M69" s="213">
        <v>0</v>
      </c>
      <c r="N69" s="213">
        <v>0</v>
      </c>
      <c r="O69" s="213">
        <v>0</v>
      </c>
      <c r="P69" s="214">
        <v>0</v>
      </c>
      <c r="Q69" s="214">
        <v>0</v>
      </c>
      <c r="R69" s="214">
        <v>0</v>
      </c>
      <c r="S69" s="228">
        <v>0</v>
      </c>
      <c r="T69" s="228">
        <v>0</v>
      </c>
      <c r="U69" s="227">
        <v>252.52</v>
      </c>
      <c r="V69" s="214">
        <v>0</v>
      </c>
      <c r="W69" s="214">
        <v>24292.959999999999</v>
      </c>
      <c r="X69" s="214">
        <v>7406.12</v>
      </c>
      <c r="Y69" s="214">
        <v>3143.88</v>
      </c>
      <c r="Z69" s="214">
        <v>0</v>
      </c>
      <c r="AA69" s="214">
        <v>0</v>
      </c>
      <c r="AB69" s="240">
        <v>47180.65</v>
      </c>
      <c r="AC69" s="214">
        <v>0</v>
      </c>
      <c r="AD69" s="214">
        <v>0</v>
      </c>
      <c r="AE69" s="214">
        <v>7809.65</v>
      </c>
      <c r="AF69" s="214">
        <v>0</v>
      </c>
      <c r="AG69" s="214">
        <v>0</v>
      </c>
      <c r="AH69" s="214">
        <v>0</v>
      </c>
      <c r="AI69" s="214">
        <v>0</v>
      </c>
      <c r="AJ69" s="214">
        <v>47.26</v>
      </c>
      <c r="AK69" s="214">
        <v>18874</v>
      </c>
      <c r="AL69" s="214">
        <v>0</v>
      </c>
      <c r="AM69" s="214">
        <v>0</v>
      </c>
      <c r="AN69" s="214">
        <v>0</v>
      </c>
      <c r="AO69" s="214">
        <v>1038.5919891629328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5495.46</v>
      </c>
      <c r="AZ69" s="214">
        <v>0</v>
      </c>
      <c r="BA69" s="228">
        <v>0</v>
      </c>
      <c r="BB69" s="228">
        <v>0</v>
      </c>
      <c r="BC69" s="228">
        <v>0</v>
      </c>
      <c r="BD69" s="228">
        <v>0</v>
      </c>
      <c r="BE69" s="214">
        <v>51847.65</v>
      </c>
      <c r="BF69" s="228">
        <v>2905.04</v>
      </c>
      <c r="BG69" s="228">
        <v>0</v>
      </c>
      <c r="BH69" s="228">
        <v>0</v>
      </c>
      <c r="BI69" s="228">
        <v>6058.19</v>
      </c>
      <c r="BJ69" s="228">
        <v>0</v>
      </c>
      <c r="BK69" s="228">
        <v>0</v>
      </c>
      <c r="BL69" s="228">
        <v>0</v>
      </c>
      <c r="BM69" s="228">
        <v>0</v>
      </c>
      <c r="BN69" s="228">
        <v>71859.48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-281.04000000000002</v>
      </c>
      <c r="CD69" s="29" t="s">
        <v>233</v>
      </c>
      <c r="CE69" s="32">
        <f t="shared" si="4"/>
        <v>701670.08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1710.155139171362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38730.856998239738</v>
      </c>
      <c r="M70" s="32">
        <f t="shared" si="9"/>
        <v>0</v>
      </c>
      <c r="N70" s="32">
        <f t="shared" si="9"/>
        <v>956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2218.54</v>
      </c>
      <c r="T70" s="32">
        <f t="shared" si="9"/>
        <v>0</v>
      </c>
      <c r="U70" s="32">
        <f t="shared" si="9"/>
        <v>24946.879999999997</v>
      </c>
      <c r="V70" s="32">
        <f t="shared" si="9"/>
        <v>0</v>
      </c>
      <c r="W70" s="32">
        <f t="shared" si="9"/>
        <v>61178.979999999996</v>
      </c>
      <c r="X70" s="32">
        <f t="shared" si="9"/>
        <v>94404.65</v>
      </c>
      <c r="Y70" s="32">
        <f t="shared" si="9"/>
        <v>19089.87</v>
      </c>
      <c r="Z70" s="32">
        <f t="shared" si="9"/>
        <v>0</v>
      </c>
      <c r="AA70" s="32">
        <f t="shared" si="9"/>
        <v>0</v>
      </c>
      <c r="AB70" s="32">
        <f t="shared" si="9"/>
        <v>1685</v>
      </c>
      <c r="AC70" s="32">
        <f t="shared" si="9"/>
        <v>0</v>
      </c>
      <c r="AD70" s="32">
        <f t="shared" si="9"/>
        <v>0</v>
      </c>
      <c r="AE70" s="32">
        <f t="shared" si="9"/>
        <v>8729.4</v>
      </c>
      <c r="AF70" s="32">
        <f t="shared" si="9"/>
        <v>0</v>
      </c>
      <c r="AG70" s="32">
        <f t="shared" si="9"/>
        <v>5187.33</v>
      </c>
      <c r="AH70" s="32">
        <f t="shared" si="9"/>
        <v>0</v>
      </c>
      <c r="AI70" s="32">
        <f t="shared" si="9"/>
        <v>0</v>
      </c>
      <c r="AJ70" s="32">
        <f t="shared" si="9"/>
        <v>69858.87</v>
      </c>
      <c r="AK70" s="32">
        <f t="shared" si="9"/>
        <v>2263.08</v>
      </c>
      <c r="AL70" s="32">
        <f t="shared" si="9"/>
        <v>295.57</v>
      </c>
      <c r="AM70" s="32">
        <f t="shared" si="9"/>
        <v>0</v>
      </c>
      <c r="AN70" s="32">
        <f t="shared" si="9"/>
        <v>0</v>
      </c>
      <c r="AO70" s="32">
        <f t="shared" si="9"/>
        <v>92.567862588890819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2970.43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145877.33000000002</v>
      </c>
      <c r="BF70" s="32">
        <f t="shared" si="9"/>
        <v>0</v>
      </c>
      <c r="BG70" s="32">
        <f t="shared" si="9"/>
        <v>336.1</v>
      </c>
      <c r="BH70" s="32">
        <f t="shared" si="9"/>
        <v>0</v>
      </c>
      <c r="BI70" s="32">
        <f t="shared" si="9"/>
        <v>2464.84</v>
      </c>
      <c r="BJ70" s="32">
        <f t="shared" si="9"/>
        <v>1006</v>
      </c>
      <c r="BK70" s="32">
        <f t="shared" si="9"/>
        <v>2152.81</v>
      </c>
      <c r="BL70" s="32">
        <f t="shared" si="9"/>
        <v>0</v>
      </c>
      <c r="BM70" s="32">
        <f t="shared" si="9"/>
        <v>308608.68</v>
      </c>
      <c r="BN70" s="32">
        <f t="shared" si="9"/>
        <v>308646.89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39915.040000000001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1389.83</v>
      </c>
      <c r="BW70" s="32">
        <f t="shared" si="10"/>
        <v>2208.3000000000002</v>
      </c>
      <c r="BX70" s="32">
        <f t="shared" si="10"/>
        <v>0</v>
      </c>
      <c r="BY70" s="32">
        <f t="shared" si="10"/>
        <v>9849.16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2252.3200000000002</v>
      </c>
      <c r="CD70" s="32">
        <f t="shared" si="10"/>
        <v>0</v>
      </c>
      <c r="CE70" s="32">
        <f>SUM(CE71:CE85)</f>
        <v>1159025.48</v>
      </c>
    </row>
    <row r="71" spans="1:83" x14ac:dyDescent="0.35">
      <c r="A71" s="33" t="s">
        <v>255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>
        <v>0</v>
      </c>
      <c r="D74" s="274">
        <v>0</v>
      </c>
      <c r="E74" s="274">
        <v>0</v>
      </c>
      <c r="F74" s="274">
        <v>0</v>
      </c>
      <c r="G74" s="274">
        <v>0</v>
      </c>
      <c r="H74" s="274">
        <v>0</v>
      </c>
      <c r="I74" s="274">
        <v>0</v>
      </c>
      <c r="J74" s="274">
        <v>0</v>
      </c>
      <c r="K74" s="274">
        <v>0</v>
      </c>
      <c r="L74" s="274">
        <v>0</v>
      </c>
      <c r="M74" s="274">
        <v>0</v>
      </c>
      <c r="N74" s="274">
        <v>0</v>
      </c>
      <c r="O74" s="274">
        <v>0</v>
      </c>
      <c r="P74" s="274">
        <v>0</v>
      </c>
      <c r="Q74" s="274">
        <v>0</v>
      </c>
      <c r="R74" s="274">
        <v>0</v>
      </c>
      <c r="S74" s="274">
        <v>0</v>
      </c>
      <c r="T74" s="274">
        <v>0</v>
      </c>
      <c r="U74" s="274">
        <v>0</v>
      </c>
      <c r="V74" s="274">
        <v>0</v>
      </c>
      <c r="W74" s="274">
        <v>0</v>
      </c>
      <c r="X74" s="274">
        <v>0</v>
      </c>
      <c r="Y74" s="274">
        <v>0</v>
      </c>
      <c r="Z74" s="274">
        <v>0</v>
      </c>
      <c r="AA74" s="274">
        <v>0</v>
      </c>
      <c r="AB74" s="274">
        <v>0</v>
      </c>
      <c r="AC74" s="274">
        <v>0</v>
      </c>
      <c r="AD74" s="274">
        <v>0</v>
      </c>
      <c r="AE74" s="274">
        <v>0</v>
      </c>
      <c r="AF74" s="274">
        <v>0</v>
      </c>
      <c r="AG74" s="274">
        <v>0</v>
      </c>
      <c r="AH74" s="274">
        <v>0</v>
      </c>
      <c r="AI74" s="274">
        <v>0</v>
      </c>
      <c r="AJ74" s="274">
        <v>0</v>
      </c>
      <c r="AK74" s="274">
        <v>0</v>
      </c>
      <c r="AL74" s="274">
        <v>0</v>
      </c>
      <c r="AM74" s="274">
        <v>0</v>
      </c>
      <c r="AN74" s="274">
        <v>0</v>
      </c>
      <c r="AO74" s="274">
        <v>0</v>
      </c>
      <c r="AP74" s="274">
        <v>0</v>
      </c>
      <c r="AQ74" s="274">
        <v>0</v>
      </c>
      <c r="AR74" s="274">
        <v>0</v>
      </c>
      <c r="AS74" s="274">
        <v>0</v>
      </c>
      <c r="AT74" s="274">
        <v>0</v>
      </c>
      <c r="AU74" s="274">
        <v>0</v>
      </c>
      <c r="AV74" s="274">
        <v>0</v>
      </c>
      <c r="AW74" s="274">
        <v>0</v>
      </c>
      <c r="AX74" s="274">
        <v>0</v>
      </c>
      <c r="AY74" s="274">
        <v>0</v>
      </c>
      <c r="AZ74" s="274">
        <v>0</v>
      </c>
      <c r="BA74" s="274">
        <v>0</v>
      </c>
      <c r="BB74" s="274">
        <v>0</v>
      </c>
      <c r="BC74" s="274">
        <v>0</v>
      </c>
      <c r="BD74" s="274">
        <v>0</v>
      </c>
      <c r="BE74" s="274">
        <v>0</v>
      </c>
      <c r="BF74" s="274">
        <v>0</v>
      </c>
      <c r="BG74" s="274">
        <v>0</v>
      </c>
      <c r="BH74" s="274">
        <v>0</v>
      </c>
      <c r="BI74" s="274">
        <v>0</v>
      </c>
      <c r="BJ74" s="274">
        <v>0</v>
      </c>
      <c r="BK74" s="274">
        <v>0</v>
      </c>
      <c r="BL74" s="274">
        <v>0</v>
      </c>
      <c r="BM74" s="274">
        <v>0</v>
      </c>
      <c r="BN74" s="274">
        <v>169931.16</v>
      </c>
      <c r="BO74" s="274">
        <v>0</v>
      </c>
      <c r="BP74" s="274">
        <v>0</v>
      </c>
      <c r="BQ74" s="274">
        <v>0</v>
      </c>
      <c r="BR74" s="274">
        <v>0</v>
      </c>
      <c r="BS74" s="274">
        <v>0</v>
      </c>
      <c r="BT74" s="274">
        <v>0</v>
      </c>
      <c r="BU74" s="274">
        <v>0</v>
      </c>
      <c r="BV74" s="274">
        <v>0</v>
      </c>
      <c r="BW74" s="274">
        <v>0</v>
      </c>
      <c r="BX74" s="274">
        <v>0</v>
      </c>
      <c r="BY74" s="274">
        <v>0</v>
      </c>
      <c r="BZ74" s="274">
        <v>0</v>
      </c>
      <c r="CA74" s="274">
        <v>0</v>
      </c>
      <c r="CB74" s="274">
        <v>0</v>
      </c>
      <c r="CC74" s="274">
        <v>0</v>
      </c>
      <c r="CD74" s="274" t="s">
        <v>282</v>
      </c>
      <c r="CE74" s="32">
        <f t="shared" si="11"/>
        <v>169931.16</v>
      </c>
    </row>
    <row r="75" spans="1:83" x14ac:dyDescent="0.35">
      <c r="A75" s="33" t="s">
        <v>259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>
        <v>0</v>
      </c>
      <c r="D78" s="274">
        <v>0</v>
      </c>
      <c r="E78" s="274">
        <v>20.637762228889525</v>
      </c>
      <c r="F78" s="274">
        <v>0</v>
      </c>
      <c r="G78" s="274">
        <v>0</v>
      </c>
      <c r="H78" s="274">
        <v>0</v>
      </c>
      <c r="I78" s="274">
        <v>0</v>
      </c>
      <c r="J78" s="274">
        <v>0</v>
      </c>
      <c r="K78" s="274">
        <v>0</v>
      </c>
      <c r="L78" s="274">
        <v>467.395149914934</v>
      </c>
      <c r="M78" s="274">
        <v>0</v>
      </c>
      <c r="N78" s="274">
        <v>0</v>
      </c>
      <c r="O78" s="274">
        <v>0</v>
      </c>
      <c r="P78" s="274">
        <v>0</v>
      </c>
      <c r="Q78" s="274">
        <v>0</v>
      </c>
      <c r="R78" s="274">
        <v>0</v>
      </c>
      <c r="S78" s="274">
        <v>2131.9699999999998</v>
      </c>
      <c r="T78" s="274">
        <v>0</v>
      </c>
      <c r="U78" s="274">
        <v>11509.98</v>
      </c>
      <c r="V78" s="274">
        <v>0</v>
      </c>
      <c r="W78" s="274">
        <v>61102.03</v>
      </c>
      <c r="X78" s="274">
        <v>94404.65</v>
      </c>
      <c r="Y78" s="274">
        <v>19079.099999999999</v>
      </c>
      <c r="Z78" s="274">
        <v>0</v>
      </c>
      <c r="AA78" s="274">
        <v>0</v>
      </c>
      <c r="AB78" s="274">
        <v>0</v>
      </c>
      <c r="AC78" s="274">
        <v>0</v>
      </c>
      <c r="AD78" s="274">
        <v>0</v>
      </c>
      <c r="AE78" s="274">
        <v>0</v>
      </c>
      <c r="AF78" s="274">
        <v>0</v>
      </c>
      <c r="AG78" s="274">
        <v>217.4</v>
      </c>
      <c r="AH78" s="274">
        <v>0</v>
      </c>
      <c r="AI78" s="274">
        <v>0</v>
      </c>
      <c r="AJ78" s="274">
        <v>9936.0299999999988</v>
      </c>
      <c r="AK78" s="274">
        <v>0</v>
      </c>
      <c r="AL78" s="274">
        <v>0</v>
      </c>
      <c r="AM78" s="274">
        <v>0</v>
      </c>
      <c r="AN78" s="274">
        <v>0</v>
      </c>
      <c r="AO78" s="274">
        <v>1.117087856176433</v>
      </c>
      <c r="AP78" s="274">
        <v>0</v>
      </c>
      <c r="AQ78" s="274">
        <v>0</v>
      </c>
      <c r="AR78" s="274">
        <v>0</v>
      </c>
      <c r="AS78" s="274">
        <v>0</v>
      </c>
      <c r="AT78" s="274">
        <v>0</v>
      </c>
      <c r="AU78" s="274">
        <v>0</v>
      </c>
      <c r="AV78" s="274">
        <v>0</v>
      </c>
      <c r="AW78" s="274">
        <v>0</v>
      </c>
      <c r="AX78" s="274">
        <v>0</v>
      </c>
      <c r="AY78" s="274">
        <v>2970.43</v>
      </c>
      <c r="AZ78" s="274">
        <v>0</v>
      </c>
      <c r="BA78" s="274">
        <v>0</v>
      </c>
      <c r="BB78" s="274">
        <v>0</v>
      </c>
      <c r="BC78" s="274">
        <v>0</v>
      </c>
      <c r="BD78" s="274">
        <v>0</v>
      </c>
      <c r="BE78" s="274">
        <v>136645.23000000001</v>
      </c>
      <c r="BF78" s="274">
        <v>0</v>
      </c>
      <c r="BG78" s="274">
        <v>0</v>
      </c>
      <c r="BH78" s="274">
        <v>0</v>
      </c>
      <c r="BI78" s="274">
        <v>566.84</v>
      </c>
      <c r="BJ78" s="274">
        <v>0</v>
      </c>
      <c r="BK78" s="274">
        <v>0</v>
      </c>
      <c r="BL78" s="274">
        <v>0</v>
      </c>
      <c r="BM78" s="274">
        <v>0</v>
      </c>
      <c r="BN78" s="274">
        <v>2701.75</v>
      </c>
      <c r="BO78" s="274">
        <v>0</v>
      </c>
      <c r="BP78" s="274">
        <v>0</v>
      </c>
      <c r="BQ78" s="274">
        <v>0</v>
      </c>
      <c r="BR78" s="274">
        <v>0</v>
      </c>
      <c r="BS78" s="274">
        <v>0</v>
      </c>
      <c r="BT78" s="274">
        <v>0</v>
      </c>
      <c r="BU78" s="274">
        <v>0</v>
      </c>
      <c r="BV78" s="274">
        <v>0</v>
      </c>
      <c r="BW78" s="274">
        <v>0</v>
      </c>
      <c r="BX78" s="274">
        <v>0</v>
      </c>
      <c r="BY78" s="274">
        <v>0</v>
      </c>
      <c r="BZ78" s="274">
        <v>0</v>
      </c>
      <c r="CA78" s="274">
        <v>0</v>
      </c>
      <c r="CB78" s="274">
        <v>0</v>
      </c>
      <c r="CC78" s="274">
        <v>125.01</v>
      </c>
      <c r="CD78" s="274" t="s">
        <v>282</v>
      </c>
      <c r="CE78" s="32">
        <f t="shared" si="11"/>
        <v>341879.57</v>
      </c>
    </row>
    <row r="79" spans="1:83" x14ac:dyDescent="0.35">
      <c r="A79" s="33" t="s">
        <v>263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>
        <v>0</v>
      </c>
      <c r="D82" s="274">
        <v>0</v>
      </c>
      <c r="E82" s="274">
        <v>0</v>
      </c>
      <c r="F82" s="274">
        <v>0</v>
      </c>
      <c r="G82" s="274">
        <v>0</v>
      </c>
      <c r="H82" s="274">
        <v>0</v>
      </c>
      <c r="I82" s="274">
        <v>0</v>
      </c>
      <c r="J82" s="274">
        <v>0</v>
      </c>
      <c r="K82" s="274">
        <v>0</v>
      </c>
      <c r="L82" s="274">
        <v>0</v>
      </c>
      <c r="M82" s="274">
        <v>0</v>
      </c>
      <c r="N82" s="274">
        <v>0</v>
      </c>
      <c r="O82" s="274">
        <v>0</v>
      </c>
      <c r="P82" s="274">
        <v>0</v>
      </c>
      <c r="Q82" s="274">
        <v>0</v>
      </c>
      <c r="R82" s="274">
        <v>0</v>
      </c>
      <c r="S82" s="274">
        <v>0</v>
      </c>
      <c r="T82" s="274">
        <v>0</v>
      </c>
      <c r="U82" s="274">
        <v>0</v>
      </c>
      <c r="V82" s="274">
        <v>0</v>
      </c>
      <c r="W82" s="274">
        <v>0</v>
      </c>
      <c r="X82" s="274">
        <v>0</v>
      </c>
      <c r="Y82" s="274">
        <v>0</v>
      </c>
      <c r="Z82" s="274">
        <v>0</v>
      </c>
      <c r="AA82" s="274">
        <v>0</v>
      </c>
      <c r="AB82" s="274">
        <v>0</v>
      </c>
      <c r="AC82" s="274">
        <v>0</v>
      </c>
      <c r="AD82" s="274">
        <v>0</v>
      </c>
      <c r="AE82" s="274">
        <v>0</v>
      </c>
      <c r="AF82" s="274">
        <v>0</v>
      </c>
      <c r="AG82" s="274">
        <v>0</v>
      </c>
      <c r="AH82" s="274">
        <v>0</v>
      </c>
      <c r="AI82" s="274">
        <v>0</v>
      </c>
      <c r="AJ82" s="274">
        <v>0</v>
      </c>
      <c r="AK82" s="274">
        <v>0</v>
      </c>
      <c r="AL82" s="274">
        <v>0</v>
      </c>
      <c r="AM82" s="274">
        <v>0</v>
      </c>
      <c r="AN82" s="274">
        <v>0</v>
      </c>
      <c r="AO82" s="274">
        <v>0</v>
      </c>
      <c r="AP82" s="274">
        <v>0</v>
      </c>
      <c r="AQ82" s="274">
        <v>0</v>
      </c>
      <c r="AR82" s="274">
        <v>0</v>
      </c>
      <c r="AS82" s="274">
        <v>0</v>
      </c>
      <c r="AT82" s="274">
        <v>0</v>
      </c>
      <c r="AU82" s="274">
        <v>0</v>
      </c>
      <c r="AV82" s="274">
        <v>0</v>
      </c>
      <c r="AW82" s="274">
        <v>0</v>
      </c>
      <c r="AX82" s="274">
        <v>0</v>
      </c>
      <c r="AY82" s="274">
        <v>0</v>
      </c>
      <c r="AZ82" s="274">
        <v>0</v>
      </c>
      <c r="BA82" s="274">
        <v>0</v>
      </c>
      <c r="BB82" s="274">
        <v>0</v>
      </c>
      <c r="BC82" s="274">
        <v>0</v>
      </c>
      <c r="BD82" s="274">
        <v>0</v>
      </c>
      <c r="BE82" s="274">
        <v>0</v>
      </c>
      <c r="BF82" s="274">
        <v>0</v>
      </c>
      <c r="BG82" s="274">
        <v>0</v>
      </c>
      <c r="BH82" s="274">
        <v>0</v>
      </c>
      <c r="BI82" s="274">
        <v>0</v>
      </c>
      <c r="BJ82" s="274">
        <v>0</v>
      </c>
      <c r="BK82" s="274">
        <v>0</v>
      </c>
      <c r="BL82" s="274">
        <v>0</v>
      </c>
      <c r="BM82" s="274">
        <v>0</v>
      </c>
      <c r="BN82" s="274">
        <v>0</v>
      </c>
      <c r="BO82" s="274">
        <v>0</v>
      </c>
      <c r="BP82" s="274">
        <v>0</v>
      </c>
      <c r="BQ82" s="274">
        <v>0</v>
      </c>
      <c r="BR82" s="274">
        <v>0</v>
      </c>
      <c r="BS82" s="274">
        <v>0</v>
      </c>
      <c r="BT82" s="274">
        <v>0</v>
      </c>
      <c r="BU82" s="274">
        <v>0</v>
      </c>
      <c r="BV82" s="274">
        <v>0</v>
      </c>
      <c r="BW82" s="274">
        <v>0</v>
      </c>
      <c r="BX82" s="274">
        <v>0</v>
      </c>
      <c r="BY82" s="274">
        <v>0</v>
      </c>
      <c r="BZ82" s="274">
        <v>0</v>
      </c>
      <c r="CA82" s="274">
        <v>0</v>
      </c>
      <c r="CB82" s="274">
        <v>0</v>
      </c>
      <c r="CC82" s="274">
        <v>0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4"/>
      <c r="AL83" s="274"/>
      <c r="AM83" s="274"/>
      <c r="AN83" s="274"/>
      <c r="AO83" s="274"/>
      <c r="AP83" s="274"/>
      <c r="AQ83" s="274"/>
      <c r="AR83" s="274"/>
      <c r="AS83" s="274"/>
      <c r="AT83" s="274"/>
      <c r="AU83" s="274"/>
      <c r="AV83" s="274"/>
      <c r="AW83" s="274"/>
      <c r="AX83" s="274"/>
      <c r="AY83" s="274"/>
      <c r="AZ83" s="274"/>
      <c r="BA83" s="274"/>
      <c r="BB83" s="274"/>
      <c r="BC83" s="274"/>
      <c r="BD83" s="274"/>
      <c r="BE83" s="274"/>
      <c r="BF83" s="274"/>
      <c r="BG83" s="274"/>
      <c r="BH83" s="274"/>
      <c r="BI83" s="274"/>
      <c r="BJ83" s="274"/>
      <c r="BK83" s="274"/>
      <c r="BL83" s="274"/>
      <c r="BM83" s="274"/>
      <c r="BN83" s="274"/>
      <c r="BO83" s="274"/>
      <c r="BP83" s="274"/>
      <c r="BQ83" s="274"/>
      <c r="BR83" s="274"/>
      <c r="BS83" s="274"/>
      <c r="BT83" s="274"/>
      <c r="BU83" s="274"/>
      <c r="BV83" s="274"/>
      <c r="BW83" s="274"/>
      <c r="BX83" s="274"/>
      <c r="BY83" s="274"/>
      <c r="BZ83" s="274"/>
      <c r="CA83" s="274"/>
      <c r="CB83" s="274"/>
      <c r="CC83" s="274"/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0</v>
      </c>
      <c r="D84" s="24">
        <v>0</v>
      </c>
      <c r="E84" s="30">
        <v>1689.5173769424725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38263.461848324805</v>
      </c>
      <c r="M84" s="24">
        <v>0</v>
      </c>
      <c r="N84" s="24">
        <v>956</v>
      </c>
      <c r="O84" s="24">
        <v>0</v>
      </c>
      <c r="P84" s="30">
        <v>0</v>
      </c>
      <c r="Q84" s="30">
        <v>0</v>
      </c>
      <c r="R84" s="31">
        <v>0</v>
      </c>
      <c r="S84" s="30">
        <v>86.57</v>
      </c>
      <c r="T84" s="24">
        <v>0</v>
      </c>
      <c r="U84" s="30">
        <v>13436.9</v>
      </c>
      <c r="V84" s="30">
        <v>0</v>
      </c>
      <c r="W84" s="24">
        <v>76.95</v>
      </c>
      <c r="X84" s="30">
        <v>0</v>
      </c>
      <c r="Y84" s="30">
        <v>10.77</v>
      </c>
      <c r="Z84" s="30">
        <v>0</v>
      </c>
      <c r="AA84" s="30">
        <v>0</v>
      </c>
      <c r="AB84" s="30">
        <v>1685</v>
      </c>
      <c r="AC84" s="30">
        <v>0</v>
      </c>
      <c r="AD84" s="30">
        <v>0</v>
      </c>
      <c r="AE84" s="30">
        <v>8729.4</v>
      </c>
      <c r="AF84" s="30">
        <v>0</v>
      </c>
      <c r="AG84" s="30">
        <v>4969.93</v>
      </c>
      <c r="AH84" s="30">
        <v>0</v>
      </c>
      <c r="AI84" s="30">
        <v>0</v>
      </c>
      <c r="AJ84" s="30">
        <v>59922.840000000004</v>
      </c>
      <c r="AK84" s="30">
        <v>2263.08</v>
      </c>
      <c r="AL84" s="30">
        <v>295.57</v>
      </c>
      <c r="AM84" s="30">
        <v>0</v>
      </c>
      <c r="AN84" s="30">
        <v>0</v>
      </c>
      <c r="AO84" s="24">
        <v>91.450774732714379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0</v>
      </c>
      <c r="AZ84" s="30">
        <v>0</v>
      </c>
      <c r="BA84" s="30">
        <v>0</v>
      </c>
      <c r="BB84" s="30">
        <v>0</v>
      </c>
      <c r="BC84" s="30">
        <v>0</v>
      </c>
      <c r="BD84" s="30">
        <v>0</v>
      </c>
      <c r="BE84" s="30">
        <v>9232.1</v>
      </c>
      <c r="BF84" s="30">
        <v>0</v>
      </c>
      <c r="BG84" s="30">
        <v>336.1</v>
      </c>
      <c r="BH84" s="31">
        <v>0</v>
      </c>
      <c r="BI84" s="30">
        <v>1898</v>
      </c>
      <c r="BJ84" s="30">
        <v>1006</v>
      </c>
      <c r="BK84" s="30">
        <v>2152.81</v>
      </c>
      <c r="BL84" s="30">
        <v>0</v>
      </c>
      <c r="BM84" s="30">
        <v>308608.68</v>
      </c>
      <c r="BN84" s="30">
        <v>136013.98000000001</v>
      </c>
      <c r="BO84" s="30">
        <v>0</v>
      </c>
      <c r="BP84" s="30">
        <v>0</v>
      </c>
      <c r="BQ84" s="30">
        <v>0</v>
      </c>
      <c r="BR84" s="30">
        <v>39915.040000000001</v>
      </c>
      <c r="BS84" s="30">
        <v>0</v>
      </c>
      <c r="BT84" s="30">
        <v>0</v>
      </c>
      <c r="BU84" s="30">
        <v>0</v>
      </c>
      <c r="BV84" s="30">
        <v>1389.83</v>
      </c>
      <c r="BW84" s="30">
        <v>2208.3000000000002</v>
      </c>
      <c r="BX84" s="30">
        <v>0</v>
      </c>
      <c r="BY84" s="30">
        <v>9849.16</v>
      </c>
      <c r="BZ84" s="30">
        <v>0</v>
      </c>
      <c r="CA84" s="30">
        <v>0</v>
      </c>
      <c r="CB84" s="30">
        <v>0</v>
      </c>
      <c r="CC84" s="30">
        <v>2127.31</v>
      </c>
      <c r="CD84" s="35"/>
      <c r="CE84" s="32">
        <f t="shared" si="11"/>
        <v>647214.75000000012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476381.10735978291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7373912.1092576385</v>
      </c>
      <c r="M86" s="32">
        <f t="shared" si="12"/>
        <v>0</v>
      </c>
      <c r="N86" s="32">
        <f t="shared" si="12"/>
        <v>1016919.8999999999</v>
      </c>
      <c r="O86" s="32">
        <f t="shared" si="12"/>
        <v>0</v>
      </c>
      <c r="P86" s="32">
        <f t="shared" si="12"/>
        <v>89240</v>
      </c>
      <c r="Q86" s="32">
        <f t="shared" si="12"/>
        <v>116.61</v>
      </c>
      <c r="R86" s="32">
        <f t="shared" si="12"/>
        <v>0</v>
      </c>
      <c r="S86" s="32">
        <f t="shared" si="12"/>
        <v>592554.13</v>
      </c>
      <c r="T86" s="32">
        <f t="shared" si="12"/>
        <v>0</v>
      </c>
      <c r="U86" s="32">
        <f t="shared" si="12"/>
        <v>3752378.0100000002</v>
      </c>
      <c r="V86" s="32">
        <f t="shared" si="12"/>
        <v>0</v>
      </c>
      <c r="W86" s="32">
        <f t="shared" si="12"/>
        <v>153564.59999999998</v>
      </c>
      <c r="X86" s="32">
        <f t="shared" si="12"/>
        <v>239567.06999999998</v>
      </c>
      <c r="Y86" s="32">
        <f t="shared" si="12"/>
        <v>1337357.0600000003</v>
      </c>
      <c r="Z86" s="32">
        <f t="shared" si="12"/>
        <v>0</v>
      </c>
      <c r="AA86" s="32">
        <f t="shared" si="12"/>
        <v>0</v>
      </c>
      <c r="AB86" s="32">
        <f t="shared" si="12"/>
        <v>1639967.94</v>
      </c>
      <c r="AC86" s="32">
        <f t="shared" si="12"/>
        <v>0</v>
      </c>
      <c r="AD86" s="32">
        <f t="shared" si="12"/>
        <v>0</v>
      </c>
      <c r="AE86" s="32">
        <f t="shared" si="12"/>
        <v>656479.01</v>
      </c>
      <c r="AF86" s="32">
        <f t="shared" si="12"/>
        <v>0</v>
      </c>
      <c r="AG86" s="32">
        <f t="shared" si="12"/>
        <v>4485996.33</v>
      </c>
      <c r="AH86" s="32">
        <f t="shared" si="12"/>
        <v>0</v>
      </c>
      <c r="AI86" s="32">
        <f t="shared" si="12"/>
        <v>0</v>
      </c>
      <c r="AJ86" s="32">
        <f t="shared" si="12"/>
        <v>6775150.8400000008</v>
      </c>
      <c r="AK86" s="32">
        <f t="shared" si="12"/>
        <v>675065.45</v>
      </c>
      <c r="AL86" s="32">
        <f t="shared" si="12"/>
        <v>279148.62</v>
      </c>
      <c r="AM86" s="32">
        <f t="shared" si="12"/>
        <v>255936.90000000002</v>
      </c>
      <c r="AN86" s="32">
        <f t="shared" si="12"/>
        <v>0</v>
      </c>
      <c r="AO86" s="32">
        <f t="shared" si="12"/>
        <v>13682.243382578463</v>
      </c>
      <c r="AP86" s="32">
        <f t="shared" si="12"/>
        <v>533556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120062.83</v>
      </c>
      <c r="AW86" s="32">
        <f t="shared" si="12"/>
        <v>0</v>
      </c>
      <c r="AX86" s="32">
        <f t="shared" si="12"/>
        <v>0</v>
      </c>
      <c r="AY86" s="32">
        <f t="shared" si="12"/>
        <v>1300468.43</v>
      </c>
      <c r="AZ86" s="32">
        <f t="shared" si="12"/>
        <v>60339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1830485.21</v>
      </c>
      <c r="BF86" s="32">
        <f t="shared" si="12"/>
        <v>807070.06</v>
      </c>
      <c r="BG86" s="32">
        <f t="shared" si="12"/>
        <v>108743.87000000001</v>
      </c>
      <c r="BH86" s="32">
        <f t="shared" si="12"/>
        <v>0</v>
      </c>
      <c r="BI86" s="32">
        <f t="shared" si="12"/>
        <v>1313914.8199999998</v>
      </c>
      <c r="BJ86" s="32">
        <f t="shared" si="12"/>
        <v>601085.18999999994</v>
      </c>
      <c r="BK86" s="32">
        <f t="shared" si="12"/>
        <v>1547572.78</v>
      </c>
      <c r="BL86" s="32">
        <f t="shared" si="12"/>
        <v>800139.26</v>
      </c>
      <c r="BM86" s="32">
        <f t="shared" si="12"/>
        <v>309206.90999999997</v>
      </c>
      <c r="BN86" s="32">
        <f t="shared" si="12"/>
        <v>2258825.23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301365.40000000002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486831.26</v>
      </c>
      <c r="BW86" s="32">
        <f t="shared" si="13"/>
        <v>238077.87</v>
      </c>
      <c r="BX86" s="32">
        <f t="shared" si="13"/>
        <v>0</v>
      </c>
      <c r="BY86" s="32">
        <f t="shared" si="13"/>
        <v>720930.51000000013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1390508.6800000002</v>
      </c>
      <c r="CD86" s="32">
        <f t="shared" si="13"/>
        <v>0</v>
      </c>
      <c r="CE86" s="32">
        <f t="shared" si="11"/>
        <v>44542601.23999998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0</v>
      </c>
      <c r="D88" s="213">
        <v>0</v>
      </c>
      <c r="E88" s="213">
        <v>899895.46</v>
      </c>
      <c r="F88" s="213">
        <v>0</v>
      </c>
      <c r="G88" s="213">
        <v>0</v>
      </c>
      <c r="H88" s="213">
        <v>0</v>
      </c>
      <c r="I88" s="213">
        <v>0</v>
      </c>
      <c r="J88" s="213">
        <v>0</v>
      </c>
      <c r="K88" s="213">
        <v>0</v>
      </c>
      <c r="L88" s="213">
        <v>23286447.699999999</v>
      </c>
      <c r="M88" s="213">
        <v>0</v>
      </c>
      <c r="N88" s="213">
        <v>615355.18000000005</v>
      </c>
      <c r="O88" s="213">
        <v>0</v>
      </c>
      <c r="P88" s="213">
        <v>0</v>
      </c>
      <c r="Q88" s="213">
        <v>0</v>
      </c>
      <c r="R88" s="213">
        <v>0</v>
      </c>
      <c r="S88" s="213">
        <v>0</v>
      </c>
      <c r="T88" s="213">
        <v>0</v>
      </c>
      <c r="U88" s="213">
        <v>544648.97</v>
      </c>
      <c r="V88" s="213">
        <v>0</v>
      </c>
      <c r="W88" s="213">
        <v>81523.12</v>
      </c>
      <c r="X88" s="213">
        <v>432095.66000000003</v>
      </c>
      <c r="Y88" s="213">
        <v>157755.14000000001</v>
      </c>
      <c r="Z88" s="213">
        <v>0</v>
      </c>
      <c r="AA88" s="213">
        <v>0</v>
      </c>
      <c r="AB88" s="213">
        <v>2260109.39</v>
      </c>
      <c r="AC88" s="213">
        <v>0</v>
      </c>
      <c r="AD88" s="213">
        <v>0</v>
      </c>
      <c r="AE88" s="213">
        <v>2043791.16</v>
      </c>
      <c r="AF88" s="213">
        <v>0</v>
      </c>
      <c r="AG88" s="213">
        <v>6785.02</v>
      </c>
      <c r="AH88" s="213">
        <v>0</v>
      </c>
      <c r="AI88" s="213">
        <v>0</v>
      </c>
      <c r="AJ88" s="213">
        <v>3491.99</v>
      </c>
      <c r="AK88" s="213">
        <v>2250099.21</v>
      </c>
      <c r="AL88" s="213">
        <v>723338.12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96238.49</v>
      </c>
      <c r="AW88" s="265" t="s">
        <v>233</v>
      </c>
      <c r="AX88" s="265" t="s">
        <v>233</v>
      </c>
      <c r="AY88" s="213">
        <v>59246.73</v>
      </c>
      <c r="AZ88" s="265" t="s">
        <v>233</v>
      </c>
      <c r="BA88" s="265" t="s">
        <v>233</v>
      </c>
      <c r="BB88" s="265" t="s">
        <v>233</v>
      </c>
      <c r="BC88" s="265" t="s">
        <v>233</v>
      </c>
      <c r="BD88" s="265" t="s">
        <v>233</v>
      </c>
      <c r="BE88" s="265" t="s">
        <v>233</v>
      </c>
      <c r="BF88" s="265" t="s">
        <v>233</v>
      </c>
      <c r="BG88" s="265" t="s">
        <v>233</v>
      </c>
      <c r="BH88" s="265" t="s">
        <v>233</v>
      </c>
      <c r="BI88" s="213">
        <v>10799.890000000001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33471621.23</v>
      </c>
    </row>
    <row r="89" spans="1:84" x14ac:dyDescent="0.35">
      <c r="A89" s="26" t="s">
        <v>273</v>
      </c>
      <c r="B89" s="20"/>
      <c r="C89" s="213">
        <v>0</v>
      </c>
      <c r="D89" s="213">
        <v>0</v>
      </c>
      <c r="E89" s="213">
        <v>128314.12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15326.029999999999</v>
      </c>
      <c r="O89" s="213">
        <v>0</v>
      </c>
      <c r="P89" s="213">
        <v>0</v>
      </c>
      <c r="Q89" s="213">
        <v>0</v>
      </c>
      <c r="R89" s="213">
        <v>0</v>
      </c>
      <c r="S89" s="213">
        <v>26770.73</v>
      </c>
      <c r="T89" s="213">
        <v>0</v>
      </c>
      <c r="U89" s="213">
        <v>7367476.0499999989</v>
      </c>
      <c r="V89" s="213">
        <v>0</v>
      </c>
      <c r="W89" s="213">
        <v>688565.57000000018</v>
      </c>
      <c r="X89" s="213">
        <v>4738758.9400000004</v>
      </c>
      <c r="Y89" s="213">
        <v>1497102.7999999998</v>
      </c>
      <c r="Z89" s="213">
        <v>0</v>
      </c>
      <c r="AA89" s="213">
        <v>0</v>
      </c>
      <c r="AB89" s="213">
        <v>419283.77999999991</v>
      </c>
      <c r="AC89" s="213">
        <v>0</v>
      </c>
      <c r="AD89" s="213">
        <v>0</v>
      </c>
      <c r="AE89" s="213">
        <v>1274797.2</v>
      </c>
      <c r="AF89" s="213">
        <v>0</v>
      </c>
      <c r="AG89" s="213">
        <v>8653643.129999999</v>
      </c>
      <c r="AH89" s="213">
        <v>0</v>
      </c>
      <c r="AI89" s="213">
        <v>0</v>
      </c>
      <c r="AJ89" s="213">
        <v>4360080.6400000006</v>
      </c>
      <c r="AK89" s="213">
        <v>115537.01000000001</v>
      </c>
      <c r="AL89" s="213">
        <v>39075.39</v>
      </c>
      <c r="AM89" s="213">
        <v>0</v>
      </c>
      <c r="AN89" s="213">
        <v>0</v>
      </c>
      <c r="AO89" s="213">
        <v>55655.28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639382.91</v>
      </c>
      <c r="AW89" s="265" t="s">
        <v>233</v>
      </c>
      <c r="AX89" s="265" t="s">
        <v>233</v>
      </c>
      <c r="AY89" s="213">
        <v>1009.51</v>
      </c>
      <c r="AZ89" s="265" t="s">
        <v>233</v>
      </c>
      <c r="BA89" s="265" t="s">
        <v>233</v>
      </c>
      <c r="BB89" s="265" t="s">
        <v>233</v>
      </c>
      <c r="BC89" s="265" t="s">
        <v>233</v>
      </c>
      <c r="BD89" s="265" t="s">
        <v>233</v>
      </c>
      <c r="BE89" s="265" t="s">
        <v>233</v>
      </c>
      <c r="BF89" s="265" t="s">
        <v>233</v>
      </c>
      <c r="BG89" s="265" t="s">
        <v>233</v>
      </c>
      <c r="BH89" s="265" t="s">
        <v>233</v>
      </c>
      <c r="BI89" s="213">
        <v>1415480.68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31436259.77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1028209.58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23286447.699999999</v>
      </c>
      <c r="M90" s="32">
        <f t="shared" si="15"/>
        <v>0</v>
      </c>
      <c r="N90" s="32">
        <f t="shared" si="15"/>
        <v>630681.21000000008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26770.73</v>
      </c>
      <c r="T90" s="32">
        <f t="shared" si="15"/>
        <v>0</v>
      </c>
      <c r="U90" s="32">
        <f t="shared" si="15"/>
        <v>7912125.0199999986</v>
      </c>
      <c r="V90" s="32">
        <f t="shared" si="15"/>
        <v>0</v>
      </c>
      <c r="W90" s="32">
        <f t="shared" si="15"/>
        <v>770088.69000000018</v>
      </c>
      <c r="X90" s="32">
        <f t="shared" si="15"/>
        <v>5170854.6000000006</v>
      </c>
      <c r="Y90" s="32">
        <f t="shared" si="15"/>
        <v>1654857.94</v>
      </c>
      <c r="Z90" s="32">
        <f t="shared" si="15"/>
        <v>0</v>
      </c>
      <c r="AA90" s="32">
        <f t="shared" si="15"/>
        <v>0</v>
      </c>
      <c r="AB90" s="32">
        <f t="shared" si="15"/>
        <v>2679393.17</v>
      </c>
      <c r="AC90" s="32">
        <f t="shared" si="15"/>
        <v>0</v>
      </c>
      <c r="AD90" s="32">
        <f t="shared" si="15"/>
        <v>0</v>
      </c>
      <c r="AE90" s="32">
        <f t="shared" si="15"/>
        <v>3318588.36</v>
      </c>
      <c r="AF90" s="32">
        <f t="shared" si="15"/>
        <v>0</v>
      </c>
      <c r="AG90" s="32">
        <f t="shared" si="15"/>
        <v>8660428.1499999985</v>
      </c>
      <c r="AH90" s="32">
        <f t="shared" si="15"/>
        <v>0</v>
      </c>
      <c r="AI90" s="32">
        <f t="shared" si="15"/>
        <v>0</v>
      </c>
      <c r="AJ90" s="32">
        <f t="shared" si="15"/>
        <v>4363572.6300000008</v>
      </c>
      <c r="AK90" s="32">
        <f t="shared" si="15"/>
        <v>2365636.2199999997</v>
      </c>
      <c r="AL90" s="32">
        <f t="shared" si="15"/>
        <v>762413.51</v>
      </c>
      <c r="AM90" s="32">
        <f t="shared" si="15"/>
        <v>0</v>
      </c>
      <c r="AN90" s="32">
        <f t="shared" si="15"/>
        <v>0</v>
      </c>
      <c r="AO90" s="32">
        <f t="shared" si="15"/>
        <v>55655.28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735621.4</v>
      </c>
      <c r="AW90" s="29" t="s">
        <v>233</v>
      </c>
      <c r="AX90" s="29" t="s">
        <v>233</v>
      </c>
      <c r="AY90" s="32">
        <f>SUM(AY88:AY89)</f>
        <v>60256.240000000005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32">
        <f>SUM(BI88:BI89)</f>
        <v>1426280.5699999998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64907881</v>
      </c>
    </row>
    <row r="91" spans="1:84" x14ac:dyDescent="0.35">
      <c r="A91" s="39" t="s">
        <v>275</v>
      </c>
      <c r="B91" s="32"/>
      <c r="C91" s="213"/>
      <c r="D91" s="213"/>
      <c r="E91" s="213">
        <v>2731.2000000000003</v>
      </c>
      <c r="F91" s="213"/>
      <c r="G91" s="213"/>
      <c r="H91" s="213"/>
      <c r="I91" s="213"/>
      <c r="J91" s="213"/>
      <c r="K91" s="213"/>
      <c r="L91" s="213">
        <v>10924.800000000001</v>
      </c>
      <c r="M91" s="213"/>
      <c r="N91" s="213"/>
      <c r="O91" s="213"/>
      <c r="P91" s="213">
        <v>1090</v>
      </c>
      <c r="Q91" s="213"/>
      <c r="R91" s="213"/>
      <c r="S91" s="213">
        <v>1771</v>
      </c>
      <c r="T91" s="213"/>
      <c r="U91" s="213">
        <v>936</v>
      </c>
      <c r="V91" s="213"/>
      <c r="W91" s="213">
        <v>471.24</v>
      </c>
      <c r="X91" s="213">
        <v>835.38</v>
      </c>
      <c r="Y91" s="213">
        <v>835.38</v>
      </c>
      <c r="Z91" s="213"/>
      <c r="AA91" s="213"/>
      <c r="AB91" s="213">
        <v>977</v>
      </c>
      <c r="AC91" s="213"/>
      <c r="AD91" s="213"/>
      <c r="AE91" s="213">
        <v>1245.78</v>
      </c>
      <c r="AF91" s="213"/>
      <c r="AG91" s="213">
        <v>3897</v>
      </c>
      <c r="AH91" s="213"/>
      <c r="AI91" s="213"/>
      <c r="AJ91" s="213">
        <v>1612</v>
      </c>
      <c r="AK91" s="213">
        <v>692.1</v>
      </c>
      <c r="AL91" s="213">
        <v>369.12</v>
      </c>
      <c r="AM91" s="213"/>
      <c r="AN91" s="213"/>
      <c r="AO91" s="213"/>
      <c r="AP91" s="213">
        <v>6517</v>
      </c>
      <c r="AQ91" s="213"/>
      <c r="AR91" s="213"/>
      <c r="AS91" s="213"/>
      <c r="AT91" s="213"/>
      <c r="AU91" s="213"/>
      <c r="AV91" s="213"/>
      <c r="AW91" s="213"/>
      <c r="AX91" s="213"/>
      <c r="AY91" s="213">
        <v>2375</v>
      </c>
      <c r="AZ91" s="213">
        <v>737</v>
      </c>
      <c r="BA91" s="213"/>
      <c r="BB91" s="213"/>
      <c r="BC91" s="213"/>
      <c r="BD91" s="213"/>
      <c r="BE91" s="213">
        <v>5066</v>
      </c>
      <c r="BF91" s="213">
        <v>817</v>
      </c>
      <c r="BG91" s="213"/>
      <c r="BH91" s="213"/>
      <c r="BI91" s="213">
        <v>157</v>
      </c>
      <c r="BJ91" s="213"/>
      <c r="BK91" s="213"/>
      <c r="BL91" s="213"/>
      <c r="BM91" s="213"/>
      <c r="BN91" s="213">
        <v>3447</v>
      </c>
      <c r="BO91" s="213"/>
      <c r="BP91" s="213"/>
      <c r="BQ91" s="213"/>
      <c r="BR91" s="213"/>
      <c r="BS91" s="213"/>
      <c r="BT91" s="213"/>
      <c r="BU91" s="213"/>
      <c r="BV91" s="213">
        <v>158</v>
      </c>
      <c r="BW91" s="213"/>
      <c r="BX91" s="213"/>
      <c r="BY91" s="213">
        <v>86</v>
      </c>
      <c r="BZ91" s="213"/>
      <c r="CA91" s="213"/>
      <c r="CB91" s="213"/>
      <c r="CC91" s="213"/>
      <c r="CD91" s="233" t="s">
        <v>233</v>
      </c>
      <c r="CE91" s="32">
        <f t="shared" si="14"/>
        <v>47748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0</v>
      </c>
      <c r="CF92" s="32">
        <f>AY60-CE92</f>
        <v>25313</v>
      </c>
    </row>
    <row r="93" spans="1:84" x14ac:dyDescent="0.35">
      <c r="A93" s="26" t="s">
        <v>277</v>
      </c>
      <c r="B93" s="20"/>
      <c r="C93" s="213">
        <v>0</v>
      </c>
      <c r="D93" s="213">
        <v>0</v>
      </c>
      <c r="E93" s="213">
        <v>1388.95</v>
      </c>
      <c r="F93" s="213">
        <v>0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213">
        <v>5555.8</v>
      </c>
      <c r="M93" s="213">
        <v>0</v>
      </c>
      <c r="N93" s="213">
        <v>0</v>
      </c>
      <c r="O93" s="213">
        <v>0</v>
      </c>
      <c r="P93" s="213">
        <v>554.32000000000005</v>
      </c>
      <c r="Q93" s="213">
        <v>0</v>
      </c>
      <c r="R93" s="213">
        <v>0</v>
      </c>
      <c r="S93" s="213">
        <v>900.64</v>
      </c>
      <c r="T93" s="213">
        <v>0</v>
      </c>
      <c r="U93" s="213">
        <v>476</v>
      </c>
      <c r="V93" s="213">
        <v>0</v>
      </c>
      <c r="W93" s="213">
        <v>239.65</v>
      </c>
      <c r="X93" s="213">
        <v>424.83</v>
      </c>
      <c r="Y93" s="213">
        <v>424.83</v>
      </c>
      <c r="Z93" s="213">
        <v>0</v>
      </c>
      <c r="AA93" s="213">
        <v>0</v>
      </c>
      <c r="AB93" s="213">
        <v>496.85</v>
      </c>
      <c r="AC93" s="213">
        <v>0</v>
      </c>
      <c r="AD93" s="213">
        <v>0</v>
      </c>
      <c r="AE93" s="213">
        <v>633.54</v>
      </c>
      <c r="AF93" s="213">
        <v>0</v>
      </c>
      <c r="AG93" s="213">
        <v>1981.82</v>
      </c>
      <c r="AH93" s="213">
        <v>0</v>
      </c>
      <c r="AI93" s="213">
        <v>0</v>
      </c>
      <c r="AJ93" s="213">
        <v>819.78</v>
      </c>
      <c r="AK93" s="213">
        <v>351.97</v>
      </c>
      <c r="AL93" s="213">
        <v>187.72</v>
      </c>
      <c r="AM93" s="213">
        <v>0</v>
      </c>
      <c r="AN93" s="213">
        <v>0</v>
      </c>
      <c r="AO93" s="213">
        <v>0</v>
      </c>
      <c r="AP93" s="213">
        <v>3314.22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>
        <v>0</v>
      </c>
      <c r="AX93" s="265" t="s">
        <v>233</v>
      </c>
      <c r="AY93" s="265" t="s">
        <v>233</v>
      </c>
      <c r="AZ93" s="229" t="s">
        <v>233</v>
      </c>
      <c r="BA93" s="213">
        <v>0</v>
      </c>
      <c r="BB93" s="213">
        <v>0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0</v>
      </c>
      <c r="BI93" s="213">
        <v>79.84</v>
      </c>
      <c r="BJ93" s="229" t="s">
        <v>233</v>
      </c>
      <c r="BK93" s="213">
        <v>0</v>
      </c>
      <c r="BL93" s="213">
        <v>0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0</v>
      </c>
      <c r="BT93" s="213">
        <v>0</v>
      </c>
      <c r="BU93" s="213">
        <v>0</v>
      </c>
      <c r="BV93" s="213">
        <v>80.349999999999994</v>
      </c>
      <c r="BW93" s="213">
        <v>0</v>
      </c>
      <c r="BX93" s="213">
        <v>0</v>
      </c>
      <c r="BY93" s="213">
        <v>43.74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17954.849999999999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35">
      <c r="A95" s="26" t="s">
        <v>279</v>
      </c>
      <c r="B95" s="20"/>
      <c r="C95" s="243">
        <v>0</v>
      </c>
      <c r="D95" s="243">
        <v>0</v>
      </c>
      <c r="E95" s="243">
        <v>0</v>
      </c>
      <c r="F95" s="243">
        <v>0</v>
      </c>
      <c r="G95" s="243">
        <v>0</v>
      </c>
      <c r="H95" s="243">
        <v>0</v>
      </c>
      <c r="I95" s="243">
        <v>0</v>
      </c>
      <c r="J95" s="243">
        <v>0</v>
      </c>
      <c r="K95" s="243">
        <v>0</v>
      </c>
      <c r="L95" s="243">
        <v>21.455386201923176</v>
      </c>
      <c r="M95" s="243">
        <v>0</v>
      </c>
      <c r="N95" s="243">
        <v>0</v>
      </c>
      <c r="O95" s="243">
        <v>0</v>
      </c>
      <c r="P95" s="244">
        <v>0</v>
      </c>
      <c r="Q95" s="244">
        <v>0</v>
      </c>
      <c r="R95" s="244">
        <v>0</v>
      </c>
      <c r="S95" s="245">
        <v>0</v>
      </c>
      <c r="T95" s="245">
        <v>0</v>
      </c>
      <c r="U95" s="246">
        <v>0</v>
      </c>
      <c r="V95" s="244">
        <v>0</v>
      </c>
      <c r="W95" s="244">
        <v>0</v>
      </c>
      <c r="X95" s="244">
        <v>0</v>
      </c>
      <c r="Y95" s="244">
        <v>0</v>
      </c>
      <c r="Z95" s="244">
        <v>0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7.4543173076923175</v>
      </c>
      <c r="AH95" s="244">
        <v>0</v>
      </c>
      <c r="AI95" s="244">
        <v>0</v>
      </c>
      <c r="AJ95" s="244">
        <v>1.8871579807692309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43">
        <v>4.1212387980769236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 t="s">
        <v>233</v>
      </c>
      <c r="BV95" s="230" t="s">
        <v>233</v>
      </c>
      <c r="BW95" s="230" t="s">
        <v>233</v>
      </c>
      <c r="BX95" s="230" t="s">
        <v>233</v>
      </c>
      <c r="BY95" s="243">
        <v>3.2820913461538401</v>
      </c>
      <c r="BZ95" s="230" t="s">
        <v>233</v>
      </c>
      <c r="CA95" s="230" t="s">
        <v>233</v>
      </c>
      <c r="CB95" s="230" t="s">
        <v>233</v>
      </c>
      <c r="CC95" s="229" t="s">
        <v>233</v>
      </c>
      <c r="CD95" s="229" t="s">
        <v>233</v>
      </c>
      <c r="CE95" s="267">
        <f t="shared" si="14"/>
        <v>38.200191634615486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1374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>
        <v>195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1365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1364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1366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98065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1367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1368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1369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1373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1" t="s">
        <v>1370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1">
        <v>4258311994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 t="s">
        <v>1371</v>
      </c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7" t="s">
        <v>1372</v>
      </c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/>
      <c r="D114" s="20"/>
      <c r="E114" s="20"/>
    </row>
    <row r="115" spans="1:5" x14ac:dyDescent="0.35">
      <c r="A115" s="20" t="s">
        <v>290</v>
      </c>
      <c r="B115" s="46" t="s">
        <v>284</v>
      </c>
      <c r="C115" s="47"/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52</v>
      </c>
      <c r="D128" s="220">
        <v>271</v>
      </c>
      <c r="E128" s="20"/>
    </row>
    <row r="129" spans="1:5" x14ac:dyDescent="0.35">
      <c r="A129" s="20" t="s">
        <v>311</v>
      </c>
      <c r="B129" s="46" t="s">
        <v>284</v>
      </c>
      <c r="C129" s="216">
        <v>256</v>
      </c>
      <c r="D129" s="220">
        <v>8249</v>
      </c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10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>
        <v>15</v>
      </c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35">
      <c r="A145" s="20" t="s">
        <v>325</v>
      </c>
      <c r="B145" s="46" t="s">
        <v>284</v>
      </c>
      <c r="C145" s="47"/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>
        <v>9102890.7100000009</v>
      </c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31</v>
      </c>
      <c r="C155" s="50">
        <v>7</v>
      </c>
      <c r="D155" s="50">
        <v>9</v>
      </c>
      <c r="E155" s="32">
        <f>SUM(B155:D155)</f>
        <v>47</v>
      </c>
    </row>
    <row r="156" spans="1:6" x14ac:dyDescent="0.35">
      <c r="A156" s="20" t="s">
        <v>227</v>
      </c>
      <c r="B156" s="50">
        <v>144</v>
      </c>
      <c r="C156" s="50">
        <v>88</v>
      </c>
      <c r="D156" s="50">
        <v>41</v>
      </c>
      <c r="E156" s="32">
        <f>SUM(B156:D156)</f>
        <v>273</v>
      </c>
    </row>
    <row r="157" spans="1:6" x14ac:dyDescent="0.35">
      <c r="A157" s="20" t="s">
        <v>332</v>
      </c>
      <c r="B157" s="50">
        <v>21738</v>
      </c>
      <c r="C157" s="50">
        <v>12918</v>
      </c>
      <c r="D157" s="50">
        <v>24548</v>
      </c>
      <c r="E157" s="32">
        <f>SUM(B157:D157)</f>
        <v>59204</v>
      </c>
    </row>
    <row r="158" spans="1:6" x14ac:dyDescent="0.35">
      <c r="A158" s="20" t="s">
        <v>272</v>
      </c>
      <c r="B158" s="50">
        <v>686535.48</v>
      </c>
      <c r="C158" s="50">
        <v>282993.18</v>
      </c>
      <c r="D158" s="50">
        <v>162742.78000000003</v>
      </c>
      <c r="E158" s="32">
        <f>SUM(B158:D158)</f>
        <v>1132271.44</v>
      </c>
      <c r="F158" s="18"/>
    </row>
    <row r="159" spans="1:6" x14ac:dyDescent="0.35">
      <c r="A159" s="20" t="s">
        <v>273</v>
      </c>
      <c r="B159" s="50">
        <v>7563851.1200000001</v>
      </c>
      <c r="C159" s="50">
        <v>5021400.22</v>
      </c>
      <c r="D159" s="50">
        <v>18483557.690000001</v>
      </c>
      <c r="E159" s="32">
        <f>SUM(B159:D159)</f>
        <v>31068809.030000001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232</v>
      </c>
      <c r="C161" s="50">
        <v>2</v>
      </c>
      <c r="D161" s="50">
        <v>15</v>
      </c>
      <c r="E161" s="32">
        <f>SUM(B161:D161)</f>
        <v>249</v>
      </c>
    </row>
    <row r="162" spans="1:5" x14ac:dyDescent="0.35">
      <c r="A162" s="20" t="s">
        <v>227</v>
      </c>
      <c r="B162" s="50">
        <v>7721</v>
      </c>
      <c r="C162" s="50">
        <v>188</v>
      </c>
      <c r="D162" s="50">
        <v>344</v>
      </c>
      <c r="E162" s="32">
        <f>SUM(B162:D162)</f>
        <v>8253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>
        <v>30431189.859999999</v>
      </c>
      <c r="C164" s="50">
        <v>597700.05000000005</v>
      </c>
      <c r="D164" s="50">
        <v>1255462.0800000019</v>
      </c>
      <c r="E164" s="32">
        <f>SUM(B164:D164)</f>
        <v>32284351.990000002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4347479.8000000007</v>
      </c>
      <c r="C174" s="50">
        <v>4850313.7499999991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1448175.25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48427.029999999984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266998.37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1616670.92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30593.739999999994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137448.22999999998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787634.91000000015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8805.31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4344753.76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/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701670.08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701670.08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169931.16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169931.16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47340.56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/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47340.56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5128185.1399999997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5128185.1399999997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14631178</v>
      </c>
      <c r="C212" s="216"/>
      <c r="D212" s="220">
        <v>0</v>
      </c>
      <c r="E212" s="32">
        <f t="shared" ref="E212:E220" si="16">SUM(B212:C212)-D212</f>
        <v>14631178</v>
      </c>
    </row>
    <row r="213" spans="1:5" x14ac:dyDescent="0.35">
      <c r="A213" s="20" t="s">
        <v>367</v>
      </c>
      <c r="B213" s="220">
        <v>11973791.219999999</v>
      </c>
      <c r="C213" s="216">
        <v>0</v>
      </c>
      <c r="D213" s="220">
        <v>0</v>
      </c>
      <c r="E213" s="32">
        <f t="shared" si="16"/>
        <v>11973791.219999999</v>
      </c>
    </row>
    <row r="214" spans="1:5" x14ac:dyDescent="0.35">
      <c r="A214" s="20" t="s">
        <v>368</v>
      </c>
      <c r="B214" s="220">
        <v>32450709.140000001</v>
      </c>
      <c r="C214" s="216">
        <v>538909.12999999896</v>
      </c>
      <c r="D214" s="220">
        <v>0</v>
      </c>
      <c r="E214" s="32">
        <f t="shared" si="16"/>
        <v>32989618.27</v>
      </c>
    </row>
    <row r="215" spans="1:5" x14ac:dyDescent="0.35">
      <c r="A215" s="20" t="s">
        <v>369</v>
      </c>
      <c r="B215" s="220">
        <v>8856692.9700000007</v>
      </c>
      <c r="C215" s="216">
        <v>275348.05999999866</v>
      </c>
      <c r="D215" s="220">
        <v>0</v>
      </c>
      <c r="E215" s="32">
        <f t="shared" si="16"/>
        <v>9132041.0299999993</v>
      </c>
    </row>
    <row r="216" spans="1:5" x14ac:dyDescent="0.35">
      <c r="A216" s="20" t="s">
        <v>370</v>
      </c>
      <c r="B216" s="220">
        <v>4671744.66</v>
      </c>
      <c r="C216" s="216">
        <v>31234.490000000224</v>
      </c>
      <c r="D216" s="220">
        <v>0</v>
      </c>
      <c r="E216" s="32">
        <f t="shared" si="16"/>
        <v>4702979.1500000004</v>
      </c>
    </row>
    <row r="217" spans="1:5" x14ac:dyDescent="0.35">
      <c r="A217" s="20" t="s">
        <v>371</v>
      </c>
      <c r="B217" s="220">
        <v>1732302.5</v>
      </c>
      <c r="C217" s="216"/>
      <c r="D217" s="220">
        <v>78479.959999999963</v>
      </c>
      <c r="E217" s="32">
        <f t="shared" si="16"/>
        <v>1653822.54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0</v>
      </c>
      <c r="C220" s="216">
        <v>59450</v>
      </c>
      <c r="D220" s="220"/>
      <c r="E220" s="32">
        <f t="shared" si="16"/>
        <v>59450</v>
      </c>
    </row>
    <row r="221" spans="1:5" x14ac:dyDescent="0.35">
      <c r="A221" s="20" t="s">
        <v>215</v>
      </c>
      <c r="B221" s="32">
        <f>SUM(B212:B220)</f>
        <v>74316418.489999995</v>
      </c>
      <c r="C221" s="266">
        <f>SUM(C212:C220)</f>
        <v>904941.67999999784</v>
      </c>
      <c r="D221" s="32">
        <f>SUM(D212:D220)</f>
        <v>78479.959999999963</v>
      </c>
      <c r="E221" s="32">
        <f>SUM(E212:E220)</f>
        <v>75142880.210000008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4331279</v>
      </c>
      <c r="C226" s="216">
        <v>722841.0700000003</v>
      </c>
      <c r="D226" s="220"/>
      <c r="E226" s="32">
        <f t="shared" ref="E226:E233" si="17">SUM(B226:C226)-D226</f>
        <v>5054120.07</v>
      </c>
    </row>
    <row r="227" spans="1:5" x14ac:dyDescent="0.35">
      <c r="A227" s="20" t="s">
        <v>368</v>
      </c>
      <c r="B227" s="220">
        <v>10296827</v>
      </c>
      <c r="C227" s="216">
        <v>1541850.9000000004</v>
      </c>
      <c r="D227" s="220"/>
      <c r="E227" s="32">
        <f t="shared" si="17"/>
        <v>11838677.9</v>
      </c>
    </row>
    <row r="228" spans="1:5" x14ac:dyDescent="0.35">
      <c r="A228" s="20" t="s">
        <v>369</v>
      </c>
      <c r="B228" s="220">
        <v>2395675</v>
      </c>
      <c r="C228" s="216">
        <v>414537.87000000011</v>
      </c>
      <c r="D228" s="220"/>
      <c r="E228" s="32">
        <f t="shared" si="17"/>
        <v>2810212.87</v>
      </c>
    </row>
    <row r="229" spans="1:5" x14ac:dyDescent="0.35">
      <c r="A229" s="20" t="s">
        <v>370</v>
      </c>
      <c r="B229" s="220">
        <v>5400598</v>
      </c>
      <c r="C229" s="216">
        <v>383817.99000000022</v>
      </c>
      <c r="D229" s="220"/>
      <c r="E229" s="32">
        <f t="shared" si="17"/>
        <v>5784415.9900000002</v>
      </c>
    </row>
    <row r="230" spans="1:5" x14ac:dyDescent="0.35">
      <c r="A230" s="20" t="s">
        <v>371</v>
      </c>
      <c r="B230" s="220"/>
      <c r="C230" s="216"/>
      <c r="D230" s="220"/>
      <c r="E230" s="32">
        <f t="shared" si="17"/>
        <v>0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22424379</v>
      </c>
      <c r="C234" s="266">
        <f>SUM(C225:C233)</f>
        <v>3063047.830000001</v>
      </c>
      <c r="D234" s="32">
        <f>SUM(D225:D233)</f>
        <v>0</v>
      </c>
      <c r="E234" s="32">
        <f>SUM(E225:E233)</f>
        <v>25487426.829999998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53" t="s">
        <v>377</v>
      </c>
      <c r="C237" s="353"/>
      <c r="D237" s="38"/>
      <c r="E237" s="38"/>
    </row>
    <row r="238" spans="1:5" x14ac:dyDescent="0.35">
      <c r="A238" s="56" t="s">
        <v>377</v>
      </c>
      <c r="B238" s="38"/>
      <c r="C238" s="216">
        <v>644213.57999999996</v>
      </c>
      <c r="D238" s="40">
        <f>C238</f>
        <v>644213.57999999996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9114394.7300000004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1128002.42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178237.45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0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10082809.6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63767.98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20567212.18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429422.69009517261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403310.10990482738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832732.8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-45351.3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-45351.3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21998807.259999998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9087953.1799999997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9118019.1300000008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2368363.36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125642.48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97610.62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36744.17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16097606.220000003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9894327.9299999997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12296667.780000001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22190995.710000001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26604969.219999999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/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32989618.27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6356801.6900000004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9132041.0299999993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59450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75142880.209999993</v>
      </c>
      <c r="E292" s="20"/>
    </row>
    <row r="293" spans="1:5" x14ac:dyDescent="0.35">
      <c r="A293" s="20" t="s">
        <v>416</v>
      </c>
      <c r="B293" s="46" t="s">
        <v>284</v>
      </c>
      <c r="C293" s="47">
        <v>25487426.829999998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49655453.379999995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>
        <v>3009712.3</v>
      </c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3009712.3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90953767.609999999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>
        <v>966000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2562299.62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2164299.88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65938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751874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63750.03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6574161.5300000003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6863885.79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1657449.13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91243321.099999994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99764656.019999996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63750.03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99700905.989999995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-15385049.940000001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90890017.579999998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90953767.609999999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33471621.23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31436259.77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64907881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644213.57999999996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20567212.18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832732.8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-45351.3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21998807.259999998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42909073.740000002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>
        <v>86590.94</v>
      </c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282982.61000000004</v>
      </c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369573.55000000005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979083.38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1348656.9300000002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44257730.670000002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20349377.439999998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4344753.76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4879329.6800000006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4079994.33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533873.43999999994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4585378.7899999991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3909193.52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701670.08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169931.16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/>
      <c r="D399" s="20"/>
      <c r="E399" s="20"/>
    </row>
    <row r="400" spans="1:5" x14ac:dyDescent="0.35">
      <c r="A400" s="20" t="s">
        <v>502</v>
      </c>
      <c r="B400" s="46" t="s">
        <v>284</v>
      </c>
      <c r="C400" s="216"/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>
        <v>341879.57</v>
      </c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>
        <v>308608.68</v>
      </c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338606.07000000012</v>
      </c>
      <c r="D415" s="32"/>
      <c r="E415" s="237" t="str">
        <f>IF(OR(C415&gt;999999,C415/(D417)&gt;0.01),"Additional Classification Necessary - See Responses-2 Tab","")</f>
        <v/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989094.32000000007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44542596.519999988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-284865.84999998659</v>
      </c>
      <c r="E418" s="32"/>
    </row>
    <row r="419" spans="1:13" x14ac:dyDescent="0.35">
      <c r="A419" s="32" t="s">
        <v>508</v>
      </c>
      <c r="B419" s="20"/>
      <c r="C419" s="236">
        <v>5683350.580000001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5683350.580000001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5398484.7300000144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5398484.7300000144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42682</v>
      </c>
      <c r="E613" s="258">
        <f>SUM(C625:D648)+SUM(C669:D714)</f>
        <v>40035608.212390937</v>
      </c>
      <c r="F613" s="258">
        <f>CE65-(AX65+BD65+BE65+BG65+BJ65+BN65+BP65+BQ65+CB65+CC65+CD65)</f>
        <v>3601615.81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186.63839663461636</v>
      </c>
      <c r="I613" s="256">
        <f>CE93-(AX93+AY93+AZ93+BD93+BE93+BF93+BG93+BJ93+BN93+BO93+BP93+BQ93+BR93+CB93+CC93+CD93)</f>
        <v>17954.849999999999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63421344.189999998</v>
      </c>
      <c r="L613" s="262">
        <f>CE95-(AW95+AX95+AY95+AZ95+BA95+BB95+BC95+BD95+BE95+BF95+BG95+BH95+BI95+BJ95+BK95+BL95+BM95+BN95+BO95+BP95+BQ95+BR95+BS95+BT95+BU95+BV95+BW95+BX95+BY95+BZ95+CA95+CB95+CC95+CD95)</f>
        <v>30.796861490384721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1830485.21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1830485.21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601085.18999999994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108743.87000000001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2258825.23</v>
      </c>
      <c r="D620" s="256">
        <f>(D616/D613)*BN91</f>
        <v>147830.05760906238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1390508.6800000002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4506993.0276090624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0</v>
      </c>
      <c r="D625" s="256">
        <f>(D616/D613)*BD91</f>
        <v>0</v>
      </c>
      <c r="E625" s="258">
        <f>(E624/E613)*SUM(C625:D625)</f>
        <v>0</v>
      </c>
      <c r="F625" s="258">
        <f>SUM(C625:E625)</f>
        <v>0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1300468.43</v>
      </c>
      <c r="D626" s="256">
        <f>(D616/D613)*AY91</f>
        <v>101855.6387645846</v>
      </c>
      <c r="E626" s="258">
        <f>(E624/E613)*SUM(C626:D626)</f>
        <v>157866.08678057362</v>
      </c>
      <c r="F626" s="258">
        <f>(F625/F613)*AY65</f>
        <v>0</v>
      </c>
      <c r="G626" s="256">
        <f>SUM(C626:F626)</f>
        <v>1560190.1555451583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301365.40000000002</v>
      </c>
      <c r="D627" s="256">
        <f>(D616/D613)*BR91</f>
        <v>0</v>
      </c>
      <c r="E627" s="258">
        <f>(E624/E613)*SUM(C627:D627)</f>
        <v>33926.092726180694</v>
      </c>
      <c r="F627" s="258">
        <f>(F625/F613)*BR65</f>
        <v>0</v>
      </c>
      <c r="G627" s="256" t="e">
        <f>(G626/G613)*BR92</f>
        <v>#DIV/0!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 t="e">
        <f>(G626/G613)*BO92</f>
        <v>#DIV/0!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60339</v>
      </c>
      <c r="D629" s="256">
        <f>(D616/D613)*AZ91</f>
        <v>31607.412955578464</v>
      </c>
      <c r="E629" s="258">
        <f>(E624/E613)*SUM(C629:D629)</f>
        <v>10350.831687282802</v>
      </c>
      <c r="F629" s="258">
        <f>(F625/F613)*AZ65</f>
        <v>0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807070.06</v>
      </c>
      <c r="D630" s="256">
        <f>(D616/D613)*BF91</f>
        <v>35038.3397350171</v>
      </c>
      <c r="E630" s="258">
        <f>(E624/E613)*SUM(C630:D630)</f>
        <v>94800.025666203976</v>
      </c>
      <c r="F630" s="258">
        <f>(F625/F613)*BF65</f>
        <v>0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0</v>
      </c>
      <c r="D631" s="256">
        <f>(D616/D613)*BA91</f>
        <v>0</v>
      </c>
      <c r="E631" s="258">
        <f>(E624/E613)*SUM(C631:D631)</f>
        <v>0</v>
      </c>
      <c r="F631" s="258">
        <f>(F625/F613)*BA65</f>
        <v>0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1313914.8199999998</v>
      </c>
      <c r="D635" s="256">
        <f>(D616/D613)*BI91</f>
        <v>6733.1938046483292</v>
      </c>
      <c r="E635" s="258">
        <f>(E624/E613)*SUM(C635:D635)</f>
        <v>148671.43665126403</v>
      </c>
      <c r="F635" s="258">
        <f>(F625/F613)*BI65</f>
        <v>0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1547572.78</v>
      </c>
      <c r="D636" s="256">
        <f>(D616/D613)*BK91</f>
        <v>0</v>
      </c>
      <c r="E636" s="258">
        <f>(E624/E613)*SUM(C636:D636)</f>
        <v>174217.40397136909</v>
      </c>
      <c r="F636" s="258">
        <f>(F625/F613)*BK65</f>
        <v>0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800139.26</v>
      </c>
      <c r="D638" s="256">
        <f>(D616/D613)*BL91</f>
        <v>0</v>
      </c>
      <c r="E638" s="258">
        <f>(E624/E613)*SUM(C638:D638)</f>
        <v>90075.366079243337</v>
      </c>
      <c r="F638" s="258">
        <f>(F625/F613)*BL65</f>
        <v>0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309206.90999999997</v>
      </c>
      <c r="D639" s="256">
        <f>(D616/D613)*BM91</f>
        <v>0</v>
      </c>
      <c r="E639" s="258">
        <f>(E624/E613)*SUM(C639:D639)</f>
        <v>34808.847665444693</v>
      </c>
      <c r="F639" s="258">
        <f>(F625/F613)*BM65</f>
        <v>0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486831.26</v>
      </c>
      <c r="D643" s="256">
        <f>(D616/D613)*BV91</f>
        <v>6776.0803893913126</v>
      </c>
      <c r="E643" s="258">
        <f>(E624/E613)*SUM(C643:D643)</f>
        <v>55567.654416777528</v>
      </c>
      <c r="F643" s="258">
        <f>(F625/F613)*BV65</f>
        <v>0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238077.87</v>
      </c>
      <c r="D644" s="256">
        <f>(D616/D613)*BW91</f>
        <v>0</v>
      </c>
      <c r="E644" s="258">
        <f>(E624/E613)*SUM(C644:D644)</f>
        <v>26801.523644292251</v>
      </c>
      <c r="F644" s="258">
        <f>(F625/F613)*BW65</f>
        <v>0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720930.51000000013</v>
      </c>
      <c r="D646" s="256">
        <f>(D616/D613)*BY91</f>
        <v>3688.2462878965371</v>
      </c>
      <c r="E646" s="258">
        <f>(E624/E613)*SUM(C646:D646)</f>
        <v>81573.674738217829</v>
      </c>
      <c r="F646" s="258">
        <f>(F625/F613)*BY65</f>
        <v>0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14075564.479999999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476381.10735978291</v>
      </c>
      <c r="D671" s="256">
        <f>(D616/D613)*E91</f>
        <v>117131.84025003515</v>
      </c>
      <c r="E671" s="258">
        <f>(E624/E613)*SUM(C671:D671)</f>
        <v>66814.489303680879</v>
      </c>
      <c r="F671" s="258">
        <f>(F625/F613)*E65</f>
        <v>0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7373912.1092576385</v>
      </c>
      <c r="D678" s="256">
        <f>(D616/D613)*L91</f>
        <v>468527.36100014061</v>
      </c>
      <c r="E678" s="258">
        <f>(E624/E613)*SUM(C678:D678)</f>
        <v>882859.57401687384</v>
      </c>
      <c r="F678" s="258">
        <f>(F625/F613)*L65</f>
        <v>0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1016919.8999999999</v>
      </c>
      <c r="D680" s="256">
        <f>(D616/D613)*N91</f>
        <v>0</v>
      </c>
      <c r="E680" s="258">
        <f>(E624/E613)*SUM(C680:D680)</f>
        <v>114479.36233721055</v>
      </c>
      <c r="F680" s="258">
        <f>(F625/F613)*N65</f>
        <v>0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89240</v>
      </c>
      <c r="D682" s="256">
        <f>(D616/D613)*P91</f>
        <v>46746.377369851456</v>
      </c>
      <c r="E682" s="258">
        <f>(E624/E613)*SUM(C682:D682)</f>
        <v>15308.613557319388</v>
      </c>
      <c r="F682" s="258">
        <f>(F625/F613)*P65</f>
        <v>0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116.61</v>
      </c>
      <c r="D683" s="256">
        <f>(D616/D613)*Q91</f>
        <v>0</v>
      </c>
      <c r="E683" s="258">
        <f>(E624/E613)*SUM(C683:D683)</f>
        <v>13.127325408955143</v>
      </c>
      <c r="F683" s="258">
        <f>(F625/F613)*Q65</f>
        <v>0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0</v>
      </c>
      <c r="D684" s="256">
        <f>(D616/D613)*R91</f>
        <v>0</v>
      </c>
      <c r="E684" s="258">
        <f>(E624/E613)*SUM(C684:D684)</f>
        <v>0</v>
      </c>
      <c r="F684" s="258">
        <f>(F625/F613)*R65</f>
        <v>0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592554.13</v>
      </c>
      <c r="D685" s="256">
        <f>(D616/D613)*S91</f>
        <v>75952.14157982287</v>
      </c>
      <c r="E685" s="258">
        <f>(E624/E613)*SUM(C685:D685)</f>
        <v>75256.833590221053</v>
      </c>
      <c r="F685" s="258">
        <f>(F625/F613)*S65</f>
        <v>0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3752378.0100000002</v>
      </c>
      <c r="D687" s="256">
        <f>(D616/D613)*U91</f>
        <v>40141.843319432075</v>
      </c>
      <c r="E687" s="258">
        <f>(E624/E613)*SUM(C687:D687)</f>
        <v>426941.44785564713</v>
      </c>
      <c r="F687" s="258">
        <f>(F625/F613)*U65</f>
        <v>0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153564.59999999998</v>
      </c>
      <c r="D689" s="256">
        <f>(D616/D613)*W91</f>
        <v>20209.874194283304</v>
      </c>
      <c r="E689" s="258">
        <f>(E624/E613)*SUM(C689:D689)</f>
        <v>19562.593864320683</v>
      </c>
      <c r="F689" s="258">
        <f>(F625/F613)*W65</f>
        <v>0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239567.06999999998</v>
      </c>
      <c r="D690" s="256">
        <f>(D616/D613)*X91</f>
        <v>35826.595162593127</v>
      </c>
      <c r="E690" s="258">
        <f>(E624/E613)*SUM(C690:D690)</f>
        <v>31002.334775355404</v>
      </c>
      <c r="F690" s="258">
        <f>(F625/F613)*X65</f>
        <v>0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1337357.0600000003</v>
      </c>
      <c r="D691" s="256">
        <f>(D616/D613)*Y91</f>
        <v>35826.595162593127</v>
      </c>
      <c r="E691" s="258">
        <f>(E624/E613)*SUM(C691:D691)</f>
        <v>154585.61604989116</v>
      </c>
      <c r="F691" s="258">
        <f>(F625/F613)*Y65</f>
        <v>0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1639967.94</v>
      </c>
      <c r="D694" s="256">
        <f>(D616/D613)*AB91</f>
        <v>41900.193293894379</v>
      </c>
      <c r="E694" s="258">
        <f>(E624/E613)*SUM(C694:D694)</f>
        <v>189335.65115085238</v>
      </c>
      <c r="F694" s="258">
        <f>(F625/F613)*AB65</f>
        <v>0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0</v>
      </c>
      <c r="D695" s="256">
        <f>(D616/D613)*AC91</f>
        <v>0</v>
      </c>
      <c r="E695" s="258">
        <f>(E624/E613)*SUM(C695:D695)</f>
        <v>0</v>
      </c>
      <c r="F695" s="258">
        <f>(F625/F613)*AC65</f>
        <v>0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656479.01</v>
      </c>
      <c r="D697" s="256">
        <f>(D616/D613)*AE91</f>
        <v>53427.24954111335</v>
      </c>
      <c r="E697" s="258">
        <f>(E624/E613)*SUM(C697:D697)</f>
        <v>79917.421137555633</v>
      </c>
      <c r="F697" s="258">
        <f>(F625/F613)*AE65</f>
        <v>0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4485996.33</v>
      </c>
      <c r="D699" s="256">
        <f>(D616/D613)*AG91</f>
        <v>167129.02074340472</v>
      </c>
      <c r="E699" s="258">
        <f>(E624/E613)*SUM(C699:D699)</f>
        <v>523823.77710202563</v>
      </c>
      <c r="F699" s="258">
        <f>(F625/F613)*AG65</f>
        <v>0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6775150.8400000008</v>
      </c>
      <c r="D702" s="256">
        <f>(D616/D613)*AJ91</f>
        <v>69133.174605688575</v>
      </c>
      <c r="E702" s="258">
        <f>(E624/E613)*SUM(C702:D702)</f>
        <v>770492.61170601822</v>
      </c>
      <c r="F702" s="258">
        <f>(F625/F613)*AJ65</f>
        <v>0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675065.45</v>
      </c>
      <c r="D703" s="256">
        <f>(D616/D613)*AK91</f>
        <v>29681.805300618529</v>
      </c>
      <c r="E703" s="258">
        <f>(E624/E613)*SUM(C703:D703)</f>
        <v>79336.648241138886</v>
      </c>
      <c r="F703" s="258">
        <f>(F625/F613)*AK65</f>
        <v>0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279148.62</v>
      </c>
      <c r="D704" s="256">
        <f>(D616/D613)*AL91</f>
        <v>15830.296160329881</v>
      </c>
      <c r="E704" s="258">
        <f>(E624/E613)*SUM(C704:D704)</f>
        <v>33207.136791163255</v>
      </c>
      <c r="F704" s="258">
        <f>(F625/F613)*AL65</f>
        <v>0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255936.90000000002</v>
      </c>
      <c r="D705" s="256">
        <f>(D616/D613)*AM91</f>
        <v>0</v>
      </c>
      <c r="E705" s="258">
        <f>(E624/E613)*SUM(C705:D705)</f>
        <v>28811.997002480166</v>
      </c>
      <c r="F705" s="258">
        <f>(F625/F613)*AM65</f>
        <v>0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13682.243382578463</v>
      </c>
      <c r="D707" s="256">
        <f>(D616/D613)*AO91</f>
        <v>0</v>
      </c>
      <c r="E707" s="258">
        <f>(E624/E613)*SUM(C707:D707)</f>
        <v>1540.2732287765255</v>
      </c>
      <c r="F707" s="258">
        <f>(F625/F613)*AO65</f>
        <v>0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533556</v>
      </c>
      <c r="D708" s="256">
        <f>(D616/D613)*AP91</f>
        <v>279491.87277002016</v>
      </c>
      <c r="E708" s="258">
        <f>(E624/E613)*SUM(C708:D708)</f>
        <v>91528.548142619111</v>
      </c>
      <c r="F708" s="258">
        <f>(F625/F613)*AP65</f>
        <v>0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120062.83</v>
      </c>
      <c r="D714" s="256">
        <f>(D616/D613)*AV91</f>
        <v>0</v>
      </c>
      <c r="E714" s="258">
        <f>(E624/E613)*SUM(C714:D714)</f>
        <v>13516.026403653734</v>
      </c>
      <c r="F714" s="258">
        <f>(F625/F613)*AV65</f>
        <v>0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44542601.239999995</v>
      </c>
      <c r="D716" s="231">
        <f>SUM(D617:D648)+SUM(D669:D714)</f>
        <v>1830485.21</v>
      </c>
      <c r="E716" s="231">
        <f>SUM(E625:E648)+SUM(E669:E714)</f>
        <v>4506993.0276090624</v>
      </c>
      <c r="F716" s="231">
        <f>SUM(F626:F649)+SUM(F669:F714)</f>
        <v>0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5" customHeight="1" x14ac:dyDescent="0.3">
      <c r="C717" s="253">
        <f>CE86</f>
        <v>44542601.23999998</v>
      </c>
      <c r="D717" s="231">
        <f>D616</f>
        <v>1830485.21</v>
      </c>
      <c r="E717" s="231">
        <f>E624</f>
        <v>4506993.0276090624</v>
      </c>
      <c r="F717" s="231">
        <f>F625</f>
        <v>0</v>
      </c>
      <c r="G717" s="231">
        <f>G626</f>
        <v>1560190.1555451583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14075564.479999999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195</v>
      </c>
      <c r="C2" s="12" t="str">
        <f>SUBSTITUTE(LEFT(data!C98,49),",","")</f>
        <v>Snoqualmie Valley Hospital</v>
      </c>
      <c r="D2" s="12" t="str">
        <f>LEFT(data!C99,49)</f>
        <v>980 Frontier Ave SE</v>
      </c>
      <c r="E2" s="12" t="str">
        <f>RIGHT(data!C100,100)</f>
        <v>Snoqualmie Valley Hospital</v>
      </c>
      <c r="F2" s="12" t="str">
        <f>RIGHT(data!C101,100)</f>
        <v>WA</v>
      </c>
      <c r="G2" s="12" t="str">
        <f>RIGHT(data!C102,100)</f>
        <v>98065</v>
      </c>
      <c r="H2" s="12" t="str">
        <f>RIGHT(data!C103,100)</f>
        <v>King</v>
      </c>
      <c r="I2" s="12" t="str">
        <f>LEFT(data!C104,49)</f>
        <v>Renee Jensen</v>
      </c>
      <c r="J2" s="12" t="str">
        <f>LEFT(data!C105,49)</f>
        <v>Patrick Ritter</v>
      </c>
      <c r="K2" s="12" t="str">
        <f>LEFT(data!C107,49)</f>
        <v>425-831-2362</v>
      </c>
      <c r="L2" s="12" t="str">
        <f>LEFT(data!C107,49)</f>
        <v>425-831-2362</v>
      </c>
      <c r="M2" s="12" t="str">
        <f>LEFT(data!C109,49)</f>
        <v>Voltaire Tiotuico</v>
      </c>
      <c r="N2" s="12" t="str">
        <f>LEFT(data!C110,49)</f>
        <v>voltairet@snoqualmiehospital.org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195</v>
      </c>
      <c r="B2" s="224" t="str">
        <f>RIGHT(data!C96,4)</f>
        <v>2022</v>
      </c>
      <c r="C2" s="16" t="s">
        <v>1123</v>
      </c>
      <c r="D2" s="223">
        <f>ROUND(data!C181,0)</f>
        <v>1468251</v>
      </c>
      <c r="E2" s="223">
        <f>ROUND(data!C182,0)</f>
        <v>61659</v>
      </c>
      <c r="F2" s="223">
        <f>ROUND(data!C183,0)</f>
        <v>193252</v>
      </c>
      <c r="G2" s="223">
        <f>ROUND(data!C184,0)</f>
        <v>2106616</v>
      </c>
      <c r="H2" s="223">
        <f>ROUND(data!C185,0)</f>
        <v>25771</v>
      </c>
      <c r="I2" s="223">
        <f>ROUND(data!C186,0)</f>
        <v>115551</v>
      </c>
      <c r="J2" s="223">
        <f>ROUND(data!C187+data!C188,0)</f>
        <v>317700</v>
      </c>
      <c r="K2" s="223">
        <f>ROUND(data!C191,0)</f>
        <v>0</v>
      </c>
      <c r="L2" s="223">
        <f>ROUND(data!C192,0)</f>
        <v>429897</v>
      </c>
      <c r="M2" s="223">
        <f>ROUND(data!C195,0)</f>
        <v>1191</v>
      </c>
      <c r="N2" s="223">
        <f>ROUND(data!C196,0)</f>
        <v>0</v>
      </c>
      <c r="O2" s="223">
        <f>ROUND(data!C199,0)</f>
        <v>33989</v>
      </c>
      <c r="P2" s="223">
        <f>ROUND(data!C200,0)</f>
        <v>0</v>
      </c>
      <c r="Q2" s="223">
        <f>ROUND(data!C201,0)</f>
        <v>0</v>
      </c>
      <c r="R2" s="223">
        <f>ROUND(data!C204,0)</f>
        <v>0</v>
      </c>
      <c r="S2" s="223">
        <f>ROUND(data!C205,0)</f>
        <v>5009174</v>
      </c>
      <c r="T2" s="223">
        <f>ROUND(data!B211,0)</f>
        <v>14631178</v>
      </c>
      <c r="U2" s="223">
        <f>ROUND(data!C211,0)</f>
        <v>0</v>
      </c>
      <c r="V2" s="223">
        <f>ROUND(data!D211,0)</f>
        <v>0</v>
      </c>
      <c r="W2" s="223">
        <f>ROUND(data!B212,0)</f>
        <v>11973791</v>
      </c>
      <c r="X2" s="223">
        <f>ROUND(data!C212,0)</f>
        <v>0</v>
      </c>
      <c r="Y2" s="223">
        <f>ROUND(data!D212,0)</f>
        <v>0</v>
      </c>
      <c r="Z2" s="223">
        <f>ROUND(data!B213,0)</f>
        <v>32989618</v>
      </c>
      <c r="AA2" s="223">
        <f>ROUND(data!C213,0)</f>
        <v>329657</v>
      </c>
      <c r="AB2" s="223">
        <f>ROUND(data!D213,0)</f>
        <v>0</v>
      </c>
      <c r="AC2" s="223">
        <f>ROUND(data!B214,0)</f>
        <v>9132041</v>
      </c>
      <c r="AD2" s="223">
        <f>ROUND(data!C214,0)</f>
        <v>337046</v>
      </c>
      <c r="AE2" s="223">
        <f>ROUND(data!D214,0)</f>
        <v>0</v>
      </c>
      <c r="AF2" s="223">
        <f>ROUND(data!B215,0)</f>
        <v>4702979</v>
      </c>
      <c r="AG2" s="223">
        <f>ROUND(data!C215,0)</f>
        <v>3084653</v>
      </c>
      <c r="AH2" s="223">
        <f>ROUND(data!D215,0)</f>
        <v>0</v>
      </c>
      <c r="AI2" s="223">
        <f>ROUND(data!B216,0)</f>
        <v>1653823</v>
      </c>
      <c r="AJ2" s="223">
        <f>ROUND(data!C216,0)</f>
        <v>0</v>
      </c>
      <c r="AK2" s="223">
        <f>ROUND(data!D216,0)</f>
        <v>740197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59450</v>
      </c>
      <c r="AS2" s="223">
        <f>ROUND(data!C219,0)</f>
        <v>87830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5054120</v>
      </c>
      <c r="AY2" s="223">
        <f>ROUND(data!C225,0)</f>
        <v>755519</v>
      </c>
      <c r="AZ2" s="223">
        <f>ROUND(data!D225,0)</f>
        <v>0</v>
      </c>
      <c r="BA2" s="223">
        <f>ROUND(data!B226,0)</f>
        <v>11838678</v>
      </c>
      <c r="BB2" s="223">
        <f>ROUND(data!C226,0)</f>
        <v>1671292</v>
      </c>
      <c r="BC2" s="223">
        <f>ROUND(data!D226,0)</f>
        <v>0</v>
      </c>
      <c r="BD2" s="223">
        <f>ROUND(data!B227,0)</f>
        <v>2810213</v>
      </c>
      <c r="BE2" s="223">
        <f>ROUND(data!C227,0)</f>
        <v>438229</v>
      </c>
      <c r="BF2" s="223">
        <f>ROUND(data!D227,0)</f>
        <v>0</v>
      </c>
      <c r="BG2" s="223">
        <f>ROUND(data!B228,0)</f>
        <v>5784416</v>
      </c>
      <c r="BH2" s="223">
        <f>ROUND(data!C228,0)</f>
        <v>403083</v>
      </c>
      <c r="BI2" s="223">
        <f>ROUND(data!D228,0)</f>
        <v>0</v>
      </c>
      <c r="BJ2" s="223">
        <f>ROUND(data!B229,0)</f>
        <v>0</v>
      </c>
      <c r="BK2" s="223">
        <f>ROUND(data!C229,0)</f>
        <v>0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9168677</v>
      </c>
      <c r="BW2" s="223">
        <f>ROUND(data!C240,0)</f>
        <v>1208081</v>
      </c>
      <c r="BX2" s="223">
        <f>ROUND(data!C241,0)</f>
        <v>120319</v>
      </c>
      <c r="BY2" s="223">
        <f>ROUND(data!C242,0)</f>
        <v>0</v>
      </c>
      <c r="BZ2" s="223">
        <f>ROUND(data!C243,0)</f>
        <v>11153031</v>
      </c>
      <c r="CA2" s="223">
        <f>ROUND(data!C244,0)</f>
        <v>74760</v>
      </c>
      <c r="CB2" s="223">
        <f>ROUND(data!C247,0)</f>
        <v>0</v>
      </c>
      <c r="CC2" s="223">
        <f>ROUND(data!C249,0)</f>
        <v>819386</v>
      </c>
      <c r="CD2" s="223">
        <f>ROUND(data!C250,0)</f>
        <v>962876</v>
      </c>
      <c r="CE2" s="223">
        <f>ROUND(data!C254+data!C255,0)</f>
        <v>-7820</v>
      </c>
      <c r="CF2" s="223">
        <f>data!D237</f>
        <v>666611.14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195</v>
      </c>
      <c r="B2" s="16" t="str">
        <f>RIGHT(data!C96,4)</f>
        <v>2022</v>
      </c>
      <c r="C2" s="16" t="s">
        <v>1123</v>
      </c>
      <c r="D2" s="222">
        <f>ROUND(data!C127,0)</f>
        <v>42</v>
      </c>
      <c r="E2" s="222">
        <f>ROUND(data!C128,0)</f>
        <v>323</v>
      </c>
      <c r="F2" s="222">
        <f>ROUND(data!C129,0)</f>
        <v>0</v>
      </c>
      <c r="G2" s="222">
        <f>ROUND(data!C130,0)</f>
        <v>0</v>
      </c>
      <c r="H2" s="222">
        <f>ROUND(data!D127,0)</f>
        <v>144</v>
      </c>
      <c r="I2" s="222">
        <f>ROUND(data!D128,0)</f>
        <v>7898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10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15</v>
      </c>
      <c r="U2" s="222">
        <f>ROUND(data!C141,0)</f>
        <v>0</v>
      </c>
      <c r="V2" s="222">
        <f>ROUND(data!C142,0)</f>
        <v>0</v>
      </c>
      <c r="W2" s="222">
        <f>ROUND(data!C144,0)</f>
        <v>0</v>
      </c>
      <c r="X2" s="222">
        <f>ROUND(data!C145,0)</f>
        <v>0</v>
      </c>
      <c r="Y2" s="222">
        <f>ROUND(data!B154,0)</f>
        <v>26</v>
      </c>
      <c r="Z2" s="222">
        <f>ROUND(data!B155,0)</f>
        <v>87</v>
      </c>
      <c r="AA2" s="222">
        <f>ROUND(data!B156,0)</f>
        <v>18790</v>
      </c>
      <c r="AB2" s="222">
        <f>ROUND(data!B157,0)</f>
        <v>418102</v>
      </c>
      <c r="AC2" s="222">
        <f>ROUND(data!B158,0)</f>
        <v>8385551</v>
      </c>
      <c r="AD2" s="222">
        <f>ROUND(data!C154,0)</f>
        <v>3</v>
      </c>
      <c r="AE2" s="222">
        <f>ROUND(data!C155,0)</f>
        <v>4</v>
      </c>
      <c r="AF2" s="222">
        <f>ROUND(data!C156,0)</f>
        <v>11731</v>
      </c>
      <c r="AG2" s="222">
        <f>ROUND(data!C157,0)</f>
        <v>21675</v>
      </c>
      <c r="AH2" s="222">
        <f>ROUND(data!C158,0)</f>
        <v>5565270</v>
      </c>
      <c r="AI2" s="222">
        <f>ROUND(data!D154,0)</f>
        <v>6</v>
      </c>
      <c r="AJ2" s="222">
        <f>ROUND(data!D155,0)</f>
        <v>20</v>
      </c>
      <c r="AK2" s="222">
        <f>ROUND(data!D156,0)</f>
        <v>19839</v>
      </c>
      <c r="AL2" s="222">
        <f>ROUND(data!D157,0)</f>
        <v>398204</v>
      </c>
      <c r="AM2" s="222">
        <f>ROUND(data!D158,0)</f>
        <v>24258314</v>
      </c>
      <c r="AN2" s="222">
        <f>ROUND(data!B160,0)</f>
        <v>255</v>
      </c>
      <c r="AO2" s="222">
        <f>ROUND(data!B161,0)</f>
        <v>6859</v>
      </c>
      <c r="AP2" s="222">
        <f>ROUND(data!B162,0)</f>
        <v>0</v>
      </c>
      <c r="AQ2" s="222">
        <f>ROUND(data!B163,0)</f>
        <v>28298991</v>
      </c>
      <c r="AR2" s="222">
        <f>ROUND(data!B164,0)</f>
        <v>0</v>
      </c>
      <c r="AS2" s="222">
        <f>ROUND(data!C160,0)</f>
        <v>3</v>
      </c>
      <c r="AT2" s="222">
        <f>ROUND(data!C161,0)</f>
        <v>152</v>
      </c>
      <c r="AU2" s="222">
        <f>ROUND(data!C162,0)</f>
        <v>0</v>
      </c>
      <c r="AV2" s="222">
        <f>ROUND(data!C163,0)</f>
        <v>507052</v>
      </c>
      <c r="AW2" s="222">
        <f>ROUND(data!C164,0)</f>
        <v>0</v>
      </c>
      <c r="AX2" s="222">
        <f>ROUND(data!D160,0)</f>
        <v>10</v>
      </c>
      <c r="AY2" s="222">
        <f>ROUND(data!D161,0)</f>
        <v>201</v>
      </c>
      <c r="AZ2" s="222">
        <f>ROUND(data!D162,0)</f>
        <v>0</v>
      </c>
      <c r="BA2" s="222">
        <f>ROUND(data!D163,0)</f>
        <v>3078845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6247556</v>
      </c>
      <c r="BS2" s="222">
        <f>ROUND(data!C173,0)</f>
        <v>5119862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195</v>
      </c>
      <c r="B2" s="224" t="str">
        <f>RIGHT(data!C96,4)</f>
        <v>2022</v>
      </c>
      <c r="C2" s="16" t="s">
        <v>1123</v>
      </c>
      <c r="D2" s="222">
        <f>ROUND(data!C266,0)</f>
        <v>2424849</v>
      </c>
      <c r="E2" s="222">
        <f>ROUND(data!C267,0)</f>
        <v>0</v>
      </c>
      <c r="F2" s="222">
        <f>ROUND(data!C268,0)</f>
        <v>12892883</v>
      </c>
      <c r="G2" s="222">
        <f>ROUND(data!C269,0)</f>
        <v>3043740</v>
      </c>
      <c r="H2" s="222">
        <f>ROUND(data!C270,0)</f>
        <v>1344045</v>
      </c>
      <c r="I2" s="222">
        <f>ROUND(data!C271,0)</f>
        <v>75731</v>
      </c>
      <c r="J2" s="222">
        <f>ROUND(data!C272,0)</f>
        <v>0</v>
      </c>
      <c r="K2" s="222">
        <f>ROUND(data!C273,0)</f>
        <v>168158</v>
      </c>
      <c r="L2" s="222">
        <f>ROUND(data!C274,0)</f>
        <v>189113</v>
      </c>
      <c r="M2" s="222">
        <f>ROUND(data!C275,0)</f>
        <v>0</v>
      </c>
      <c r="N2" s="222">
        <f>ROUND(data!C278,0)</f>
        <v>8651738</v>
      </c>
      <c r="O2" s="222">
        <f>ROUND(data!C279,0)</f>
        <v>0</v>
      </c>
      <c r="P2" s="222">
        <f>ROUND(data!C280,0)</f>
        <v>4454834</v>
      </c>
      <c r="Q2" s="222">
        <f>ROUND(data!C283,0)</f>
        <v>26604969</v>
      </c>
      <c r="R2" s="222">
        <f>ROUND(data!C284,0)</f>
        <v>0</v>
      </c>
      <c r="S2" s="222">
        <f>ROUND(data!C285,0)</f>
        <v>33319275</v>
      </c>
      <c r="T2" s="222">
        <f>ROUND(data!C286,0)</f>
        <v>0</v>
      </c>
      <c r="U2" s="222">
        <f>ROUND(data!C287,0)</f>
        <v>8701258</v>
      </c>
      <c r="V2" s="222">
        <f>ROUND(data!C288,0)</f>
        <v>9469087</v>
      </c>
      <c r="W2" s="222">
        <f>ROUND(data!C289,0)</f>
        <v>0</v>
      </c>
      <c r="X2" s="222">
        <f>ROUND(data!C290,0)</f>
        <v>147280</v>
      </c>
      <c r="Y2" s="222">
        <f>ROUND(data!C291,0)</f>
        <v>0</v>
      </c>
      <c r="Z2" s="222">
        <f>ROUND(data!C292,0)</f>
        <v>28755549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2861336</v>
      </c>
      <c r="AI2" s="222">
        <f>ROUND(data!C314,0)</f>
        <v>966000</v>
      </c>
      <c r="AJ2" s="222">
        <f>ROUND(data!C315,0)</f>
        <v>2562300</v>
      </c>
      <c r="AK2" s="222">
        <f>ROUND(data!C316,0)</f>
        <v>2164300</v>
      </c>
      <c r="AL2" s="222">
        <f>ROUND(data!C317,0)</f>
        <v>0</v>
      </c>
      <c r="AM2" s="222">
        <f>ROUND(data!C318,0)</f>
        <v>0</v>
      </c>
      <c r="AN2" s="222">
        <f>ROUND(data!C319,0)</f>
        <v>65938</v>
      </c>
      <c r="AO2" s="222">
        <f>ROUND(data!C320,0)</f>
        <v>0</v>
      </c>
      <c r="AP2" s="222">
        <f>ROUND(data!C321,0)</f>
        <v>0</v>
      </c>
      <c r="AQ2" s="222">
        <f>ROUND(data!C322,0)</f>
        <v>751874</v>
      </c>
      <c r="AR2" s="222">
        <f>ROUND(data!C323,0)</f>
        <v>63750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6863886</v>
      </c>
      <c r="AY2" s="222">
        <f>ROUND(data!C334,0)</f>
        <v>1657449</v>
      </c>
      <c r="AZ2" s="222">
        <f>ROUND(data!C335,0)</f>
        <v>91243321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-15385050</v>
      </c>
      <c r="BJ2" s="222">
        <f>ROUND(data!C349,0)</f>
        <v>0</v>
      </c>
      <c r="BK2" s="222">
        <f>ROUND(data!CE60,2)</f>
        <v>209.69</v>
      </c>
      <c r="BL2" s="222">
        <f>ROUND(data!C358,0)</f>
        <v>32722869</v>
      </c>
      <c r="BM2" s="222">
        <f>ROUND(data!C359,0)</f>
        <v>38209135</v>
      </c>
      <c r="BN2" s="222">
        <f>ROUND(data!C363,0)</f>
        <v>21724867</v>
      </c>
      <c r="BO2" s="222">
        <f>ROUND(data!C364,0)</f>
        <v>1782262</v>
      </c>
      <c r="BP2" s="222">
        <f>ROUND(data!C365,0)</f>
        <v>-7820</v>
      </c>
      <c r="BQ2" s="222">
        <f>ROUND(data!D381,0)</f>
        <v>362496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74508</v>
      </c>
      <c r="CB2" s="222">
        <f>ROUND(data!C380,0)</f>
        <v>287988</v>
      </c>
      <c r="CC2" s="222">
        <f>ROUND(data!C382,0)</f>
        <v>1211711</v>
      </c>
      <c r="CD2" s="222">
        <f>ROUND(data!C389,0)</f>
        <v>20585851</v>
      </c>
      <c r="CE2" s="222">
        <f>ROUND(data!C390,0)</f>
        <v>4284545</v>
      </c>
      <c r="CF2" s="222">
        <f>ROUND(data!C391,0)</f>
        <v>6206114</v>
      </c>
      <c r="CG2" s="222">
        <f>ROUND(data!C392,0)</f>
        <v>4010027</v>
      </c>
      <c r="CH2" s="222">
        <f>ROUND(data!C393,0)</f>
        <v>617770</v>
      </c>
      <c r="CI2" s="222">
        <f>ROUND(data!C394,0)</f>
        <v>4497624</v>
      </c>
      <c r="CJ2" s="222">
        <f>ROUND(data!C395,0)</f>
        <v>4015777</v>
      </c>
      <c r="CK2" s="222">
        <f>ROUND(data!C396,0)</f>
        <v>429897</v>
      </c>
      <c r="CL2" s="222">
        <f>ROUND(data!C397,0)</f>
        <v>209498</v>
      </c>
      <c r="CM2" s="222">
        <f>ROUND(data!C398,0)</f>
        <v>0</v>
      </c>
      <c r="CN2" s="222">
        <f>ROUND(data!C399,0)</f>
        <v>0</v>
      </c>
      <c r="CO2" s="222">
        <f>ROUND(data!C362,0)</f>
        <v>666611</v>
      </c>
      <c r="CP2" s="222">
        <f>ROUND(data!D415,0)</f>
        <v>1259260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412948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406478</v>
      </c>
      <c r="DC2" s="65">
        <f>ROUND(data!C413,0)</f>
        <v>0</v>
      </c>
      <c r="DD2" s="65">
        <f>ROUND(data!C414,0)</f>
        <v>439833</v>
      </c>
      <c r="DE2" s="65">
        <f>ROUND(data!C419,0)</f>
        <v>0</v>
      </c>
      <c r="DF2" s="222">
        <f>ROUND(data!D420,0)</f>
        <v>-1053736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195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195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195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0</v>
      </c>
      <c r="F4" s="212">
        <f>ROUND(data!E60,2)</f>
        <v>2.44</v>
      </c>
      <c r="G4" s="222">
        <f>ROUND(data!E61,0)</f>
        <v>208399</v>
      </c>
      <c r="H4" s="222">
        <f>ROUND(data!E62,0)</f>
        <v>53079</v>
      </c>
      <c r="I4" s="222">
        <f>ROUND(data!E63,0)</f>
        <v>120250</v>
      </c>
      <c r="J4" s="222">
        <f>ROUND(data!E64,0)</f>
        <v>17824</v>
      </c>
      <c r="K4" s="222">
        <f>ROUND(data!E65,0)</f>
        <v>0</v>
      </c>
      <c r="L4" s="222">
        <f>ROUND(data!E66,0)</f>
        <v>10868</v>
      </c>
      <c r="M4" s="66">
        <f>ROUND(data!E67,0)</f>
        <v>229704</v>
      </c>
      <c r="N4" s="222">
        <f>ROUND(data!E68,0)</f>
        <v>18550</v>
      </c>
      <c r="O4" s="222">
        <f>ROUND(data!E69,0)</f>
        <v>4436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956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3480</v>
      </c>
      <c r="AD4" s="222">
        <f>ROUND(data!E84,0)</f>
        <v>0</v>
      </c>
      <c r="AE4" s="222">
        <f>ROUND(data!E89,0)</f>
        <v>1447198</v>
      </c>
      <c r="AF4" s="222">
        <f>ROUND(data!E87,0)</f>
        <v>1103061</v>
      </c>
      <c r="AG4" s="222">
        <f>IF(data!E90&gt;0,ROUND(data!E90,0),0)</f>
        <v>2731</v>
      </c>
      <c r="AH4" s="222">
        <f>IF(data!E91&gt;0,ROUND(data!E91,0),0)</f>
        <v>0</v>
      </c>
      <c r="AI4" s="222">
        <f>IF(data!E92&gt;0,ROUND(data!E92,0),0)</f>
        <v>1102</v>
      </c>
      <c r="AJ4" s="222">
        <f>IF(data!E93&gt;0,ROUND(data!E93,0),0)</f>
        <v>0</v>
      </c>
      <c r="AK4" s="212">
        <f>IF(data!E94&gt;0,ROUND(data!E94,2),0)</f>
        <v>0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195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195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195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195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195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195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195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36.04</v>
      </c>
      <c r="G11" s="222">
        <f>ROUND(data!L61,0)</f>
        <v>3280824</v>
      </c>
      <c r="H11" s="222">
        <f>ROUND(data!L62,0)</f>
        <v>835619</v>
      </c>
      <c r="I11" s="222">
        <f>ROUND(data!L63,0)</f>
        <v>1893100</v>
      </c>
      <c r="J11" s="222">
        <f>ROUND(data!L64,0)</f>
        <v>280611</v>
      </c>
      <c r="K11" s="222">
        <f>ROUND(data!L65,0)</f>
        <v>0</v>
      </c>
      <c r="L11" s="222">
        <f>ROUND(data!L66,0)</f>
        <v>171091</v>
      </c>
      <c r="M11" s="66">
        <f>ROUND(data!L67,0)</f>
        <v>918815</v>
      </c>
      <c r="N11" s="222">
        <f>ROUND(data!L68,0)</f>
        <v>292025</v>
      </c>
      <c r="O11" s="222">
        <f>ROUND(data!L69,0)</f>
        <v>69834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15051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54783</v>
      </c>
      <c r="AD11" s="222">
        <f>ROUND(data!L84,0)</f>
        <v>0</v>
      </c>
      <c r="AE11" s="222">
        <f>ROUND(data!L89,0)</f>
        <v>22783271</v>
      </c>
      <c r="AF11" s="222">
        <f>ROUND(data!L87,0)</f>
        <v>22783271</v>
      </c>
      <c r="AG11" s="222">
        <f>IF(data!L90&gt;0,ROUND(data!L90,0),0)</f>
        <v>10925</v>
      </c>
      <c r="AH11" s="222">
        <f>IF(data!L91&gt;0,ROUND(data!L91,0),0)</f>
        <v>0</v>
      </c>
      <c r="AI11" s="222">
        <f>IF(data!L92&gt;0,ROUND(data!L92,0),0)</f>
        <v>4407</v>
      </c>
      <c r="AJ11" s="222">
        <f>IF(data!L93&gt;0,ROUND(data!L93,0),0)</f>
        <v>0</v>
      </c>
      <c r="AK11" s="212">
        <f>IF(data!L94&gt;0,ROUND(data!L94,2),0)</f>
        <v>19.600000000000001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195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195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2.58</v>
      </c>
      <c r="G13" s="222">
        <f>ROUND(data!N61,0)</f>
        <v>476340</v>
      </c>
      <c r="H13" s="222">
        <f>ROUND(data!N62,0)</f>
        <v>57829</v>
      </c>
      <c r="I13" s="222">
        <f>ROUND(data!N63,0)</f>
        <v>54713</v>
      </c>
      <c r="J13" s="222">
        <f>ROUND(data!N64,0)</f>
        <v>197</v>
      </c>
      <c r="K13" s="222">
        <f>ROUND(data!N65,0)</f>
        <v>181</v>
      </c>
      <c r="L13" s="222">
        <f>ROUND(data!N66,0)</f>
        <v>165903</v>
      </c>
      <c r="M13" s="66">
        <f>ROUND(data!N67,0)</f>
        <v>0</v>
      </c>
      <c r="N13" s="222">
        <f>ROUND(data!N68,0)</f>
        <v>0</v>
      </c>
      <c r="O13" s="222">
        <f>ROUND(data!N69,0)</f>
        <v>3140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3140</v>
      </c>
      <c r="AD13" s="222">
        <f>ROUND(data!N84,0)</f>
        <v>0</v>
      </c>
      <c r="AE13" s="222">
        <f>ROUND(data!N89,0)</f>
        <v>801092</v>
      </c>
      <c r="AF13" s="222">
        <f>ROUND(data!N87,0)</f>
        <v>757551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195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195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91673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1090</v>
      </c>
      <c r="AH15" s="222">
        <f>IF(data!P91&gt;0,ROUND(data!P91,0),0)</f>
        <v>0</v>
      </c>
      <c r="AI15" s="222">
        <f>IF(data!P92&gt;0,ROUND(data!P92,0),0)</f>
        <v>440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195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195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195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2.62</v>
      </c>
      <c r="G18" s="222">
        <f>ROUND(data!S61,0)</f>
        <v>206534</v>
      </c>
      <c r="H18" s="222">
        <f>ROUND(data!S62,0)</f>
        <v>35028</v>
      </c>
      <c r="I18" s="222">
        <f>ROUND(data!S63,0)</f>
        <v>0</v>
      </c>
      <c r="J18" s="222">
        <f>ROUND(data!S64,0)</f>
        <v>154411</v>
      </c>
      <c r="K18" s="222">
        <f>ROUND(data!S65,0)</f>
        <v>0</v>
      </c>
      <c r="L18" s="222">
        <f>ROUND(data!S66,0)</f>
        <v>100729</v>
      </c>
      <c r="M18" s="66">
        <f>ROUND(data!S67,0)</f>
        <v>148947</v>
      </c>
      <c r="N18" s="222">
        <f>ROUND(data!S68,0)</f>
        <v>0</v>
      </c>
      <c r="O18" s="222">
        <f>ROUND(data!S69,0)</f>
        <v>-12399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-7614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-4785</v>
      </c>
      <c r="AD18" s="222">
        <f>ROUND(data!S84,0)</f>
        <v>0</v>
      </c>
      <c r="AE18" s="222">
        <f>ROUND(data!S89,0)</f>
        <v>190725</v>
      </c>
      <c r="AF18" s="222">
        <f>ROUND(data!S87,0)</f>
        <v>48414</v>
      </c>
      <c r="AG18" s="222">
        <f>IF(data!S90&gt;0,ROUND(data!S90,0),0)</f>
        <v>1771</v>
      </c>
      <c r="AH18" s="222">
        <f>IF(data!S91&gt;0,ROUND(data!S91,0),0)</f>
        <v>0</v>
      </c>
      <c r="AI18" s="222">
        <f>IF(data!S92&gt;0,ROUND(data!S92,0),0)</f>
        <v>714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195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195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12.93</v>
      </c>
      <c r="G20" s="222">
        <f>ROUND(data!U61,0)</f>
        <v>916253</v>
      </c>
      <c r="H20" s="222">
        <f>ROUND(data!U62,0)</f>
        <v>177152</v>
      </c>
      <c r="I20" s="222">
        <f>ROUND(data!U63,0)</f>
        <v>135293</v>
      </c>
      <c r="J20" s="222">
        <f>ROUND(data!U64,0)</f>
        <v>550872</v>
      </c>
      <c r="K20" s="222">
        <f>ROUND(data!U65,0)</f>
        <v>0</v>
      </c>
      <c r="L20" s="222">
        <f>ROUND(data!U66,0)</f>
        <v>707231</v>
      </c>
      <c r="M20" s="66">
        <f>ROUND(data!U67,0)</f>
        <v>78721</v>
      </c>
      <c r="N20" s="222">
        <f>ROUND(data!U68,0)</f>
        <v>0</v>
      </c>
      <c r="O20" s="222">
        <f>ROUND(data!U69,0)</f>
        <v>7987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7983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4</v>
      </c>
      <c r="AD20" s="222">
        <f>ROUND(data!U84,0)</f>
        <v>0</v>
      </c>
      <c r="AE20" s="222">
        <f>ROUND(data!U89,0)</f>
        <v>8157693</v>
      </c>
      <c r="AF20" s="222">
        <f>ROUND(data!U87,0)</f>
        <v>522147</v>
      </c>
      <c r="AG20" s="222">
        <f>IF(data!U90&gt;0,ROUND(data!U90,0),0)</f>
        <v>936</v>
      </c>
      <c r="AH20" s="222">
        <f>IF(data!U91&gt;0,ROUND(data!U91,0),0)</f>
        <v>0</v>
      </c>
      <c r="AI20" s="222">
        <f>IF(data!U92&gt;0,ROUND(data!U92,0),0)</f>
        <v>378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195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88</v>
      </c>
      <c r="J21" s="222">
        <f>ROUND(data!V64,0)</f>
        <v>59821</v>
      </c>
      <c r="K21" s="222">
        <f>ROUND(data!V65,0)</f>
        <v>0</v>
      </c>
      <c r="L21" s="222">
        <f>ROUND(data!V66,0)</f>
        <v>3000</v>
      </c>
      <c r="M21" s="66">
        <f>ROUND(data!V67,0)</f>
        <v>0</v>
      </c>
      <c r="N21" s="222">
        <f>ROUND(data!V68,0)</f>
        <v>0</v>
      </c>
      <c r="O21" s="222">
        <f>ROUND(data!V69,0)</f>
        <v>6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6</v>
      </c>
      <c r="AD21" s="222">
        <f>ROUND(data!V84,0)</f>
        <v>0</v>
      </c>
      <c r="AE21" s="222">
        <f>ROUND(data!V89,0)</f>
        <v>5253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195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5657</v>
      </c>
      <c r="J22" s="222">
        <f>ROUND(data!W64,0)</f>
        <v>87062</v>
      </c>
      <c r="K22" s="222">
        <f>ROUND(data!W65,0)</f>
        <v>0</v>
      </c>
      <c r="L22" s="222">
        <f>ROUND(data!W66,0)</f>
        <v>0</v>
      </c>
      <c r="M22" s="66">
        <f>ROUND(data!W67,0)</f>
        <v>39633</v>
      </c>
      <c r="N22" s="222">
        <f>ROUND(data!W68,0)</f>
        <v>0</v>
      </c>
      <c r="O22" s="222">
        <f>ROUND(data!W69,0)</f>
        <v>66230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66208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22</v>
      </c>
      <c r="AD22" s="222">
        <f>ROUND(data!W84,0)</f>
        <v>0</v>
      </c>
      <c r="AE22" s="222">
        <f>ROUND(data!W89,0)</f>
        <v>796805</v>
      </c>
      <c r="AF22" s="222">
        <f>ROUND(data!W87,0)</f>
        <v>74578</v>
      </c>
      <c r="AG22" s="222">
        <f>IF(data!W90&gt;0,ROUND(data!W90,0),0)</f>
        <v>471</v>
      </c>
      <c r="AH22" s="222">
        <f>IF(data!W91&gt;0,ROUND(data!W91,0),0)</f>
        <v>0</v>
      </c>
      <c r="AI22" s="222">
        <f>IF(data!W92&gt;0,ROUND(data!W92,0),0)</f>
        <v>190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195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86665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70258</v>
      </c>
      <c r="N23" s="222">
        <f>ROUND(data!X68,0)</f>
        <v>0</v>
      </c>
      <c r="O23" s="222">
        <f>ROUND(data!X69,0)</f>
        <v>88217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88217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6867908</v>
      </c>
      <c r="AF23" s="222">
        <f>ROUND(data!X87,0)</f>
        <v>667154</v>
      </c>
      <c r="AG23" s="222">
        <f>IF(data!X90&gt;0,ROUND(data!X90,0),0)</f>
        <v>835</v>
      </c>
      <c r="AH23" s="222">
        <f>IF(data!X91&gt;0,ROUND(data!X91,0),0)</f>
        <v>0</v>
      </c>
      <c r="AI23" s="222">
        <f>IF(data!X92&gt;0,ROUND(data!X92,0),0)</f>
        <v>337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195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10.119999999999999</v>
      </c>
      <c r="G24" s="222">
        <f>ROUND(data!Y61,0)</f>
        <v>1134382</v>
      </c>
      <c r="H24" s="222">
        <f>ROUND(data!Y62,0)</f>
        <v>238748</v>
      </c>
      <c r="I24" s="222">
        <f>ROUND(data!Y63,0)</f>
        <v>76186</v>
      </c>
      <c r="J24" s="222">
        <f>ROUND(data!Y64,0)</f>
        <v>52570</v>
      </c>
      <c r="K24" s="222">
        <f>ROUND(data!Y65,0)</f>
        <v>0</v>
      </c>
      <c r="L24" s="222">
        <f>ROUND(data!Y66,0)</f>
        <v>4515</v>
      </c>
      <c r="M24" s="66">
        <f>ROUND(data!Y67,0)</f>
        <v>70258</v>
      </c>
      <c r="N24" s="222">
        <f>ROUND(data!Y68,0)</f>
        <v>9694</v>
      </c>
      <c r="O24" s="222">
        <f>ROUND(data!Y69,0)</f>
        <v>64435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61947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2488</v>
      </c>
      <c r="AD24" s="222">
        <f>ROUND(data!Y84,0)</f>
        <v>0</v>
      </c>
      <c r="AE24" s="222">
        <f>ROUND(data!Y89,0)</f>
        <v>2356328</v>
      </c>
      <c r="AF24" s="222">
        <f>ROUND(data!Y87,0)</f>
        <v>127652</v>
      </c>
      <c r="AG24" s="222">
        <f>IF(data!Y90&gt;0,ROUND(data!Y90,0),0)</f>
        <v>835</v>
      </c>
      <c r="AH24" s="222">
        <f>IF(data!Y91&gt;0,ROUND(data!Y91,0),0)</f>
        <v>0</v>
      </c>
      <c r="AI24" s="222">
        <f>IF(data!Y92&gt;0,ROUND(data!Y92,0),0)</f>
        <v>337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195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195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195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4.18</v>
      </c>
      <c r="G27" s="222">
        <f>ROUND(data!AB61,0)</f>
        <v>568208</v>
      </c>
      <c r="H27" s="222">
        <f>ROUND(data!AB62,0)</f>
        <v>94533</v>
      </c>
      <c r="I27" s="222">
        <f>ROUND(data!AB63,0)</f>
        <v>0</v>
      </c>
      <c r="J27" s="222">
        <f>ROUND(data!AB64,0)</f>
        <v>788886</v>
      </c>
      <c r="K27" s="222">
        <f>ROUND(data!AB65,0)</f>
        <v>21629</v>
      </c>
      <c r="L27" s="222">
        <f>ROUND(data!AB66,0)</f>
        <v>20492</v>
      </c>
      <c r="M27" s="66">
        <f>ROUND(data!AB67,0)</f>
        <v>82169</v>
      </c>
      <c r="N27" s="222">
        <f>ROUND(data!AB68,0)</f>
        <v>57077</v>
      </c>
      <c r="O27" s="222">
        <f>ROUND(data!AB69,0)</f>
        <v>4327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609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3718</v>
      </c>
      <c r="AD27" s="222">
        <f>ROUND(data!AB84,0)</f>
        <v>0</v>
      </c>
      <c r="AE27" s="222">
        <f>ROUND(data!AB89,0)</f>
        <v>1878609</v>
      </c>
      <c r="AF27" s="222">
        <f>ROUND(data!AB87,0)</f>
        <v>1347515</v>
      </c>
      <c r="AG27" s="222">
        <f>IF(data!AB90&gt;0,ROUND(data!AB90,0),0)</f>
        <v>977</v>
      </c>
      <c r="AH27" s="222">
        <f>IF(data!AB91&gt;0,ROUND(data!AB91,0),0)</f>
        <v>0</v>
      </c>
      <c r="AI27" s="222">
        <f>IF(data!AB92&gt;0,ROUND(data!AB92,0),0)</f>
        <v>394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195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195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195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4.9400000000000004</v>
      </c>
      <c r="G30" s="222">
        <f>ROUND(data!AE61,0)</f>
        <v>423723</v>
      </c>
      <c r="H30" s="222">
        <f>ROUND(data!AE62,0)</f>
        <v>81880</v>
      </c>
      <c r="I30" s="222">
        <f>ROUND(data!AE63,0)</f>
        <v>0</v>
      </c>
      <c r="J30" s="222">
        <f>ROUND(data!AE64,0)</f>
        <v>5264</v>
      </c>
      <c r="K30" s="222">
        <f>ROUND(data!AE65,0)</f>
        <v>0</v>
      </c>
      <c r="L30" s="222">
        <f>ROUND(data!AE66,0)</f>
        <v>14210</v>
      </c>
      <c r="M30" s="66">
        <f>ROUND(data!AE67,0)</f>
        <v>104775</v>
      </c>
      <c r="N30" s="222">
        <f>ROUND(data!AE68,0)</f>
        <v>4292</v>
      </c>
      <c r="O30" s="222">
        <f>ROUND(data!AE69,0)</f>
        <v>6478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6478</v>
      </c>
      <c r="AD30" s="222">
        <f>ROUND(data!AE84,0)</f>
        <v>0</v>
      </c>
      <c r="AE30" s="222">
        <f>ROUND(data!AE89,0)</f>
        <v>3624885</v>
      </c>
      <c r="AF30" s="222">
        <f>ROUND(data!AE87,0)</f>
        <v>2287607</v>
      </c>
      <c r="AG30" s="222">
        <f>IF(data!AE90&gt;0,ROUND(data!AE90,0),0)</f>
        <v>1246</v>
      </c>
      <c r="AH30" s="222">
        <f>IF(data!AE91&gt;0,ROUND(data!AE91,0),0)</f>
        <v>0</v>
      </c>
      <c r="AI30" s="222">
        <f>IF(data!AE92&gt;0,ROUND(data!AE92,0),0)</f>
        <v>502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195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195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11.76</v>
      </c>
      <c r="G32" s="222">
        <f>ROUND(data!AG61,0)</f>
        <v>1244481</v>
      </c>
      <c r="H32" s="222">
        <f>ROUND(data!AG62,0)</f>
        <v>330352</v>
      </c>
      <c r="I32" s="222">
        <f>ROUND(data!AG63,0)</f>
        <v>3104152</v>
      </c>
      <c r="J32" s="222">
        <f>ROUND(data!AG64,0)</f>
        <v>167336</v>
      </c>
      <c r="K32" s="222">
        <f>ROUND(data!AG65,0)</f>
        <v>17</v>
      </c>
      <c r="L32" s="222">
        <f>ROUND(data!AG66,0)</f>
        <v>186188</v>
      </c>
      <c r="M32" s="66">
        <f>ROUND(data!AG67,0)</f>
        <v>327752</v>
      </c>
      <c r="N32" s="222">
        <f>ROUND(data!AG68,0)</f>
        <v>0</v>
      </c>
      <c r="O32" s="222">
        <f>ROUND(data!AG69,0)</f>
        <v>16280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6717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9562</v>
      </c>
      <c r="AD32" s="222">
        <f>ROUND(data!AG84,0)</f>
        <v>0</v>
      </c>
      <c r="AE32" s="222">
        <f>ROUND(data!AG89,0)</f>
        <v>9260163</v>
      </c>
      <c r="AF32" s="222">
        <f>ROUND(data!AG87,0)</f>
        <v>7095</v>
      </c>
      <c r="AG32" s="222">
        <f>IF(data!AG90&gt;0,ROUND(data!AG90,0),0)</f>
        <v>3897</v>
      </c>
      <c r="AH32" s="222">
        <f>IF(data!AG91&gt;0,ROUND(data!AG91,0),0)</f>
        <v>0</v>
      </c>
      <c r="AI32" s="222">
        <f>IF(data!AG92&gt;0,ROUND(data!AG92,0),0)</f>
        <v>1572</v>
      </c>
      <c r="AJ32" s="222">
        <f>IF(data!AG93&gt;0,ROUND(data!AG93,0),0)</f>
        <v>0</v>
      </c>
      <c r="AK32" s="212">
        <f>IF(data!AG94&gt;0,ROUND(data!AG94,2),0)</f>
        <v>6.95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195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195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195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37.81</v>
      </c>
      <c r="G35" s="222">
        <f>ROUND(data!AJ61,0)</f>
        <v>4456936</v>
      </c>
      <c r="H35" s="222">
        <f>ROUND(data!AJ62,0)</f>
        <v>735671</v>
      </c>
      <c r="I35" s="222">
        <f>ROUND(data!AJ63,0)</f>
        <v>539759</v>
      </c>
      <c r="J35" s="222">
        <f>ROUND(data!AJ64,0)</f>
        <v>563539</v>
      </c>
      <c r="K35" s="222">
        <f>ROUND(data!AJ65,0)</f>
        <v>20200</v>
      </c>
      <c r="L35" s="222">
        <f>ROUND(data!AJ66,0)</f>
        <v>398934</v>
      </c>
      <c r="M35" s="66">
        <f>ROUND(data!AJ67,0)</f>
        <v>135575</v>
      </c>
      <c r="N35" s="222">
        <f>ROUND(data!AJ68,0)</f>
        <v>12265</v>
      </c>
      <c r="O35" s="222">
        <f>ROUND(data!AJ69,0)</f>
        <v>49573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6529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43044</v>
      </c>
      <c r="AD35" s="222">
        <f>ROUND(data!AJ84,0)</f>
        <v>0</v>
      </c>
      <c r="AE35" s="222">
        <f>ROUND(data!AJ89,0)</f>
        <v>7065791</v>
      </c>
      <c r="AF35" s="222">
        <f>ROUND(data!AJ87,0)</f>
        <v>6392</v>
      </c>
      <c r="AG35" s="222">
        <f>IF(data!AJ90&gt;0,ROUND(data!AJ90,0),0)</f>
        <v>1612</v>
      </c>
      <c r="AH35" s="222">
        <f>IF(data!AJ91&gt;0,ROUND(data!AJ91,0),0)</f>
        <v>0</v>
      </c>
      <c r="AI35" s="222">
        <f>IF(data!AJ92&gt;0,ROUND(data!AJ92,0),0)</f>
        <v>650</v>
      </c>
      <c r="AJ35" s="222">
        <f>IF(data!AJ93&gt;0,ROUND(data!AJ93,0),0)</f>
        <v>0</v>
      </c>
      <c r="AK35" s="212">
        <f>IF(data!AJ94&gt;0,ROUND(data!AJ94,2),0)</f>
        <v>2.36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195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5.05</v>
      </c>
      <c r="G36" s="222">
        <f>ROUND(data!AK61,0)</f>
        <v>528419</v>
      </c>
      <c r="H36" s="222">
        <f>ROUND(data!AK62,0)</f>
        <v>86750</v>
      </c>
      <c r="I36" s="222">
        <f>ROUND(data!AK63,0)</f>
        <v>0</v>
      </c>
      <c r="J36" s="222">
        <f>ROUND(data!AK64,0)</f>
        <v>6988</v>
      </c>
      <c r="K36" s="222">
        <f>ROUND(data!AK65,0)</f>
        <v>0</v>
      </c>
      <c r="L36" s="222">
        <f>ROUND(data!AK66,0)</f>
        <v>0</v>
      </c>
      <c r="M36" s="66">
        <f>ROUND(data!AK67,0)</f>
        <v>58208</v>
      </c>
      <c r="N36" s="222">
        <f>ROUND(data!AK68,0)</f>
        <v>0</v>
      </c>
      <c r="O36" s="222">
        <f>ROUND(data!AK69,0)</f>
        <v>2114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2114</v>
      </c>
      <c r="AD36" s="222">
        <f>ROUND(data!AK84,0)</f>
        <v>0</v>
      </c>
      <c r="AE36" s="222">
        <f>ROUND(data!AK89,0)</f>
        <v>2398905</v>
      </c>
      <c r="AF36" s="222">
        <f>ROUND(data!AK87,0)</f>
        <v>2312918</v>
      </c>
      <c r="AG36" s="222">
        <f>IF(data!AK90&gt;0,ROUND(data!AK90,0),0)</f>
        <v>692</v>
      </c>
      <c r="AH36" s="222">
        <f>IF(data!AK91&gt;0,ROUND(data!AK91,0),0)</f>
        <v>0</v>
      </c>
      <c r="AI36" s="222">
        <f>IF(data!AK92&gt;0,ROUND(data!AK92,0),0)</f>
        <v>279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195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1.99</v>
      </c>
      <c r="G37" s="222">
        <f>ROUND(data!AL61,0)</f>
        <v>192401</v>
      </c>
      <c r="H37" s="222">
        <f>ROUND(data!AL62,0)</f>
        <v>36156</v>
      </c>
      <c r="I37" s="222">
        <f>ROUND(data!AL63,0)</f>
        <v>0</v>
      </c>
      <c r="J37" s="222">
        <f>ROUND(data!AL64,0)</f>
        <v>74</v>
      </c>
      <c r="K37" s="222">
        <f>ROUND(data!AL65,0)</f>
        <v>0</v>
      </c>
      <c r="L37" s="222">
        <f>ROUND(data!AL66,0)</f>
        <v>0</v>
      </c>
      <c r="M37" s="66">
        <f>ROUND(data!AL67,0)</f>
        <v>31044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615568</v>
      </c>
      <c r="AF37" s="222">
        <f>ROUND(data!AL87,0)</f>
        <v>576962</v>
      </c>
      <c r="AG37" s="222">
        <f>IF(data!AL90&gt;0,ROUND(data!AL90,0),0)</f>
        <v>369</v>
      </c>
      <c r="AH37" s="222">
        <f>IF(data!AL91&gt;0,ROUND(data!AL91,0),0)</f>
        <v>0</v>
      </c>
      <c r="AI37" s="222">
        <f>IF(data!AL92&gt;0,ROUND(data!AL92,0),0)</f>
        <v>149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195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1.68</v>
      </c>
      <c r="G38" s="222">
        <f>ROUND(data!AM61,0)</f>
        <v>127418</v>
      </c>
      <c r="H38" s="222">
        <f>ROUND(data!AM62,0)</f>
        <v>35140</v>
      </c>
      <c r="I38" s="222">
        <f>ROUND(data!AM63,0)</f>
        <v>0</v>
      </c>
      <c r="J38" s="222">
        <f>ROUND(data!AM64,0)</f>
        <v>110</v>
      </c>
      <c r="K38" s="222">
        <f>ROUND(data!AM65,0)</f>
        <v>0</v>
      </c>
      <c r="L38" s="222">
        <f>ROUND(data!AM66,0)</f>
        <v>1600</v>
      </c>
      <c r="M38" s="66">
        <f>ROUND(data!AM67,0)</f>
        <v>0</v>
      </c>
      <c r="N38" s="222">
        <f>ROUND(data!AM68,0)</f>
        <v>0</v>
      </c>
      <c r="O38" s="222">
        <f>ROUND(data!AM69,0)</f>
        <v>79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79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195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195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0.39</v>
      </c>
      <c r="G40" s="222">
        <f>ROUND(data!AO61,0)</f>
        <v>33088</v>
      </c>
      <c r="H40" s="222">
        <f>ROUND(data!AO62,0)</f>
        <v>8427</v>
      </c>
      <c r="I40" s="222">
        <f>ROUND(data!AO63,0)</f>
        <v>19092</v>
      </c>
      <c r="J40" s="222">
        <f>ROUND(data!AO64,0)</f>
        <v>2830</v>
      </c>
      <c r="K40" s="222">
        <f>ROUND(data!AO65,0)</f>
        <v>0</v>
      </c>
      <c r="L40" s="222">
        <f>ROUND(data!AO66,0)</f>
        <v>1725</v>
      </c>
      <c r="M40" s="66">
        <f>ROUND(data!AO67,0)</f>
        <v>0</v>
      </c>
      <c r="N40" s="222">
        <f>ROUND(data!AO68,0)</f>
        <v>2945</v>
      </c>
      <c r="O40" s="222">
        <f>ROUND(data!AO69,0)</f>
        <v>704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152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552</v>
      </c>
      <c r="AD40" s="222">
        <f>ROUND(data!AO84,0)</f>
        <v>0</v>
      </c>
      <c r="AE40" s="222">
        <f>ROUND(data!AO89,0)</f>
        <v>229773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195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548103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6517</v>
      </c>
      <c r="AH41" s="222">
        <f>IF(data!AP91&gt;0,ROUND(data!AP91,0),0)</f>
        <v>0</v>
      </c>
      <c r="AI41" s="222">
        <f>IF(data!AP92&gt;0,ROUND(data!AP92,0),0)</f>
        <v>2629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195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195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195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195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195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195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0.22</v>
      </c>
      <c r="G47" s="222">
        <f>ROUND(data!AV61,0)</f>
        <v>15845</v>
      </c>
      <c r="H47" s="222">
        <f>ROUND(data!AV62,0)</f>
        <v>3573</v>
      </c>
      <c r="I47" s="222">
        <f>ROUND(data!AV63,0)</f>
        <v>19864</v>
      </c>
      <c r="J47" s="222">
        <f>ROUND(data!AV64,0)</f>
        <v>57679</v>
      </c>
      <c r="K47" s="222">
        <f>ROUND(data!AV65,0)</f>
        <v>0</v>
      </c>
      <c r="L47" s="222">
        <f>ROUND(data!AV66,0)</f>
        <v>47284</v>
      </c>
      <c r="M47" s="66">
        <f>ROUND(data!AV67,0)</f>
        <v>0</v>
      </c>
      <c r="N47" s="222">
        <f>ROUND(data!AV68,0)</f>
        <v>0</v>
      </c>
      <c r="O47" s="222">
        <f>ROUND(data!AV69,0)</f>
        <v>2000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2000</v>
      </c>
      <c r="AD47" s="222">
        <f>ROUND(data!AV84,0)</f>
        <v>0</v>
      </c>
      <c r="AE47" s="222">
        <f>ROUND(data!AV89,0)</f>
        <v>830756</v>
      </c>
      <c r="AF47" s="222">
        <f>ROUND(data!AV87,0)</f>
        <v>71876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195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195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195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23996</v>
      </c>
      <c r="F50" s="212">
        <f>ROUND(data!AY60,2)</f>
        <v>8.69</v>
      </c>
      <c r="G50" s="222">
        <f>ROUND(data!AY61,0)</f>
        <v>437982</v>
      </c>
      <c r="H50" s="222">
        <f>ROUND(data!AY62,0)</f>
        <v>152659</v>
      </c>
      <c r="I50" s="222">
        <f>ROUND(data!AY63,0)</f>
        <v>0</v>
      </c>
      <c r="J50" s="222">
        <f>ROUND(data!AY64,0)</f>
        <v>245191</v>
      </c>
      <c r="K50" s="222">
        <f>ROUND(data!AY65,0)</f>
        <v>0</v>
      </c>
      <c r="L50" s="222">
        <f>ROUND(data!AY66,0)</f>
        <v>299298</v>
      </c>
      <c r="M50" s="66">
        <f>ROUND(data!AY67,0)</f>
        <v>199746</v>
      </c>
      <c r="N50" s="222">
        <f>ROUND(data!AY68,0)</f>
        <v>7521</v>
      </c>
      <c r="O50" s="222">
        <f>ROUND(data!AY69,0)</f>
        <v>1706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1706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2375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195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10614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61984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737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195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195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195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195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195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47748</v>
      </c>
      <c r="F56" s="212">
        <f>ROUND(data!BE60,2)</f>
        <v>3.25</v>
      </c>
      <c r="G56" s="222">
        <f>ROUND(data!BE61,0)</f>
        <v>321275</v>
      </c>
      <c r="H56" s="222">
        <f>ROUND(data!BE62,0)</f>
        <v>76903</v>
      </c>
      <c r="I56" s="222">
        <f>ROUND(data!BE63,0)</f>
        <v>0</v>
      </c>
      <c r="J56" s="222">
        <f>ROUND(data!BE64,0)</f>
        <v>110847</v>
      </c>
      <c r="K56" s="222">
        <f>ROUND(data!BE65,0)</f>
        <v>559486</v>
      </c>
      <c r="L56" s="222">
        <f>ROUND(data!BE66,0)</f>
        <v>284461</v>
      </c>
      <c r="M56" s="66">
        <f>ROUND(data!BE67,0)</f>
        <v>426069</v>
      </c>
      <c r="N56" s="222">
        <f>ROUND(data!BE68,0)</f>
        <v>24843</v>
      </c>
      <c r="O56" s="222">
        <f>ROUND(data!BE69,0)</f>
        <v>164033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159438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4596</v>
      </c>
      <c r="AD56" s="222">
        <f>ROUND(data!BE84,0)</f>
        <v>0</v>
      </c>
      <c r="AE56" s="222"/>
      <c r="AF56" s="222"/>
      <c r="AG56" s="222">
        <f>IF(data!BE90&gt;0,ROUND(data!BE90,0),0)</f>
        <v>5066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195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6.01</v>
      </c>
      <c r="G57" s="222">
        <f>ROUND(data!BF61,0)</f>
        <v>286954</v>
      </c>
      <c r="H57" s="222">
        <f>ROUND(data!BF62,0)</f>
        <v>97002</v>
      </c>
      <c r="I57" s="222">
        <f>ROUND(data!BF63,0)</f>
        <v>0</v>
      </c>
      <c r="J57" s="222">
        <f>ROUND(data!BF64,0)</f>
        <v>210087</v>
      </c>
      <c r="K57" s="222">
        <f>ROUND(data!BF65,0)</f>
        <v>0</v>
      </c>
      <c r="L57" s="222">
        <f>ROUND(data!BF66,0)</f>
        <v>152843</v>
      </c>
      <c r="M57" s="66">
        <f>ROUND(data!BF67,0)</f>
        <v>68713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817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195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0.75</v>
      </c>
      <c r="G58" s="222">
        <f>ROUND(data!BG61,0)</f>
        <v>88736</v>
      </c>
      <c r="H58" s="222">
        <f>ROUND(data!BG62,0)</f>
        <v>19316</v>
      </c>
      <c r="I58" s="222">
        <f>ROUND(data!BG63,0)</f>
        <v>16280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85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85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195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195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10.78</v>
      </c>
      <c r="G60" s="222">
        <f>ROUND(data!BI61,0)</f>
        <v>1027079</v>
      </c>
      <c r="H60" s="222">
        <f>ROUND(data!BI62,0)</f>
        <v>207748</v>
      </c>
      <c r="I60" s="222">
        <f>ROUND(data!BI63,0)</f>
        <v>0</v>
      </c>
      <c r="J60" s="222">
        <f>ROUND(data!BI64,0)</f>
        <v>89410</v>
      </c>
      <c r="K60" s="222">
        <f>ROUND(data!BI65,0)</f>
        <v>0</v>
      </c>
      <c r="L60" s="222">
        <f>ROUND(data!BI66,0)</f>
        <v>1635</v>
      </c>
      <c r="M60" s="66">
        <f>ROUND(data!BI67,0)</f>
        <v>13204</v>
      </c>
      <c r="N60" s="222">
        <f>ROUND(data!BI68,0)</f>
        <v>0</v>
      </c>
      <c r="O60" s="222">
        <f>ROUND(data!BI69,0)</f>
        <v>7905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4437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3468</v>
      </c>
      <c r="AD60" s="222">
        <f>ROUND(data!BI84,0)</f>
        <v>0</v>
      </c>
      <c r="AE60" s="222"/>
      <c r="AF60" s="222"/>
      <c r="AG60" s="222">
        <f>IF(data!BI90&gt;0,ROUND(data!BI90,0),0)</f>
        <v>157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195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4.2300000000000004</v>
      </c>
      <c r="G61" s="222">
        <f>ROUND(data!BJ61,0)</f>
        <v>451709</v>
      </c>
      <c r="H61" s="222">
        <f>ROUND(data!BJ62,0)</f>
        <v>35152</v>
      </c>
      <c r="I61" s="222">
        <f>ROUND(data!BJ63,0)</f>
        <v>68541</v>
      </c>
      <c r="J61" s="222">
        <f>ROUND(data!BJ64,0)</f>
        <v>7071</v>
      </c>
      <c r="K61" s="222">
        <f>ROUND(data!BJ65,0)</f>
        <v>0</v>
      </c>
      <c r="L61" s="222">
        <f>ROUND(data!BJ66,0)</f>
        <v>33209</v>
      </c>
      <c r="M61" s="66">
        <f>ROUND(data!BJ67,0)</f>
        <v>0</v>
      </c>
      <c r="N61" s="222">
        <f>ROUND(data!BJ68,0)</f>
        <v>0</v>
      </c>
      <c r="O61" s="222">
        <f>ROUND(data!BJ69,0)</f>
        <v>62655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62655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195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3.28</v>
      </c>
      <c r="G62" s="222">
        <f>ROUND(data!BK61,0)</f>
        <v>200981</v>
      </c>
      <c r="H62" s="222">
        <f>ROUND(data!BK62,0)</f>
        <v>61828</v>
      </c>
      <c r="I62" s="222">
        <f>ROUND(data!BK63,0)</f>
        <v>0</v>
      </c>
      <c r="J62" s="222">
        <f>ROUND(data!BK64,0)</f>
        <v>288</v>
      </c>
      <c r="K62" s="222">
        <f>ROUND(data!BK65,0)</f>
        <v>0</v>
      </c>
      <c r="L62" s="222">
        <f>ROUND(data!BK66,0)</f>
        <v>1281365</v>
      </c>
      <c r="M62" s="66">
        <f>ROUND(data!BK67,0)</f>
        <v>0</v>
      </c>
      <c r="N62" s="222">
        <f>ROUND(data!BK68,0)</f>
        <v>0</v>
      </c>
      <c r="O62" s="222">
        <f>ROUND(data!BK69,0)</f>
        <v>1487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1487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195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12.4</v>
      </c>
      <c r="G63" s="222">
        <f>ROUND(data!BL61,0)</f>
        <v>672244</v>
      </c>
      <c r="H63" s="222">
        <f>ROUND(data!BL62,0)</f>
        <v>230903</v>
      </c>
      <c r="I63" s="222">
        <f>ROUND(data!BL63,0)</f>
        <v>0</v>
      </c>
      <c r="J63" s="222">
        <f>ROUND(data!BL64,0)</f>
        <v>1840</v>
      </c>
      <c r="K63" s="222">
        <f>ROUND(data!BL65,0)</f>
        <v>0</v>
      </c>
      <c r="L63" s="222">
        <f>ROUND(data!BL66,0)</f>
        <v>4726</v>
      </c>
      <c r="M63" s="66">
        <f>ROUND(data!BL67,0)</f>
        <v>0</v>
      </c>
      <c r="N63" s="222">
        <f>ROUND(data!BL68,0)</f>
        <v>0</v>
      </c>
      <c r="O63" s="222">
        <f>ROUND(data!BL69,0)</f>
        <v>2700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2700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195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406478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406478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195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6.24</v>
      </c>
      <c r="G65" s="222">
        <f>ROUND(data!BN61,0)</f>
        <v>1348438</v>
      </c>
      <c r="H65" s="222">
        <f>ROUND(data!BN62,0)</f>
        <v>190977</v>
      </c>
      <c r="I65" s="222">
        <f>ROUND(data!BN63,0)</f>
        <v>66474</v>
      </c>
      <c r="J65" s="222">
        <f>ROUND(data!BN64,0)</f>
        <v>35084</v>
      </c>
      <c r="K65" s="222">
        <f>ROUND(data!BN65,0)</f>
        <v>540</v>
      </c>
      <c r="L65" s="222">
        <f>ROUND(data!BN66,0)</f>
        <v>47524</v>
      </c>
      <c r="M65" s="66">
        <f>ROUND(data!BN67,0)</f>
        <v>289905</v>
      </c>
      <c r="N65" s="222">
        <f>ROUND(data!BN68,0)</f>
        <v>685</v>
      </c>
      <c r="O65" s="222">
        <f>ROUND(data!BN69,0)</f>
        <v>382497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209498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172999</v>
      </c>
      <c r="AD65" s="222">
        <f>ROUND(data!BN84,0)</f>
        <v>0</v>
      </c>
      <c r="AE65" s="222"/>
      <c r="AF65" s="222"/>
      <c r="AG65" s="222">
        <f>IF(data!BN90&gt;0,ROUND(data!BN90,0),0)</f>
        <v>3447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195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195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195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195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3.41</v>
      </c>
      <c r="G69" s="222">
        <f>ROUND(data!BR61,0)</f>
        <v>326676</v>
      </c>
      <c r="H69" s="222">
        <f>ROUND(data!BR62,0)</f>
        <v>100812</v>
      </c>
      <c r="I69" s="222">
        <f>ROUND(data!BR63,0)</f>
        <v>0</v>
      </c>
      <c r="J69" s="222">
        <f>ROUND(data!BR64,0)</f>
        <v>16517</v>
      </c>
      <c r="K69" s="222">
        <f>ROUND(data!BR65,0)</f>
        <v>0</v>
      </c>
      <c r="L69" s="222">
        <f>ROUND(data!BR66,0)</f>
        <v>26145</v>
      </c>
      <c r="M69" s="66">
        <f>ROUND(data!BR67,0)</f>
        <v>0</v>
      </c>
      <c r="N69" s="222">
        <f>ROUND(data!BR68,0)</f>
        <v>0</v>
      </c>
      <c r="O69" s="222">
        <f>ROUND(data!BR69,0)</f>
        <v>34614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34614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195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195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195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195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2.2000000000000002</v>
      </c>
      <c r="G73" s="222">
        <f>ROUND(data!BV61,0)</f>
        <v>167469</v>
      </c>
      <c r="H73" s="222">
        <f>ROUND(data!BV62,0)</f>
        <v>1928</v>
      </c>
      <c r="I73" s="222">
        <f>ROUND(data!BV63,0)</f>
        <v>0</v>
      </c>
      <c r="J73" s="222">
        <f>ROUND(data!BV64,0)</f>
        <v>742</v>
      </c>
      <c r="K73" s="222">
        <f>ROUND(data!BV65,0)</f>
        <v>0</v>
      </c>
      <c r="L73" s="222">
        <f>ROUND(data!BV66,0)</f>
        <v>385003</v>
      </c>
      <c r="M73" s="66">
        <f>ROUND(data!BV67,0)</f>
        <v>13288</v>
      </c>
      <c r="N73" s="222">
        <f>ROUND(data!BV68,0)</f>
        <v>0</v>
      </c>
      <c r="O73" s="222">
        <f>ROUND(data!BV69,0)</f>
        <v>524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524</v>
      </c>
      <c r="AD73" s="222">
        <f>ROUND(data!BV84,0)</f>
        <v>0</v>
      </c>
      <c r="AE73" s="222"/>
      <c r="AF73" s="222"/>
      <c r="AG73" s="222">
        <f>IF(data!BV90&gt;0,ROUND(data!BV90,0),0)</f>
        <v>158</v>
      </c>
      <c r="AH73" s="222">
        <f>IF(data!BV91&gt;0,ROUND(data!BV91,0),0)</f>
        <v>0</v>
      </c>
      <c r="AI73" s="222">
        <f>IF(data!BV92&gt;0,ROUND(data!BV92,0),0)</f>
        <v>64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195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1.81</v>
      </c>
      <c r="G74" s="222">
        <f>ROUND(data!BW61,0)</f>
        <v>150005</v>
      </c>
      <c r="H74" s="222">
        <f>ROUND(data!BW62,0)</f>
        <v>30184</v>
      </c>
      <c r="I74" s="222">
        <f>ROUND(data!BW63,0)</f>
        <v>0</v>
      </c>
      <c r="J74" s="222">
        <f>ROUND(data!BW64,0)</f>
        <v>8922</v>
      </c>
      <c r="K74" s="222">
        <f>ROUND(data!BW65,0)</f>
        <v>0</v>
      </c>
      <c r="L74" s="222">
        <f>ROUND(data!BW66,0)</f>
        <v>4048</v>
      </c>
      <c r="M74" s="66">
        <f>ROUND(data!BW67,0)</f>
        <v>0</v>
      </c>
      <c r="N74" s="222">
        <f>ROUND(data!BW68,0)</f>
        <v>0</v>
      </c>
      <c r="O74" s="222">
        <f>ROUND(data!BW69,0)</f>
        <v>2001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2001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195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195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3.96</v>
      </c>
      <c r="G76" s="222">
        <f>ROUND(data!BY61,0)</f>
        <v>504882</v>
      </c>
      <c r="H76" s="222">
        <f>ROUND(data!BY62,0)</f>
        <v>93813</v>
      </c>
      <c r="I76" s="222">
        <f>ROUND(data!BY63,0)</f>
        <v>0</v>
      </c>
      <c r="J76" s="222">
        <f>ROUND(data!BY64,0)</f>
        <v>118</v>
      </c>
      <c r="K76" s="222">
        <f>ROUND(data!BY65,0)</f>
        <v>0</v>
      </c>
      <c r="L76" s="222">
        <f>ROUND(data!BY66,0)</f>
        <v>0</v>
      </c>
      <c r="M76" s="66">
        <f>ROUND(data!BY67,0)</f>
        <v>7233</v>
      </c>
      <c r="N76" s="222">
        <f>ROUND(data!BY68,0)</f>
        <v>0</v>
      </c>
      <c r="O76" s="222">
        <f>ROUND(data!BY69,0)</f>
        <v>19216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19216</v>
      </c>
      <c r="AD76" s="222">
        <f>ROUND(data!BY84,0)</f>
        <v>0</v>
      </c>
      <c r="AE76" s="222"/>
      <c r="AF76" s="222"/>
      <c r="AG76" s="222">
        <f>IF(data!BY90&gt;0,ROUND(data!BY90,0),0)</f>
        <v>86</v>
      </c>
      <c r="AH76" s="222">
        <f>IF(data!BY91&gt;0,ROUND(data!BY91,0),0)</f>
        <v>0</v>
      </c>
      <c r="AI76" s="222">
        <f>IF(data!BY92&gt;0,ROUND(data!BY92,0),0)</f>
        <v>35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195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195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195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195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7.91</v>
      </c>
      <c r="G80" s="222">
        <f>ROUND(data!CC61,0)</f>
        <v>788173</v>
      </c>
      <c r="H80" s="222">
        <f>ROUND(data!CC62,0)</f>
        <v>175385</v>
      </c>
      <c r="I80" s="222">
        <f>ROUND(data!CC63,0)</f>
        <v>0</v>
      </c>
      <c r="J80" s="222">
        <f>ROUND(data!CC64,0)</f>
        <v>487835</v>
      </c>
      <c r="K80" s="222">
        <f>ROUND(data!CC65,0)</f>
        <v>15717</v>
      </c>
      <c r="L80" s="222">
        <f>ROUND(data!CC66,0)</f>
        <v>143598</v>
      </c>
      <c r="M80" s="66">
        <f>ROUND(data!CC67,0)</f>
        <v>0</v>
      </c>
      <c r="N80" s="222">
        <f>ROUND(data!CC68,0)</f>
        <v>0</v>
      </c>
      <c r="O80" s="222">
        <f>ROUND(data!CC69,0)</f>
        <v>9416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612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8804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3"/>
  <sheetViews>
    <sheetView workbookViewId="0">
      <selection activeCell="M35" sqref="M35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Snoqualmie Valley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H-195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980 Frontier Ave SE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Snoqualmie Valley Hospital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e" vm="1">
        <v>#VALUE!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 t="s">
        <v>1383</v>
      </c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352" t="s">
        <v>1384</v>
      </c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e" vm="2">
        <v>#VALUE!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 t="s">
        <v>1385</v>
      </c>
      <c r="D41" s="120"/>
      <c r="E41" s="120"/>
      <c r="F41" s="121"/>
      <c r="G41" s="120"/>
      <c r="H41" s="120"/>
      <c r="I41" s="120"/>
      <c r="J41" s="122"/>
    </row>
    <row r="42" spans="2:10" ht="15" thickBot="1" x14ac:dyDescent="0.4">
      <c r="B42" s="130" t="s">
        <v>691</v>
      </c>
      <c r="C42" s="131" t="s">
        <v>1384</v>
      </c>
      <c r="D42" s="131"/>
      <c r="E42" s="131"/>
      <c r="F42" s="132"/>
      <c r="G42" s="131"/>
      <c r="H42" s="131"/>
      <c r="I42" s="131"/>
      <c r="J42" s="133"/>
    </row>
    <row r="43" spans="2:10" ht="15" thickTop="1" x14ac:dyDescent="0.35"/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pane ySplit="14" topLeftCell="A15" activePane="bottomLeft" state="frozen"/>
      <selection pane="bottomLeft" activeCell="D37" sqref="D3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12.16406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>
        <f>data!C97</f>
        <v>195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J15" s="350"/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J16" s="350"/>
      <c r="M16" s="7"/>
    </row>
    <row r="17" spans="1:13" x14ac:dyDescent="0.35">
      <c r="A17" s="1" t="s">
        <v>710</v>
      </c>
      <c r="B17" s="275">
        <f>'Prior Year'!E86</f>
        <v>476381.10735978291</v>
      </c>
      <c r="C17" s="275">
        <f>data!E85</f>
        <v>663109.28130368865</v>
      </c>
      <c r="D17" s="275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347" t="s">
        <v>1379</v>
      </c>
      <c r="J17" s="350"/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J18" s="350"/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J19" s="350"/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J20" s="350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J21" s="350"/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J22" s="350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J23" s="350"/>
      <c r="M23" s="7"/>
    </row>
    <row r="24" spans="1:13" x14ac:dyDescent="0.35">
      <c r="A24" s="1" t="s">
        <v>717</v>
      </c>
      <c r="B24" s="275">
        <f>'Prior Year'!L86</f>
        <v>7373912.1092576385</v>
      </c>
      <c r="C24" s="275">
        <f>data!L85</f>
        <v>7741918.8273557592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J24" s="350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J25" s="350"/>
      <c r="M25" s="7"/>
    </row>
    <row r="26" spans="1:13" x14ac:dyDescent="0.35">
      <c r="A26" s="1" t="s">
        <v>719</v>
      </c>
      <c r="B26" s="1">
        <f>'Prior Year'!N86</f>
        <v>1016919.8999999999</v>
      </c>
      <c r="C26" s="275">
        <f>data!N85</f>
        <v>758302.98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347" t="s">
        <v>1382</v>
      </c>
      <c r="J26" s="350"/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J27" s="350"/>
      <c r="M27" s="7"/>
    </row>
    <row r="28" spans="1:13" x14ac:dyDescent="0.35">
      <c r="A28" s="1" t="s">
        <v>721</v>
      </c>
      <c r="B28" s="275">
        <f>'Prior Year'!P86</f>
        <v>89240</v>
      </c>
      <c r="C28" s="275">
        <f>data!P85</f>
        <v>91673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 t="str">
        <f t="shared" si="3"/>
        <v>Please provide explanation for the fluctuation noted here</v>
      </c>
      <c r="J28" s="350"/>
      <c r="M28" s="7"/>
    </row>
    <row r="29" spans="1:13" x14ac:dyDescent="0.35">
      <c r="A29" s="1" t="s">
        <v>722</v>
      </c>
      <c r="B29" s="275">
        <f>'Prior Year'!Q86</f>
        <v>116.61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347" t="s">
        <v>1377</v>
      </c>
      <c r="J29" s="350"/>
      <c r="M29" s="7"/>
    </row>
    <row r="30" spans="1:13" x14ac:dyDescent="0.35">
      <c r="A30" s="1" t="s">
        <v>723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J30" s="350"/>
      <c r="M30" s="7"/>
    </row>
    <row r="31" spans="1:13" x14ac:dyDescent="0.35">
      <c r="A31" s="1" t="s">
        <v>724</v>
      </c>
      <c r="B31" s="275">
        <f>'Prior Year'!S86</f>
        <v>592554.13</v>
      </c>
      <c r="C31" s="275">
        <f>data!S85</f>
        <v>633249.79999999993</v>
      </c>
      <c r="D31" s="275">
        <f>'Prior Year'!R61</f>
        <v>0</v>
      </c>
      <c r="E31" s="1">
        <f>data!R60</f>
        <v>0</v>
      </c>
      <c r="F31" s="238" t="str">
        <f t="shared" ref="F31:F32" si="4">IF(B31=0,"",IF(D31=0,"",B31/D31))</f>
        <v/>
      </c>
      <c r="G31" s="238" t="str">
        <f>IFERROR(IF(C31=0,"",IF(E31=0,"",C31/E31)),"")</f>
        <v/>
      </c>
      <c r="H31" s="6" t="str">
        <f t="shared" ref="H31:H32" si="5">IF(B31=0,"",IF(C31=0,"",IF(D31=0,"",IF(E31=0,"",IF(G31/F31-1&lt;-0.25,G31/F31-1,IF(G31/F31-1&gt;0.25,G31/F31-1,""))))))</f>
        <v/>
      </c>
      <c r="I31" s="275" t="str">
        <f t="shared" si="3"/>
        <v>Please provide explanation for the fluctuation noted here</v>
      </c>
      <c r="J31" s="350"/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>
        <f>'Prior Year'!R62</f>
        <v>0</v>
      </c>
      <c r="E32" s="1">
        <f>data!R61</f>
        <v>0</v>
      </c>
      <c r="F32" s="238" t="str">
        <f t="shared" si="4"/>
        <v/>
      </c>
      <c r="G32" s="238" t="str">
        <f t="shared" ref="G32:G40" si="6">IFERROR(IF(C32=0,"",IF(E32=0,"",C32/E32)),"")</f>
        <v/>
      </c>
      <c r="H32" s="6" t="str">
        <f t="shared" si="5"/>
        <v/>
      </c>
      <c r="I32" s="275" t="str">
        <f t="shared" si="3"/>
        <v>Please provide explanation for the fluctuation noted here</v>
      </c>
      <c r="J32" s="350"/>
      <c r="M32" s="7"/>
    </row>
    <row r="33" spans="1:13" x14ac:dyDescent="0.35">
      <c r="A33" s="1" t="s">
        <v>727</v>
      </c>
      <c r="B33" s="275">
        <f>'Prior Year'!U86</f>
        <v>3752378.0100000002</v>
      </c>
      <c r="C33" s="275">
        <f>data!U85</f>
        <v>2573508.8899999997</v>
      </c>
      <c r="D33" s="275">
        <f>'Prior Year'!U60</f>
        <v>0</v>
      </c>
      <c r="E33" s="1">
        <f>data!U59</f>
        <v>0</v>
      </c>
      <c r="F33" s="238" t="str">
        <f t="shared" ref="F33:F40" si="7">IF(B33=0,"",IF(D33=0,"",B33/D33))</f>
        <v/>
      </c>
      <c r="G33" s="238" t="str">
        <f t="shared" si="6"/>
        <v/>
      </c>
      <c r="H33" s="6" t="str">
        <f t="shared" ref="H33:H40" si="8">IF(B33=0,"",IF(C33=0,"",IF(D33=0,"",IF(E33=0,"",IF(G33/F33-1&lt;-0.25,G33/F33-1,IF(G33/F33-1&gt;0.25,G33/F33-1,""))))))</f>
        <v/>
      </c>
      <c r="I33" s="347" t="s">
        <v>1375</v>
      </c>
      <c r="J33" s="350"/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62915.330000000009</v>
      </c>
      <c r="D34" s="275">
        <f>'Prior Year'!V60</f>
        <v>0</v>
      </c>
      <c r="E34" s="1">
        <f>data!V59</f>
        <v>0</v>
      </c>
      <c r="F34" s="238" t="str">
        <f t="shared" si="7"/>
        <v/>
      </c>
      <c r="G34" s="238" t="str">
        <f t="shared" si="6"/>
        <v/>
      </c>
      <c r="H34" s="6" t="str">
        <f t="shared" si="8"/>
        <v/>
      </c>
      <c r="I34" s="275" t="s">
        <v>1376</v>
      </c>
      <c r="J34" s="350"/>
      <c r="M34" s="7"/>
    </row>
    <row r="35" spans="1:13" s="346" customFormat="1" x14ac:dyDescent="0.35">
      <c r="A35" s="1" t="s">
        <v>729</v>
      </c>
      <c r="B35" s="275">
        <f>'Prior Year'!W86</f>
        <v>153564.59999999998</v>
      </c>
      <c r="C35" s="275">
        <f>data!W85</f>
        <v>198581.63</v>
      </c>
      <c r="D35" s="347">
        <f>'Prior Year'!W60</f>
        <v>0</v>
      </c>
      <c r="E35" s="346">
        <f>data!W59</f>
        <v>0</v>
      </c>
      <c r="F35" s="348" t="str">
        <f t="shared" si="7"/>
        <v/>
      </c>
      <c r="G35" s="348" t="str">
        <f t="shared" si="6"/>
        <v/>
      </c>
      <c r="H35" s="349" t="str">
        <f t="shared" si="8"/>
        <v/>
      </c>
      <c r="I35" s="347" t="s">
        <v>1378</v>
      </c>
      <c r="J35" s="350"/>
      <c r="M35" s="351"/>
    </row>
    <row r="36" spans="1:13" x14ac:dyDescent="0.35">
      <c r="A36" s="1" t="s">
        <v>730</v>
      </c>
      <c r="B36" s="275">
        <f>'Prior Year'!X86</f>
        <v>239567.06999999998</v>
      </c>
      <c r="C36" s="275">
        <f>data!X85</f>
        <v>245140.2</v>
      </c>
      <c r="D36" s="275">
        <f>'Prior Year'!X60</f>
        <v>0</v>
      </c>
      <c r="E36" s="1">
        <f>data!X59</f>
        <v>0</v>
      </c>
      <c r="F36" s="238" t="str">
        <f t="shared" si="7"/>
        <v/>
      </c>
      <c r="G36" s="238" t="str">
        <f t="shared" si="6"/>
        <v/>
      </c>
      <c r="H36" s="6" t="str">
        <f t="shared" si="8"/>
        <v/>
      </c>
      <c r="I36" s="275" t="str">
        <f t="shared" si="3"/>
        <v>Please provide explanation for the fluctuation noted here</v>
      </c>
      <c r="J36" s="350"/>
      <c r="M36" s="7"/>
    </row>
    <row r="37" spans="1:13" x14ac:dyDescent="0.35">
      <c r="A37" s="1" t="s">
        <v>731</v>
      </c>
      <c r="B37" s="275">
        <f>'Prior Year'!Y86</f>
        <v>1337357.0600000003</v>
      </c>
      <c r="C37" s="275">
        <f>data!Y85</f>
        <v>1650787.84</v>
      </c>
      <c r="D37" s="275">
        <f>'Prior Year'!Y60</f>
        <v>0</v>
      </c>
      <c r="E37" s="1">
        <f>data!Y59</f>
        <v>0</v>
      </c>
      <c r="F37" s="238" t="str">
        <f t="shared" si="7"/>
        <v/>
      </c>
      <c r="G37" s="238" t="str">
        <f t="shared" si="6"/>
        <v/>
      </c>
      <c r="H37" s="6" t="str">
        <f t="shared" si="8"/>
        <v/>
      </c>
      <c r="I37" s="275" t="str">
        <f>IF(H37&gt;ABS(25%),"Please provide explanation for the fluctuation noted here","")</f>
        <v>Please provide explanation for the fluctuation noted here</v>
      </c>
      <c r="J37" s="350"/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7"/>
        <v/>
      </c>
      <c r="G38" s="238" t="str">
        <f t="shared" si="6"/>
        <v/>
      </c>
      <c r="H38" s="6" t="str">
        <f t="shared" si="8"/>
        <v/>
      </c>
      <c r="I38" s="275" t="str">
        <f t="shared" si="3"/>
        <v>Please provide explanation for the fluctuation noted here</v>
      </c>
      <c r="J38" s="350"/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7"/>
        <v/>
      </c>
      <c r="G39" s="238" t="str">
        <f t="shared" si="6"/>
        <v/>
      </c>
      <c r="H39" s="6" t="str">
        <f t="shared" si="8"/>
        <v/>
      </c>
      <c r="I39" s="275" t="str">
        <f t="shared" si="3"/>
        <v>Please provide explanation for the fluctuation noted here</v>
      </c>
      <c r="J39" s="350"/>
      <c r="M39" s="7"/>
    </row>
    <row r="40" spans="1:13" x14ac:dyDescent="0.35">
      <c r="A40" s="1" t="s">
        <v>734</v>
      </c>
      <c r="B40" s="275">
        <f>'Prior Year'!AB86</f>
        <v>1639967.94</v>
      </c>
      <c r="C40" s="275">
        <f>data!AB85</f>
        <v>1637321.1200000003</v>
      </c>
      <c r="D40" s="275">
        <f>'Prior Year'!AA61</f>
        <v>0</v>
      </c>
      <c r="E40" s="1">
        <f>data!AA60</f>
        <v>0</v>
      </c>
      <c r="F40" s="238" t="str">
        <f t="shared" si="7"/>
        <v/>
      </c>
      <c r="G40" s="238" t="str">
        <f t="shared" si="6"/>
        <v/>
      </c>
      <c r="H40" s="6" t="str">
        <f t="shared" si="8"/>
        <v/>
      </c>
      <c r="I40" s="275" t="str">
        <f t="shared" si="3"/>
        <v>Please provide explanation for the fluctuation noted here</v>
      </c>
      <c r="J40" s="350"/>
      <c r="M40" s="7"/>
    </row>
    <row r="41" spans="1:13" x14ac:dyDescent="0.35">
      <c r="A41" s="1" t="s">
        <v>735</v>
      </c>
      <c r="B41" s="275">
        <f>'Prior Year'!AC86</f>
        <v>0</v>
      </c>
      <c r="C41" s="275">
        <f>data!AC85</f>
        <v>0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ref="G41:G69" si="9">IF(C41=0,"",IF(E41=0,"",C41/E41))</f>
        <v/>
      </c>
      <c r="H41" s="6" t="str">
        <f t="shared" si="2"/>
        <v/>
      </c>
      <c r="I41" s="275" t="str">
        <f t="shared" si="3"/>
        <v>Please provide explanation for the fluctuation noted here</v>
      </c>
      <c r="J41" s="350"/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9"/>
        <v/>
      </c>
      <c r="H42" s="6" t="str">
        <f t="shared" si="2"/>
        <v/>
      </c>
      <c r="I42" s="275" t="str">
        <f t="shared" si="3"/>
        <v>Please provide explanation for the fluctuation noted here</v>
      </c>
      <c r="J42" s="350"/>
      <c r="M42" s="7"/>
    </row>
    <row r="43" spans="1:13" x14ac:dyDescent="0.35">
      <c r="A43" s="1" t="s">
        <v>737</v>
      </c>
      <c r="B43" s="275">
        <f>'Prior Year'!AE86</f>
        <v>656479.01</v>
      </c>
      <c r="C43" s="275">
        <f>data!AE85</f>
        <v>640621.02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9"/>
        <v/>
      </c>
      <c r="H43" s="6" t="str">
        <f t="shared" si="2"/>
        <v/>
      </c>
      <c r="I43" s="275" t="str">
        <f t="shared" si="3"/>
        <v>Please provide explanation for the fluctuation noted here</v>
      </c>
      <c r="J43" s="350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9"/>
        <v/>
      </c>
      <c r="H44" s="6" t="str">
        <f t="shared" si="2"/>
        <v/>
      </c>
      <c r="I44" s="275" t="str">
        <f t="shared" si="3"/>
        <v>Please provide explanation for the fluctuation noted here</v>
      </c>
      <c r="J44" s="350"/>
      <c r="M44" s="7"/>
    </row>
    <row r="45" spans="1:13" x14ac:dyDescent="0.35">
      <c r="A45" s="1" t="s">
        <v>739</v>
      </c>
      <c r="B45" s="275">
        <f>'Prior Year'!AG86</f>
        <v>4485996.33</v>
      </c>
      <c r="C45" s="275">
        <f>data!AG85</f>
        <v>5376558.29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9"/>
        <v/>
      </c>
      <c r="H45" s="6" t="str">
        <f t="shared" si="2"/>
        <v/>
      </c>
      <c r="I45" s="275" t="str">
        <f t="shared" si="3"/>
        <v>Please provide explanation for the fluctuation noted here</v>
      </c>
      <c r="J45" s="350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9"/>
        <v/>
      </c>
      <c r="H46" s="6" t="str">
        <f t="shared" si="2"/>
        <v/>
      </c>
      <c r="I46" s="275" t="str">
        <f t="shared" si="3"/>
        <v>Please provide explanation for the fluctuation noted here</v>
      </c>
      <c r="J46" s="350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9"/>
        <v/>
      </c>
      <c r="H47" s="6" t="str">
        <f t="shared" si="2"/>
        <v/>
      </c>
      <c r="I47" s="275" t="str">
        <f t="shared" ref="I47:I78" si="10">IF(H47&gt;ABS(25%),"Please provide explanation for the fluctuation noted here","")</f>
        <v>Please provide explanation for the fluctuation noted here</v>
      </c>
      <c r="J47" s="350"/>
      <c r="M47" s="7"/>
    </row>
    <row r="48" spans="1:13" x14ac:dyDescent="0.35">
      <c r="A48" s="1" t="s">
        <v>742</v>
      </c>
      <c r="B48" s="275">
        <f>'Prior Year'!AJ86</f>
        <v>6775150.8400000008</v>
      </c>
      <c r="C48" s="275">
        <f>data!AJ85</f>
        <v>6912452.0099999998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9"/>
        <v/>
      </c>
      <c r="H48" s="6" t="str">
        <f t="shared" si="2"/>
        <v/>
      </c>
      <c r="I48" s="275" t="str">
        <f t="shared" si="10"/>
        <v>Please provide explanation for the fluctuation noted here</v>
      </c>
      <c r="J48" s="350"/>
      <c r="M48" s="7"/>
    </row>
    <row r="49" spans="1:13" x14ac:dyDescent="0.35">
      <c r="A49" s="1" t="s">
        <v>743</v>
      </c>
      <c r="B49" s="275">
        <f>'Prior Year'!AK86</f>
        <v>675065.45</v>
      </c>
      <c r="C49" s="275">
        <f>data!AK85</f>
        <v>682479.45000000007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9"/>
        <v/>
      </c>
      <c r="H49" s="6" t="str">
        <f t="shared" si="2"/>
        <v/>
      </c>
      <c r="I49" s="275" t="str">
        <f t="shared" si="10"/>
        <v>Please provide explanation for the fluctuation noted here</v>
      </c>
      <c r="J49" s="350"/>
      <c r="M49" s="7"/>
    </row>
    <row r="50" spans="1:13" x14ac:dyDescent="0.35">
      <c r="A50" s="1" t="s">
        <v>744</v>
      </c>
      <c r="B50" s="275">
        <f>'Prior Year'!AL86</f>
        <v>279148.62</v>
      </c>
      <c r="C50" s="275">
        <f>data!AL85</f>
        <v>259674.92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9"/>
        <v/>
      </c>
      <c r="H50" s="6" t="str">
        <f t="shared" si="2"/>
        <v/>
      </c>
      <c r="I50" s="275" t="str">
        <f t="shared" si="10"/>
        <v>Please provide explanation for the fluctuation noted here</v>
      </c>
      <c r="J50" s="350"/>
      <c r="M50" s="7"/>
    </row>
    <row r="51" spans="1:13" x14ac:dyDescent="0.35">
      <c r="A51" s="1" t="s">
        <v>745</v>
      </c>
      <c r="B51" s="275">
        <f>'Prior Year'!AM86</f>
        <v>255936.90000000002</v>
      </c>
      <c r="C51" s="275">
        <f>data!AM85</f>
        <v>164347.27999999997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9"/>
        <v/>
      </c>
      <c r="H51" s="6" t="str">
        <f t="shared" si="2"/>
        <v/>
      </c>
      <c r="I51" s="347" t="s">
        <v>1380</v>
      </c>
      <c r="J51" s="350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9"/>
        <v/>
      </c>
      <c r="H52" s="6" t="str">
        <f t="shared" si="2"/>
        <v/>
      </c>
      <c r="I52" s="275" t="str">
        <f t="shared" si="10"/>
        <v>Please provide explanation for the fluctuation noted here</v>
      </c>
      <c r="J52" s="350"/>
      <c r="M52" s="7"/>
    </row>
    <row r="53" spans="1:13" x14ac:dyDescent="0.35">
      <c r="A53" s="1" t="s">
        <v>747</v>
      </c>
      <c r="B53" s="275">
        <f>'Prior Year'!AO86</f>
        <v>13682.243382578463</v>
      </c>
      <c r="C53" s="275">
        <f>data!AO85</f>
        <v>68811.821340551338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9"/>
        <v/>
      </c>
      <c r="H53" s="6" t="str">
        <f t="shared" si="2"/>
        <v/>
      </c>
      <c r="I53" s="347" t="s">
        <v>1379</v>
      </c>
      <c r="J53" s="350"/>
      <c r="M53" s="7"/>
    </row>
    <row r="54" spans="1:13" x14ac:dyDescent="0.35">
      <c r="A54" s="1" t="s">
        <v>748</v>
      </c>
      <c r="B54" s="275">
        <f>'Prior Year'!AP86</f>
        <v>533556</v>
      </c>
      <c r="C54" s="275">
        <f>data!AP85</f>
        <v>548103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9"/>
        <v/>
      </c>
      <c r="H54" s="6" t="str">
        <f t="shared" si="2"/>
        <v/>
      </c>
      <c r="I54" s="275" t="str">
        <f t="shared" si="10"/>
        <v>Please provide explanation for the fluctuation noted here</v>
      </c>
      <c r="J54" s="350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9"/>
        <v/>
      </c>
      <c r="H55" s="6" t="str">
        <f t="shared" si="2"/>
        <v/>
      </c>
      <c r="I55" s="275" t="str">
        <f t="shared" si="10"/>
        <v>Please provide explanation for the fluctuation noted here</v>
      </c>
      <c r="J55" s="350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9"/>
        <v/>
      </c>
      <c r="H56" s="6" t="str">
        <f t="shared" si="2"/>
        <v/>
      </c>
      <c r="I56" s="275" t="str">
        <f t="shared" si="10"/>
        <v>Please provide explanation for the fluctuation noted here</v>
      </c>
      <c r="J56" s="350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9"/>
        <v/>
      </c>
      <c r="H57" s="6" t="str">
        <f t="shared" si="2"/>
        <v/>
      </c>
      <c r="I57" s="275" t="str">
        <f t="shared" si="10"/>
        <v>Please provide explanation for the fluctuation noted here</v>
      </c>
      <c r="J57" s="350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9"/>
        <v/>
      </c>
      <c r="H58" s="6" t="str">
        <f t="shared" si="2"/>
        <v/>
      </c>
      <c r="I58" s="275" t="str">
        <f t="shared" si="10"/>
        <v>Please provide explanation for the fluctuation noted here</v>
      </c>
      <c r="J58" s="350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9"/>
        <v/>
      </c>
      <c r="H59" s="6" t="str">
        <f t="shared" si="2"/>
        <v/>
      </c>
      <c r="I59" s="275" t="str">
        <f t="shared" si="10"/>
        <v>Please provide explanation for the fluctuation noted here</v>
      </c>
      <c r="J59" s="350"/>
      <c r="M59" s="7"/>
    </row>
    <row r="60" spans="1:13" x14ac:dyDescent="0.35">
      <c r="A60" s="1" t="s">
        <v>754</v>
      </c>
      <c r="B60" s="275">
        <f>'Prior Year'!AV86</f>
        <v>120062.83</v>
      </c>
      <c r="C60" s="275">
        <f>data!AV85</f>
        <v>146245.19</v>
      </c>
      <c r="D60" s="275" t="s">
        <v>725</v>
      </c>
      <c r="E60" s="4" t="s">
        <v>725</v>
      </c>
      <c r="F60" s="238"/>
      <c r="G60" s="238"/>
      <c r="H60" s="6"/>
      <c r="I60" s="275" t="str">
        <f>IF(H60&gt;ABS(25%),"Please provide explanation for the fluctuation noted here","")</f>
        <v/>
      </c>
      <c r="J60" s="350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10"/>
        <v/>
      </c>
      <c r="J61" s="350"/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10"/>
        <v/>
      </c>
      <c r="J62" s="350"/>
      <c r="M62" s="7"/>
    </row>
    <row r="63" spans="1:13" x14ac:dyDescent="0.35">
      <c r="A63" s="1" t="s">
        <v>757</v>
      </c>
      <c r="B63" s="275">
        <f>'Prior Year'!AY86</f>
        <v>1300468.43</v>
      </c>
      <c r="C63" s="275">
        <f>data!AY85</f>
        <v>1344102.19</v>
      </c>
      <c r="D63" s="275">
        <f>'Prior Year'!AY60</f>
        <v>25313</v>
      </c>
      <c r="E63" s="1">
        <f>data!AY59</f>
        <v>23996</v>
      </c>
      <c r="F63" s="238">
        <f>IF(B63=0,"",IF(D63=0,"",B63/D63))</f>
        <v>51.375515742898905</v>
      </c>
      <c r="G63" s="238">
        <f t="shared" si="9"/>
        <v>56.013593515585931</v>
      </c>
      <c r="H63" s="6" t="str">
        <f>IF(B63=0,"",IF(C63=0,"",IF(D63=0,"",IF(E63=0,"",IF(G63/F63-1&lt;-0.25,G63/F63-1,IF(G63/F63-1&gt;0.25,G63/F63-1,""))))))</f>
        <v/>
      </c>
      <c r="I63" s="275" t="str">
        <f t="shared" si="10"/>
        <v>Please provide explanation for the fluctuation noted here</v>
      </c>
      <c r="J63" s="350"/>
      <c r="M63" s="7"/>
    </row>
    <row r="64" spans="1:13" x14ac:dyDescent="0.35">
      <c r="A64" s="1" t="s">
        <v>758</v>
      </c>
      <c r="B64" s="275">
        <f>'Prior Year'!AZ86</f>
        <v>60339</v>
      </c>
      <c r="C64" s="275">
        <f>data!AZ85</f>
        <v>61984</v>
      </c>
      <c r="D64" s="275">
        <f>'Prior Year'!AZ60</f>
        <v>12156</v>
      </c>
      <c r="E64" s="1">
        <f>data!AZ59</f>
        <v>10614</v>
      </c>
      <c r="F64" s="238">
        <f>IF(B64=0,"",IF(D64=0,"",B64/D64))</f>
        <v>4.9637216189536035</v>
      </c>
      <c r="G64" s="238">
        <f t="shared" si="9"/>
        <v>5.839834181270021</v>
      </c>
      <c r="H64" s="6" t="str">
        <f>IF(B64=0,"",IF(C64=0,"",IF(D64=0,"",IF(E64=0,"",IF(G64/F64-1&lt;-0.25,G64/F64-1,IF(G64/F64-1&gt;0.25,G64/F64-1,""))))))</f>
        <v/>
      </c>
      <c r="I64" s="275" t="str">
        <f t="shared" si="10"/>
        <v>Please provide explanation for the fluctuation noted here</v>
      </c>
      <c r="J64" s="350"/>
      <c r="M64" s="7"/>
    </row>
    <row r="65" spans="1:13" x14ac:dyDescent="0.35">
      <c r="A65" s="1" t="s">
        <v>759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9"/>
        <v/>
      </c>
      <c r="H65" s="6" t="str">
        <f>IF(B65=0,"",IF(C65=0,"",IF(D65=0,"",IF(E65=0,"",IF(G65/F65-1&lt;-0.25,G65/F65-1,IF(G65/F65-1&gt;0.25,G65/F65-1,""))))))</f>
        <v/>
      </c>
      <c r="I65" s="275" t="str">
        <f t="shared" si="10"/>
        <v>Please provide explanation for the fluctuation noted here</v>
      </c>
      <c r="J65" s="350"/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11">IFERROR(IF(C66=0,"",IF(E66=0,"",C66/E66)),"")</f>
        <v/>
      </c>
      <c r="H66" s="6"/>
      <c r="I66" s="275" t="str">
        <f t="shared" si="10"/>
        <v/>
      </c>
      <c r="J66" s="350"/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11"/>
        <v/>
      </c>
      <c r="H67" s="6"/>
      <c r="I67" s="275" t="str">
        <f t="shared" si="10"/>
        <v/>
      </c>
      <c r="J67" s="350"/>
      <c r="M67" s="7"/>
    </row>
    <row r="68" spans="1:13" x14ac:dyDescent="0.35">
      <c r="A68" s="1" t="s">
        <v>762</v>
      </c>
      <c r="B68" s="275">
        <f>'Prior Year'!BD86</f>
        <v>0</v>
      </c>
      <c r="C68" s="275">
        <f>data!BD85</f>
        <v>0</v>
      </c>
      <c r="D68" s="275" t="s">
        <v>725</v>
      </c>
      <c r="E68" s="4" t="s">
        <v>725</v>
      </c>
      <c r="F68" s="238"/>
      <c r="G68" s="238" t="str">
        <f t="shared" si="11"/>
        <v/>
      </c>
      <c r="H68" s="6"/>
      <c r="I68" s="275" t="str">
        <f t="shared" si="10"/>
        <v/>
      </c>
      <c r="J68" s="350"/>
      <c r="M68" s="7"/>
    </row>
    <row r="69" spans="1:13" x14ac:dyDescent="0.35">
      <c r="A69" s="1" t="s">
        <v>763</v>
      </c>
      <c r="B69" s="275">
        <f>'Prior Year'!BE86</f>
        <v>1830485.21</v>
      </c>
      <c r="C69" s="275">
        <f>data!BE85</f>
        <v>1967917.2</v>
      </c>
      <c r="D69" s="275">
        <f>'Prior Year'!BE60</f>
        <v>47748</v>
      </c>
      <c r="E69" s="1">
        <f>data!BE59</f>
        <v>47748</v>
      </c>
      <c r="F69" s="238">
        <f>IF(B69=0,"",IF(D69=0,"",B69/D69))</f>
        <v>38.336374507832787</v>
      </c>
      <c r="G69" s="238">
        <f t="shared" si="9"/>
        <v>41.214651922593617</v>
      </c>
      <c r="H69" s="6" t="str">
        <f>IF(B69=0,"",IF(C69=0,"",IF(D69=0,"",IF(E69=0,"",IF(G69/F69-1&lt;-0.25,G69/F69-1,IF(G69/F69-1&gt;0.25,G69/F69-1,""))))))</f>
        <v/>
      </c>
      <c r="I69" s="275" t="str">
        <f t="shared" si="10"/>
        <v>Please provide explanation for the fluctuation noted here</v>
      </c>
      <c r="J69" s="350"/>
      <c r="M69" s="7"/>
    </row>
    <row r="70" spans="1:13" x14ac:dyDescent="0.35">
      <c r="A70" s="1" t="s">
        <v>764</v>
      </c>
      <c r="B70" s="275">
        <f>'Prior Year'!BF86</f>
        <v>807070.06</v>
      </c>
      <c r="C70" s="275">
        <f>data!BF85</f>
        <v>815598.19</v>
      </c>
      <c r="D70" s="275" t="s">
        <v>725</v>
      </c>
      <c r="E70" s="4" t="s">
        <v>725</v>
      </c>
      <c r="F70" s="238" t="str">
        <f t="shared" ref="F70:F94" si="12">IFERROR(IF(B70=0,"",IF(D70=0,"",B70/D70)),"")</f>
        <v/>
      </c>
      <c r="G70" s="238" t="str">
        <f t="shared" ref="G70:G94" si="13">IFERROR(IF(C70=0,"",IF(E70=0,"",C70/E70)),"")</f>
        <v/>
      </c>
      <c r="H70" s="6" t="str">
        <f t="shared" ref="H70:H94" si="14">IFERROR(IF(B70=0,"",IF(C70=0,"",IF(D70=0,"",IF(E70=0,"",IF(G70/F70-1&lt;-0.25,G70/F70-1,IF(G70/F70-1&gt;0.25,G70/F70-1,"")))))),"")</f>
        <v/>
      </c>
      <c r="I70" s="275" t="str">
        <f t="shared" si="10"/>
        <v>Please provide explanation for the fluctuation noted here</v>
      </c>
      <c r="J70" s="350"/>
      <c r="M70" s="7"/>
    </row>
    <row r="71" spans="1:13" x14ac:dyDescent="0.35">
      <c r="A71" s="1" t="s">
        <v>765</v>
      </c>
      <c r="B71" s="275">
        <f>'Prior Year'!BG86</f>
        <v>108743.87000000001</v>
      </c>
      <c r="C71" s="275">
        <f>data!BG85</f>
        <v>124416.66</v>
      </c>
      <c r="D71" s="275" t="s">
        <v>725</v>
      </c>
      <c r="E71" s="4" t="s">
        <v>725</v>
      </c>
      <c r="F71" s="238" t="str">
        <f t="shared" si="12"/>
        <v/>
      </c>
      <c r="G71" s="238" t="str">
        <f t="shared" si="13"/>
        <v/>
      </c>
      <c r="H71" s="6" t="str">
        <f t="shared" si="14"/>
        <v/>
      </c>
      <c r="I71" s="275" t="str">
        <f t="shared" si="10"/>
        <v>Please provide explanation for the fluctuation noted here</v>
      </c>
      <c r="J71" s="350"/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12"/>
        <v/>
      </c>
      <c r="G72" s="238" t="str">
        <f t="shared" si="13"/>
        <v/>
      </c>
      <c r="H72" s="6" t="str">
        <f t="shared" si="14"/>
        <v/>
      </c>
      <c r="I72" s="275" t="str">
        <f t="shared" si="10"/>
        <v>Please provide explanation for the fluctuation noted here</v>
      </c>
      <c r="J72" s="350"/>
      <c r="M72" s="7"/>
    </row>
    <row r="73" spans="1:13" x14ac:dyDescent="0.35">
      <c r="A73" s="1" t="s">
        <v>767</v>
      </c>
      <c r="B73" s="275">
        <f>'Prior Year'!BI86</f>
        <v>1313914.8199999998</v>
      </c>
      <c r="C73" s="275">
        <f>data!BI85</f>
        <v>1346981.2699999998</v>
      </c>
      <c r="D73" s="275" t="s">
        <v>725</v>
      </c>
      <c r="E73" s="4" t="s">
        <v>725</v>
      </c>
      <c r="F73" s="238" t="str">
        <f t="shared" si="12"/>
        <v/>
      </c>
      <c r="G73" s="238" t="str">
        <f t="shared" si="13"/>
        <v/>
      </c>
      <c r="H73" s="6" t="str">
        <f t="shared" si="14"/>
        <v/>
      </c>
      <c r="I73" s="275" t="str">
        <f t="shared" si="10"/>
        <v>Please provide explanation for the fluctuation noted here</v>
      </c>
      <c r="J73" s="350"/>
      <c r="M73" s="7"/>
    </row>
    <row r="74" spans="1:13" x14ac:dyDescent="0.35">
      <c r="A74" s="1" t="s">
        <v>768</v>
      </c>
      <c r="B74" s="275">
        <f>'Prior Year'!BJ86</f>
        <v>601085.18999999994</v>
      </c>
      <c r="C74" s="275">
        <f>data!BJ85</f>
        <v>658337.28999999992</v>
      </c>
      <c r="D74" s="275" t="s">
        <v>725</v>
      </c>
      <c r="E74" s="4" t="s">
        <v>725</v>
      </c>
      <c r="F74" s="238" t="str">
        <f t="shared" si="12"/>
        <v/>
      </c>
      <c r="G74" s="238" t="str">
        <f t="shared" si="13"/>
        <v/>
      </c>
      <c r="H74" s="6" t="str">
        <f t="shared" si="14"/>
        <v/>
      </c>
      <c r="I74" s="275" t="str">
        <f t="shared" si="10"/>
        <v>Please provide explanation for the fluctuation noted here</v>
      </c>
      <c r="J74" s="350"/>
      <c r="M74" s="7"/>
    </row>
    <row r="75" spans="1:13" x14ac:dyDescent="0.35">
      <c r="A75" s="1" t="s">
        <v>769</v>
      </c>
      <c r="B75" s="275">
        <f>'Prior Year'!BK86</f>
        <v>1547572.78</v>
      </c>
      <c r="C75" s="275">
        <f>data!BK85</f>
        <v>1545948.2799999998</v>
      </c>
      <c r="D75" s="275" t="s">
        <v>725</v>
      </c>
      <c r="E75" s="4" t="s">
        <v>725</v>
      </c>
      <c r="F75" s="238" t="str">
        <f t="shared" si="12"/>
        <v/>
      </c>
      <c r="G75" s="238" t="str">
        <f t="shared" si="13"/>
        <v/>
      </c>
      <c r="H75" s="6" t="str">
        <f t="shared" si="14"/>
        <v/>
      </c>
      <c r="I75" s="275" t="str">
        <f t="shared" si="10"/>
        <v>Please provide explanation for the fluctuation noted here</v>
      </c>
      <c r="J75" s="350"/>
      <c r="M75" s="7"/>
    </row>
    <row r="76" spans="1:13" x14ac:dyDescent="0.35">
      <c r="A76" s="1" t="s">
        <v>770</v>
      </c>
      <c r="B76" s="275">
        <f>'Prior Year'!BL86</f>
        <v>800139.26</v>
      </c>
      <c r="C76" s="275">
        <f>data!BL85</f>
        <v>912412.86999999988</v>
      </c>
      <c r="D76" s="275" t="s">
        <v>725</v>
      </c>
      <c r="E76" s="4" t="s">
        <v>725</v>
      </c>
      <c r="F76" s="238" t="str">
        <f t="shared" si="12"/>
        <v/>
      </c>
      <c r="G76" s="238" t="str">
        <f t="shared" si="13"/>
        <v/>
      </c>
      <c r="H76" s="6" t="str">
        <f t="shared" si="14"/>
        <v/>
      </c>
      <c r="I76" s="275" t="str">
        <f t="shared" si="10"/>
        <v>Please provide explanation for the fluctuation noted here</v>
      </c>
      <c r="J76" s="350"/>
      <c r="M76" s="7"/>
    </row>
    <row r="77" spans="1:13" x14ac:dyDescent="0.35">
      <c r="A77" s="1" t="s">
        <v>771</v>
      </c>
      <c r="B77" s="275">
        <f>'Prior Year'!BM86</f>
        <v>309206.90999999997</v>
      </c>
      <c r="C77" s="275">
        <f>data!BM85</f>
        <v>406477.94</v>
      </c>
      <c r="D77" s="275" t="s">
        <v>725</v>
      </c>
      <c r="E77" s="4" t="s">
        <v>725</v>
      </c>
      <c r="F77" s="238" t="str">
        <f t="shared" si="12"/>
        <v/>
      </c>
      <c r="G77" s="238" t="str">
        <f t="shared" si="13"/>
        <v/>
      </c>
      <c r="H77" s="6" t="str">
        <f t="shared" si="14"/>
        <v/>
      </c>
      <c r="I77" s="347" t="s">
        <v>1381</v>
      </c>
      <c r="J77" s="350"/>
      <c r="M77" s="7"/>
    </row>
    <row r="78" spans="1:13" x14ac:dyDescent="0.35">
      <c r="A78" s="1" t="s">
        <v>772</v>
      </c>
      <c r="B78" s="275">
        <f>'Prior Year'!BN86</f>
        <v>2258825.23</v>
      </c>
      <c r="C78" s="275">
        <f>data!BN85</f>
        <v>2362123.7799999998</v>
      </c>
      <c r="D78" s="275" t="s">
        <v>725</v>
      </c>
      <c r="E78" s="4" t="s">
        <v>725</v>
      </c>
      <c r="F78" s="238" t="str">
        <f t="shared" si="12"/>
        <v/>
      </c>
      <c r="G78" s="238" t="str">
        <f t="shared" si="13"/>
        <v/>
      </c>
      <c r="H78" s="6" t="str">
        <f t="shared" si="14"/>
        <v/>
      </c>
      <c r="I78" s="275" t="str">
        <f t="shared" si="10"/>
        <v>Please provide explanation for the fluctuation noted here</v>
      </c>
      <c r="J78" s="350"/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12"/>
        <v/>
      </c>
      <c r="G79" s="238" t="str">
        <f t="shared" si="13"/>
        <v/>
      </c>
      <c r="H79" s="6" t="str">
        <f t="shared" si="14"/>
        <v/>
      </c>
      <c r="I79" s="275" t="str">
        <f t="shared" ref="I79:I94" si="15">IF(H79&gt;ABS(25%),"Please provide explanation for the fluctuation noted here","")</f>
        <v>Please provide explanation for the fluctuation noted here</v>
      </c>
      <c r="J79" s="350"/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12"/>
        <v/>
      </c>
      <c r="G80" s="238" t="str">
        <f t="shared" si="13"/>
        <v/>
      </c>
      <c r="H80" s="6" t="str">
        <f t="shared" si="14"/>
        <v/>
      </c>
      <c r="I80" s="275" t="str">
        <f t="shared" si="15"/>
        <v>Please provide explanation for the fluctuation noted here</v>
      </c>
      <c r="J80" s="350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12"/>
        <v/>
      </c>
      <c r="G81" s="238" t="str">
        <f t="shared" si="13"/>
        <v/>
      </c>
      <c r="H81" s="6" t="str">
        <f t="shared" si="14"/>
        <v/>
      </c>
      <c r="I81" s="275" t="str">
        <f t="shared" si="15"/>
        <v>Please provide explanation for the fluctuation noted here</v>
      </c>
      <c r="J81" s="350"/>
      <c r="M81" s="7"/>
    </row>
    <row r="82" spans="1:13" x14ac:dyDescent="0.35">
      <c r="A82" s="1" t="s">
        <v>776</v>
      </c>
      <c r="B82" s="275">
        <f>'Prior Year'!BR86</f>
        <v>301365.40000000002</v>
      </c>
      <c r="C82" s="275">
        <f>data!BR85</f>
        <v>504764.29</v>
      </c>
      <c r="D82" s="275" t="s">
        <v>725</v>
      </c>
      <c r="E82" s="4" t="s">
        <v>725</v>
      </c>
      <c r="F82" s="238" t="str">
        <f t="shared" si="12"/>
        <v/>
      </c>
      <c r="G82" s="238" t="str">
        <f t="shared" si="13"/>
        <v/>
      </c>
      <c r="H82" s="6" t="str">
        <f t="shared" si="14"/>
        <v/>
      </c>
      <c r="I82" s="275" t="str">
        <f t="shared" si="15"/>
        <v>Please provide explanation for the fluctuation noted here</v>
      </c>
      <c r="J82" s="350"/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12"/>
        <v/>
      </c>
      <c r="G83" s="238" t="str">
        <f t="shared" si="13"/>
        <v/>
      </c>
      <c r="H83" s="6" t="str">
        <f t="shared" si="14"/>
        <v/>
      </c>
      <c r="I83" s="275" t="str">
        <f t="shared" si="15"/>
        <v>Please provide explanation for the fluctuation noted here</v>
      </c>
      <c r="J83" s="350"/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12"/>
        <v/>
      </c>
      <c r="G84" s="238" t="str">
        <f t="shared" si="13"/>
        <v/>
      </c>
      <c r="H84" s="6" t="str">
        <f t="shared" si="14"/>
        <v/>
      </c>
      <c r="I84" s="275" t="str">
        <f t="shared" si="15"/>
        <v>Please provide explanation for the fluctuation noted here</v>
      </c>
      <c r="J84" s="350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12"/>
        <v/>
      </c>
      <c r="G85" s="238" t="str">
        <f t="shared" si="13"/>
        <v/>
      </c>
      <c r="H85" s="6" t="str">
        <f t="shared" si="14"/>
        <v/>
      </c>
      <c r="I85" s="275" t="str">
        <f t="shared" si="15"/>
        <v>Please provide explanation for the fluctuation noted here</v>
      </c>
      <c r="J85" s="350"/>
      <c r="M85" s="7"/>
    </row>
    <row r="86" spans="1:13" x14ac:dyDescent="0.35">
      <c r="A86" s="1" t="s">
        <v>780</v>
      </c>
      <c r="B86" s="275">
        <f>'Prior Year'!BV86</f>
        <v>486831.26</v>
      </c>
      <c r="C86" s="275">
        <f>data!BV85</f>
        <v>568954.46</v>
      </c>
      <c r="D86" s="275" t="s">
        <v>725</v>
      </c>
      <c r="E86" s="4" t="s">
        <v>725</v>
      </c>
      <c r="F86" s="238" t="str">
        <f t="shared" si="12"/>
        <v/>
      </c>
      <c r="G86" s="238" t="str">
        <f t="shared" si="13"/>
        <v/>
      </c>
      <c r="H86" s="6" t="str">
        <f t="shared" si="14"/>
        <v/>
      </c>
      <c r="I86" s="275" t="str">
        <f t="shared" si="15"/>
        <v>Please provide explanation for the fluctuation noted here</v>
      </c>
      <c r="J86" s="350"/>
      <c r="M86" s="7"/>
    </row>
    <row r="87" spans="1:13" x14ac:dyDescent="0.35">
      <c r="A87" s="1" t="s">
        <v>781</v>
      </c>
      <c r="B87" s="275">
        <f>'Prior Year'!BW86</f>
        <v>238077.87</v>
      </c>
      <c r="C87" s="275">
        <f>data!BW85</f>
        <v>195159.55</v>
      </c>
      <c r="D87" s="275" t="s">
        <v>725</v>
      </c>
      <c r="E87" s="4" t="s">
        <v>725</v>
      </c>
      <c r="F87" s="238" t="str">
        <f t="shared" si="12"/>
        <v/>
      </c>
      <c r="G87" s="238" t="str">
        <f t="shared" si="13"/>
        <v/>
      </c>
      <c r="H87" s="6" t="str">
        <f t="shared" si="14"/>
        <v/>
      </c>
      <c r="I87" s="275" t="str">
        <f t="shared" si="15"/>
        <v>Please provide explanation for the fluctuation noted here</v>
      </c>
      <c r="J87" s="350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12"/>
        <v/>
      </c>
      <c r="G88" s="238" t="str">
        <f t="shared" si="13"/>
        <v/>
      </c>
      <c r="H88" s="6" t="str">
        <f t="shared" si="14"/>
        <v/>
      </c>
      <c r="I88" s="275" t="str">
        <f t="shared" si="15"/>
        <v>Please provide explanation for the fluctuation noted here</v>
      </c>
      <c r="J88" s="350"/>
      <c r="M88" s="7"/>
    </row>
    <row r="89" spans="1:13" x14ac:dyDescent="0.35">
      <c r="A89" s="1" t="s">
        <v>783</v>
      </c>
      <c r="B89" s="275">
        <f>'Prior Year'!BY86</f>
        <v>720930.51000000013</v>
      </c>
      <c r="C89" s="275">
        <f>data!BY85</f>
        <v>625262.31999999995</v>
      </c>
      <c r="D89" s="275" t="s">
        <v>725</v>
      </c>
      <c r="E89" s="4" t="s">
        <v>725</v>
      </c>
      <c r="F89" s="238" t="str">
        <f t="shared" si="12"/>
        <v/>
      </c>
      <c r="G89" s="238" t="str">
        <f t="shared" si="13"/>
        <v/>
      </c>
      <c r="H89" s="6" t="str">
        <f t="shared" si="14"/>
        <v/>
      </c>
      <c r="I89" s="275" t="str">
        <f t="shared" si="15"/>
        <v>Please provide explanation for the fluctuation noted here</v>
      </c>
      <c r="J89" s="350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12"/>
        <v/>
      </c>
      <c r="G90" s="238" t="str">
        <f t="shared" si="13"/>
        <v/>
      </c>
      <c r="H90" s="6" t="str">
        <f t="shared" si="14"/>
        <v/>
      </c>
      <c r="I90" s="275" t="str">
        <f t="shared" si="15"/>
        <v>Please provide explanation for the fluctuation noted here</v>
      </c>
      <c r="J90" s="350"/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12"/>
        <v/>
      </c>
      <c r="G91" s="238" t="str">
        <f t="shared" si="13"/>
        <v/>
      </c>
      <c r="H91" s="6" t="str">
        <f t="shared" si="14"/>
        <v/>
      </c>
      <c r="I91" s="275" t="str">
        <f t="shared" si="15"/>
        <v>Please provide explanation for the fluctuation noted here</v>
      </c>
      <c r="J91" s="350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12"/>
        <v/>
      </c>
      <c r="G92" s="238" t="str">
        <f t="shared" si="13"/>
        <v/>
      </c>
      <c r="H92" s="6" t="str">
        <f t="shared" si="14"/>
        <v/>
      </c>
      <c r="I92" s="275" t="str">
        <f t="shared" si="15"/>
        <v>Please provide explanation for the fluctuation noted here</v>
      </c>
      <c r="J92" s="350"/>
      <c r="M92" s="7"/>
    </row>
    <row r="93" spans="1:13" x14ac:dyDescent="0.35">
      <c r="A93" s="1" t="s">
        <v>787</v>
      </c>
      <c r="B93" s="275">
        <f>'Prior Year'!CC86</f>
        <v>1390508.6800000002</v>
      </c>
      <c r="C93" s="275">
        <f>data!CC85</f>
        <v>1620123.39</v>
      </c>
      <c r="D93" s="275" t="s">
        <v>725</v>
      </c>
      <c r="E93" s="4" t="s">
        <v>725</v>
      </c>
      <c r="F93" s="238" t="str">
        <f t="shared" si="12"/>
        <v/>
      </c>
      <c r="G93" s="238" t="str">
        <f t="shared" si="13"/>
        <v/>
      </c>
      <c r="H93" s="6" t="str">
        <f t="shared" si="14"/>
        <v/>
      </c>
      <c r="I93" s="275" t="str">
        <f t="shared" si="15"/>
        <v>Please provide explanation for the fluctuation noted here</v>
      </c>
      <c r="J93" s="350"/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12"/>
        <v/>
      </c>
      <c r="G94" s="238" t="str">
        <f t="shared" si="13"/>
        <v/>
      </c>
      <c r="H94" s="6" t="str">
        <f t="shared" si="14"/>
        <v/>
      </c>
      <c r="I94" s="275" t="str">
        <f t="shared" si="15"/>
        <v>Please provide explanation for the fluctuation noted here</v>
      </c>
      <c r="J94" s="350"/>
      <c r="M94" s="7"/>
    </row>
  </sheetData>
  <autoFilter ref="A14:J94" xr:uid="{AF03DA76-2084-4BDA-9EEA-564AB886AC44}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E49" sqref="E49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1" t="s">
        <v>1348</v>
      </c>
    </row>
    <row r="3" spans="1:4" x14ac:dyDescent="0.35">
      <c r="A3" s="11" t="s">
        <v>789</v>
      </c>
    </row>
    <row r="4" spans="1:4" x14ac:dyDescent="0.35">
      <c r="A4" s="329" t="s">
        <v>1346</v>
      </c>
    </row>
    <row r="5" spans="1:4" x14ac:dyDescent="0.35">
      <c r="A5" s="330" t="s">
        <v>1344</v>
      </c>
    </row>
    <row r="6" spans="1:4" x14ac:dyDescent="0.35">
      <c r="A6" s="328"/>
    </row>
    <row r="7" spans="1:4" x14ac:dyDescent="0.35">
      <c r="A7" s="329" t="s">
        <v>1347</v>
      </c>
    </row>
    <row r="8" spans="1:4" x14ac:dyDescent="0.35">
      <c r="A8" s="330" t="s">
        <v>1345</v>
      </c>
    </row>
    <row r="11" spans="1:4" x14ac:dyDescent="0.35">
      <c r="A11" s="13" t="s">
        <v>790</v>
      </c>
      <c r="D11" s="276">
        <f>data!C380</f>
        <v>287987.82999999996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439833.34999999992</v>
      </c>
    </row>
    <row r="26" spans="1:4" x14ac:dyDescent="0.35">
      <c r="A26" s="13" t="s">
        <v>791</v>
      </c>
      <c r="D26" s="277" t="str">
        <f>IF(OR(data!C414&gt;1000000,data!C414/(data!D416)&gt;0.01),"Yes","No")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F23" sqref="F23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H-195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Snoqualmie Valley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98065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Renee Jensen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Patrick Ritter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425-831-2362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4258311994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41.516129032258064</v>
      </c>
      <c r="G23" s="81">
        <f>data!D127</f>
        <v>144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323.09822958309536</v>
      </c>
      <c r="G24" s="81">
        <f>data!D128</f>
        <v>7898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15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10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25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8652300.120000001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Snoqualmie Valley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26</v>
      </c>
      <c r="C7" s="141">
        <f>data!B155</f>
        <v>87</v>
      </c>
      <c r="D7" s="141">
        <f>data!B156</f>
        <v>18790</v>
      </c>
      <c r="E7" s="141">
        <f>data!B157</f>
        <v>418101.85524170101</v>
      </c>
      <c r="F7" s="141">
        <f>data!B158</f>
        <v>8385550.9119851338</v>
      </c>
      <c r="G7" s="141">
        <f>data!B157+data!B158</f>
        <v>8803652.7672268339</v>
      </c>
    </row>
    <row r="8" spans="1:7" ht="20.149999999999999" customHeight="1" x14ac:dyDescent="0.35">
      <c r="A8" s="77" t="s">
        <v>331</v>
      </c>
      <c r="B8" s="141">
        <f>data!C154</f>
        <v>3</v>
      </c>
      <c r="C8" s="141">
        <f>data!C155</f>
        <v>4</v>
      </c>
      <c r="D8" s="141">
        <f>data!C156</f>
        <v>11731</v>
      </c>
      <c r="E8" s="141">
        <f>data!C157</f>
        <v>21674.740957365124</v>
      </c>
      <c r="F8" s="141">
        <f>data!C158</f>
        <v>5565270.0843863096</v>
      </c>
      <c r="G8" s="141">
        <f>data!C157+data!C158</f>
        <v>5586944.825343675</v>
      </c>
    </row>
    <row r="9" spans="1:7" ht="20.149999999999999" customHeight="1" x14ac:dyDescent="0.35">
      <c r="A9" s="77" t="s">
        <v>829</v>
      </c>
      <c r="B9" s="141">
        <f>data!D154</f>
        <v>6</v>
      </c>
      <c r="C9" s="141">
        <f>data!D155</f>
        <v>20</v>
      </c>
      <c r="D9" s="141">
        <f>data!D156</f>
        <v>19839</v>
      </c>
      <c r="E9" s="141">
        <f>data!D157</f>
        <v>398204.33007988922</v>
      </c>
      <c r="F9" s="141">
        <f>data!D158</f>
        <v>24258313.503628559</v>
      </c>
      <c r="G9" s="141">
        <f>data!D157+data!D158</f>
        <v>24656517.83370845</v>
      </c>
    </row>
    <row r="10" spans="1:7" ht="20.149999999999999" customHeight="1" x14ac:dyDescent="0.35">
      <c r="A10" s="92" t="s">
        <v>215</v>
      </c>
      <c r="B10" s="141">
        <f>data!E154</f>
        <v>35</v>
      </c>
      <c r="C10" s="141">
        <f>data!E155</f>
        <v>111</v>
      </c>
      <c r="D10" s="141">
        <f>data!E156</f>
        <v>50360</v>
      </c>
      <c r="E10" s="141">
        <f>data!E157</f>
        <v>837980.9262789553</v>
      </c>
      <c r="F10" s="141">
        <f>data!E158</f>
        <v>38209134.5</v>
      </c>
      <c r="G10" s="141">
        <f>E10+F10</f>
        <v>39047115.426278956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255</v>
      </c>
      <c r="C16" s="141">
        <f>data!B161</f>
        <v>6859</v>
      </c>
      <c r="D16" s="141">
        <f>data!B162</f>
        <v>0</v>
      </c>
      <c r="E16" s="141">
        <f>data!B163</f>
        <v>28298991.030575134</v>
      </c>
      <c r="F16" s="141">
        <f>data!B164</f>
        <v>0</v>
      </c>
      <c r="G16" s="141">
        <f>data!C163+data!C164</f>
        <v>507052.16211684549</v>
      </c>
    </row>
    <row r="17" spans="1:7" ht="20.149999999999999" customHeight="1" x14ac:dyDescent="0.35">
      <c r="A17" s="77" t="s">
        <v>331</v>
      </c>
      <c r="B17" s="141">
        <f>data!C160</f>
        <v>3</v>
      </c>
      <c r="C17" s="141">
        <f>data!C161</f>
        <v>152</v>
      </c>
      <c r="D17" s="141">
        <f>data!C162</f>
        <v>0</v>
      </c>
      <c r="E17" s="141">
        <f>data!C163</f>
        <v>507052.16211684549</v>
      </c>
      <c r="F17" s="141">
        <f>data!C164</f>
        <v>0</v>
      </c>
      <c r="G17" s="141">
        <f>data!C163+data!C164</f>
        <v>507052.16211684549</v>
      </c>
    </row>
    <row r="18" spans="1:7" ht="20.149999999999999" customHeight="1" x14ac:dyDescent="0.35">
      <c r="A18" s="77" t="s">
        <v>829</v>
      </c>
      <c r="B18" s="141">
        <f>data!D160</f>
        <v>10</v>
      </c>
      <c r="C18" s="141">
        <f>data!D161</f>
        <v>201</v>
      </c>
      <c r="D18" s="141">
        <f>data!D162</f>
        <v>0</v>
      </c>
      <c r="E18" s="141">
        <f>data!D163</f>
        <v>3078845.2110290658</v>
      </c>
      <c r="F18" s="141">
        <f>data!D164</f>
        <v>0</v>
      </c>
      <c r="G18" s="141">
        <f>data!D163+data!D164</f>
        <v>3078845.2110290658</v>
      </c>
    </row>
    <row r="19" spans="1:7" ht="20.149999999999999" customHeight="1" x14ac:dyDescent="0.35">
      <c r="A19" s="92" t="s">
        <v>215</v>
      </c>
      <c r="B19" s="141">
        <f>data!E160</f>
        <v>268</v>
      </c>
      <c r="C19" s="141">
        <f>data!E161</f>
        <v>7212</v>
      </c>
      <c r="D19" s="141">
        <f>data!E162</f>
        <v>0</v>
      </c>
      <c r="E19" s="141">
        <f>data!E163</f>
        <v>31884888.403721042</v>
      </c>
      <c r="F19" s="141">
        <f>data!E164</f>
        <v>0</v>
      </c>
      <c r="G19" s="141">
        <f>data!E163+data!E164</f>
        <v>31884888.403721042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6247555.7799999993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5119862.2300000004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Snoqualmie Valley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1468251.0399999998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61658.999999999985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193252.03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2106616.0699999994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25771.080000000005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115550.65000000002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313465.24999999994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4234.3999999999996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4288799.5199999996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0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429897.36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429897.36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1191.04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1191.04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33989.15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0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33989.15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5009173.67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5009173.67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Snoqualmie Valley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14631178</v>
      </c>
      <c r="D7" s="81">
        <f>data!C225</f>
        <v>755518.64999999944</v>
      </c>
      <c r="E7" s="81">
        <f>data!D225</f>
        <v>0</v>
      </c>
      <c r="F7" s="81">
        <f>data!E211</f>
        <v>14631178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11973791.219999999</v>
      </c>
      <c r="D8" s="81">
        <f>data!C226</f>
        <v>1671292</v>
      </c>
      <c r="E8" s="81">
        <f>data!D226</f>
        <v>0</v>
      </c>
      <c r="F8" s="81">
        <f>data!E212</f>
        <v>11973791.219999999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32989618.27</v>
      </c>
      <c r="D9" s="81">
        <f>data!C227</f>
        <v>438228.84000000032</v>
      </c>
      <c r="E9" s="81">
        <f>data!D227</f>
        <v>0</v>
      </c>
      <c r="F9" s="81">
        <f>data!E213</f>
        <v>33319275.27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9132041.0299999993</v>
      </c>
      <c r="D10" s="81">
        <f>data!C228</f>
        <v>403082.63999999966</v>
      </c>
      <c r="E10" s="81">
        <f>data!D228</f>
        <v>0</v>
      </c>
      <c r="F10" s="81">
        <f>data!E214</f>
        <v>9469087.2300000004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4702979.1500000004</v>
      </c>
      <c r="D11" s="81">
        <f>data!C229</f>
        <v>0</v>
      </c>
      <c r="E11" s="81">
        <f>data!D229</f>
        <v>0</v>
      </c>
      <c r="F11" s="81">
        <f>data!E215</f>
        <v>7787632.04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1653822.54</v>
      </c>
      <c r="D12" s="81">
        <f>data!C230</f>
        <v>0</v>
      </c>
      <c r="E12" s="81">
        <f>data!D230</f>
        <v>0</v>
      </c>
      <c r="F12" s="81">
        <f>data!E216</f>
        <v>913625.85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0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data!C232</f>
        <v>0</v>
      </c>
      <c r="E14" s="81">
        <f>data!D232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59450</v>
      </c>
      <c r="D15" s="81">
        <f>data!C233</f>
        <v>3268122.1299999994</v>
      </c>
      <c r="E15" s="81">
        <f>data!D233</f>
        <v>0</v>
      </c>
      <c r="F15" s="81">
        <f>data!E219</f>
        <v>147279.69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75142880.210000008</v>
      </c>
      <c r="D16" s="81">
        <f>data!C234</f>
        <v>0</v>
      </c>
      <c r="E16" s="81">
        <f>data!D234</f>
        <v>0</v>
      </c>
      <c r="F16" s="81">
        <f>data!E220</f>
        <v>78241869.299999997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5054120.07</v>
      </c>
      <c r="D24" s="81">
        <f>data!C225</f>
        <v>755518.64999999944</v>
      </c>
      <c r="E24" s="81">
        <f>data!D225</f>
        <v>0</v>
      </c>
      <c r="F24" s="81">
        <f>data!E225</f>
        <v>5809638.7199999997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11838677.9</v>
      </c>
      <c r="D25" s="81">
        <f>data!C226</f>
        <v>1671292</v>
      </c>
      <c r="E25" s="81">
        <f>data!D226</f>
        <v>0</v>
      </c>
      <c r="F25" s="81">
        <f>data!E226</f>
        <v>13509969.9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2810212.87</v>
      </c>
      <c r="D26" s="81">
        <f>data!C227</f>
        <v>438228.84000000032</v>
      </c>
      <c r="E26" s="81">
        <f>data!D227</f>
        <v>0</v>
      </c>
      <c r="F26" s="81">
        <f>data!E227</f>
        <v>3248441.7100000004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5784415.9900000002</v>
      </c>
      <c r="D27" s="81">
        <f>data!C228</f>
        <v>403082.63999999966</v>
      </c>
      <c r="E27" s="81">
        <f>data!D228</f>
        <v>0</v>
      </c>
      <c r="F27" s="81">
        <f>data!E228</f>
        <v>6187498.6299999999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0</v>
      </c>
      <c r="D28" s="81">
        <f>data!C229</f>
        <v>0</v>
      </c>
      <c r="E28" s="81">
        <f>data!D229</f>
        <v>0</v>
      </c>
      <c r="F28" s="81">
        <f>data!E229</f>
        <v>0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25487426.829999998</v>
      </c>
      <c r="D32" s="81">
        <f>data!C233</f>
        <v>3268122.1299999994</v>
      </c>
      <c r="E32" s="81">
        <f>data!D233</f>
        <v>0</v>
      </c>
      <c r="F32" s="81">
        <f>data!E233</f>
        <v>28755548.960000001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Snoqualmie Valley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666611.14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9168676.5300000012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1208081.4099999999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120318.58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11153030.870000001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74760.03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21724867.420000002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819385.51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962876.17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1782261.6800000002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-7819.65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-7819.65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2024-01-30T19:54:51Z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