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1\"/>
    </mc:Choice>
  </mc:AlternateContent>
  <xr:revisionPtr revIDLastSave="0" documentId="13_ncr:1_{85E89C73-EDE7-49DE-81D7-9C02AA359828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BK48" i="10" s="1"/>
  <c r="BK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F814" i="10" s="1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R814" i="10" s="1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/>
  <c r="S733" i="10"/>
  <c r="R733" i="10"/>
  <c r="Q733" i="10"/>
  <c r="P733" i="10"/>
  <c r="O733" i="10"/>
  <c r="M733" i="10"/>
  <c r="L733" i="10"/>
  <c r="K733" i="10"/>
  <c r="K814" i="10" s="1"/>
  <c r="I733" i="10"/>
  <c r="H733" i="10"/>
  <c r="H814" i="10" s="1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76" i="10"/>
  <c r="D264" i="10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/>
  <c r="E143" i="10"/>
  <c r="D463" i="10" s="1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CE79" i="10"/>
  <c r="CE78" i="10"/>
  <c r="CF78" i="10" s="1"/>
  <c r="Q815" i="10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/>
  <c r="CE74" i="10"/>
  <c r="C462" i="10" s="1"/>
  <c r="O815" i="10"/>
  <c r="C574" i="10"/>
  <c r="CE71" i="10"/>
  <c r="C457" i="10" s="1"/>
  <c r="CE69" i="10"/>
  <c r="CE68" i="10"/>
  <c r="K815" i="10" s="1"/>
  <c r="CE66" i="10"/>
  <c r="C431" i="10" s="1"/>
  <c r="H815" i="10"/>
  <c r="CE64" i="10"/>
  <c r="G815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M815" i="10"/>
  <c r="R815" i="10"/>
  <c r="I611" i="10"/>
  <c r="F515" i="10"/>
  <c r="F519" i="10"/>
  <c r="F520" i="10"/>
  <c r="F524" i="10"/>
  <c r="F528" i="10"/>
  <c r="F532" i="10"/>
  <c r="F536" i="10"/>
  <c r="F544" i="10"/>
  <c r="S815" i="10"/>
  <c r="J611" i="10"/>
  <c r="F495" i="10"/>
  <c r="F499" i="10"/>
  <c r="F503" i="10"/>
  <c r="F507" i="10"/>
  <c r="F513" i="10"/>
  <c r="F517" i="10"/>
  <c r="F543" i="10"/>
  <c r="F545" i="10"/>
  <c r="G611" i="10"/>
  <c r="C472" i="10"/>
  <c r="D434" i="10"/>
  <c r="F521" i="10"/>
  <c r="F525" i="10"/>
  <c r="F529" i="10"/>
  <c r="F533" i="10"/>
  <c r="F537" i="10"/>
  <c r="B464" i="10"/>
  <c r="A493" i="1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C470" i="1" s="1"/>
  <c r="E198" i="1"/>
  <c r="E199" i="1"/>
  <c r="F11" i="6" s="1"/>
  <c r="E200" i="1"/>
  <c r="C473" i="1" s="1"/>
  <c r="E201" i="1"/>
  <c r="E202" i="1"/>
  <c r="C474" i="1" s="1"/>
  <c r="E203" i="1"/>
  <c r="D204" i="1"/>
  <c r="B204" i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48" i="1"/>
  <c r="N752" i="1"/>
  <c r="N761" i="1"/>
  <c r="N768" i="1"/>
  <c r="N771" i="1"/>
  <c r="N777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815" i="1" s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815" i="1" s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29" i="1"/>
  <c r="C431" i="1"/>
  <c r="C432" i="1"/>
  <c r="C434" i="1"/>
  <c r="B438" i="1"/>
  <c r="B439" i="1"/>
  <c r="B440" i="1" s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X48" i="1"/>
  <c r="X62" i="1" s="1"/>
  <c r="T48" i="1"/>
  <c r="T62" i="1" s="1"/>
  <c r="P48" i="1"/>
  <c r="P62" i="1" s="1"/>
  <c r="E747" i="1" s="1"/>
  <c r="D368" i="1"/>
  <c r="C120" i="8" s="1"/>
  <c r="D330" i="1"/>
  <c r="C86" i="8" s="1"/>
  <c r="N766" i="1"/>
  <c r="N760" i="1"/>
  <c r="N743" i="1"/>
  <c r="N775" i="1"/>
  <c r="N769" i="1"/>
  <c r="N758" i="1"/>
  <c r="N753" i="1"/>
  <c r="N774" i="1"/>
  <c r="N747" i="1"/>
  <c r="F816" i="1"/>
  <c r="D436" i="1"/>
  <c r="C34" i="5"/>
  <c r="C16" i="8"/>
  <c r="F12" i="6"/>
  <c r="C469" i="1"/>
  <c r="F8" i="6"/>
  <c r="I377" i="9"/>
  <c r="C464" i="1"/>
  <c r="G122" i="9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C48" i="1"/>
  <c r="AC62" i="1" s="1"/>
  <c r="H108" i="9" s="1"/>
  <c r="AU48" i="1"/>
  <c r="AU62" i="1" s="1"/>
  <c r="M48" i="1"/>
  <c r="M62" i="1" s="1"/>
  <c r="AE48" i="1"/>
  <c r="AE62" i="1" s="1"/>
  <c r="C427" i="1"/>
  <c r="CD722" i="1"/>
  <c r="CD71" i="1"/>
  <c r="E373" i="9" s="1"/>
  <c r="R816" i="1"/>
  <c r="BQ48" i="1"/>
  <c r="BQ62" i="1" s="1"/>
  <c r="F300" i="9" s="1"/>
  <c r="BA48" i="1"/>
  <c r="BA62" i="1" s="1"/>
  <c r="D236" i="9" s="1"/>
  <c r="U48" i="1"/>
  <c r="U62" i="1" s="1"/>
  <c r="AW48" i="1"/>
  <c r="AW62" i="1" s="1"/>
  <c r="E780" i="1" s="1"/>
  <c r="AO48" i="1"/>
  <c r="AO62" i="1" s="1"/>
  <c r="AG48" i="1"/>
  <c r="AG62" i="1" s="1"/>
  <c r="E764" i="1" s="1"/>
  <c r="Y48" i="1"/>
  <c r="Y62" i="1" s="1"/>
  <c r="Q48" i="1"/>
  <c r="Q62" i="1" s="1"/>
  <c r="CC48" i="1"/>
  <c r="CC62" i="1" s="1"/>
  <c r="E812" i="1" s="1"/>
  <c r="BW48" i="1"/>
  <c r="BW62" i="1" s="1"/>
  <c r="N757" i="1"/>
  <c r="K816" i="1"/>
  <c r="C615" i="1"/>
  <c r="CB48" i="1"/>
  <c r="CB62" i="1" s="1"/>
  <c r="C364" i="9" s="1"/>
  <c r="V815" i="1"/>
  <c r="I612" i="1"/>
  <c r="I816" i="1"/>
  <c r="O816" i="1"/>
  <c r="E372" i="9"/>
  <c r="BY48" i="1"/>
  <c r="BY62" i="1" s="1"/>
  <c r="BX48" i="1"/>
  <c r="BX62" i="1" s="1"/>
  <c r="BV48" i="1"/>
  <c r="BV62" i="1" s="1"/>
  <c r="BR48" i="1"/>
  <c r="BR62" i="1" s="1"/>
  <c r="BN48" i="1"/>
  <c r="BN62" i="1" s="1"/>
  <c r="BD48" i="1"/>
  <c r="BD62" i="1" s="1"/>
  <c r="G236" i="9" s="1"/>
  <c r="AZ48" i="1"/>
  <c r="AZ62" i="1" s="1"/>
  <c r="AV48" i="1"/>
  <c r="AV62" i="1" s="1"/>
  <c r="AN48" i="1"/>
  <c r="AN62" i="1" s="1"/>
  <c r="E771" i="1" s="1"/>
  <c r="AL48" i="1"/>
  <c r="AL62" i="1" s="1"/>
  <c r="N48" i="1"/>
  <c r="N62" i="1" s="1"/>
  <c r="F48" i="1"/>
  <c r="F62" i="1" s="1"/>
  <c r="J612" i="1"/>
  <c r="G816" i="1"/>
  <c r="C14" i="5"/>
  <c r="D428" i="1"/>
  <c r="C141" i="8"/>
  <c r="I380" i="9"/>
  <c r="B10" i="4"/>
  <c r="G10" i="4"/>
  <c r="M816" i="1"/>
  <c r="I366" i="9"/>
  <c r="C430" i="1"/>
  <c r="Q816" i="1"/>
  <c r="P814" i="10" l="1"/>
  <c r="CE76" i="10"/>
  <c r="K611" i="10" s="1"/>
  <c r="L611" i="10"/>
  <c r="C433" i="10"/>
  <c r="I815" i="10"/>
  <c r="C429" i="10"/>
  <c r="F611" i="10"/>
  <c r="BI48" i="10"/>
  <c r="BI62" i="10" s="1"/>
  <c r="E791" i="10" s="1"/>
  <c r="C815" i="10"/>
  <c r="J48" i="10"/>
  <c r="J62" i="10" s="1"/>
  <c r="O48" i="10"/>
  <c r="O62" i="10" s="1"/>
  <c r="V48" i="10"/>
  <c r="V62" i="10" s="1"/>
  <c r="AQ48" i="10"/>
  <c r="AQ62" i="10" s="1"/>
  <c r="BI729" i="10"/>
  <c r="AK48" i="10"/>
  <c r="AK62" i="10" s="1"/>
  <c r="AM48" i="10"/>
  <c r="AM62" i="10" s="1"/>
  <c r="AO48" i="10"/>
  <c r="AO62" i="10" s="1"/>
  <c r="E771" i="10" s="1"/>
  <c r="H48" i="10"/>
  <c r="H62" i="10" s="1"/>
  <c r="BG48" i="10"/>
  <c r="BG62" i="10" s="1"/>
  <c r="BM48" i="10"/>
  <c r="BM62" i="10" s="1"/>
  <c r="E795" i="10" s="1"/>
  <c r="CA48" i="10"/>
  <c r="CA62" i="10" s="1"/>
  <c r="P48" i="10"/>
  <c r="P62" i="10" s="1"/>
  <c r="E746" i="10" s="1"/>
  <c r="W48" i="10"/>
  <c r="W62" i="10" s="1"/>
  <c r="E793" i="10"/>
  <c r="C48" i="10"/>
  <c r="K48" i="10"/>
  <c r="K62" i="10" s="1"/>
  <c r="E741" i="10" s="1"/>
  <c r="R48" i="10"/>
  <c r="R62" i="10" s="1"/>
  <c r="Y48" i="10"/>
  <c r="Y62" i="10" s="1"/>
  <c r="AS48" i="10"/>
  <c r="AS62" i="10" s="1"/>
  <c r="E775" i="10" s="1"/>
  <c r="BO48" i="10"/>
  <c r="BO62" i="10" s="1"/>
  <c r="D48" i="10"/>
  <c r="D62" i="10" s="1"/>
  <c r="AU48" i="10"/>
  <c r="AU62" i="10" s="1"/>
  <c r="BQ48" i="10"/>
  <c r="BQ62" i="10" s="1"/>
  <c r="E48" i="10"/>
  <c r="E62" i="10" s="1"/>
  <c r="L48" i="10"/>
  <c r="L62" i="10" s="1"/>
  <c r="S48" i="10"/>
  <c r="S62" i="10" s="1"/>
  <c r="AA48" i="10"/>
  <c r="AA62" i="10" s="1"/>
  <c r="AW48" i="10"/>
  <c r="AW62" i="10" s="1"/>
  <c r="BS48" i="10"/>
  <c r="BS62" i="10" s="1"/>
  <c r="E801" i="10" s="1"/>
  <c r="AC48" i="10"/>
  <c r="AC62" i="10" s="1"/>
  <c r="E759" i="10" s="1"/>
  <c r="AY48" i="10"/>
  <c r="AY62" i="10" s="1"/>
  <c r="BU48" i="10"/>
  <c r="BU62" i="10" s="1"/>
  <c r="F48" i="10"/>
  <c r="F62" i="10" s="1"/>
  <c r="M48" i="10"/>
  <c r="M62" i="10" s="1"/>
  <c r="T48" i="10"/>
  <c r="T62" i="10" s="1"/>
  <c r="E750" i="10" s="1"/>
  <c r="AE48" i="10"/>
  <c r="AE62" i="10" s="1"/>
  <c r="BA48" i="10"/>
  <c r="BA62" i="10" s="1"/>
  <c r="C426" i="10"/>
  <c r="AG48" i="10"/>
  <c r="AG62" i="10" s="1"/>
  <c r="E763" i="10" s="1"/>
  <c r="BC48" i="10"/>
  <c r="BC62" i="10" s="1"/>
  <c r="BW48" i="10"/>
  <c r="BW62" i="10" s="1"/>
  <c r="D815" i="10"/>
  <c r="G48" i="10"/>
  <c r="G62" i="10" s="1"/>
  <c r="N48" i="10"/>
  <c r="N62" i="10" s="1"/>
  <c r="E744" i="10" s="1"/>
  <c r="U48" i="10"/>
  <c r="U62" i="10" s="1"/>
  <c r="AI48" i="10"/>
  <c r="AI62" i="10" s="1"/>
  <c r="BE48" i="10"/>
  <c r="BE62" i="10" s="1"/>
  <c r="BY48" i="10"/>
  <c r="BY62" i="10" s="1"/>
  <c r="E807" i="10" s="1"/>
  <c r="I48" i="10"/>
  <c r="I62" i="10" s="1"/>
  <c r="Q48" i="10"/>
  <c r="Q62" i="10" s="1"/>
  <c r="X48" i="10"/>
  <c r="X62" i="10" s="1"/>
  <c r="C119" i="8"/>
  <c r="D5" i="7"/>
  <c r="C472" i="1"/>
  <c r="D612" i="1"/>
  <c r="CF76" i="1"/>
  <c r="W52" i="1" s="1"/>
  <c r="W67" i="1" s="1"/>
  <c r="J754" i="1" s="1"/>
  <c r="G612" i="1"/>
  <c r="CF77" i="1"/>
  <c r="N764" i="1"/>
  <c r="N762" i="1"/>
  <c r="N755" i="1"/>
  <c r="N740" i="1"/>
  <c r="N765" i="1"/>
  <c r="N736" i="1"/>
  <c r="N739" i="1"/>
  <c r="D186" i="9"/>
  <c r="I90" i="9"/>
  <c r="C575" i="1"/>
  <c r="L816" i="1"/>
  <c r="C440" i="1"/>
  <c r="I372" i="9"/>
  <c r="I815" i="1"/>
  <c r="R48" i="1"/>
  <c r="R62" i="1" s="1"/>
  <c r="D76" i="9" s="1"/>
  <c r="AJ48" i="1"/>
  <c r="AJ62" i="1" s="1"/>
  <c r="BL52" i="1"/>
  <c r="BL67" i="1" s="1"/>
  <c r="J795" i="1" s="1"/>
  <c r="AP48" i="1"/>
  <c r="AP62" i="1" s="1"/>
  <c r="G172" i="9" s="1"/>
  <c r="K48" i="1"/>
  <c r="K62" i="1" s="1"/>
  <c r="E742" i="1" s="1"/>
  <c r="AD52" i="1"/>
  <c r="AD67" i="1" s="1"/>
  <c r="J761" i="1" s="1"/>
  <c r="AT48" i="1"/>
  <c r="AT62" i="1" s="1"/>
  <c r="BG48" i="1"/>
  <c r="BG62" i="1" s="1"/>
  <c r="C268" i="9" s="1"/>
  <c r="AI52" i="1"/>
  <c r="AI67" i="1" s="1"/>
  <c r="J766" i="1" s="1"/>
  <c r="H52" i="1"/>
  <c r="H67" i="1" s="1"/>
  <c r="H17" i="9" s="1"/>
  <c r="BI52" i="1"/>
  <c r="BI67" i="1" s="1"/>
  <c r="J792" i="1" s="1"/>
  <c r="J52" i="1"/>
  <c r="J67" i="1" s="1"/>
  <c r="J741" i="1" s="1"/>
  <c r="I44" i="9"/>
  <c r="C816" i="1"/>
  <c r="BB48" i="1"/>
  <c r="BB62" i="1" s="1"/>
  <c r="E785" i="1" s="1"/>
  <c r="BO48" i="1"/>
  <c r="BO62" i="1" s="1"/>
  <c r="D300" i="9" s="1"/>
  <c r="BI730" i="1"/>
  <c r="Z48" i="1"/>
  <c r="Z62" i="1" s="1"/>
  <c r="AA48" i="1"/>
  <c r="AA62" i="1" s="1"/>
  <c r="F108" i="9" s="1"/>
  <c r="BI48" i="1"/>
  <c r="BI62" i="1" s="1"/>
  <c r="E268" i="9" s="1"/>
  <c r="AD48" i="1"/>
  <c r="AD62" i="1" s="1"/>
  <c r="BJ48" i="1"/>
  <c r="BJ62" i="1" s="1"/>
  <c r="AI48" i="1"/>
  <c r="AI62" i="1" s="1"/>
  <c r="E766" i="1" s="1"/>
  <c r="BU48" i="1"/>
  <c r="BU62" i="1" s="1"/>
  <c r="C332" i="9" s="1"/>
  <c r="AM48" i="1"/>
  <c r="AM62" i="1" s="1"/>
  <c r="E770" i="1" s="1"/>
  <c r="D48" i="1"/>
  <c r="D62" i="1" s="1"/>
  <c r="BH48" i="1"/>
  <c r="BH62" i="1" s="1"/>
  <c r="E791" i="1" s="1"/>
  <c r="BM48" i="1"/>
  <c r="BM62" i="1" s="1"/>
  <c r="I268" i="9" s="1"/>
  <c r="AF48" i="1"/>
  <c r="AF62" i="1" s="1"/>
  <c r="BL48" i="1"/>
  <c r="BL62" i="1" s="1"/>
  <c r="H268" i="9" s="1"/>
  <c r="AQ48" i="1"/>
  <c r="AQ62" i="1" s="1"/>
  <c r="E774" i="1" s="1"/>
  <c r="E48" i="1"/>
  <c r="E62" i="1" s="1"/>
  <c r="E12" i="9" s="1"/>
  <c r="O48" i="1"/>
  <c r="O62" i="1" s="1"/>
  <c r="E746" i="1" s="1"/>
  <c r="H48" i="1"/>
  <c r="H62" i="1" s="1"/>
  <c r="E739" i="1" s="1"/>
  <c r="D815" i="1"/>
  <c r="AH48" i="1"/>
  <c r="AH62" i="1" s="1"/>
  <c r="BF48" i="1"/>
  <c r="BF62" i="1" s="1"/>
  <c r="E789" i="1" s="1"/>
  <c r="CA48" i="1"/>
  <c r="CA62" i="1" s="1"/>
  <c r="I332" i="9" s="1"/>
  <c r="C48" i="1"/>
  <c r="C62" i="1" s="1"/>
  <c r="E734" i="1" s="1"/>
  <c r="AY48" i="1"/>
  <c r="AY62" i="1" s="1"/>
  <c r="E782" i="1" s="1"/>
  <c r="BE48" i="1"/>
  <c r="BE62" i="1" s="1"/>
  <c r="H236" i="9" s="1"/>
  <c r="BZ48" i="1"/>
  <c r="BZ62" i="1" s="1"/>
  <c r="E809" i="1" s="1"/>
  <c r="AB48" i="1"/>
  <c r="AB62" i="1" s="1"/>
  <c r="E759" i="1" s="1"/>
  <c r="C815" i="1"/>
  <c r="D816" i="1"/>
  <c r="I362" i="9"/>
  <c r="J48" i="1"/>
  <c r="J62" i="1" s="1"/>
  <c r="C44" i="9" s="1"/>
  <c r="AR48" i="1"/>
  <c r="AR62" i="1" s="1"/>
  <c r="E775" i="1" s="1"/>
  <c r="BP48" i="1"/>
  <c r="BP62" i="1" s="1"/>
  <c r="I48" i="1"/>
  <c r="I62" i="1" s="1"/>
  <c r="AK48" i="1"/>
  <c r="AK62" i="1" s="1"/>
  <c r="E768" i="1" s="1"/>
  <c r="BC48" i="1"/>
  <c r="BC62" i="1" s="1"/>
  <c r="F236" i="9" s="1"/>
  <c r="AS48" i="1"/>
  <c r="AS62" i="1" s="1"/>
  <c r="E776" i="1" s="1"/>
  <c r="V48" i="1"/>
  <c r="V62" i="1" s="1"/>
  <c r="E753" i="1" s="1"/>
  <c r="AX48" i="1"/>
  <c r="AX62" i="1" s="1"/>
  <c r="E781" i="1" s="1"/>
  <c r="BT48" i="1"/>
  <c r="BT62" i="1" s="1"/>
  <c r="I300" i="9" s="1"/>
  <c r="S48" i="1"/>
  <c r="S62" i="1" s="1"/>
  <c r="E750" i="1" s="1"/>
  <c r="BS48" i="1"/>
  <c r="BS62" i="1" s="1"/>
  <c r="L48" i="1"/>
  <c r="L62" i="1" s="1"/>
  <c r="E743" i="1" s="1"/>
  <c r="W48" i="1"/>
  <c r="W62" i="1" s="1"/>
  <c r="E807" i="1"/>
  <c r="F332" i="9"/>
  <c r="E140" i="9"/>
  <c r="E172" i="9"/>
  <c r="E749" i="1"/>
  <c r="E794" i="1"/>
  <c r="E784" i="1"/>
  <c r="E787" i="1"/>
  <c r="C236" i="9"/>
  <c r="E783" i="1"/>
  <c r="G76" i="9"/>
  <c r="E752" i="1"/>
  <c r="E767" i="1"/>
  <c r="H140" i="9"/>
  <c r="E737" i="1"/>
  <c r="E772" i="1"/>
  <c r="F172" i="9"/>
  <c r="E762" i="1"/>
  <c r="C140" i="9"/>
  <c r="F204" i="9"/>
  <c r="E779" i="1"/>
  <c r="F76" i="9"/>
  <c r="E751" i="1"/>
  <c r="C76" i="9"/>
  <c r="E748" i="1"/>
  <c r="E800" i="1"/>
  <c r="F9" i="6"/>
  <c r="G815" i="1"/>
  <c r="P815" i="1"/>
  <c r="Q815" i="1"/>
  <c r="R815" i="1"/>
  <c r="S815" i="1"/>
  <c r="G28" i="4"/>
  <c r="D462" i="10"/>
  <c r="D464" i="10" s="1"/>
  <c r="E218" i="10"/>
  <c r="C477" i="10" s="1"/>
  <c r="D291" i="10"/>
  <c r="D340" i="10" s="1"/>
  <c r="C480" i="10" s="1"/>
  <c r="D329" i="10"/>
  <c r="D338" i="10" s="1"/>
  <c r="C481" i="10" s="1"/>
  <c r="B440" i="10"/>
  <c r="C814" i="10"/>
  <c r="M814" i="10"/>
  <c r="G814" i="10"/>
  <c r="L814" i="10"/>
  <c r="Q814" i="10"/>
  <c r="D814" i="10"/>
  <c r="I814" i="10"/>
  <c r="O814" i="10"/>
  <c r="S814" i="10"/>
  <c r="D12" i="9"/>
  <c r="D204" i="9"/>
  <c r="E777" i="1"/>
  <c r="G332" i="9"/>
  <c r="E808" i="1"/>
  <c r="E797" i="1"/>
  <c r="C300" i="9"/>
  <c r="D332" i="9"/>
  <c r="E805" i="1"/>
  <c r="G44" i="9"/>
  <c r="E745" i="1"/>
  <c r="C172" i="9"/>
  <c r="E769" i="1"/>
  <c r="E801" i="1"/>
  <c r="G300" i="9"/>
  <c r="F44" i="9"/>
  <c r="E744" i="1"/>
  <c r="E811" i="1"/>
  <c r="B446" i="1"/>
  <c r="D242" i="1"/>
  <c r="F12" i="9"/>
  <c r="E760" i="1"/>
  <c r="E332" i="9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D611" i="10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BM52" i="1"/>
  <c r="BM67" i="1" s="1"/>
  <c r="CB52" i="1"/>
  <c r="CB67" i="1" s="1"/>
  <c r="CB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N814" i="10"/>
  <c r="D435" i="10"/>
  <c r="D437" i="10"/>
  <c r="E743" i="10"/>
  <c r="C428" i="10"/>
  <c r="C447" i="10"/>
  <c r="D366" i="10"/>
  <c r="D371" i="10" s="1"/>
  <c r="D390" i="10" s="1"/>
  <c r="D392" i="10" s="1"/>
  <c r="D395" i="10" s="1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J52" i="10" l="1"/>
  <c r="J67" i="10" s="1"/>
  <c r="J740" i="10" s="1"/>
  <c r="AT52" i="10"/>
  <c r="AT67" i="10" s="1"/>
  <c r="J776" i="10" s="1"/>
  <c r="Q52" i="10"/>
  <c r="Q67" i="10" s="1"/>
  <c r="J747" i="10" s="1"/>
  <c r="C464" i="10"/>
  <c r="AB52" i="10"/>
  <c r="AB67" i="10" s="1"/>
  <c r="J758" i="10" s="1"/>
  <c r="AR52" i="10"/>
  <c r="AR67" i="10" s="1"/>
  <c r="J774" i="10" s="1"/>
  <c r="BX52" i="10"/>
  <c r="BX67" i="10" s="1"/>
  <c r="J806" i="10" s="1"/>
  <c r="AP52" i="10"/>
  <c r="AP67" i="10" s="1"/>
  <c r="J772" i="10" s="1"/>
  <c r="BZ52" i="10"/>
  <c r="BZ67" i="10" s="1"/>
  <c r="J808" i="10" s="1"/>
  <c r="I52" i="10"/>
  <c r="I67" i="10" s="1"/>
  <c r="J739" i="10" s="1"/>
  <c r="Y52" i="10"/>
  <c r="Y67" i="10" s="1"/>
  <c r="J755" i="10" s="1"/>
  <c r="BH52" i="10"/>
  <c r="BH67" i="10" s="1"/>
  <c r="J790" i="10" s="1"/>
  <c r="BV52" i="10"/>
  <c r="BV67" i="10" s="1"/>
  <c r="J804" i="10" s="1"/>
  <c r="CA72" i="10"/>
  <c r="B572" i="1" s="1"/>
  <c r="E739" i="10"/>
  <c r="E745" i="10"/>
  <c r="E773" i="10"/>
  <c r="E803" i="10"/>
  <c r="E740" i="10"/>
  <c r="E809" i="10"/>
  <c r="E737" i="10"/>
  <c r="E755" i="10"/>
  <c r="E753" i="10"/>
  <c r="E752" i="10"/>
  <c r="E738" i="10"/>
  <c r="E799" i="10"/>
  <c r="E769" i="10"/>
  <c r="E767" i="10"/>
  <c r="E779" i="10"/>
  <c r="E765" i="10"/>
  <c r="E789" i="10"/>
  <c r="E757" i="10"/>
  <c r="E742" i="10"/>
  <c r="E751" i="10"/>
  <c r="E747" i="10"/>
  <c r="E761" i="10"/>
  <c r="E735" i="10"/>
  <c r="E787" i="10"/>
  <c r="E754" i="10"/>
  <c r="CE48" i="10"/>
  <c r="C62" i="10"/>
  <c r="E777" i="10"/>
  <c r="E783" i="10"/>
  <c r="E734" i="10"/>
  <c r="E781" i="10"/>
  <c r="E736" i="10"/>
  <c r="E797" i="10"/>
  <c r="E749" i="10"/>
  <c r="E805" i="10"/>
  <c r="E748" i="10"/>
  <c r="E785" i="10"/>
  <c r="AK52" i="1"/>
  <c r="AK67" i="1" s="1"/>
  <c r="AK71" i="1" s="1"/>
  <c r="C530" i="1" s="1"/>
  <c r="G530" i="1" s="1"/>
  <c r="AQ52" i="1"/>
  <c r="AQ67" i="1" s="1"/>
  <c r="AQ71" i="1" s="1"/>
  <c r="C536" i="1" s="1"/>
  <c r="G536" i="1" s="1"/>
  <c r="AN52" i="1"/>
  <c r="AN67" i="1" s="1"/>
  <c r="AF52" i="1"/>
  <c r="AF67" i="1" s="1"/>
  <c r="O52" i="1"/>
  <c r="O67" i="1" s="1"/>
  <c r="AS52" i="1"/>
  <c r="AS67" i="1" s="1"/>
  <c r="AS71" i="1" s="1"/>
  <c r="AM52" i="1"/>
  <c r="AM67" i="1" s="1"/>
  <c r="D177" i="9" s="1"/>
  <c r="M52" i="1"/>
  <c r="M67" i="1" s="1"/>
  <c r="M71" i="1" s="1"/>
  <c r="C49" i="9"/>
  <c r="BN52" i="1"/>
  <c r="BN67" i="1" s="1"/>
  <c r="BN71" i="1" s="1"/>
  <c r="C309" i="9" s="1"/>
  <c r="BJ52" i="1"/>
  <c r="BJ67" i="1" s="1"/>
  <c r="BZ52" i="1"/>
  <c r="BZ67" i="1" s="1"/>
  <c r="R52" i="1"/>
  <c r="R67" i="1" s="1"/>
  <c r="AO52" i="1"/>
  <c r="AO67" i="1" s="1"/>
  <c r="E52" i="1"/>
  <c r="E67" i="1" s="1"/>
  <c r="J736" i="1" s="1"/>
  <c r="AD71" i="1"/>
  <c r="C523" i="1" s="1"/>
  <c r="G523" i="1" s="1"/>
  <c r="BH52" i="1"/>
  <c r="BH67" i="1" s="1"/>
  <c r="BH71" i="1" s="1"/>
  <c r="C553" i="1" s="1"/>
  <c r="BD52" i="1"/>
  <c r="BD67" i="1" s="1"/>
  <c r="BD71" i="1" s="1"/>
  <c r="C549" i="1" s="1"/>
  <c r="AB52" i="1"/>
  <c r="AB67" i="1" s="1"/>
  <c r="AB71" i="1" s="1"/>
  <c r="G117" i="9" s="1"/>
  <c r="T52" i="1"/>
  <c r="T67" i="1" s="1"/>
  <c r="T71" i="1" s="1"/>
  <c r="C685" i="1" s="1"/>
  <c r="AC52" i="1"/>
  <c r="AC67" i="1" s="1"/>
  <c r="H113" i="9" s="1"/>
  <c r="CA52" i="1"/>
  <c r="CA67" i="1" s="1"/>
  <c r="J810" i="1" s="1"/>
  <c r="N52" i="1"/>
  <c r="N67" i="1" s="1"/>
  <c r="J745" i="1" s="1"/>
  <c r="V52" i="1"/>
  <c r="V67" i="1" s="1"/>
  <c r="J753" i="1" s="1"/>
  <c r="AW52" i="1"/>
  <c r="AW67" i="1" s="1"/>
  <c r="AW71" i="1" s="1"/>
  <c r="G213" i="9" s="1"/>
  <c r="H273" i="9"/>
  <c r="AH52" i="1"/>
  <c r="AH67" i="1" s="1"/>
  <c r="F145" i="9" s="1"/>
  <c r="CC52" i="1"/>
  <c r="CC67" i="1" s="1"/>
  <c r="D369" i="9" s="1"/>
  <c r="AJ52" i="1"/>
  <c r="AJ67" i="1" s="1"/>
  <c r="AJ71" i="1" s="1"/>
  <c r="K52" i="1"/>
  <c r="K67" i="1" s="1"/>
  <c r="Y52" i="1"/>
  <c r="Y67" i="1" s="1"/>
  <c r="AX52" i="1"/>
  <c r="AX67" i="1" s="1"/>
  <c r="J781" i="1" s="1"/>
  <c r="AY52" i="1"/>
  <c r="AY67" i="1" s="1"/>
  <c r="J782" i="1" s="1"/>
  <c r="BS52" i="1"/>
  <c r="BS67" i="1" s="1"/>
  <c r="J802" i="1" s="1"/>
  <c r="BU52" i="1"/>
  <c r="BU67" i="1" s="1"/>
  <c r="BX52" i="1"/>
  <c r="BX67" i="1" s="1"/>
  <c r="P52" i="1"/>
  <c r="P67" i="1" s="1"/>
  <c r="P71" i="1" s="1"/>
  <c r="I53" i="9" s="1"/>
  <c r="C52" i="1"/>
  <c r="C67" i="1" s="1"/>
  <c r="C71" i="1" s="1"/>
  <c r="C668" i="1" s="1"/>
  <c r="G145" i="9"/>
  <c r="AF71" i="1"/>
  <c r="C697" i="1" s="1"/>
  <c r="BK52" i="1"/>
  <c r="BK67" i="1" s="1"/>
  <c r="BK71" i="1" s="1"/>
  <c r="C635" i="1" s="1"/>
  <c r="AP52" i="1"/>
  <c r="AP67" i="1" s="1"/>
  <c r="J773" i="1" s="1"/>
  <c r="BA52" i="1"/>
  <c r="BA67" i="1" s="1"/>
  <c r="BG52" i="1"/>
  <c r="BG67" i="1" s="1"/>
  <c r="BG71" i="1" s="1"/>
  <c r="C277" i="9" s="1"/>
  <c r="BO52" i="1"/>
  <c r="BO67" i="1" s="1"/>
  <c r="AT52" i="1"/>
  <c r="AT67" i="1" s="1"/>
  <c r="BC52" i="1"/>
  <c r="BC67" i="1" s="1"/>
  <c r="BE52" i="1"/>
  <c r="BE67" i="1" s="1"/>
  <c r="AL52" i="1"/>
  <c r="AL67" i="1" s="1"/>
  <c r="J769" i="1" s="1"/>
  <c r="Q52" i="1"/>
  <c r="Q67" i="1" s="1"/>
  <c r="J748" i="1" s="1"/>
  <c r="AU52" i="1"/>
  <c r="AU67" i="1" s="1"/>
  <c r="E209" i="9" s="1"/>
  <c r="F52" i="1"/>
  <c r="F67" i="1" s="1"/>
  <c r="F71" i="1" s="1"/>
  <c r="F21" i="9" s="1"/>
  <c r="D52" i="1"/>
  <c r="D67" i="1" s="1"/>
  <c r="D71" i="1" s="1"/>
  <c r="C497" i="1" s="1"/>
  <c r="G497" i="1" s="1"/>
  <c r="BQ52" i="1"/>
  <c r="BQ67" i="1" s="1"/>
  <c r="BQ71" i="1" s="1"/>
  <c r="C562" i="1" s="1"/>
  <c r="E273" i="9"/>
  <c r="J739" i="1"/>
  <c r="I52" i="1"/>
  <c r="I67" i="1" s="1"/>
  <c r="J740" i="1" s="1"/>
  <c r="U52" i="1"/>
  <c r="U67" i="1" s="1"/>
  <c r="X52" i="1"/>
  <c r="X67" i="1" s="1"/>
  <c r="S52" i="1"/>
  <c r="S67" i="1" s="1"/>
  <c r="E81" i="9" s="1"/>
  <c r="AE52" i="1"/>
  <c r="AE67" i="1" s="1"/>
  <c r="BP52" i="1"/>
  <c r="BP67" i="1" s="1"/>
  <c r="BP71" i="1" s="1"/>
  <c r="AZ52" i="1"/>
  <c r="AZ67" i="1" s="1"/>
  <c r="C241" i="9" s="1"/>
  <c r="BY52" i="1"/>
  <c r="BY67" i="1" s="1"/>
  <c r="BY71" i="1" s="1"/>
  <c r="C570" i="1" s="1"/>
  <c r="L52" i="1"/>
  <c r="L67" i="1" s="1"/>
  <c r="AV52" i="1"/>
  <c r="AV67" i="1" s="1"/>
  <c r="AA52" i="1"/>
  <c r="AA67" i="1" s="1"/>
  <c r="F113" i="9" s="1"/>
  <c r="BV52" i="1"/>
  <c r="BV67" i="1" s="1"/>
  <c r="BV71" i="1" s="1"/>
  <c r="C642" i="1" s="1"/>
  <c r="BF52" i="1"/>
  <c r="BF67" i="1" s="1"/>
  <c r="AR52" i="1"/>
  <c r="AR67" i="1" s="1"/>
  <c r="AR71" i="1" s="1"/>
  <c r="I181" i="9" s="1"/>
  <c r="BB52" i="1"/>
  <c r="BB67" i="1" s="1"/>
  <c r="Z52" i="1"/>
  <c r="Z67" i="1" s="1"/>
  <c r="Z71" i="1" s="1"/>
  <c r="AG52" i="1"/>
  <c r="AG67" i="1" s="1"/>
  <c r="BW52" i="1"/>
  <c r="BW67" i="1" s="1"/>
  <c r="BT52" i="1"/>
  <c r="BT67" i="1" s="1"/>
  <c r="BT71" i="1" s="1"/>
  <c r="C640" i="1" s="1"/>
  <c r="E803" i="1"/>
  <c r="I108" i="9"/>
  <c r="E790" i="1"/>
  <c r="H44" i="9"/>
  <c r="E773" i="1"/>
  <c r="K71" i="1"/>
  <c r="D53" i="9" s="1"/>
  <c r="I81" i="9"/>
  <c r="W71" i="1"/>
  <c r="I85" i="9" s="1"/>
  <c r="AH71" i="1"/>
  <c r="C699" i="1" s="1"/>
  <c r="J765" i="1"/>
  <c r="E793" i="1"/>
  <c r="AL71" i="1"/>
  <c r="C531" i="1" s="1"/>
  <c r="G531" i="1" s="1"/>
  <c r="F268" i="9"/>
  <c r="D44" i="9"/>
  <c r="G49" i="9"/>
  <c r="N71" i="1"/>
  <c r="C679" i="1" s="1"/>
  <c r="E761" i="1"/>
  <c r="E17" i="9"/>
  <c r="Q71" i="1"/>
  <c r="C510" i="1" s="1"/>
  <c r="G510" i="1" s="1"/>
  <c r="J750" i="1"/>
  <c r="AO71" i="1"/>
  <c r="F181" i="9" s="1"/>
  <c r="F337" i="9"/>
  <c r="I113" i="9"/>
  <c r="E735" i="1"/>
  <c r="BB71" i="1"/>
  <c r="E245" i="9" s="1"/>
  <c r="E798" i="1"/>
  <c r="E236" i="9"/>
  <c r="E757" i="1"/>
  <c r="H204" i="9"/>
  <c r="C12" i="9"/>
  <c r="AX71" i="1"/>
  <c r="C616" i="1" s="1"/>
  <c r="D140" i="9"/>
  <c r="BI71" i="1"/>
  <c r="C554" i="1" s="1"/>
  <c r="BZ71" i="1"/>
  <c r="H341" i="9" s="1"/>
  <c r="H332" i="9"/>
  <c r="H76" i="9"/>
  <c r="E786" i="1"/>
  <c r="S71" i="1"/>
  <c r="E85" i="9" s="1"/>
  <c r="E796" i="1"/>
  <c r="E792" i="1"/>
  <c r="E736" i="1"/>
  <c r="E795" i="1"/>
  <c r="H172" i="9"/>
  <c r="BL71" i="1"/>
  <c r="H277" i="9" s="1"/>
  <c r="H71" i="1"/>
  <c r="C501" i="1" s="1"/>
  <c r="G501" i="1" s="1"/>
  <c r="I204" i="9"/>
  <c r="BM71" i="1"/>
  <c r="C638" i="1" s="1"/>
  <c r="E763" i="1"/>
  <c r="BC71" i="1"/>
  <c r="C633" i="1" s="1"/>
  <c r="E108" i="9"/>
  <c r="J71" i="1"/>
  <c r="C53" i="9" s="1"/>
  <c r="G140" i="9"/>
  <c r="E758" i="1"/>
  <c r="D172" i="9"/>
  <c r="I172" i="9"/>
  <c r="E804" i="1"/>
  <c r="F140" i="9"/>
  <c r="E765" i="1"/>
  <c r="H12" i="9"/>
  <c r="D268" i="9"/>
  <c r="E741" i="1"/>
  <c r="AI71" i="1"/>
  <c r="G149" i="9" s="1"/>
  <c r="E76" i="9"/>
  <c r="E44" i="9"/>
  <c r="E754" i="1"/>
  <c r="I76" i="9"/>
  <c r="E810" i="1"/>
  <c r="E740" i="1"/>
  <c r="I140" i="9"/>
  <c r="I12" i="9"/>
  <c r="E799" i="1"/>
  <c r="E802" i="1"/>
  <c r="H300" i="9"/>
  <c r="E300" i="9"/>
  <c r="G108" i="9"/>
  <c r="CE62" i="1"/>
  <c r="E816" i="1" s="1"/>
  <c r="C204" i="9"/>
  <c r="I236" i="9"/>
  <c r="E788" i="1"/>
  <c r="BE71" i="1"/>
  <c r="H245" i="9" s="1"/>
  <c r="L71" i="1"/>
  <c r="C677" i="1" s="1"/>
  <c r="CE48" i="1"/>
  <c r="C623" i="1"/>
  <c r="F85" i="9"/>
  <c r="D149" i="9"/>
  <c r="N815" i="1"/>
  <c r="AB72" i="10"/>
  <c r="B521" i="1" s="1"/>
  <c r="E758" i="10"/>
  <c r="E774" i="10"/>
  <c r="E798" i="10"/>
  <c r="J738" i="1"/>
  <c r="G17" i="9"/>
  <c r="I273" i="9"/>
  <c r="J796" i="1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H209" i="9"/>
  <c r="D337" i="9"/>
  <c r="J805" i="1"/>
  <c r="J751" i="1"/>
  <c r="F81" i="9"/>
  <c r="I241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E766" i="10"/>
  <c r="E790" i="10"/>
  <c r="C126" i="8"/>
  <c r="D391" i="1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E760" i="10"/>
  <c r="E770" i="10"/>
  <c r="E786" i="10"/>
  <c r="E802" i="10"/>
  <c r="E810" i="10"/>
  <c r="J788" i="1"/>
  <c r="H241" i="9"/>
  <c r="J780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C672" i="1"/>
  <c r="C500" i="1"/>
  <c r="G500" i="1" s="1"/>
  <c r="G21" i="9"/>
  <c r="C563" i="1"/>
  <c r="G309" i="9"/>
  <c r="C626" i="1"/>
  <c r="G341" i="9"/>
  <c r="E782" i="10"/>
  <c r="BX72" i="10"/>
  <c r="B569" i="1" s="1"/>
  <c r="E806" i="10"/>
  <c r="D17" i="9"/>
  <c r="J800" i="1"/>
  <c r="F305" i="9"/>
  <c r="AO52" i="10"/>
  <c r="AO67" i="10" s="1"/>
  <c r="J771" i="10" s="1"/>
  <c r="C622" i="1"/>
  <c r="C373" i="9"/>
  <c r="C573" i="1"/>
  <c r="AF72" i="10"/>
  <c r="B525" i="1" s="1"/>
  <c r="E762" i="10"/>
  <c r="E778" i="10"/>
  <c r="E794" i="10"/>
  <c r="E756" i="10"/>
  <c r="E764" i="10"/>
  <c r="E772" i="10"/>
  <c r="E780" i="10"/>
  <c r="E788" i="10"/>
  <c r="E796" i="10"/>
  <c r="BV72" i="10"/>
  <c r="B567" i="1" s="1"/>
  <c r="E804" i="10"/>
  <c r="E811" i="10"/>
  <c r="G305" i="9"/>
  <c r="J801" i="1"/>
  <c r="F49" i="9"/>
  <c r="J744" i="1"/>
  <c r="C369" i="9"/>
  <c r="J811" i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BS52" i="10"/>
  <c r="BS67" i="10" s="1"/>
  <c r="J801" i="10" s="1"/>
  <c r="C506" i="1"/>
  <c r="G506" i="1" s="1"/>
  <c r="F53" i="9"/>
  <c r="C678" i="1"/>
  <c r="CC72" i="10" l="1"/>
  <c r="B574" i="1" s="1"/>
  <c r="J72" i="10"/>
  <c r="B503" i="1" s="1"/>
  <c r="AG72" i="10"/>
  <c r="B526" i="1" s="1"/>
  <c r="F526" i="1" s="1"/>
  <c r="H526" i="1" s="1"/>
  <c r="AR72" i="10"/>
  <c r="B537" i="1" s="1"/>
  <c r="Q72" i="10"/>
  <c r="B510" i="1" s="1"/>
  <c r="G72" i="10"/>
  <c r="B500" i="1" s="1"/>
  <c r="H500" i="1" s="1"/>
  <c r="AZ72" i="10"/>
  <c r="B545" i="1" s="1"/>
  <c r="BI72" i="10"/>
  <c r="B554" i="1" s="1"/>
  <c r="AV72" i="10"/>
  <c r="B541" i="1" s="1"/>
  <c r="AT72" i="10"/>
  <c r="B539" i="1" s="1"/>
  <c r="AL72" i="10"/>
  <c r="B531" i="1" s="1"/>
  <c r="AP72" i="10"/>
  <c r="B535" i="1" s="1"/>
  <c r="F72" i="10"/>
  <c r="C498" i="10" s="1"/>
  <c r="G498" i="10" s="1"/>
  <c r="N72" i="10"/>
  <c r="B507" i="1" s="1"/>
  <c r="AY72" i="10"/>
  <c r="C624" i="10" s="1"/>
  <c r="Y72" i="10"/>
  <c r="B518" i="1" s="1"/>
  <c r="H518" i="1" s="1"/>
  <c r="P72" i="10"/>
  <c r="B509" i="1" s="1"/>
  <c r="F509" i="1" s="1"/>
  <c r="AU72" i="10"/>
  <c r="B540" i="1" s="1"/>
  <c r="I72" i="10"/>
  <c r="BP72" i="10"/>
  <c r="B561" i="1" s="1"/>
  <c r="R72" i="10"/>
  <c r="B511" i="1" s="1"/>
  <c r="AA72" i="10"/>
  <c r="C519" i="10" s="1"/>
  <c r="AH72" i="10"/>
  <c r="B527" i="1" s="1"/>
  <c r="BQ72" i="10"/>
  <c r="B562" i="1" s="1"/>
  <c r="CB72" i="10"/>
  <c r="B573" i="1" s="1"/>
  <c r="BF72" i="10"/>
  <c r="B551" i="1" s="1"/>
  <c r="L72" i="10"/>
  <c r="C504" i="10" s="1"/>
  <c r="G504" i="10" s="1"/>
  <c r="Z72" i="10"/>
  <c r="B519" i="1" s="1"/>
  <c r="X72" i="10"/>
  <c r="B517" i="1" s="1"/>
  <c r="AS72" i="10"/>
  <c r="B538" i="1" s="1"/>
  <c r="F538" i="1" s="1"/>
  <c r="AE72" i="10"/>
  <c r="C695" i="10" s="1"/>
  <c r="C502" i="10"/>
  <c r="G502" i="10" s="1"/>
  <c r="C674" i="10"/>
  <c r="B524" i="1"/>
  <c r="F524" i="1" s="1"/>
  <c r="H524" i="1" s="1"/>
  <c r="BT72" i="10"/>
  <c r="B565" i="1" s="1"/>
  <c r="BR72" i="10"/>
  <c r="B563" i="1" s="1"/>
  <c r="AM72" i="10"/>
  <c r="BH72" i="10"/>
  <c r="B553" i="1" s="1"/>
  <c r="C523" i="10"/>
  <c r="G523" i="10" s="1"/>
  <c r="C681" i="10"/>
  <c r="BD72" i="10"/>
  <c r="B549" i="1" s="1"/>
  <c r="BJ72" i="10"/>
  <c r="B555" i="1" s="1"/>
  <c r="BE72" i="10"/>
  <c r="B550" i="1" s="1"/>
  <c r="BY72" i="10"/>
  <c r="B570" i="1" s="1"/>
  <c r="AC72" i="10"/>
  <c r="B522" i="1" s="1"/>
  <c r="H522" i="1" s="1"/>
  <c r="T72" i="10"/>
  <c r="B513" i="1" s="1"/>
  <c r="F513" i="1" s="1"/>
  <c r="O72" i="10"/>
  <c r="K72" i="10"/>
  <c r="J793" i="10"/>
  <c r="BK72" i="10"/>
  <c r="AJ72" i="10"/>
  <c r="B529" i="1" s="1"/>
  <c r="AO72" i="10"/>
  <c r="B534" i="1" s="1"/>
  <c r="F534" i="1" s="1"/>
  <c r="W72" i="10"/>
  <c r="AN72" i="10"/>
  <c r="B533" i="1" s="1"/>
  <c r="BB72" i="10"/>
  <c r="B547" i="1" s="1"/>
  <c r="BC72" i="10"/>
  <c r="C547" i="10" s="1"/>
  <c r="BG72" i="10"/>
  <c r="B552" i="1" s="1"/>
  <c r="BM72" i="10"/>
  <c r="B558" i="1" s="1"/>
  <c r="E72" i="10"/>
  <c r="H72" i="10"/>
  <c r="C571" i="10"/>
  <c r="AD72" i="10"/>
  <c r="B523" i="1" s="1"/>
  <c r="AQ72" i="10"/>
  <c r="BN72" i="10"/>
  <c r="B559" i="1" s="1"/>
  <c r="BL72" i="10"/>
  <c r="B557" i="1" s="1"/>
  <c r="C501" i="10"/>
  <c r="G501" i="10" s="1"/>
  <c r="BW72" i="10"/>
  <c r="B568" i="1" s="1"/>
  <c r="BA72" i="10"/>
  <c r="S72" i="10"/>
  <c r="BU72" i="10"/>
  <c r="M72" i="10"/>
  <c r="D72" i="10"/>
  <c r="BZ72" i="10"/>
  <c r="B571" i="1" s="1"/>
  <c r="C646" i="10"/>
  <c r="BS72" i="10"/>
  <c r="AI72" i="10"/>
  <c r="AK72" i="10"/>
  <c r="U72" i="10"/>
  <c r="AX72" i="10"/>
  <c r="B543" i="1" s="1"/>
  <c r="C553" i="10"/>
  <c r="BO72" i="10"/>
  <c r="C559" i="10" s="1"/>
  <c r="AW72" i="10"/>
  <c r="V72" i="10"/>
  <c r="C670" i="10"/>
  <c r="B499" i="1"/>
  <c r="E733" i="10"/>
  <c r="E814" i="10" s="1"/>
  <c r="CE62" i="10"/>
  <c r="B505" i="1"/>
  <c r="C676" i="10"/>
  <c r="J808" i="1"/>
  <c r="C671" i="1"/>
  <c r="C513" i="1"/>
  <c r="G513" i="1" s="1"/>
  <c r="AY71" i="1"/>
  <c r="C544" i="1" s="1"/>
  <c r="G544" i="1" s="1"/>
  <c r="J787" i="1"/>
  <c r="G177" i="9"/>
  <c r="C177" i="9"/>
  <c r="F309" i="9"/>
  <c r="AP71" i="1"/>
  <c r="C535" i="1" s="1"/>
  <c r="G535" i="1" s="1"/>
  <c r="C645" i="1"/>
  <c r="J737" i="1"/>
  <c r="C525" i="1"/>
  <c r="G525" i="1" s="1"/>
  <c r="G245" i="9"/>
  <c r="C529" i="1"/>
  <c r="G529" i="1" s="1"/>
  <c r="H149" i="9"/>
  <c r="C701" i="1"/>
  <c r="J735" i="1"/>
  <c r="C556" i="1"/>
  <c r="AA71" i="1"/>
  <c r="C520" i="1" s="1"/>
  <c r="G520" i="1" s="1"/>
  <c r="I17" i="9"/>
  <c r="J760" i="1"/>
  <c r="F149" i="9"/>
  <c r="I117" i="9"/>
  <c r="C527" i="1"/>
  <c r="G527" i="1" s="1"/>
  <c r="C695" i="1"/>
  <c r="C516" i="1"/>
  <c r="G516" i="1" s="1"/>
  <c r="AZ71" i="1"/>
  <c r="C628" i="1" s="1"/>
  <c r="G277" i="9"/>
  <c r="I337" i="9"/>
  <c r="J758" i="1"/>
  <c r="C499" i="1"/>
  <c r="G499" i="1" s="1"/>
  <c r="C559" i="1"/>
  <c r="C619" i="1"/>
  <c r="G337" i="9"/>
  <c r="H305" i="9"/>
  <c r="C81" i="9"/>
  <c r="F17" i="9"/>
  <c r="C305" i="9"/>
  <c r="CA71" i="1"/>
  <c r="I341" i="9" s="1"/>
  <c r="J797" i="1"/>
  <c r="G273" i="9"/>
  <c r="AC71" i="1"/>
  <c r="C522" i="1" s="1"/>
  <c r="G522" i="1" s="1"/>
  <c r="E71" i="1"/>
  <c r="C498" i="1" s="1"/>
  <c r="G498" i="1" s="1"/>
  <c r="J794" i="1"/>
  <c r="C561" i="1"/>
  <c r="C621" i="1"/>
  <c r="E309" i="9"/>
  <c r="C519" i="1"/>
  <c r="G519" i="1" s="1"/>
  <c r="C691" i="1"/>
  <c r="E117" i="9"/>
  <c r="J793" i="1"/>
  <c r="F273" i="9"/>
  <c r="J768" i="1"/>
  <c r="AM71" i="1"/>
  <c r="C532" i="1" s="1"/>
  <c r="G532" i="1" s="1"/>
  <c r="AU71" i="1"/>
  <c r="C712" i="1" s="1"/>
  <c r="D241" i="9"/>
  <c r="BA71" i="1"/>
  <c r="J784" i="1"/>
  <c r="R71" i="1"/>
  <c r="D81" i="9"/>
  <c r="J749" i="1"/>
  <c r="D305" i="9"/>
  <c r="BO71" i="1"/>
  <c r="H337" i="9"/>
  <c r="J809" i="1"/>
  <c r="I145" i="9"/>
  <c r="C542" i="1"/>
  <c r="H81" i="9"/>
  <c r="J790" i="1"/>
  <c r="C273" i="9"/>
  <c r="AV71" i="1"/>
  <c r="J779" i="1"/>
  <c r="F209" i="9"/>
  <c r="D113" i="9"/>
  <c r="J756" i="1"/>
  <c r="Y71" i="1"/>
  <c r="I177" i="9"/>
  <c r="J775" i="1"/>
  <c r="AT71" i="1"/>
  <c r="D209" i="9"/>
  <c r="J777" i="1"/>
  <c r="C337" i="9"/>
  <c r="J804" i="1"/>
  <c r="G209" i="9"/>
  <c r="E277" i="9"/>
  <c r="BU71" i="1"/>
  <c r="C641" i="1" s="1"/>
  <c r="E49" i="9"/>
  <c r="J743" i="1"/>
  <c r="J742" i="1"/>
  <c r="D49" i="9"/>
  <c r="G81" i="9"/>
  <c r="U71" i="1"/>
  <c r="J774" i="1"/>
  <c r="H177" i="9"/>
  <c r="C631" i="1"/>
  <c r="CE67" i="1"/>
  <c r="J789" i="1"/>
  <c r="J783" i="1"/>
  <c r="J778" i="1"/>
  <c r="H145" i="9"/>
  <c r="J767" i="1"/>
  <c r="J759" i="1"/>
  <c r="G113" i="9"/>
  <c r="J812" i="1"/>
  <c r="CC71" i="1"/>
  <c r="J770" i="1"/>
  <c r="I209" i="9"/>
  <c r="C624" i="1"/>
  <c r="BF71" i="1"/>
  <c r="C629" i="1" s="1"/>
  <c r="V71" i="1"/>
  <c r="H85" i="9" s="1"/>
  <c r="I71" i="1"/>
  <c r="C674" i="1" s="1"/>
  <c r="J806" i="1"/>
  <c r="BW71" i="1"/>
  <c r="E337" i="9"/>
  <c r="E305" i="9"/>
  <c r="J799" i="1"/>
  <c r="J791" i="1"/>
  <c r="D273" i="9"/>
  <c r="C209" i="9"/>
  <c r="J776" i="1"/>
  <c r="J803" i="1"/>
  <c r="I305" i="9"/>
  <c r="C567" i="1"/>
  <c r="J798" i="1"/>
  <c r="CE52" i="1"/>
  <c r="E145" i="9"/>
  <c r="AG71" i="1"/>
  <c r="J764" i="1"/>
  <c r="C145" i="9"/>
  <c r="J762" i="1"/>
  <c r="AE71" i="1"/>
  <c r="C17" i="9"/>
  <c r="J734" i="1"/>
  <c r="BJ71" i="1"/>
  <c r="J746" i="1"/>
  <c r="O71" i="1"/>
  <c r="H49" i="9"/>
  <c r="D341" i="9"/>
  <c r="J757" i="1"/>
  <c r="E113" i="9"/>
  <c r="I49" i="9"/>
  <c r="J747" i="1"/>
  <c r="BS71" i="1"/>
  <c r="D145" i="9"/>
  <c r="J763" i="1"/>
  <c r="G241" i="9"/>
  <c r="J752" i="1"/>
  <c r="E241" i="9"/>
  <c r="J785" i="1"/>
  <c r="J755" i="1"/>
  <c r="X71" i="1"/>
  <c r="C113" i="9"/>
  <c r="F241" i="9"/>
  <c r="J786" i="1"/>
  <c r="J807" i="1"/>
  <c r="BX71" i="1"/>
  <c r="F177" i="9"/>
  <c r="J772" i="1"/>
  <c r="J771" i="1"/>
  <c r="E177" i="9"/>
  <c r="AN71" i="1"/>
  <c r="C703" i="1"/>
  <c r="C502" i="1"/>
  <c r="G502" i="1" s="1"/>
  <c r="C509" i="1"/>
  <c r="G509" i="1" s="1"/>
  <c r="C681" i="1"/>
  <c r="C618" i="1"/>
  <c r="C85" i="9"/>
  <c r="C682" i="1"/>
  <c r="C552" i="1"/>
  <c r="D21" i="9"/>
  <c r="C534" i="1"/>
  <c r="G534" i="1" s="1"/>
  <c r="G53" i="9"/>
  <c r="C507" i="1"/>
  <c r="G507" i="1" s="1"/>
  <c r="C706" i="1"/>
  <c r="C669" i="1"/>
  <c r="C245" i="9"/>
  <c r="I213" i="9"/>
  <c r="C693" i="1"/>
  <c r="C521" i="1"/>
  <c r="G521" i="1" s="1"/>
  <c r="C688" i="1"/>
  <c r="C181" i="9"/>
  <c r="C548" i="1"/>
  <c r="C634" i="1"/>
  <c r="C504" i="1"/>
  <c r="G504" i="1" s="1"/>
  <c r="I21" i="9"/>
  <c r="C625" i="1"/>
  <c r="C676" i="1"/>
  <c r="C646" i="1"/>
  <c r="C571" i="1"/>
  <c r="C428" i="1"/>
  <c r="C547" i="1"/>
  <c r="C632" i="1"/>
  <c r="C708" i="1"/>
  <c r="C543" i="1"/>
  <c r="D277" i="9"/>
  <c r="H213" i="9"/>
  <c r="H181" i="9"/>
  <c r="C512" i="1"/>
  <c r="G512" i="1" s="1"/>
  <c r="I245" i="9"/>
  <c r="C558" i="1"/>
  <c r="C637" i="1"/>
  <c r="C557" i="1"/>
  <c r="C503" i="1"/>
  <c r="G503" i="1" s="1"/>
  <c r="C675" i="1"/>
  <c r="C636" i="1"/>
  <c r="C684" i="1"/>
  <c r="I277" i="9"/>
  <c r="C673" i="1"/>
  <c r="H21" i="9"/>
  <c r="C700" i="1"/>
  <c r="F245" i="9"/>
  <c r="E53" i="9"/>
  <c r="C528" i="1"/>
  <c r="G528" i="1" s="1"/>
  <c r="C551" i="1"/>
  <c r="I309" i="9"/>
  <c r="C505" i="1"/>
  <c r="G505" i="1" s="1"/>
  <c r="C496" i="1"/>
  <c r="G496" i="1" s="1"/>
  <c r="E815" i="1"/>
  <c r="C550" i="1"/>
  <c r="G550" i="1" s="1"/>
  <c r="C565" i="1"/>
  <c r="I149" i="9"/>
  <c r="C614" i="1"/>
  <c r="C702" i="1"/>
  <c r="C709" i="1"/>
  <c r="C572" i="1"/>
  <c r="C647" i="1"/>
  <c r="C537" i="1"/>
  <c r="G537" i="1" s="1"/>
  <c r="C21" i="9"/>
  <c r="C710" i="1"/>
  <c r="C538" i="1"/>
  <c r="G538" i="1" s="1"/>
  <c r="C213" i="9"/>
  <c r="I364" i="9"/>
  <c r="CE71" i="1"/>
  <c r="F510" i="1"/>
  <c r="H510" i="1"/>
  <c r="C142" i="8"/>
  <c r="D393" i="1"/>
  <c r="C631" i="10"/>
  <c r="C536" i="10"/>
  <c r="G536" i="10" s="1"/>
  <c r="C619" i="10"/>
  <c r="C573" i="10"/>
  <c r="C556" i="10"/>
  <c r="F503" i="1"/>
  <c r="H503" i="1"/>
  <c r="C696" i="10"/>
  <c r="C524" i="10"/>
  <c r="C568" i="10"/>
  <c r="C643" i="10"/>
  <c r="H507" i="1"/>
  <c r="F507" i="1"/>
  <c r="C641" i="10"/>
  <c r="C566" i="10"/>
  <c r="C544" i="10"/>
  <c r="C627" i="10"/>
  <c r="C67" i="10"/>
  <c r="C72" i="10" s="1"/>
  <c r="CE52" i="10"/>
  <c r="C645" i="10"/>
  <c r="C560" i="10"/>
  <c r="C520" i="10"/>
  <c r="C692" i="10"/>
  <c r="C678" i="10" l="1"/>
  <c r="C712" i="10"/>
  <c r="C682" i="10"/>
  <c r="C510" i="10"/>
  <c r="G510" i="10" s="1"/>
  <c r="C708" i="10"/>
  <c r="F518" i="1"/>
  <c r="C697" i="10"/>
  <c r="C540" i="10"/>
  <c r="C525" i="10"/>
  <c r="G525" i="10" s="1"/>
  <c r="C710" i="10"/>
  <c r="B520" i="1"/>
  <c r="F520" i="1" s="1"/>
  <c r="C633" i="10"/>
  <c r="C620" i="10"/>
  <c r="C691" i="10"/>
  <c r="C538" i="10"/>
  <c r="G538" i="10" s="1"/>
  <c r="C546" i="10"/>
  <c r="C506" i="10"/>
  <c r="G506" i="10" s="1"/>
  <c r="C509" i="10"/>
  <c r="G509" i="10" s="1"/>
  <c r="C539" i="10"/>
  <c r="G539" i="10" s="1"/>
  <c r="C499" i="10"/>
  <c r="G499" i="10" s="1"/>
  <c r="C690" i="10"/>
  <c r="C698" i="10"/>
  <c r="C702" i="10"/>
  <c r="B544" i="1"/>
  <c r="F544" i="1" s="1"/>
  <c r="H544" i="1" s="1"/>
  <c r="C537" i="10"/>
  <c r="G537" i="10" s="1"/>
  <c r="C517" i="10"/>
  <c r="H509" i="1"/>
  <c r="C518" i="10"/>
  <c r="G518" i="10" s="1"/>
  <c r="C526" i="10"/>
  <c r="G526" i="10" s="1"/>
  <c r="C530" i="10"/>
  <c r="H530" i="10" s="1"/>
  <c r="C516" i="10"/>
  <c r="C543" i="10"/>
  <c r="C709" i="10"/>
  <c r="F500" i="1"/>
  <c r="C706" i="10"/>
  <c r="C688" i="10"/>
  <c r="C508" i="10"/>
  <c r="G508" i="10" s="1"/>
  <c r="C689" i="10"/>
  <c r="C534" i="10"/>
  <c r="H534" i="10" s="1"/>
  <c r="C680" i="10"/>
  <c r="C671" i="10"/>
  <c r="C561" i="10"/>
  <c r="C558" i="10"/>
  <c r="C621" i="10"/>
  <c r="C572" i="10"/>
  <c r="H538" i="1"/>
  <c r="C711" i="10"/>
  <c r="C628" i="10"/>
  <c r="C550" i="10"/>
  <c r="C618" i="10"/>
  <c r="C522" i="10"/>
  <c r="H522" i="10" s="1"/>
  <c r="B502" i="1"/>
  <c r="C673" i="10"/>
  <c r="C616" i="10"/>
  <c r="C622" i="10"/>
  <c r="C548" i="10"/>
  <c r="H534" i="1"/>
  <c r="C705" i="10"/>
  <c r="C533" i="10"/>
  <c r="G533" i="10" s="1"/>
  <c r="C700" i="10"/>
  <c r="F522" i="1"/>
  <c r="C639" i="10"/>
  <c r="C632" i="10"/>
  <c r="C626" i="10"/>
  <c r="B560" i="1"/>
  <c r="C564" i="10"/>
  <c r="C625" i="10"/>
  <c r="C613" i="10"/>
  <c r="C552" i="10"/>
  <c r="C549" i="10"/>
  <c r="C704" i="10"/>
  <c r="C562" i="10"/>
  <c r="C635" i="10"/>
  <c r="H513" i="1"/>
  <c r="C512" i="10"/>
  <c r="G512" i="10" s="1"/>
  <c r="B528" i="1"/>
  <c r="C527" i="10"/>
  <c r="G527" i="10" s="1"/>
  <c r="C699" i="10"/>
  <c r="C554" i="10"/>
  <c r="C694" i="10"/>
  <c r="B548" i="1"/>
  <c r="C644" i="10"/>
  <c r="C521" i="10"/>
  <c r="G521" i="10" s="1"/>
  <c r="C638" i="10"/>
  <c r="B564" i="1"/>
  <c r="C563" i="10"/>
  <c r="B516" i="1"/>
  <c r="C687" i="10"/>
  <c r="C515" i="10"/>
  <c r="C570" i="10"/>
  <c r="H525" i="10"/>
  <c r="C642" i="10"/>
  <c r="C693" i="10"/>
  <c r="B536" i="1"/>
  <c r="C535" i="10"/>
  <c r="G535" i="10" s="1"/>
  <c r="C707" i="10"/>
  <c r="B546" i="1"/>
  <c r="C545" i="10"/>
  <c r="C629" i="10"/>
  <c r="C567" i="10"/>
  <c r="C684" i="10"/>
  <c r="C623" i="10"/>
  <c r="C636" i="10"/>
  <c r="H509" i="10"/>
  <c r="H523" i="10"/>
  <c r="C668" i="10"/>
  <c r="C496" i="10"/>
  <c r="G496" i="10" s="1"/>
  <c r="B497" i="1"/>
  <c r="B556" i="1"/>
  <c r="C555" i="10"/>
  <c r="C634" i="10"/>
  <c r="C637" i="10"/>
  <c r="C617" i="10"/>
  <c r="C686" i="10"/>
  <c r="C514" i="10"/>
  <c r="B515" i="1"/>
  <c r="B506" i="1"/>
  <c r="C677" i="10"/>
  <c r="C505" i="10"/>
  <c r="G505" i="10" s="1"/>
  <c r="C542" i="10"/>
  <c r="C551" i="10"/>
  <c r="B542" i="1"/>
  <c r="C630" i="10"/>
  <c r="C541" i="10"/>
  <c r="B566" i="1"/>
  <c r="C565" i="10"/>
  <c r="C640" i="10"/>
  <c r="C672" i="10"/>
  <c r="B501" i="1"/>
  <c r="C500" i="10"/>
  <c r="B504" i="1"/>
  <c r="C675" i="10"/>
  <c r="C503" i="10"/>
  <c r="G503" i="10" s="1"/>
  <c r="C532" i="10"/>
  <c r="G532" i="10" s="1"/>
  <c r="C615" i="10"/>
  <c r="B512" i="1"/>
  <c r="C511" i="10"/>
  <c r="C683" i="10"/>
  <c r="C497" i="10"/>
  <c r="C669" i="10"/>
  <c r="B498" i="1"/>
  <c r="B508" i="1"/>
  <c r="C679" i="10"/>
  <c r="C507" i="10"/>
  <c r="C703" i="10"/>
  <c r="C531" i="10"/>
  <c r="G531" i="10" s="1"/>
  <c r="B532" i="1"/>
  <c r="B514" i="1"/>
  <c r="C513" i="10"/>
  <c r="C685" i="10"/>
  <c r="C528" i="10"/>
  <c r="G528" i="10" s="1"/>
  <c r="H528" i="10" s="1"/>
  <c r="C569" i="10"/>
  <c r="C557" i="10"/>
  <c r="B530" i="1"/>
  <c r="C701" i="10"/>
  <c r="C529" i="10"/>
  <c r="H508" i="10"/>
  <c r="G543" i="10"/>
  <c r="H543" i="10" s="1"/>
  <c r="H517" i="1"/>
  <c r="F517" i="1"/>
  <c r="G516" i="10"/>
  <c r="H516" i="10"/>
  <c r="H540" i="1"/>
  <c r="F540" i="1"/>
  <c r="H505" i="1"/>
  <c r="F505" i="1"/>
  <c r="C427" i="10"/>
  <c r="E815" i="10"/>
  <c r="CE72" i="10"/>
  <c r="C715" i="10" s="1"/>
  <c r="B496" i="1"/>
  <c r="C667" i="10"/>
  <c r="C495" i="10"/>
  <c r="H511" i="1"/>
  <c r="F511" i="1"/>
  <c r="D614" i="10"/>
  <c r="H519" i="10"/>
  <c r="G519" i="10"/>
  <c r="H520" i="1"/>
  <c r="F550" i="1"/>
  <c r="H550" i="1" s="1"/>
  <c r="H499" i="1"/>
  <c r="F499" i="1"/>
  <c r="E21" i="9"/>
  <c r="C545" i="1"/>
  <c r="G545" i="1" s="1"/>
  <c r="C540" i="1"/>
  <c r="G540" i="1" s="1"/>
  <c r="C707" i="1"/>
  <c r="C670" i="1"/>
  <c r="G181" i="9"/>
  <c r="C692" i="1"/>
  <c r="F117" i="9"/>
  <c r="E213" i="9"/>
  <c r="C515" i="1"/>
  <c r="G515" i="1" s="1"/>
  <c r="J815" i="1"/>
  <c r="C704" i="1"/>
  <c r="D181" i="9"/>
  <c r="C341" i="9"/>
  <c r="C566" i="1"/>
  <c r="H117" i="9"/>
  <c r="C694" i="1"/>
  <c r="C117" i="9"/>
  <c r="C689" i="1"/>
  <c r="C517" i="1"/>
  <c r="G517" i="1" s="1"/>
  <c r="C698" i="1"/>
  <c r="E149" i="9"/>
  <c r="C526" i="1"/>
  <c r="G526" i="1" s="1"/>
  <c r="C514" i="1"/>
  <c r="G514" i="1" s="1"/>
  <c r="C686" i="1"/>
  <c r="G85" i="9"/>
  <c r="C711" i="1"/>
  <c r="D213" i="9"/>
  <c r="C539" i="1"/>
  <c r="G539" i="1" s="1"/>
  <c r="C705" i="1"/>
  <c r="C533" i="1"/>
  <c r="G533" i="1" s="1"/>
  <c r="E181" i="9"/>
  <c r="C643" i="1"/>
  <c r="E341" i="9"/>
  <c r="C568" i="1"/>
  <c r="H53" i="9"/>
  <c r="C680" i="1"/>
  <c r="C508" i="1"/>
  <c r="G508" i="1" s="1"/>
  <c r="C518" i="1"/>
  <c r="G518" i="1" s="1"/>
  <c r="C690" i="1"/>
  <c r="D117" i="9"/>
  <c r="C555" i="1"/>
  <c r="C617" i="1"/>
  <c r="F277" i="9"/>
  <c r="D309" i="9"/>
  <c r="C627" i="1"/>
  <c r="C560" i="1"/>
  <c r="C620" i="1"/>
  <c r="C574" i="1"/>
  <c r="D373" i="9"/>
  <c r="C644" i="1"/>
  <c r="C569" i="1"/>
  <c r="F341" i="9"/>
  <c r="C639" i="1"/>
  <c r="C564" i="1"/>
  <c r="H309" i="9"/>
  <c r="C524" i="1"/>
  <c r="G524" i="1" s="1"/>
  <c r="C149" i="9"/>
  <c r="C696" i="1"/>
  <c r="I369" i="9"/>
  <c r="C433" i="1"/>
  <c r="C441" i="1" s="1"/>
  <c r="J816" i="1"/>
  <c r="C687" i="1"/>
  <c r="C713" i="1"/>
  <c r="C541" i="1"/>
  <c r="F213" i="9"/>
  <c r="C511" i="1"/>
  <c r="G511" i="1" s="1"/>
  <c r="C683" i="1"/>
  <c r="D85" i="9"/>
  <c r="C630" i="1"/>
  <c r="D245" i="9"/>
  <c r="C546" i="1"/>
  <c r="G546" i="1" s="1"/>
  <c r="D615" i="1"/>
  <c r="C716" i="1"/>
  <c r="I373" i="9"/>
  <c r="J733" i="10"/>
  <c r="J814" i="10" s="1"/>
  <c r="CE67" i="10"/>
  <c r="H545" i="1"/>
  <c r="F545" i="1"/>
  <c r="H525" i="1"/>
  <c r="F525" i="1"/>
  <c r="F529" i="1"/>
  <c r="H529" i="1" s="1"/>
  <c r="G544" i="10"/>
  <c r="H544" i="10" s="1"/>
  <c r="C146" i="8"/>
  <c r="D396" i="1"/>
  <c r="C151" i="8" s="1"/>
  <c r="F521" i="1"/>
  <c r="H521" i="1"/>
  <c r="H535" i="1"/>
  <c r="F535" i="1"/>
  <c r="H533" i="1"/>
  <c r="F533" i="1"/>
  <c r="G520" i="10"/>
  <c r="H520" i="10"/>
  <c r="H527" i="1"/>
  <c r="F527" i="1"/>
  <c r="F539" i="1"/>
  <c r="H539" i="1"/>
  <c r="F519" i="1"/>
  <c r="H519" i="1"/>
  <c r="H524" i="10"/>
  <c r="G524" i="10"/>
  <c r="F523" i="1"/>
  <c r="H523" i="1"/>
  <c r="F537" i="1"/>
  <c r="H537" i="1"/>
  <c r="F531" i="1"/>
  <c r="H531" i="1"/>
  <c r="H510" i="10" l="1"/>
  <c r="G534" i="10"/>
  <c r="H518" i="10"/>
  <c r="H517" i="10"/>
  <c r="G517" i="10"/>
  <c r="G530" i="10"/>
  <c r="H502" i="1"/>
  <c r="F502" i="1"/>
  <c r="G522" i="10"/>
  <c r="H512" i="10"/>
  <c r="G549" i="10"/>
  <c r="H549" i="10" s="1"/>
  <c r="H521" i="10"/>
  <c r="C647" i="10"/>
  <c r="M715" i="10" s="1"/>
  <c r="Z815" i="10" s="1"/>
  <c r="G507" i="10"/>
  <c r="H507" i="10"/>
  <c r="H497" i="1"/>
  <c r="F497" i="1"/>
  <c r="F546" i="1"/>
  <c r="H546" i="1"/>
  <c r="H530" i="1"/>
  <c r="F530" i="1"/>
  <c r="F504" i="1"/>
  <c r="H504" i="1"/>
  <c r="F508" i="1"/>
  <c r="H508" i="1"/>
  <c r="G500" i="10"/>
  <c r="H500" i="10"/>
  <c r="H515" i="10"/>
  <c r="G515" i="10"/>
  <c r="F498" i="1"/>
  <c r="H498" i="1" s="1"/>
  <c r="H501" i="1"/>
  <c r="F501" i="1"/>
  <c r="F506" i="1"/>
  <c r="H506" i="1"/>
  <c r="F536" i="1"/>
  <c r="H536" i="1"/>
  <c r="H515" i="1"/>
  <c r="F515" i="1"/>
  <c r="F512" i="1"/>
  <c r="H512" i="1"/>
  <c r="G497" i="10"/>
  <c r="H497" i="10" s="1"/>
  <c r="G514" i="10"/>
  <c r="H514" i="10"/>
  <c r="G513" i="10"/>
  <c r="H513" i="10" s="1"/>
  <c r="F514" i="1"/>
  <c r="H514" i="1" s="1"/>
  <c r="H511" i="10"/>
  <c r="G511" i="10"/>
  <c r="F532" i="1"/>
  <c r="H532" i="1"/>
  <c r="C714" i="10"/>
  <c r="F516" i="1"/>
  <c r="H516" i="1"/>
  <c r="F528" i="1"/>
  <c r="H528" i="1"/>
  <c r="H529" i="10"/>
  <c r="G529" i="10"/>
  <c r="G545" i="10"/>
  <c r="H545" i="10"/>
  <c r="F496" i="1"/>
  <c r="H496" i="1"/>
  <c r="H495" i="10"/>
  <c r="G495" i="10"/>
  <c r="D617" i="10"/>
  <c r="D685" i="10"/>
  <c r="D699" i="10"/>
  <c r="D679" i="10"/>
  <c r="D701" i="10"/>
  <c r="D710" i="10"/>
  <c r="D711" i="10"/>
  <c r="D636" i="10"/>
  <c r="D642" i="10"/>
  <c r="D621" i="10"/>
  <c r="D682" i="10"/>
  <c r="D640" i="10"/>
  <c r="D688" i="10"/>
  <c r="D628" i="10"/>
  <c r="D709" i="10"/>
  <c r="D626" i="10"/>
  <c r="D618" i="10"/>
  <c r="D634" i="10"/>
  <c r="D705" i="10"/>
  <c r="D632" i="10"/>
  <c r="D697" i="10"/>
  <c r="D669" i="10"/>
  <c r="D674" i="10"/>
  <c r="D624" i="10"/>
  <c r="D708" i="10"/>
  <c r="D681" i="10"/>
  <c r="D677" i="10"/>
  <c r="D693" i="10"/>
  <c r="D620" i="10"/>
  <c r="D694" i="10"/>
  <c r="D706" i="10"/>
  <c r="D680" i="10"/>
  <c r="D678" i="10"/>
  <c r="D638" i="10"/>
  <c r="D707" i="10"/>
  <c r="D670" i="10"/>
  <c r="D639" i="10"/>
  <c r="D622" i="10"/>
  <c r="D695" i="10"/>
  <c r="D704" i="10"/>
  <c r="D630" i="10"/>
  <c r="D668" i="10"/>
  <c r="D644" i="10"/>
  <c r="D684" i="10"/>
  <c r="D625" i="10"/>
  <c r="D690" i="10"/>
  <c r="D687" i="10"/>
  <c r="D676" i="10"/>
  <c r="D641" i="10"/>
  <c r="D633" i="10"/>
  <c r="D645" i="10"/>
  <c r="D671" i="10"/>
  <c r="D715" i="10"/>
  <c r="D646" i="10"/>
  <c r="D692" i="10"/>
  <c r="D615" i="10"/>
  <c r="D700" i="10"/>
  <c r="D691" i="10"/>
  <c r="D623" i="10"/>
  <c r="D635" i="10"/>
  <c r="D629" i="10"/>
  <c r="D667" i="10"/>
  <c r="D627" i="10"/>
  <c r="D689" i="10"/>
  <c r="D683" i="10"/>
  <c r="D698" i="10"/>
  <c r="D696" i="10"/>
  <c r="D643" i="10"/>
  <c r="D673" i="10"/>
  <c r="D637" i="10"/>
  <c r="D619" i="10"/>
  <c r="D712" i="10"/>
  <c r="D702" i="10"/>
  <c r="D686" i="10"/>
  <c r="D616" i="10"/>
  <c r="D672" i="10"/>
  <c r="D631" i="10"/>
  <c r="D675" i="10"/>
  <c r="D703" i="10"/>
  <c r="C648" i="1"/>
  <c r="M716" i="1" s="1"/>
  <c r="Y816" i="1" s="1"/>
  <c r="C715" i="1"/>
  <c r="D620" i="1"/>
  <c r="D645" i="1"/>
  <c r="D637" i="1"/>
  <c r="D622" i="1"/>
  <c r="D640" i="1"/>
  <c r="D618" i="1"/>
  <c r="D647" i="1"/>
  <c r="D625" i="1"/>
  <c r="D644" i="1"/>
  <c r="D631" i="1"/>
  <c r="D636" i="1"/>
  <c r="D710" i="1"/>
  <c r="D670" i="1"/>
  <c r="D624" i="1"/>
  <c r="D713" i="1"/>
  <c r="D679" i="1"/>
  <c r="D693" i="1"/>
  <c r="D632" i="1"/>
  <c r="D685" i="1"/>
  <c r="D703" i="1"/>
  <c r="D691" i="1"/>
  <c r="D688" i="1"/>
  <c r="D707" i="1"/>
  <c r="D695" i="1"/>
  <c r="D699" i="1"/>
  <c r="D682" i="1"/>
  <c r="D674" i="1"/>
  <c r="D681" i="1"/>
  <c r="D634" i="1"/>
  <c r="D619" i="1"/>
  <c r="D709" i="1"/>
  <c r="D646" i="1"/>
  <c r="D684" i="1"/>
  <c r="D621" i="1"/>
  <c r="D683" i="1"/>
  <c r="D616" i="1"/>
  <c r="D668" i="1"/>
  <c r="D692" i="1"/>
  <c r="D671" i="1"/>
  <c r="D700" i="1"/>
  <c r="D669" i="1"/>
  <c r="D708" i="1"/>
  <c r="D694" i="1"/>
  <c r="D678" i="1"/>
  <c r="D706" i="1"/>
  <c r="D697" i="1"/>
  <c r="D672" i="1"/>
  <c r="D676" i="1"/>
  <c r="D643" i="1"/>
  <c r="D702" i="1"/>
  <c r="D689" i="1"/>
  <c r="D675" i="1"/>
  <c r="D628" i="1"/>
  <c r="D701" i="1"/>
  <c r="D630" i="1"/>
  <c r="D641" i="1"/>
  <c r="D690" i="1"/>
  <c r="D627" i="1"/>
  <c r="D705" i="1"/>
  <c r="D633" i="1"/>
  <c r="D680" i="1"/>
  <c r="D677" i="1"/>
  <c r="D711" i="1"/>
  <c r="D629" i="1"/>
  <c r="D716" i="1"/>
  <c r="D673" i="1"/>
  <c r="D623" i="1"/>
  <c r="D635" i="1"/>
  <c r="D686" i="1"/>
  <c r="D696" i="1"/>
  <c r="D617" i="1"/>
  <c r="D638" i="1"/>
  <c r="D704" i="1"/>
  <c r="D698" i="1"/>
  <c r="D639" i="1"/>
  <c r="D712" i="1"/>
  <c r="D687" i="1"/>
  <c r="D642" i="1"/>
  <c r="D626" i="1"/>
  <c r="J815" i="10"/>
  <c r="C432" i="10"/>
  <c r="C441" i="10" s="1"/>
  <c r="E622" i="10" l="1"/>
  <c r="E611" i="10"/>
  <c r="E634" i="10" s="1"/>
  <c r="E715" i="10"/>
  <c r="D714" i="10"/>
  <c r="E623" i="1"/>
  <c r="E716" i="1" s="1"/>
  <c r="E612" i="1"/>
  <c r="E697" i="1" s="1"/>
  <c r="D715" i="1"/>
  <c r="E712" i="10" l="1"/>
  <c r="E704" i="10"/>
  <c r="E685" i="10"/>
  <c r="E687" i="10"/>
  <c r="E689" i="10"/>
  <c r="E706" i="10"/>
  <c r="E690" i="10"/>
  <c r="E642" i="10"/>
  <c r="E646" i="10"/>
  <c r="E639" i="10"/>
  <c r="E674" i="10"/>
  <c r="E627" i="10"/>
  <c r="E701" i="10"/>
  <c r="E679" i="10"/>
  <c r="E635" i="10"/>
  <c r="E709" i="10"/>
  <c r="E632" i="10"/>
  <c r="E669" i="10"/>
  <c r="E676" i="10"/>
  <c r="E692" i="10"/>
  <c r="E686" i="10"/>
  <c r="E688" i="10"/>
  <c r="E645" i="10"/>
  <c r="E675" i="10"/>
  <c r="E644" i="10"/>
  <c r="E693" i="10"/>
  <c r="E707" i="10"/>
  <c r="E691" i="10"/>
  <c r="E695" i="10"/>
  <c r="E629" i="10"/>
  <c r="E631" i="10"/>
  <c r="E624" i="10"/>
  <c r="E630" i="10"/>
  <c r="E702" i="10"/>
  <c r="E696" i="10"/>
  <c r="E628" i="10"/>
  <c r="E626" i="10"/>
  <c r="E678" i="10"/>
  <c r="E699" i="10"/>
  <c r="E668" i="10"/>
  <c r="E694" i="10"/>
  <c r="E697" i="10"/>
  <c r="E636" i="10"/>
  <c r="E623" i="10"/>
  <c r="F623" i="10" s="1"/>
  <c r="E641" i="10"/>
  <c r="E705" i="10"/>
  <c r="E640" i="10"/>
  <c r="E710" i="10"/>
  <c r="E667" i="10"/>
  <c r="E682" i="10"/>
  <c r="E633" i="10"/>
  <c r="E683" i="10"/>
  <c r="E680" i="10"/>
  <c r="E625" i="10"/>
  <c r="E638" i="10"/>
  <c r="E698" i="10"/>
  <c r="E673" i="10"/>
  <c r="E643" i="10"/>
  <c r="E703" i="10"/>
  <c r="E637" i="10"/>
  <c r="E677" i="10"/>
  <c r="E670" i="10"/>
  <c r="E708" i="10"/>
  <c r="E672" i="10"/>
  <c r="E684" i="10"/>
  <c r="E711" i="10"/>
  <c r="E700" i="10"/>
  <c r="E681" i="10"/>
  <c r="E671" i="10"/>
  <c r="E693" i="1"/>
  <c r="E628" i="1"/>
  <c r="E695" i="1"/>
  <c r="E626" i="1"/>
  <c r="E680" i="1"/>
  <c r="E706" i="1"/>
  <c r="E630" i="1"/>
  <c r="E686" i="1"/>
  <c r="E629" i="1"/>
  <c r="E670" i="1"/>
  <c r="E640" i="1"/>
  <c r="E641" i="1"/>
  <c r="E688" i="1"/>
  <c r="E692" i="1"/>
  <c r="E645" i="1"/>
  <c r="E643" i="1"/>
  <c r="E708" i="1"/>
  <c r="E634" i="1"/>
  <c r="E638" i="1"/>
  <c r="E673" i="1"/>
  <c r="E705" i="1"/>
  <c r="E675" i="1"/>
  <c r="E682" i="1"/>
  <c r="E674" i="1"/>
  <c r="E704" i="1"/>
  <c r="E642" i="1"/>
  <c r="E639" i="1"/>
  <c r="E672" i="1"/>
  <c r="E635" i="1"/>
  <c r="E694" i="1"/>
  <c r="E647" i="1"/>
  <c r="E710" i="1"/>
  <c r="E678" i="1"/>
  <c r="E624" i="1"/>
  <c r="F624" i="1" s="1"/>
  <c r="F627" i="1" s="1"/>
  <c r="E669" i="1"/>
  <c r="E632" i="1"/>
  <c r="E709" i="1"/>
  <c r="E668" i="1"/>
  <c r="E698" i="1"/>
  <c r="E633" i="1"/>
  <c r="E676" i="1"/>
  <c r="E631" i="1"/>
  <c r="E707" i="1"/>
  <c r="E627" i="1"/>
  <c r="E703" i="1"/>
  <c r="E644" i="1"/>
  <c r="E646" i="1"/>
  <c r="E713" i="1"/>
  <c r="E687" i="1"/>
  <c r="E677" i="1"/>
  <c r="E701" i="1"/>
  <c r="E712" i="1"/>
  <c r="E625" i="1"/>
  <c r="E699" i="1"/>
  <c r="E700" i="1"/>
  <c r="E671" i="1"/>
  <c r="E683" i="1"/>
  <c r="E691" i="1"/>
  <c r="E689" i="1"/>
  <c r="E637" i="1"/>
  <c r="E636" i="1"/>
  <c r="E696" i="1"/>
  <c r="E690" i="1"/>
  <c r="E685" i="1"/>
  <c r="E679" i="1"/>
  <c r="E684" i="1"/>
  <c r="E702" i="1"/>
  <c r="E681" i="1"/>
  <c r="E711" i="1"/>
  <c r="E714" i="10" l="1"/>
  <c r="F700" i="10"/>
  <c r="F670" i="10"/>
  <c r="F707" i="10"/>
  <c r="F675" i="10"/>
  <c r="F639" i="10"/>
  <c r="F668" i="10"/>
  <c r="F689" i="10"/>
  <c r="F677" i="10"/>
  <c r="F698" i="10"/>
  <c r="F686" i="10"/>
  <c r="F635" i="10"/>
  <c r="F695" i="10"/>
  <c r="F683" i="10"/>
  <c r="F627" i="10"/>
  <c r="F631" i="10"/>
  <c r="F679" i="10"/>
  <c r="F646" i="10"/>
  <c r="F625" i="10"/>
  <c r="F697" i="10"/>
  <c r="F676" i="10"/>
  <c r="F682" i="10"/>
  <c r="F642" i="10"/>
  <c r="F699" i="10"/>
  <c r="F702" i="10"/>
  <c r="F629" i="10"/>
  <c r="F715" i="10"/>
  <c r="F688" i="10"/>
  <c r="F630" i="10"/>
  <c r="F681" i="10"/>
  <c r="F701" i="10"/>
  <c r="F628" i="10"/>
  <c r="F694" i="10"/>
  <c r="F685" i="10"/>
  <c r="F671" i="10"/>
  <c r="F667" i="10"/>
  <c r="F710" i="10"/>
  <c r="F687" i="10"/>
  <c r="F640" i="10"/>
  <c r="F680" i="10"/>
  <c r="F684" i="10"/>
  <c r="F626" i="10"/>
  <c r="F645" i="10"/>
  <c r="F624" i="10"/>
  <c r="G624" i="10" s="1"/>
  <c r="F711" i="10"/>
  <c r="F693" i="10"/>
  <c r="F637" i="10"/>
  <c r="F706" i="10"/>
  <c r="F638" i="10"/>
  <c r="F632" i="10"/>
  <c r="F674" i="10"/>
  <c r="F708" i="10"/>
  <c r="F703" i="10"/>
  <c r="F636" i="10"/>
  <c r="F712" i="10"/>
  <c r="F696" i="10"/>
  <c r="F709" i="10"/>
  <c r="F678" i="10"/>
  <c r="F644" i="10"/>
  <c r="F691" i="10"/>
  <c r="F633" i="10"/>
  <c r="F641" i="10"/>
  <c r="F669" i="10"/>
  <c r="F705" i="10"/>
  <c r="F704" i="10"/>
  <c r="F692" i="10"/>
  <c r="F673" i="10"/>
  <c r="F643" i="10"/>
  <c r="F634" i="10"/>
  <c r="F672" i="10"/>
  <c r="F690" i="10"/>
  <c r="F629" i="1"/>
  <c r="F670" i="1"/>
  <c r="F697" i="1"/>
  <c r="F674" i="1"/>
  <c r="F638" i="1"/>
  <c r="F672" i="1"/>
  <c r="F626" i="1"/>
  <c r="F686" i="1"/>
  <c r="F716" i="1"/>
  <c r="F710" i="1"/>
  <c r="F692" i="1"/>
  <c r="F705" i="1"/>
  <c r="F688" i="1"/>
  <c r="F635" i="1"/>
  <c r="F628" i="1"/>
  <c r="F702" i="1"/>
  <c r="F680" i="1"/>
  <c r="F673" i="1"/>
  <c r="F687" i="1"/>
  <c r="F631" i="1"/>
  <c r="F682" i="1"/>
  <c r="F645" i="1"/>
  <c r="F643" i="1"/>
  <c r="F632" i="1"/>
  <c r="F706" i="1"/>
  <c r="F636" i="1"/>
  <c r="F641" i="1"/>
  <c r="F671" i="1"/>
  <c r="F678" i="1"/>
  <c r="F684" i="1"/>
  <c r="F700" i="1"/>
  <c r="F669" i="1"/>
  <c r="F647" i="1"/>
  <c r="F675" i="1"/>
  <c r="F639" i="1"/>
  <c r="F712" i="1"/>
  <c r="F704" i="1"/>
  <c r="F681" i="1"/>
  <c r="F693" i="1"/>
  <c r="F634" i="1"/>
  <c r="F630" i="1"/>
  <c r="F625" i="1"/>
  <c r="G625" i="1" s="1"/>
  <c r="F703" i="1"/>
  <c r="F698" i="1"/>
  <c r="F640" i="1"/>
  <c r="F708" i="1"/>
  <c r="F677" i="1"/>
  <c r="F683" i="1"/>
  <c r="F644" i="1"/>
  <c r="F679" i="1"/>
  <c r="F711" i="1"/>
  <c r="F668" i="1"/>
  <c r="F691" i="1"/>
  <c r="F695" i="1"/>
  <c r="F676" i="1"/>
  <c r="F689" i="1"/>
  <c r="F694" i="1"/>
  <c r="F707" i="1"/>
  <c r="F646" i="1"/>
  <c r="F696" i="1"/>
  <c r="F690" i="1"/>
  <c r="F713" i="1"/>
  <c r="F699" i="1"/>
  <c r="F642" i="1"/>
  <c r="F633" i="1"/>
  <c r="F701" i="1"/>
  <c r="F637" i="1"/>
  <c r="F685" i="1"/>
  <c r="F709" i="1"/>
  <c r="E715" i="1"/>
  <c r="G646" i="10" l="1"/>
  <c r="G671" i="10"/>
  <c r="G694" i="10"/>
  <c r="G679" i="10"/>
  <c r="G678" i="10"/>
  <c r="G672" i="10"/>
  <c r="G643" i="10"/>
  <c r="G706" i="10"/>
  <c r="G626" i="10"/>
  <c r="G684" i="10"/>
  <c r="G686" i="10"/>
  <c r="G632" i="10"/>
  <c r="G711" i="10"/>
  <c r="G629" i="10"/>
  <c r="G670" i="10"/>
  <c r="G668" i="10"/>
  <c r="G710" i="10"/>
  <c r="G638" i="10"/>
  <c r="G689" i="10"/>
  <c r="G676" i="10"/>
  <c r="G704" i="10"/>
  <c r="G708" i="10"/>
  <c r="G715" i="10"/>
  <c r="G699" i="10"/>
  <c r="G688" i="10"/>
  <c r="G697" i="10"/>
  <c r="G645" i="10"/>
  <c r="G640" i="10"/>
  <c r="G669" i="10"/>
  <c r="G700" i="10"/>
  <c r="G642" i="10"/>
  <c r="G677" i="10"/>
  <c r="G703" i="10"/>
  <c r="G639" i="10"/>
  <c r="G690" i="10"/>
  <c r="G627" i="10"/>
  <c r="G691" i="10"/>
  <c r="G644" i="10"/>
  <c r="G637" i="10"/>
  <c r="G680" i="10"/>
  <c r="G628" i="10"/>
  <c r="G635" i="10"/>
  <c r="G685" i="10"/>
  <c r="G641" i="10"/>
  <c r="G707" i="10"/>
  <c r="G675" i="10"/>
  <c r="G682" i="10"/>
  <c r="G667" i="10"/>
  <c r="G695" i="10"/>
  <c r="G674" i="10"/>
  <c r="G701" i="10"/>
  <c r="G698" i="10"/>
  <c r="G696" i="10"/>
  <c r="G625" i="10"/>
  <c r="G705" i="10"/>
  <c r="G673" i="10"/>
  <c r="G634" i="10"/>
  <c r="G683" i="10"/>
  <c r="G709" i="10"/>
  <c r="G693" i="10"/>
  <c r="G702" i="10"/>
  <c r="G633" i="10"/>
  <c r="G712" i="10"/>
  <c r="G636" i="10"/>
  <c r="G631" i="10"/>
  <c r="G687" i="10"/>
  <c r="G630" i="10"/>
  <c r="G692" i="10"/>
  <c r="G681" i="10"/>
  <c r="F714" i="10"/>
  <c r="F715" i="1"/>
  <c r="G645" i="1"/>
  <c r="L647" i="1" s="1"/>
  <c r="G673" i="1"/>
  <c r="G646" i="1"/>
  <c r="G640" i="1"/>
  <c r="G632" i="1"/>
  <c r="G697" i="1"/>
  <c r="G636" i="1"/>
  <c r="G701" i="1"/>
  <c r="G626" i="1"/>
  <c r="G634" i="1"/>
  <c r="G687" i="1"/>
  <c r="M687" i="1" s="1"/>
  <c r="G689" i="1"/>
  <c r="G683" i="1"/>
  <c r="M683" i="1" s="1"/>
  <c r="G706" i="1"/>
  <c r="M706" i="1" s="1"/>
  <c r="G680" i="1"/>
  <c r="M680" i="1" s="1"/>
  <c r="G671" i="1"/>
  <c r="G707" i="1"/>
  <c r="M707" i="1" s="1"/>
  <c r="G668" i="1"/>
  <c r="G674" i="1"/>
  <c r="M674" i="1" s="1"/>
  <c r="G631" i="1"/>
  <c r="K644" i="1" s="1"/>
  <c r="G694" i="1"/>
  <c r="M694" i="1" s="1"/>
  <c r="G630" i="1"/>
  <c r="G696" i="1"/>
  <c r="G637" i="1"/>
  <c r="G709" i="1"/>
  <c r="G627" i="1"/>
  <c r="G712" i="1"/>
  <c r="G677" i="1"/>
  <c r="M677" i="1" s="1"/>
  <c r="G639" i="1"/>
  <c r="G635" i="1"/>
  <c r="G705" i="1"/>
  <c r="G647" i="1"/>
  <c r="G692" i="1"/>
  <c r="M692" i="1" s="1"/>
  <c r="G678" i="1"/>
  <c r="M678" i="1" s="1"/>
  <c r="G686" i="1"/>
  <c r="M686" i="1" s="1"/>
  <c r="G716" i="1"/>
  <c r="G700" i="1"/>
  <c r="M700" i="1" s="1"/>
  <c r="G670" i="1"/>
  <c r="M670" i="1" s="1"/>
  <c r="G675" i="1"/>
  <c r="M675" i="1" s="1"/>
  <c r="G713" i="1"/>
  <c r="M713" i="1" s="1"/>
  <c r="G682" i="1"/>
  <c r="M682" i="1" s="1"/>
  <c r="G641" i="1"/>
  <c r="G629" i="1"/>
  <c r="I629" i="1" s="1"/>
  <c r="G703" i="1"/>
  <c r="G708" i="1"/>
  <c r="M708" i="1" s="1"/>
  <c r="G685" i="1"/>
  <c r="M685" i="1" s="1"/>
  <c r="G633" i="1"/>
  <c r="G681" i="1"/>
  <c r="G699" i="1"/>
  <c r="M699" i="1" s="1"/>
  <c r="G672" i="1"/>
  <c r="M672" i="1" s="1"/>
  <c r="G704" i="1"/>
  <c r="G642" i="1"/>
  <c r="G676" i="1"/>
  <c r="M676" i="1" s="1"/>
  <c r="G688" i="1"/>
  <c r="G679" i="1"/>
  <c r="G644" i="1"/>
  <c r="G711" i="1"/>
  <c r="M711" i="1" s="1"/>
  <c r="G643" i="1"/>
  <c r="G691" i="1"/>
  <c r="M691" i="1" s="1"/>
  <c r="G638" i="1"/>
  <c r="G693" i="1"/>
  <c r="G690" i="1"/>
  <c r="G702" i="1"/>
  <c r="M702" i="1" s="1"/>
  <c r="G628" i="1"/>
  <c r="G684" i="1"/>
  <c r="G695" i="1"/>
  <c r="G698" i="1"/>
  <c r="M698" i="1" s="1"/>
  <c r="G669" i="1"/>
  <c r="M669" i="1" s="1"/>
  <c r="G710" i="1"/>
  <c r="M710" i="1" s="1"/>
  <c r="M712" i="1"/>
  <c r="M709" i="1"/>
  <c r="M696" i="1"/>
  <c r="M689" i="1"/>
  <c r="G714" i="10" l="1"/>
  <c r="H627" i="10"/>
  <c r="Y764" i="1"/>
  <c r="E151" i="9"/>
  <c r="I682" i="1"/>
  <c r="I710" i="1"/>
  <c r="I641" i="1"/>
  <c r="I670" i="1"/>
  <c r="I679" i="1"/>
  <c r="I713" i="1"/>
  <c r="I688" i="1"/>
  <c r="I631" i="1"/>
  <c r="I643" i="1"/>
  <c r="I712" i="1"/>
  <c r="I640" i="1"/>
  <c r="I696" i="1"/>
  <c r="I633" i="1"/>
  <c r="I684" i="1"/>
  <c r="I707" i="1"/>
  <c r="I673" i="1"/>
  <c r="I694" i="1"/>
  <c r="I671" i="1"/>
  <c r="I706" i="1"/>
  <c r="I674" i="1"/>
  <c r="I645" i="1"/>
  <c r="I637" i="1"/>
  <c r="I699" i="1"/>
  <c r="I647" i="1"/>
  <c r="I668" i="1"/>
  <c r="I685" i="1"/>
  <c r="I692" i="1"/>
  <c r="I642" i="1"/>
  <c r="I698" i="1"/>
  <c r="I634" i="1"/>
  <c r="I691" i="1"/>
  <c r="I681" i="1"/>
  <c r="I676" i="1"/>
  <c r="I669" i="1"/>
  <c r="I716" i="1"/>
  <c r="I687" i="1"/>
  <c r="I686" i="1"/>
  <c r="I672" i="1"/>
  <c r="I711" i="1"/>
  <c r="I677" i="1"/>
  <c r="I697" i="1"/>
  <c r="I701" i="1"/>
  <c r="I693" i="1"/>
  <c r="I709" i="1"/>
  <c r="I689" i="1"/>
  <c r="I708" i="1"/>
  <c r="I675" i="1"/>
  <c r="I683" i="1"/>
  <c r="I638" i="1"/>
  <c r="I630" i="1"/>
  <c r="I704" i="1"/>
  <c r="I646" i="1"/>
  <c r="I635" i="1"/>
  <c r="I636" i="1"/>
  <c r="I639" i="1"/>
  <c r="I702" i="1"/>
  <c r="I690" i="1"/>
  <c r="I703" i="1"/>
  <c r="I705" i="1"/>
  <c r="I695" i="1"/>
  <c r="I700" i="1"/>
  <c r="I644" i="1"/>
  <c r="I632" i="1"/>
  <c r="I680" i="1"/>
  <c r="I678" i="1"/>
  <c r="Y740" i="1"/>
  <c r="I23" i="9"/>
  <c r="Y755" i="1"/>
  <c r="C119" i="9"/>
  <c r="D55" i="9"/>
  <c r="Y742" i="1"/>
  <c r="C87" i="9"/>
  <c r="Y748" i="1"/>
  <c r="K693" i="1"/>
  <c r="K688" i="1"/>
  <c r="K680" i="1"/>
  <c r="K699" i="1"/>
  <c r="K705" i="1"/>
  <c r="K702" i="1"/>
  <c r="K710" i="1"/>
  <c r="K681" i="1"/>
  <c r="K707" i="1"/>
  <c r="K675" i="1"/>
  <c r="K674" i="1"/>
  <c r="K691" i="1"/>
  <c r="K683" i="1"/>
  <c r="K692" i="1"/>
  <c r="K695" i="1"/>
  <c r="K686" i="1"/>
  <c r="K687" i="1"/>
  <c r="K668" i="1"/>
  <c r="K715" i="1" s="1"/>
  <c r="K703" i="1"/>
  <c r="K716" i="1"/>
  <c r="K701" i="1"/>
  <c r="K690" i="1"/>
  <c r="K684" i="1"/>
  <c r="K679" i="1"/>
  <c r="K696" i="1"/>
  <c r="K697" i="1"/>
  <c r="K682" i="1"/>
  <c r="K700" i="1"/>
  <c r="K709" i="1"/>
  <c r="K678" i="1"/>
  <c r="K676" i="1"/>
  <c r="K708" i="1"/>
  <c r="K670" i="1"/>
  <c r="K685" i="1"/>
  <c r="K706" i="1"/>
  <c r="K704" i="1"/>
  <c r="K711" i="1"/>
  <c r="K689" i="1"/>
  <c r="K677" i="1"/>
  <c r="K712" i="1"/>
  <c r="K713" i="1"/>
  <c r="K673" i="1"/>
  <c r="K671" i="1"/>
  <c r="K669" i="1"/>
  <c r="K694" i="1"/>
  <c r="K698" i="1"/>
  <c r="K672" i="1"/>
  <c r="C151" i="9"/>
  <c r="Y762" i="1"/>
  <c r="F215" i="9"/>
  <c r="Y779" i="1"/>
  <c r="E55" i="9"/>
  <c r="Y743" i="1"/>
  <c r="Y777" i="1"/>
  <c r="D215" i="9"/>
  <c r="F87" i="9"/>
  <c r="Y751" i="1"/>
  <c r="Y760" i="1"/>
  <c r="H119" i="9"/>
  <c r="I151" i="9"/>
  <c r="Y768" i="1"/>
  <c r="C55" i="9"/>
  <c r="Y741" i="1"/>
  <c r="Y746" i="1"/>
  <c r="H55" i="9"/>
  <c r="Y736" i="1"/>
  <c r="E23" i="9"/>
  <c r="Y772" i="1"/>
  <c r="F183" i="9"/>
  <c r="Y775" i="1"/>
  <c r="I183" i="9"/>
  <c r="F151" i="9"/>
  <c r="Y765" i="1"/>
  <c r="G151" i="9"/>
  <c r="Y766" i="1"/>
  <c r="D87" i="9"/>
  <c r="Y749" i="1"/>
  <c r="L684" i="1"/>
  <c r="M684" i="1" s="1"/>
  <c r="L672" i="1"/>
  <c r="L708" i="1"/>
  <c r="L698" i="1"/>
  <c r="L668" i="1"/>
  <c r="L701" i="1"/>
  <c r="M701" i="1" s="1"/>
  <c r="L704" i="1"/>
  <c r="M704" i="1" s="1"/>
  <c r="L678" i="1"/>
  <c r="L707" i="1"/>
  <c r="L697" i="1"/>
  <c r="M697" i="1" s="1"/>
  <c r="L682" i="1"/>
  <c r="L713" i="1"/>
  <c r="L699" i="1"/>
  <c r="L671" i="1"/>
  <c r="M671" i="1" s="1"/>
  <c r="L685" i="1"/>
  <c r="L675" i="1"/>
  <c r="L695" i="1"/>
  <c r="M695" i="1" s="1"/>
  <c r="L680" i="1"/>
  <c r="L679" i="1"/>
  <c r="M679" i="1" s="1"/>
  <c r="L706" i="1"/>
  <c r="L683" i="1"/>
  <c r="L676" i="1"/>
  <c r="L691" i="1"/>
  <c r="L702" i="1"/>
  <c r="L681" i="1"/>
  <c r="M681" i="1" s="1"/>
  <c r="L716" i="1"/>
  <c r="L670" i="1"/>
  <c r="L674" i="1"/>
  <c r="L677" i="1"/>
  <c r="L711" i="1"/>
  <c r="L700" i="1"/>
  <c r="L689" i="1"/>
  <c r="L694" i="1"/>
  <c r="L705" i="1"/>
  <c r="M705" i="1" s="1"/>
  <c r="L703" i="1"/>
  <c r="M703" i="1" s="1"/>
  <c r="L687" i="1"/>
  <c r="L709" i="1"/>
  <c r="L712" i="1"/>
  <c r="L686" i="1"/>
  <c r="L673" i="1"/>
  <c r="M673" i="1" s="1"/>
  <c r="L690" i="1"/>
  <c r="M690" i="1" s="1"/>
  <c r="L710" i="1"/>
  <c r="L696" i="1"/>
  <c r="L688" i="1"/>
  <c r="M688" i="1" s="1"/>
  <c r="L693" i="1"/>
  <c r="M693" i="1" s="1"/>
  <c r="L669" i="1"/>
  <c r="L692" i="1"/>
  <c r="Y776" i="1"/>
  <c r="C215" i="9"/>
  <c r="H183" i="9"/>
  <c r="Y774" i="1"/>
  <c r="Y757" i="1"/>
  <c r="E119" i="9"/>
  <c r="G87" i="9"/>
  <c r="Y752" i="1"/>
  <c r="H87" i="9"/>
  <c r="Y753" i="1"/>
  <c r="G23" i="9"/>
  <c r="Y738" i="1"/>
  <c r="Y773" i="1"/>
  <c r="G183" i="9"/>
  <c r="E215" i="9"/>
  <c r="Y778" i="1"/>
  <c r="Y744" i="1"/>
  <c r="F55" i="9"/>
  <c r="D23" i="9"/>
  <c r="Y735" i="1"/>
  <c r="F119" i="9"/>
  <c r="Y758" i="1"/>
  <c r="G715" i="1"/>
  <c r="H628" i="1"/>
  <c r="H634" i="10" l="1"/>
  <c r="H685" i="10"/>
  <c r="H708" i="10"/>
  <c r="H637" i="10"/>
  <c r="H681" i="10"/>
  <c r="H632" i="10"/>
  <c r="H703" i="10"/>
  <c r="H692" i="10"/>
  <c r="H672" i="10"/>
  <c r="H687" i="10"/>
  <c r="H670" i="10"/>
  <c r="H671" i="10"/>
  <c r="H679" i="10"/>
  <c r="H642" i="10"/>
  <c r="H629" i="10"/>
  <c r="H697" i="10"/>
  <c r="H639" i="10"/>
  <c r="H700" i="10"/>
  <c r="H633" i="10"/>
  <c r="H693" i="10"/>
  <c r="H684" i="10"/>
  <c r="H710" i="10"/>
  <c r="H715" i="10"/>
  <c r="H696" i="10"/>
  <c r="H712" i="10"/>
  <c r="H688" i="10"/>
  <c r="H706" i="10"/>
  <c r="H689" i="10"/>
  <c r="H668" i="10"/>
  <c r="H707" i="10"/>
  <c r="H675" i="10"/>
  <c r="H680" i="10"/>
  <c r="H631" i="10"/>
  <c r="H682" i="10"/>
  <c r="H638" i="10"/>
  <c r="H667" i="10"/>
  <c r="H640" i="10"/>
  <c r="H711" i="10"/>
  <c r="H669" i="10"/>
  <c r="H702" i="10"/>
  <c r="H645" i="10"/>
  <c r="H699" i="10"/>
  <c r="H701" i="10"/>
  <c r="H705" i="10"/>
  <c r="H630" i="10"/>
  <c r="H641" i="10"/>
  <c r="H704" i="10"/>
  <c r="H694" i="10"/>
  <c r="H643" i="10"/>
  <c r="H698" i="10"/>
  <c r="H677" i="10"/>
  <c r="H691" i="10"/>
  <c r="H690" i="10"/>
  <c r="H674" i="10"/>
  <c r="H628" i="10"/>
  <c r="H695" i="10"/>
  <c r="H636" i="10"/>
  <c r="H683" i="10"/>
  <c r="H709" i="10"/>
  <c r="H673" i="10"/>
  <c r="H646" i="10"/>
  <c r="H644" i="10"/>
  <c r="H678" i="10"/>
  <c r="H676" i="10"/>
  <c r="H635" i="10"/>
  <c r="H686" i="10"/>
  <c r="Y750" i="1"/>
  <c r="E87" i="9"/>
  <c r="Y747" i="1"/>
  <c r="I55" i="9"/>
  <c r="C183" i="9"/>
  <c r="Y769" i="1"/>
  <c r="E183" i="9"/>
  <c r="Y771" i="1"/>
  <c r="D151" i="9"/>
  <c r="Y763" i="1"/>
  <c r="Y737" i="1"/>
  <c r="F23" i="9"/>
  <c r="H23" i="9"/>
  <c r="Y739" i="1"/>
  <c r="I87" i="9"/>
  <c r="Y754" i="1"/>
  <c r="I715" i="1"/>
  <c r="J630" i="1"/>
  <c r="D183" i="9"/>
  <c r="Y770" i="1"/>
  <c r="H713" i="1"/>
  <c r="H681" i="1"/>
  <c r="H716" i="1"/>
  <c r="H685" i="1"/>
  <c r="H645" i="1"/>
  <c r="H632" i="1"/>
  <c r="H669" i="1"/>
  <c r="H692" i="1"/>
  <c r="H684" i="1"/>
  <c r="H706" i="1"/>
  <c r="H708" i="1"/>
  <c r="H699" i="1"/>
  <c r="H705" i="1"/>
  <c r="H700" i="1"/>
  <c r="H701" i="1"/>
  <c r="H694" i="1"/>
  <c r="H703" i="1"/>
  <c r="H677" i="1"/>
  <c r="H670" i="1"/>
  <c r="H636" i="1"/>
  <c r="H637" i="1"/>
  <c r="H710" i="1"/>
  <c r="H647" i="1"/>
  <c r="H679" i="1"/>
  <c r="H695" i="1"/>
  <c r="H638" i="1"/>
  <c r="H704" i="1"/>
  <c r="H696" i="1"/>
  <c r="H633" i="1"/>
  <c r="H693" i="1"/>
  <c r="H635" i="1"/>
  <c r="H639" i="1"/>
  <c r="H709" i="1"/>
  <c r="H629" i="1"/>
  <c r="H707" i="1"/>
  <c r="H712" i="1"/>
  <c r="H672" i="1"/>
  <c r="H711" i="1"/>
  <c r="H643" i="1"/>
  <c r="H644" i="1"/>
  <c r="H634" i="1"/>
  <c r="H680" i="1"/>
  <c r="H688" i="1"/>
  <c r="H641" i="1"/>
  <c r="H686" i="1"/>
  <c r="H678" i="1"/>
  <c r="H698" i="1"/>
  <c r="H687" i="1"/>
  <c r="H690" i="1"/>
  <c r="H668" i="1"/>
  <c r="H676" i="1"/>
  <c r="H697" i="1"/>
  <c r="H631" i="1"/>
  <c r="H673" i="1"/>
  <c r="H630" i="1"/>
  <c r="H646" i="1"/>
  <c r="H675" i="1"/>
  <c r="H702" i="1"/>
  <c r="H691" i="1"/>
  <c r="H640" i="1"/>
  <c r="H683" i="1"/>
  <c r="H682" i="1"/>
  <c r="H674" i="1"/>
  <c r="H671" i="1"/>
  <c r="H689" i="1"/>
  <c r="H642" i="1"/>
  <c r="Y759" i="1"/>
  <c r="G119" i="9"/>
  <c r="G55" i="9"/>
  <c r="Y745" i="1"/>
  <c r="Y767" i="1"/>
  <c r="H151" i="9"/>
  <c r="D119" i="9"/>
  <c r="Y756" i="1"/>
  <c r="I119" i="9"/>
  <c r="Y761" i="1"/>
  <c r="L715" i="1"/>
  <c r="M668" i="1"/>
  <c r="H714" i="10" l="1"/>
  <c r="I628" i="10"/>
  <c r="H715" i="1"/>
  <c r="J702" i="1"/>
  <c r="J644" i="1"/>
  <c r="J684" i="1"/>
  <c r="J634" i="1"/>
  <c r="J709" i="1"/>
  <c r="J685" i="1"/>
  <c r="J678" i="1"/>
  <c r="J683" i="1"/>
  <c r="J641" i="1"/>
  <c r="J708" i="1"/>
  <c r="J689" i="1"/>
  <c r="J647" i="1"/>
  <c r="J696" i="1"/>
  <c r="J691" i="1"/>
  <c r="J680" i="1"/>
  <c r="J698" i="1"/>
  <c r="J686" i="1"/>
  <c r="J711" i="1"/>
  <c r="J638" i="1"/>
  <c r="J669" i="1"/>
  <c r="J699" i="1"/>
  <c r="J674" i="1"/>
  <c r="J646" i="1"/>
  <c r="J710" i="1"/>
  <c r="J673" i="1"/>
  <c r="J643" i="1"/>
  <c r="J704" i="1"/>
  <c r="J668" i="1"/>
  <c r="J645" i="1"/>
  <c r="J687" i="1"/>
  <c r="J632" i="1"/>
  <c r="J639" i="1"/>
  <c r="J707" i="1"/>
  <c r="J700" i="1"/>
  <c r="J713" i="1"/>
  <c r="J636" i="1"/>
  <c r="J693" i="1"/>
  <c r="J690" i="1"/>
  <c r="J676" i="1"/>
  <c r="J695" i="1"/>
  <c r="J679" i="1"/>
  <c r="J692" i="1"/>
  <c r="J712" i="1"/>
  <c r="J633" i="1"/>
  <c r="J706" i="1"/>
  <c r="J672" i="1"/>
  <c r="J688" i="1"/>
  <c r="J682" i="1"/>
  <c r="J671" i="1"/>
  <c r="J705" i="1"/>
  <c r="J637" i="1"/>
  <c r="J716" i="1"/>
  <c r="J642" i="1"/>
  <c r="J631" i="1"/>
  <c r="J715" i="1" s="1"/>
  <c r="J703" i="1"/>
  <c r="J675" i="1"/>
  <c r="J635" i="1"/>
  <c r="J677" i="1"/>
  <c r="J697" i="1"/>
  <c r="J694" i="1"/>
  <c r="J670" i="1"/>
  <c r="J681" i="1"/>
  <c r="J701" i="1"/>
  <c r="J640" i="1"/>
  <c r="C23" i="9"/>
  <c r="M715" i="1"/>
  <c r="Y734" i="1"/>
  <c r="Y815" i="1" s="1"/>
  <c r="I680" i="10" l="1"/>
  <c r="I632" i="10"/>
  <c r="I704" i="10"/>
  <c r="I629" i="10"/>
  <c r="I703" i="10"/>
  <c r="I715" i="10"/>
  <c r="I667" i="10"/>
  <c r="I678" i="10"/>
  <c r="I633" i="10"/>
  <c r="I707" i="10"/>
  <c r="I637" i="10"/>
  <c r="I639" i="10"/>
  <c r="I640" i="10"/>
  <c r="I706" i="10"/>
  <c r="I670" i="10"/>
  <c r="I710" i="10"/>
  <c r="I692" i="10"/>
  <c r="I689" i="10"/>
  <c r="I679" i="10"/>
  <c r="I686" i="10"/>
  <c r="I669" i="10"/>
  <c r="I681" i="10"/>
  <c r="I677" i="10"/>
  <c r="I635" i="10"/>
  <c r="I642" i="10"/>
  <c r="I676" i="10"/>
  <c r="I693" i="10"/>
  <c r="I699" i="10"/>
  <c r="I700" i="10"/>
  <c r="I634" i="10"/>
  <c r="I712" i="10"/>
  <c r="I691" i="10"/>
  <c r="I672" i="10"/>
  <c r="I687" i="10"/>
  <c r="I683" i="10"/>
  <c r="I702" i="10"/>
  <c r="I631" i="10"/>
  <c r="I675" i="10"/>
  <c r="I705" i="10"/>
  <c r="I643" i="10"/>
  <c r="I709" i="10"/>
  <c r="I701" i="10"/>
  <c r="I696" i="10"/>
  <c r="I636" i="10"/>
  <c r="I711" i="10"/>
  <c r="I638" i="10"/>
  <c r="I682" i="10"/>
  <c r="I673" i="10"/>
  <c r="I690" i="10"/>
  <c r="I630" i="10"/>
  <c r="I671" i="10"/>
  <c r="I695" i="10"/>
  <c r="I646" i="10"/>
  <c r="I668" i="10"/>
  <c r="I645" i="10"/>
  <c r="I674" i="10"/>
  <c r="I644" i="10"/>
  <c r="I688" i="10"/>
  <c r="I641" i="10"/>
  <c r="I698" i="10"/>
  <c r="I684" i="10"/>
  <c r="I694" i="10"/>
  <c r="I708" i="10"/>
  <c r="I685" i="10"/>
  <c r="I697" i="10"/>
  <c r="I714" i="10" l="1"/>
  <c r="J629" i="10"/>
  <c r="J675" i="10" l="1"/>
  <c r="J643" i="10"/>
  <c r="K643" i="10" s="1"/>
  <c r="J711" i="10"/>
  <c r="J667" i="10"/>
  <c r="J684" i="10"/>
  <c r="J704" i="10"/>
  <c r="J692" i="10"/>
  <c r="J669" i="10"/>
  <c r="J632" i="10"/>
  <c r="J641" i="10"/>
  <c r="J644" i="10"/>
  <c r="J701" i="10"/>
  <c r="J683" i="10"/>
  <c r="J705" i="10"/>
  <c r="J672" i="10"/>
  <c r="J702" i="10"/>
  <c r="J699" i="10"/>
  <c r="J689" i="10"/>
  <c r="J682" i="10"/>
  <c r="J707" i="10"/>
  <c r="J715" i="10"/>
  <c r="J700" i="10"/>
  <c r="J633" i="10"/>
  <c r="J695" i="10"/>
  <c r="J703" i="10"/>
  <c r="J674" i="10"/>
  <c r="J691" i="10"/>
  <c r="J696" i="10"/>
  <c r="J638" i="10"/>
  <c r="J690" i="10"/>
  <c r="J642" i="10"/>
  <c r="J687" i="10"/>
  <c r="J697" i="10"/>
  <c r="J708" i="10"/>
  <c r="J676" i="10"/>
  <c r="J640" i="10"/>
  <c r="J668" i="10"/>
  <c r="J670" i="10"/>
  <c r="J678" i="10"/>
  <c r="J645" i="10"/>
  <c r="J671" i="10"/>
  <c r="J688" i="10"/>
  <c r="J681" i="10"/>
  <c r="J712" i="10"/>
  <c r="J680" i="10"/>
  <c r="J686" i="10"/>
  <c r="J637" i="10"/>
  <c r="J634" i="10"/>
  <c r="J646" i="10"/>
  <c r="L646" i="10" s="1"/>
  <c r="J673" i="10"/>
  <c r="J630" i="10"/>
  <c r="J631" i="10"/>
  <c r="J677" i="10"/>
  <c r="J710" i="10"/>
  <c r="J694" i="10"/>
  <c r="J698" i="10"/>
  <c r="J679" i="10"/>
  <c r="J685" i="10"/>
  <c r="J709" i="10"/>
  <c r="J639" i="10"/>
  <c r="J635" i="10"/>
  <c r="J636" i="10"/>
  <c r="J693" i="10"/>
  <c r="J706" i="10"/>
  <c r="J714" i="10" l="1"/>
  <c r="K681" i="10"/>
  <c r="K694" i="10"/>
  <c r="K684" i="10"/>
  <c r="K691" i="10"/>
  <c r="K708" i="10"/>
  <c r="K668" i="10"/>
  <c r="K673" i="10"/>
  <c r="K686" i="10"/>
  <c r="K672" i="10"/>
  <c r="K682" i="10"/>
  <c r="K674" i="10"/>
  <c r="K692" i="10"/>
  <c r="K709" i="10"/>
  <c r="K696" i="10"/>
  <c r="K679" i="10"/>
  <c r="K670" i="10"/>
  <c r="K697" i="10"/>
  <c r="K695" i="10"/>
  <c r="K702" i="10"/>
  <c r="K683" i="10"/>
  <c r="K712" i="10"/>
  <c r="K675" i="10"/>
  <c r="K700" i="10"/>
  <c r="K689" i="10"/>
  <c r="K705" i="10"/>
  <c r="K699" i="10"/>
  <c r="K669" i="10"/>
  <c r="K688" i="10"/>
  <c r="K677" i="10"/>
  <c r="K707" i="10"/>
  <c r="K676" i="10"/>
  <c r="K685" i="10"/>
  <c r="K698" i="10"/>
  <c r="K701" i="10"/>
  <c r="K693" i="10"/>
  <c r="K690" i="10"/>
  <c r="K706" i="10"/>
  <c r="K710" i="10"/>
  <c r="K715" i="10"/>
  <c r="K703" i="10"/>
  <c r="K711" i="10"/>
  <c r="K680" i="10"/>
  <c r="K704" i="10"/>
  <c r="K671" i="10"/>
  <c r="K667" i="10"/>
  <c r="K714" i="10" s="1"/>
  <c r="K678" i="10"/>
  <c r="K687" i="10"/>
  <c r="L694" i="10"/>
  <c r="M694" i="10" s="1"/>
  <c r="Z760" i="10" s="1"/>
  <c r="L708" i="10"/>
  <c r="M708" i="10" s="1"/>
  <c r="Z774" i="10" s="1"/>
  <c r="L700" i="10"/>
  <c r="M700" i="10" s="1"/>
  <c r="Z766" i="10" s="1"/>
  <c r="L705" i="10"/>
  <c r="M705" i="10" s="1"/>
  <c r="Z771" i="10" s="1"/>
  <c r="L687" i="10"/>
  <c r="M687" i="10" s="1"/>
  <c r="Z753" i="10" s="1"/>
  <c r="L668" i="10"/>
  <c r="M668" i="10" s="1"/>
  <c r="Z734" i="10" s="1"/>
  <c r="L672" i="10"/>
  <c r="M672" i="10" s="1"/>
  <c r="Z738" i="10" s="1"/>
  <c r="L711" i="10"/>
  <c r="M711" i="10" s="1"/>
  <c r="Z777" i="10" s="1"/>
  <c r="L707" i="10"/>
  <c r="M707" i="10" s="1"/>
  <c r="Z773" i="10" s="1"/>
  <c r="L710" i="10"/>
  <c r="M710" i="10" s="1"/>
  <c r="Z776" i="10" s="1"/>
  <c r="L709" i="10"/>
  <c r="M709" i="10" s="1"/>
  <c r="Z775" i="10" s="1"/>
  <c r="L688" i="10"/>
  <c r="M688" i="10" s="1"/>
  <c r="Z754" i="10" s="1"/>
  <c r="L701" i="10"/>
  <c r="M701" i="10" s="1"/>
  <c r="Z767" i="10" s="1"/>
  <c r="L702" i="10"/>
  <c r="M702" i="10" s="1"/>
  <c r="Z768" i="10" s="1"/>
  <c r="L695" i="10"/>
  <c r="M695" i="10" s="1"/>
  <c r="Z761" i="10" s="1"/>
  <c r="L698" i="10"/>
  <c r="M698" i="10" s="1"/>
  <c r="Z764" i="10" s="1"/>
  <c r="L683" i="10"/>
  <c r="M683" i="10" s="1"/>
  <c r="Z749" i="10" s="1"/>
  <c r="L693" i="10"/>
  <c r="M693" i="10" s="1"/>
  <c r="Z759" i="10" s="1"/>
  <c r="L690" i="10"/>
  <c r="M690" i="10" s="1"/>
  <c r="Z756" i="10" s="1"/>
  <c r="L684" i="10"/>
  <c r="M684" i="10" s="1"/>
  <c r="Z750" i="10" s="1"/>
  <c r="L667" i="10"/>
  <c r="L670" i="10"/>
  <c r="M670" i="10" s="1"/>
  <c r="Z736" i="10" s="1"/>
  <c r="L674" i="10"/>
  <c r="M674" i="10" s="1"/>
  <c r="Z740" i="10" s="1"/>
  <c r="L679" i="10"/>
  <c r="M679" i="10" s="1"/>
  <c r="Z745" i="10" s="1"/>
  <c r="L699" i="10"/>
  <c r="M699" i="10" s="1"/>
  <c r="Z765" i="10" s="1"/>
  <c r="L675" i="10"/>
  <c r="M675" i="10" s="1"/>
  <c r="Z741" i="10" s="1"/>
  <c r="L715" i="10"/>
  <c r="L696" i="10"/>
  <c r="M696" i="10" s="1"/>
  <c r="Z762" i="10" s="1"/>
  <c r="L671" i="10"/>
  <c r="M671" i="10" s="1"/>
  <c r="Z737" i="10" s="1"/>
  <c r="L697" i="10"/>
  <c r="M697" i="10" s="1"/>
  <c r="Z763" i="10" s="1"/>
  <c r="L673" i="10"/>
  <c r="M673" i="10" s="1"/>
  <c r="Z739" i="10" s="1"/>
  <c r="L681" i="10"/>
  <c r="M681" i="10" s="1"/>
  <c r="Z747" i="10" s="1"/>
  <c r="L680" i="10"/>
  <c r="M680" i="10" s="1"/>
  <c r="Z746" i="10" s="1"/>
  <c r="L689" i="10"/>
  <c r="M689" i="10" s="1"/>
  <c r="Z755" i="10" s="1"/>
  <c r="L686" i="10"/>
  <c r="M686" i="10" s="1"/>
  <c r="Z752" i="10" s="1"/>
  <c r="L712" i="10"/>
  <c r="M712" i="10" s="1"/>
  <c r="Z778" i="10" s="1"/>
  <c r="L678" i="10"/>
  <c r="M678" i="10" s="1"/>
  <c r="Z744" i="10" s="1"/>
  <c r="L677" i="10"/>
  <c r="M677" i="10" s="1"/>
  <c r="Z743" i="10" s="1"/>
  <c r="L706" i="10"/>
  <c r="M706" i="10" s="1"/>
  <c r="Z772" i="10" s="1"/>
  <c r="L692" i="10"/>
  <c r="M692" i="10" s="1"/>
  <c r="Z758" i="10" s="1"/>
  <c r="L691" i="10"/>
  <c r="M691" i="10" s="1"/>
  <c r="Z757" i="10" s="1"/>
  <c r="L704" i="10"/>
  <c r="M704" i="10" s="1"/>
  <c r="Z770" i="10" s="1"/>
  <c r="L676" i="10"/>
  <c r="M676" i="10" s="1"/>
  <c r="Z742" i="10" s="1"/>
  <c r="L703" i="10"/>
  <c r="M703" i="10" s="1"/>
  <c r="Z769" i="10" s="1"/>
  <c r="L669" i="10"/>
  <c r="M669" i="10" s="1"/>
  <c r="Z735" i="10" s="1"/>
  <c r="L682" i="10"/>
  <c r="M682" i="10" s="1"/>
  <c r="Z748" i="10" s="1"/>
  <c r="L685" i="10"/>
  <c r="M685" i="10" s="1"/>
  <c r="Z751" i="10" s="1"/>
  <c r="L714" i="10" l="1"/>
  <c r="M667" i="10"/>
  <c r="M714" i="10" l="1"/>
  <c r="Z733" i="10"/>
  <c r="Z814" i="10" s="1"/>
</calcChain>
</file>

<file path=xl/sharedStrings.xml><?xml version="1.0" encoding="utf-8"?>
<sst xmlns="http://schemas.openxmlformats.org/spreadsheetml/2006/main" count="4962" uniqueCount="1289">
  <si>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</si>
  <si>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</si>
  <si>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operating expenses, the units of measure and the operating expenses per unit of measure are stated on line 496 thru line 575 in columns</t>
  </si>
  <si>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</si>
  <si>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</si>
  <si>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Your hospital license number and fiscal year end have already been entered. These items need to be in alpha format rather</t>
  </si>
  <si>
    <t>than numeric format in order to pick up correctly for upload to the year end report database.</t>
  </si>
  <si>
    <t>If you want to review what you reported for the prior year you can click on the tab titled prior year.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</si>
  <si>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</si>
  <si>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</si>
  <si>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</si>
  <si>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Please remember to send a signed certification page and an audited financial statement by regular mail when they are available.</t>
  </si>
  <si>
    <t>It is only necessary to enter data on this page. Items will automatically transfer from this page to the report pages.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</si>
  <si>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</si>
  <si>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</si>
  <si>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</si>
  <si>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C47..CC47.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</si>
  <si>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</si>
  <si>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</si>
  <si>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</si>
  <si>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</si>
  <si>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C51..CC51.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</si>
  <si>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</si>
  <si>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</si>
  <si>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</si>
  <si>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</si>
  <si>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</si>
  <si>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</si>
  <si>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</si>
  <si>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</si>
  <si>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</si>
  <si>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</si>
  <si>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</si>
  <si>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</si>
  <si>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</si>
  <si>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</si>
  <si>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</si>
  <si>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</si>
  <si>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</si>
  <si>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</si>
  <si>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</si>
  <si>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</si>
  <si>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</si>
  <si>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</si>
  <si>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</si>
  <si>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</si>
  <si>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</si>
  <si>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</si>
  <si>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</si>
  <si>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</si>
  <si>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</si>
  <si>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</si>
  <si>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</si>
  <si>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</si>
  <si>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</si>
  <si>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</si>
  <si>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</si>
  <si>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</si>
  <si>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</si>
  <si>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</si>
  <si>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</si>
  <si>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</si>
  <si>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</si>
  <si>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</si>
  <si>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</si>
  <si>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</si>
  <si>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</si>
  <si>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</si>
  <si>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</si>
  <si>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</si>
  <si>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</si>
  <si>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</si>
  <si>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</si>
  <si>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</si>
  <si>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</si>
  <si>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</si>
  <si>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</si>
  <si>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</si>
  <si>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</si>
  <si>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</si>
  <si>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</si>
  <si>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</si>
  <si>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</si>
  <si>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</si>
  <si>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</si>
  <si>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</si>
  <si>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</si>
  <si>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</si>
  <si>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</si>
  <si>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</si>
  <si>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</si>
  <si>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</si>
  <si>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</si>
  <si>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</si>
  <si>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</si>
  <si>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</si>
  <si>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</si>
  <si>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</si>
  <si>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</si>
  <si>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</si>
  <si>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</si>
  <si>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</si>
  <si>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</si>
  <si>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</si>
  <si>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</si>
  <si>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</si>
  <si>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</si>
  <si>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</si>
  <si>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</si>
  <si>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</si>
  <si>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</si>
  <si>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</si>
  <si>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</si>
  <si>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</si>
  <si>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</si>
  <si>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</si>
  <si>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</si>
  <si>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</si>
  <si>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</si>
  <si>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</si>
  <si>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</si>
  <si>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</si>
  <si>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</si>
  <si>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</si>
  <si>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</si>
  <si>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</si>
  <si>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</si>
  <si>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</si>
  <si>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</si>
  <si>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</si>
  <si>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</si>
  <si>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</si>
  <si>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</si>
  <si>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</si>
  <si>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</si>
  <si>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</si>
  <si>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</si>
  <si>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</si>
  <si>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</si>
  <si>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</si>
  <si>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</si>
  <si>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</si>
  <si>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</si>
  <si>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</si>
  <si>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</si>
  <si>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</si>
  <si>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</si>
  <si>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</si>
  <si>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</si>
  <si>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</si>
  <si>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</si>
  <si>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</si>
  <si>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</si>
  <si>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</si>
  <si>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</si>
  <si>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</si>
  <si>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</si>
  <si>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</si>
  <si>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</si>
  <si>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</si>
  <si>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</si>
  <si>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</si>
  <si>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</si>
  <si>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</si>
  <si>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</si>
  <si>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</si>
  <si>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</si>
  <si>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</si>
  <si>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</si>
  <si>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</si>
  <si>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</si>
  <si>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</si>
  <si>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</si>
  <si>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</si>
  <si>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</si>
  <si>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</si>
  <si>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</si>
  <si>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</si>
  <si>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</si>
  <si>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</si>
  <si>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</si>
  <si>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</si>
  <si>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</si>
  <si>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</si>
  <si>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</si>
  <si>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</si>
  <si>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</si>
  <si>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</si>
  <si>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</si>
  <si>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</si>
  <si>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</si>
  <si>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</si>
  <si>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</si>
  <si>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</si>
  <si>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</si>
  <si>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</si>
  <si>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</si>
  <si>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</si>
  <si>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</si>
  <si>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</si>
  <si>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</si>
  <si>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</si>
  <si>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</si>
  <si>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</si>
  <si>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</si>
  <si>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</si>
  <si>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</si>
  <si>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</si>
  <si>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</si>
  <si>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</si>
  <si>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</si>
  <si>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</si>
  <si>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</si>
  <si>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</si>
  <si>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</si>
  <si>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</si>
  <si>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</si>
  <si>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</si>
  <si>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</si>
  <si>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</si>
  <si>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</si>
  <si>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</si>
  <si>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</si>
  <si>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</si>
  <si>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</si>
  <si>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</si>
  <si>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</si>
  <si>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</si>
  <si>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</si>
  <si>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</si>
  <si>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</si>
  <si>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</si>
  <si>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</si>
  <si>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</si>
  <si>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</si>
  <si>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</si>
  <si>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</si>
  <si>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</si>
  <si>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</si>
  <si>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</si>
  <si>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</si>
  <si>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</si>
  <si>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</si>
  <si>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</si>
  <si>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</si>
  <si>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</si>
  <si>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</si>
  <si>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</si>
  <si>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</si>
  <si>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</si>
  <si>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</si>
  <si>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</si>
  <si>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</si>
  <si>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</si>
  <si>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</si>
  <si>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</si>
  <si>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</si>
  <si>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</si>
  <si>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</si>
  <si>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</si>
  <si>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</si>
  <si>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</si>
  <si>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</si>
  <si>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</si>
  <si>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</si>
  <si>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</si>
  <si>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</si>
  <si>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</si>
  <si>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</si>
  <si>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</si>
  <si>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</si>
  <si>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</si>
  <si>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</si>
  <si>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</si>
  <si>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</si>
  <si>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Street Address</t>
  </si>
  <si>
    <t>Mailing Address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</si>
  <si>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</si>
  <si>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</si>
  <si>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</si>
  <si>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</si>
  <si>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</si>
  <si>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</si>
  <si>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</si>
  <si>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</si>
  <si>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</si>
  <si>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</si>
  <si>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</si>
  <si>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</si>
  <si>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</si>
  <si>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</si>
  <si>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</si>
  <si>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</si>
  <si>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</si>
  <si>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</si>
  <si>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</si>
  <si>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</si>
  <si>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</si>
  <si>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</si>
  <si>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</si>
  <si>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</si>
  <si>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</si>
  <si>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</si>
  <si>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</si>
  <si>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</si>
  <si>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</si>
  <si>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</si>
  <si>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</si>
  <si>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</si>
  <si>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</si>
  <si>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</si>
  <si>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</si>
  <si>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</si>
  <si>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</si>
  <si>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</si>
  <si>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</si>
  <si>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</si>
  <si>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</si>
  <si>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</si>
  <si>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</si>
  <si>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</si>
  <si>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</si>
  <si>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</si>
  <si>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</si>
  <si>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</si>
  <si>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</si>
  <si>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</si>
  <si>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</si>
  <si>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</si>
  <si>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</si>
  <si>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</si>
  <si>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</si>
  <si>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</si>
  <si>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</si>
  <si>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</si>
  <si>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</si>
  <si>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</si>
  <si>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</si>
  <si>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</si>
  <si>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</si>
  <si>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</si>
  <si>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</si>
  <si>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</si>
  <si>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</si>
  <si>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</si>
  <si>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</si>
  <si>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</si>
  <si>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</si>
  <si>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</si>
  <si>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</si>
  <si>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</si>
  <si>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</si>
  <si>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</si>
  <si>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</si>
  <si>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</si>
  <si>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</si>
  <si>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</si>
  <si>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</si>
  <si>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</si>
  <si>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</si>
  <si>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</si>
  <si>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</si>
  <si>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</si>
  <si>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</si>
  <si>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</si>
  <si>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</si>
  <si>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</si>
  <si>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</si>
  <si>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</si>
  <si>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</si>
  <si>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</si>
  <si>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</si>
  <si>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</si>
  <si>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</si>
  <si>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</si>
  <si>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</si>
  <si>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</si>
  <si>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</si>
  <si>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</si>
  <si>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</si>
  <si>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</si>
  <si>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</si>
  <si>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</si>
  <si>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</si>
  <si>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</si>
  <si>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</si>
  <si>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</si>
  <si>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</si>
  <si>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</si>
  <si>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</si>
  <si>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</si>
  <si>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</si>
  <si>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</si>
  <si>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</si>
  <si>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</si>
  <si>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</si>
  <si>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</si>
  <si>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</si>
  <si>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</si>
  <si>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</si>
  <si>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</si>
  <si>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</si>
  <si>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</si>
  <si>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</si>
  <si>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</si>
  <si>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</si>
  <si>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</si>
  <si>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</si>
  <si>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</si>
  <si>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</si>
  <si>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</si>
  <si>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</si>
  <si>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</si>
  <si>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</si>
  <si>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</si>
  <si>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</si>
  <si>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</si>
  <si>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</si>
  <si>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</si>
  <si>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</si>
  <si>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</si>
  <si>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</si>
  <si>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</si>
  <si>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</si>
  <si>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</si>
  <si>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</si>
  <si>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</si>
  <si>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</si>
  <si>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</si>
  <si>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</si>
  <si>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</si>
  <si>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</si>
  <si>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</si>
  <si>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</si>
  <si>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</si>
  <si>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</si>
  <si>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</si>
  <si>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</si>
  <si>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</si>
  <si>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</si>
  <si>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</si>
  <si>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</si>
  <si>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</si>
  <si>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</si>
  <si>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</si>
  <si>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</si>
  <si>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</si>
  <si>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</si>
  <si>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</si>
  <si>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</si>
  <si>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</si>
  <si>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</si>
  <si>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</si>
  <si>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</si>
  <si>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</si>
  <si>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</si>
  <si>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</si>
  <si>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</si>
  <si>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</si>
  <si>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</si>
  <si>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</si>
  <si>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</si>
  <si>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</si>
  <si>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</si>
  <si>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</si>
  <si>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</si>
  <si>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</si>
  <si>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</si>
  <si>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</si>
  <si>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</si>
  <si>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</si>
  <si>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</si>
  <si>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</si>
  <si>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</si>
  <si>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</si>
  <si>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</si>
  <si>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</si>
  <si>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</si>
  <si>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</si>
  <si>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</si>
  <si>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</si>
  <si>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</si>
  <si>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</si>
  <si>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</si>
  <si>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</si>
  <si>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</si>
  <si>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</si>
  <si>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</si>
  <si>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Payer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</si>
  <si>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</si>
  <si>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</si>
  <si>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</si>
  <si>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</si>
  <si>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</si>
  <si>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</si>
  <si>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</si>
  <si>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</si>
  <si>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Newborn Patient Days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</si>
  <si>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</si>
  <si>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</si>
  <si>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</si>
  <si>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</si>
  <si>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</si>
  <si>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</si>
  <si>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</si>
  <si>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</si>
  <si>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</si>
  <si>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</si>
  <si>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</si>
  <si>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Bad Debt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</si>
  <si>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</si>
  <si>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</si>
  <si>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</si>
  <si>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</si>
  <si>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</si>
  <si>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</si>
  <si>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</si>
  <si>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</si>
  <si>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PAYER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</si>
  <si>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</si>
  <si>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</si>
  <si>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</si>
  <si>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</si>
  <si>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</si>
  <si>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</si>
  <si>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</si>
  <si>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</si>
  <si>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</si>
  <si>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</si>
  <si>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</si>
  <si>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</si>
  <si>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</si>
  <si>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</si>
  <si>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</si>
  <si>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</si>
  <si>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</si>
  <si>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</si>
  <si>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</si>
  <si>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</si>
  <si>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</si>
  <si>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</si>
  <si>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</si>
  <si>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</si>
  <si>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</si>
  <si>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</si>
  <si>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</si>
  <si>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</si>
  <si>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</si>
  <si>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</si>
  <si>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</si>
  <si>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</si>
  <si>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</si>
  <si>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</si>
  <si>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</si>
  <si>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</si>
  <si>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</si>
  <si>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</si>
  <si>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</si>
  <si>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</si>
  <si>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</si>
  <si>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</si>
  <si>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</si>
  <si>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</si>
  <si>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</si>
  <si>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</si>
  <si>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</si>
  <si>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</si>
  <si>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</si>
  <si>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</si>
  <si>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</si>
  <si>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</si>
  <si>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</si>
  <si>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</si>
  <si>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</si>
  <si>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</si>
  <si>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</si>
  <si>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</si>
  <si>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</si>
  <si>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</si>
  <si>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</si>
  <si>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</si>
  <si>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</si>
  <si>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</si>
  <si>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</si>
  <si>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</si>
  <si>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</si>
  <si>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</si>
  <si>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</si>
  <si>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</si>
  <si>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</si>
  <si>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</si>
  <si>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</si>
  <si>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</si>
  <si>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</si>
  <si>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</si>
  <si>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</si>
  <si>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</si>
  <si>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</si>
  <si>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</si>
  <si>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</si>
  <si>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</si>
  <si>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</si>
  <si>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</si>
  <si>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</si>
  <si>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</si>
  <si>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</si>
  <si>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</si>
  <si>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</si>
  <si>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</si>
  <si>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</si>
  <si>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</si>
  <si>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</si>
  <si>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</si>
  <si>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</si>
  <si>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</si>
  <si>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</si>
  <si>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</si>
  <si>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</si>
  <si>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</si>
  <si>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</si>
  <si>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</si>
  <si>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</si>
  <si>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</si>
  <si>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</si>
  <si>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</si>
  <si>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</si>
  <si>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</si>
  <si>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</si>
  <si>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</si>
  <si>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</si>
  <si>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</si>
  <si>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</si>
  <si>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</si>
  <si>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</si>
  <si>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</si>
  <si>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</si>
  <si>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</si>
  <si>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</si>
  <si>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</si>
  <si>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</si>
  <si>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</si>
  <si>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</si>
  <si>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</si>
  <si>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</si>
  <si>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</si>
  <si>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</si>
  <si>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</si>
  <si>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</si>
  <si>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</si>
  <si>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</si>
  <si>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</si>
  <si>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</si>
  <si>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</si>
  <si>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</si>
  <si>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</si>
  <si>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</si>
  <si>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</si>
  <si>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</si>
  <si>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</si>
  <si>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</si>
  <si>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</si>
  <si>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</si>
  <si>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</si>
  <si>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</si>
  <si>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</si>
  <si>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</si>
  <si>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</si>
  <si>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</si>
  <si>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</si>
  <si>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</si>
  <si>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</si>
  <si>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</si>
  <si>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</si>
  <si>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</si>
  <si>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</si>
  <si>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</si>
  <si>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</si>
  <si>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</si>
  <si>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</si>
  <si>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</si>
  <si>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</si>
  <si>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</si>
  <si>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</si>
  <si>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</si>
  <si>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</si>
  <si>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</si>
  <si>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</si>
  <si>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</si>
  <si>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</si>
  <si>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</si>
  <si>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</si>
  <si>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</si>
  <si>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</si>
  <si>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</si>
  <si>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</si>
  <si>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</si>
  <si>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</si>
  <si>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</si>
  <si>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</si>
  <si>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</si>
  <si>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</si>
  <si>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</si>
  <si>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</si>
  <si>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</si>
  <si>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</si>
  <si>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</si>
  <si>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</si>
  <si>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</si>
  <si>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</si>
  <si>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</si>
  <si>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</si>
  <si>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</si>
  <si>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</si>
  <si>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</si>
  <si>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</si>
  <si>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</si>
  <si>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</si>
  <si>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</si>
  <si>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</si>
  <si>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</si>
  <si>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</si>
  <si>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</si>
  <si>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</si>
  <si>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</si>
  <si>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</si>
  <si>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</si>
  <si>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</si>
  <si>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</si>
  <si>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</si>
  <si>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</si>
  <si>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</si>
  <si>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</si>
  <si>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</si>
  <si>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</si>
  <si>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</si>
  <si>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</si>
  <si>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</si>
  <si>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</si>
  <si>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</si>
  <si>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</si>
  <si>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</si>
  <si>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</si>
  <si>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</si>
  <si>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</si>
  <si>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</si>
  <si>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</si>
  <si>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</si>
  <si>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</si>
  <si>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</si>
  <si>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</si>
  <si>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</si>
  <si>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</si>
  <si>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</si>
  <si>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</si>
  <si>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</si>
  <si>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</si>
  <si>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</si>
  <si>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</si>
  <si>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</si>
  <si>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</si>
  <si>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</si>
  <si>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</si>
  <si>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</si>
  <si>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</si>
  <si>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</si>
  <si>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</si>
  <si>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</si>
  <si>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</si>
  <si>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</si>
  <si>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</si>
  <si>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</si>
  <si>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</si>
  <si>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</si>
  <si>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</si>
  <si>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</si>
  <si>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</si>
  <si>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</si>
  <si>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</si>
  <si>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</si>
  <si>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</si>
  <si>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</si>
  <si>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</si>
  <si>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</si>
  <si>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</si>
  <si>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</si>
  <si>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</si>
  <si>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</si>
  <si>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</si>
  <si>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</si>
  <si>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</si>
  <si>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</si>
  <si>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</si>
  <si>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</si>
  <si>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</si>
  <si>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</si>
  <si>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</si>
  <si>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</si>
  <si>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</si>
  <si>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</si>
  <si>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</si>
  <si>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</si>
  <si>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</si>
  <si>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</si>
  <si>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</si>
  <si>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</si>
  <si>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</si>
  <si>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</si>
  <si>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</si>
  <si>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</si>
  <si>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</si>
  <si>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</si>
  <si>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</si>
  <si>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</si>
  <si>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</si>
  <si>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</si>
  <si>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</si>
  <si>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</si>
  <si>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</si>
  <si>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</si>
  <si>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</si>
  <si>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</si>
  <si>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</si>
  <si>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</si>
  <si>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</si>
  <si>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</si>
  <si>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</si>
  <si>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</si>
  <si>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</si>
  <si>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</si>
  <si>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</si>
  <si>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</si>
  <si>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</si>
  <si>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</si>
  <si>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</si>
  <si>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</si>
  <si>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</si>
  <si>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</si>
  <si>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</si>
  <si>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</si>
  <si>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</si>
  <si>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</si>
  <si>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</si>
  <si>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</si>
  <si>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</si>
  <si>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</si>
  <si>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</si>
  <si>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</si>
  <si>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</si>
  <si>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</si>
  <si>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</si>
  <si>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</si>
  <si>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</si>
  <si>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</si>
  <si>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</si>
  <si>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</si>
  <si>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</si>
  <si>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</si>
  <si>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</si>
  <si>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</si>
  <si>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</si>
  <si>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</si>
  <si>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</si>
  <si>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</si>
  <si>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</si>
  <si>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</si>
  <si>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</si>
  <si>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</si>
  <si>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</si>
  <si>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</si>
  <si>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</si>
  <si>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</si>
  <si>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</si>
  <si>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</si>
  <si>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</si>
  <si>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</si>
  <si>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</si>
  <si>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</si>
  <si>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</si>
  <si>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</si>
  <si>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</si>
  <si>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</si>
  <si>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</si>
  <si>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</si>
  <si>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</si>
  <si>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</si>
  <si>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</si>
  <si>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</si>
  <si>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</si>
  <si>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</si>
  <si>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</si>
  <si>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</si>
  <si>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</si>
  <si>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</si>
  <si>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</si>
  <si>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</si>
  <si>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</si>
  <si>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</si>
  <si>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</si>
  <si>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</si>
  <si>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</si>
  <si>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</si>
  <si>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</si>
  <si>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</si>
  <si>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</si>
  <si>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</si>
  <si>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</si>
  <si>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</si>
  <si>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</si>
  <si>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</si>
  <si>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</si>
  <si>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</si>
  <si>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</si>
  <si>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</si>
  <si>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</si>
  <si>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</si>
  <si>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</si>
  <si>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</si>
  <si>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</si>
  <si>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</si>
  <si>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</si>
  <si>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</si>
  <si>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</si>
  <si>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</si>
  <si>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</si>
  <si>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</si>
  <si>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</si>
  <si>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</si>
  <si>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</si>
  <si>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</si>
  <si>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</si>
  <si>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</si>
  <si>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</si>
  <si>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</si>
  <si>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</si>
  <si>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</si>
  <si>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</si>
  <si>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</si>
  <si>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</si>
  <si>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</si>
  <si>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</si>
  <si>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</si>
  <si>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</si>
  <si>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</si>
  <si>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</si>
  <si>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</si>
  <si>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</si>
  <si>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</si>
  <si>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</si>
  <si>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</si>
  <si>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</si>
  <si>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</si>
  <si>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</si>
  <si>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</si>
  <si>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</si>
  <si>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</si>
  <si>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</si>
  <si>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</si>
  <si>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</si>
  <si>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</si>
  <si>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</si>
  <si>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</si>
  <si>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</si>
  <si>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</si>
  <si>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</si>
  <si>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</si>
  <si>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</si>
  <si>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</si>
  <si>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</si>
  <si>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</si>
  <si>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</si>
  <si>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</si>
  <si>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</si>
  <si>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</si>
  <si>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</si>
  <si>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</si>
  <si>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</si>
  <si>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</si>
  <si>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</si>
  <si>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</si>
  <si>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</si>
  <si>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</si>
  <si>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</si>
  <si>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</si>
  <si>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</si>
  <si>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</si>
  <si>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</si>
  <si>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</si>
  <si>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</si>
  <si>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</si>
  <si>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</si>
  <si>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</si>
  <si>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</si>
  <si>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</si>
  <si>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</si>
  <si>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</si>
  <si>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</si>
  <si>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</si>
  <si>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</si>
  <si>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</si>
  <si>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</si>
  <si>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</si>
  <si>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</si>
  <si>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</si>
  <si>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</si>
  <si>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</si>
  <si>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</si>
  <si>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</si>
  <si>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</si>
  <si>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</si>
  <si>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</si>
  <si>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</si>
  <si>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</si>
  <si>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</si>
  <si>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</si>
  <si>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</si>
  <si>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</si>
  <si>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</si>
  <si>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</si>
  <si>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</si>
  <si>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</si>
  <si>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</si>
  <si>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</si>
  <si>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</si>
  <si>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</si>
  <si>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</si>
  <si>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</si>
  <si>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</si>
  <si>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</si>
  <si>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</si>
  <si>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</si>
  <si>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</si>
  <si>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</si>
  <si>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</si>
  <si>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</si>
  <si>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</si>
  <si>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</si>
  <si>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</si>
  <si>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</si>
  <si>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</si>
  <si>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</si>
  <si>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</si>
  <si>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</si>
  <si>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</si>
  <si>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</si>
  <si>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</si>
  <si>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</si>
  <si>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DOH FORM 689-182 (Rev 12/05/2017)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</si>
  <si>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</si>
  <si>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</si>
  <si>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</si>
  <si>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</si>
  <si>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</si>
  <si>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</si>
  <si>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</si>
  <si>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</si>
  <si>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</si>
  <si>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</si>
  <si>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</si>
  <si>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</si>
  <si>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</si>
  <si>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</si>
  <si>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</si>
  <si>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</si>
  <si>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</si>
  <si>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</si>
  <si>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</si>
  <si>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</si>
  <si>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</si>
  <si>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</si>
  <si>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</si>
  <si>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</si>
  <si>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</si>
  <si>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</si>
  <si>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</si>
  <si>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</si>
  <si>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</si>
  <si>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</si>
  <si>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</si>
  <si>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</si>
  <si>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</si>
  <si>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</si>
  <si>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</si>
  <si>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</si>
  <si>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</si>
  <si>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</si>
  <si>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</si>
  <si>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</si>
  <si>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</si>
  <si>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</si>
  <si>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</si>
  <si>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</si>
  <si>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</si>
  <si>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</si>
  <si>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</si>
  <si>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</si>
  <si>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</si>
  <si>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</si>
  <si>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</si>
  <si>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</si>
  <si>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</si>
  <si>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</si>
  <si>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</si>
  <si>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</si>
  <si>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</si>
  <si>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</si>
  <si>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</si>
  <si>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</si>
  <si>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</si>
  <si>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</si>
  <si>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</si>
  <si>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</si>
  <si>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</si>
  <si>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</si>
  <si>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</si>
  <si>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</si>
  <si>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</si>
  <si>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</si>
  <si>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</si>
  <si>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</si>
  <si>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</si>
  <si>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</si>
  <si>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</si>
  <si>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</si>
  <si>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</si>
  <si>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</si>
  <si>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</si>
  <si>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</si>
  <si>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</si>
  <si>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</si>
  <si>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</si>
  <si>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</si>
  <si>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</si>
  <si>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</si>
  <si>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</si>
  <si>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</si>
  <si>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</si>
  <si>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</si>
  <si>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</si>
  <si>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</si>
  <si>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</si>
  <si>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</si>
  <si>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</si>
  <si>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</si>
  <si>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</si>
  <si>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</si>
  <si>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</si>
  <si>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</si>
  <si>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</si>
  <si>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</si>
  <si>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</si>
  <si>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</si>
  <si>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</si>
  <si>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</si>
  <si>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</si>
  <si>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</si>
  <si>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</si>
  <si>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</si>
  <si>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</si>
  <si>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</si>
  <si>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</si>
  <si>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</si>
  <si>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</si>
  <si>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</si>
  <si>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</si>
  <si>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</si>
  <si>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</si>
  <si>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</si>
  <si>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</si>
  <si>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</si>
  <si>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</si>
  <si>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</si>
  <si>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</si>
  <si>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</si>
  <si>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</si>
  <si>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</si>
  <si>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</si>
  <si>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</si>
  <si>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</si>
  <si>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</si>
  <si>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</si>
  <si>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</si>
  <si>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</si>
  <si>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</si>
  <si>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</si>
  <si>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</si>
  <si>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</si>
  <si>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</si>
  <si>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</si>
  <si>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</si>
  <si>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</si>
  <si>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</si>
  <si>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</si>
  <si>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</si>
  <si>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</si>
  <si>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</si>
  <si>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</si>
  <si>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</si>
  <si>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</si>
  <si>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</si>
  <si>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</si>
  <si>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</si>
  <si>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</si>
  <si>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</si>
  <si>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</si>
  <si>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</si>
  <si>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</si>
  <si>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</si>
  <si>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</si>
  <si>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</si>
  <si>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</si>
  <si>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</si>
  <si>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</si>
  <si>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</si>
  <si>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</si>
  <si>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</si>
  <si>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</si>
  <si>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</si>
  <si>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</si>
  <si>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</si>
  <si>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</si>
  <si>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</si>
  <si>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</si>
  <si>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</si>
  <si>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</si>
  <si>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</si>
  <si>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</si>
  <si>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</si>
  <si>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</si>
  <si>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</si>
  <si>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</si>
  <si>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</si>
  <si>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</si>
  <si>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</si>
  <si>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</si>
  <si>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</si>
  <si>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</si>
  <si>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</si>
  <si>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</si>
  <si>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</si>
  <si>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</si>
  <si>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</si>
  <si>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</si>
  <si>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</si>
  <si>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</si>
  <si>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</si>
  <si>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</si>
  <si>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</si>
  <si>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</si>
  <si>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</si>
  <si>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</si>
  <si>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</si>
  <si>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</si>
  <si>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</si>
  <si>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</si>
  <si>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</si>
  <si>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</si>
  <si>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</si>
  <si>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</si>
  <si>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</si>
  <si>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</si>
  <si>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</si>
  <si>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</si>
  <si>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</si>
  <si>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</si>
  <si>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</si>
  <si>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The operating expenses, the units of measure and the operating expenses per unit of measure are stated on line 484 thru line 568 in columns</t>
  </si>
  <si>
    <t>If you have any questions or concerns please call Randy Huyck at 360-236-4210 or send an e-mail to</t>
  </si>
  <si>
    <t>randall.huyck@doh.wa.gov.</t>
  </si>
  <si>
    <t>Bad Debt Expense</t>
  </si>
  <si>
    <t>2013</t>
  </si>
  <si>
    <t>YUNABD</t>
  </si>
  <si>
    <t>12/31/2021</t>
  </si>
  <si>
    <t>079</t>
  </si>
  <si>
    <t>Pacific County Public Healthcare Services District No. 3</t>
  </si>
  <si>
    <t>1st Ave North</t>
  </si>
  <si>
    <t>Ilwaco, Washington, 98264</t>
  </si>
  <si>
    <t xml:space="preserve">Pacific County </t>
  </si>
  <si>
    <t>Scot Attridge</t>
  </si>
  <si>
    <t>Eric Volk</t>
  </si>
  <si>
    <t>Nancy Gorshe</t>
  </si>
  <si>
    <t>12/31/2020</t>
  </si>
  <si>
    <t>Ilwaco, Washington, 98624</t>
  </si>
  <si>
    <t>Pacific County</t>
  </si>
  <si>
    <t>Larry Cohen</t>
  </si>
  <si>
    <t>360-642-3181</t>
  </si>
  <si>
    <t>(360) 642-6300</t>
  </si>
  <si>
    <t>(360) 642-6309</t>
  </si>
  <si>
    <t xml:space="preserve">Higher volume of visits compared to prior year increases UOM base for employee benefits and depreciation to split into. 2 FTEs less than prior year despite increased volume. </t>
  </si>
  <si>
    <t xml:space="preserve">Additional FTE in 2021. Lower volume base for employee benefits and depreciation to be split among.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</si>
</sst>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General_)"/>
  </numFmts>
  <fonts count="2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sz val="11"/>
      <color indexed="12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36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19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19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19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19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19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19" fillId="28" borderId="0"/>
    <xf numFmtId="0" fontId="2" fillId="28" borderId="0"/>
    <xf numFmtId="0" fontId="2" fillId="28" borderId="0"/>
    <xf numFmtId="43" fontId="3" fillId="0" borderId="0"/>
    <xf numFmtId="41" fontId="3" fillId="0" borderId="0"/>
    <xf numFmtId="41" fontId="3" fillId="0" borderId="0"/>
    <xf numFmtId="43" fontId="3" fillId="0" borderId="0"/>
    <xf numFmtId="43" fontId="2" fillId="0" borderId="0"/>
    <xf numFmtId="43" fontId="2" fillId="0" borderId="0"/>
    <xf numFmtId="43" fontId="3" fillId="0" borderId="0"/>
    <xf numFmtId="43" fontId="3" fillId="0" borderId="0"/>
    <xf numFmtId="43" fontId="3" fillId="0" borderId="0"/>
    <xf numFmtId="43" fontId="28" fillId="0" borderId="0"/>
    <xf numFmtId="43" fontId="3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3" fillId="0" borderId="0"/>
    <xf numFmtId="43" fontId="2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3" fillId="0" borderId="0"/>
    <xf numFmtId="43" fontId="2" fillId="0" borderId="0"/>
    <xf numFmtId="43" fontId="3" fillId="0" borderId="0"/>
    <xf numFmtId="43" fontId="3" fillId="0" borderId="0"/>
    <xf numFmtId="43" fontId="2" fillId="0" borderId="0"/>
    <xf numFmtId="43" fontId="24" fillId="0" borderId="0"/>
    <xf numFmtId="43" fontId="2" fillId="0" borderId="0"/>
    <xf numFmtId="43" fontId="24" fillId="0" borderId="0"/>
    <xf numFmtId="43" fontId="2" fillId="0" borderId="0"/>
    <xf numFmtId="43" fontId="2" fillId="0" borderId="0"/>
    <xf numFmtId="43" fontId="3" fillId="0" borderId="0"/>
    <xf numFmtId="43" fontId="2" fillId="0" borderId="0"/>
    <xf numFmtId="43" fontId="3" fillId="0" borderId="0"/>
    <xf numFmtId="43" fontId="2" fillId="0" borderId="0"/>
    <xf numFmtId="43" fontId="3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2" fontId="3" fillId="0" borderId="0"/>
    <xf numFmtId="42" fontId="3" fillId="0" borderId="0"/>
    <xf numFmtId="44" fontId="3" fillId="0" borderId="0"/>
    <xf numFmtId="44" fontId="3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0" fontId="13" fillId="0" borderId="0">
      <alignment vertical="top"/>
      <protection locked="0"/>
    </xf>
    <xf numFmtId="0" fontId="23" fillId="0" borderId="0"/>
    <xf numFmtId="0" fontId="23" fillId="0" borderId="0"/>
    <xf numFmtId="0" fontId="13" fillId="0" borderId="0">
      <alignment vertical="top"/>
      <protection locked="0"/>
    </xf>
    <xf numFmtId="0" fontId="18" fillId="29" borderId="0"/>
    <xf numFmtId="0" fontId="26" fillId="29" borderId="0"/>
    <xf numFmtId="0" fontId="18" fillId="29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/>
    <xf numFmtId="0" fontId="20" fillId="0" borderId="0"/>
    <xf numFmtId="0" fontId="2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167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3" fillId="0" borderId="0"/>
    <xf numFmtId="9" fontId="2" fillId="0" borderId="0"/>
    <xf numFmtId="9" fontId="3" fillId="0" borderId="0"/>
    <xf numFmtId="9" fontId="3" fillId="0" borderId="0"/>
    <xf numFmtId="9" fontId="2" fillId="0" borderId="0"/>
    <xf numFmtId="9" fontId="2" fillId="0" borderId="0"/>
    <xf numFmtId="9" fontId="3" fillId="0" borderId="0"/>
    <xf numFmtId="9" fontId="3" fillId="0" borderId="0"/>
    <xf numFmtId="9" fontId="3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3" fillId="0" borderId="0"/>
    <xf numFmtId="0" fontId="17" fillId="0" borderId="0"/>
    <xf numFmtId="0" fontId="27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37" fontId="16" fillId="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43" fontId="3" fillId="0" borderId="0"/>
    <xf numFmtId="43" fontId="2" fillId="0" borderId="0"/>
    <xf numFmtId="43" fontId="2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3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43" fontId="3" fillId="0" borderId="0"/>
    <xf numFmtId="43" fontId="3" fillId="0" borderId="0"/>
    <xf numFmtId="43" fontId="3" fillId="0" borderId="0"/>
    <xf numFmtId="43" fontId="3" fillId="0" borderId="0"/>
    <xf numFmtId="0" fontId="2" fillId="0" borderId="0"/>
    <xf numFmtId="43" fontId="2" fillId="0" borderId="0" applyFont="0" applyFill="0" applyBorder="0" applyAlignment="0" applyProtection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43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43" fontId="2" fillId="0" borderId="0" applyFont="0" applyFill="0" applyBorder="0" applyAlignment="0" applyProtection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43" fontId="2" fillId="0" borderId="0"/>
    <xf numFmtId="43" fontId="2" fillId="0" borderId="0"/>
    <xf numFmtId="43" fontId="2" fillId="0" borderId="0" applyFont="0" applyFill="0" applyBorder="0" applyAlignment="0" applyProtection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 applyFont="0" applyFill="0" applyBorder="0" applyAlignment="0" applyProtection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 applyFont="0" applyFill="0" applyBorder="0" applyAlignment="0" applyProtection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 applyFont="0" applyFill="0" applyBorder="0" applyAlignment="0" applyProtection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43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0" fontId="2" fillId="0" borderId="0"/>
    <xf numFmtId="43" fontId="2" fillId="0" borderId="0" applyFont="0" applyFill="0" applyBorder="0" applyAlignment="0" applyProtection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0" fontId="2" fillId="28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0" fontId="2" fillId="10" borderId="33"/>
    <xf numFmtId="43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1" fillId="0" borderId="0" applyFont="0" applyFill="0" applyBorder="0" applyAlignment="0" applyProtection="0"/>
    <xf numFmtId="37" fontId="16" fillId="0" borderId="0"/>
  </cellStyleXfs>
  <cellXfs count="265">
    <xf numFmtId="37" fontId="0" fillId="0" borderId="0" xfId="0"/>
    <xf numFmtId="37" fontId="5" fillId="0" borderId="0" xfId="0" applyFont="1"/>
    <xf numFmtId="37" fontId="4" fillId="0" borderId="0" xfId="0" applyFont="1"/>
    <xf numFmtId="37" fontId="6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6" fillId="0" borderId="0" xfId="0" applyFont="1" applyAlignment="1">
      <alignment horizontal="center"/>
    </xf>
    <xf numFmtId="37" fontId="7" fillId="0" borderId="0" xfId="0" quotePrefix="1" applyFont="1" applyAlignment="1">
      <alignment horizontal="left"/>
    </xf>
    <xf numFmtId="37" fontId="8" fillId="0" borderId="0" xfId="0" applyFont="1"/>
    <xf numFmtId="37" fontId="7" fillId="0" borderId="0" xfId="0" quotePrefix="1" applyFont="1" applyAlignment="1">
      <alignment horizontal="center"/>
    </xf>
    <xf numFmtId="37" fontId="6" fillId="0" borderId="1" xfId="0" applyFont="1" applyBorder="1"/>
    <xf numFmtId="37" fontId="6" fillId="0" borderId="2" xfId="0" applyFont="1" applyBorder="1"/>
    <xf numFmtId="37" fontId="6" fillId="0" borderId="2" xfId="0" applyFont="1" applyBorder="1" applyAlignment="1">
      <alignment horizontal="center"/>
    </xf>
    <xf numFmtId="37" fontId="6" fillId="0" borderId="3" xfId="0" applyFont="1" applyBorder="1"/>
    <xf numFmtId="37" fontId="6" fillId="0" borderId="4" xfId="0" applyFont="1" applyBorder="1"/>
    <xf numFmtId="37" fontId="6" fillId="0" borderId="4" xfId="0" applyFont="1" applyBorder="1" applyAlignment="1">
      <alignment horizontal="center"/>
    </xf>
    <xf numFmtId="37" fontId="6" fillId="0" borderId="2" xfId="0" quotePrefix="1" applyFont="1" applyBorder="1" applyAlignment="1">
      <alignment horizontal="left"/>
    </xf>
    <xf numFmtId="39" fontId="6" fillId="0" borderId="2" xfId="0" applyNumberFormat="1" applyFont="1" applyBorder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Font="1" applyAlignment="1">
      <alignment horizontal="left"/>
    </xf>
    <xf numFmtId="37" fontId="6" fillId="0" borderId="0" xfId="0" applyFont="1"/>
    <xf numFmtId="37" fontId="6" fillId="0" borderId="0" xfId="0" quotePrefix="1" applyFont="1" applyAlignment="1">
      <alignment horizontal="center"/>
    </xf>
    <xf numFmtId="37" fontId="6" fillId="0" borderId="5" xfId="0" applyFont="1" applyBorder="1"/>
    <xf numFmtId="37" fontId="6" fillId="0" borderId="6" xfId="0" quotePrefix="1" applyFont="1" applyBorder="1" applyAlignment="1">
      <alignment horizontal="centerContinuous"/>
    </xf>
    <xf numFmtId="37" fontId="6" fillId="0" borderId="7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6" fillId="0" borderId="8" xfId="0" applyFont="1" applyBorder="1" applyAlignment="1">
      <alignment horizontal="centerContinuous"/>
    </xf>
    <xf numFmtId="37" fontId="6" fillId="0" borderId="8" xfId="0" applyFont="1" applyBorder="1"/>
    <xf numFmtId="37" fontId="6" fillId="0" borderId="1" xfId="0" applyFont="1" applyBorder="1" applyAlignment="1">
      <alignment horizontal="centerContinuous"/>
    </xf>
    <xf numFmtId="37" fontId="6" fillId="0" borderId="9" xfId="0" applyFont="1" applyBorder="1"/>
    <xf numFmtId="37" fontId="6" fillId="0" borderId="10" xfId="0" applyFont="1" applyBorder="1"/>
    <xf numFmtId="37" fontId="6" fillId="0" borderId="11" xfId="0" applyFont="1" applyBorder="1"/>
    <xf numFmtId="37" fontId="6" fillId="0" borderId="6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6" xfId="0" applyFont="1" applyBorder="1" applyAlignment="1">
      <alignment horizontal="center"/>
    </xf>
    <xf numFmtId="37" fontId="6" fillId="0" borderId="7" xfId="0" applyFont="1" applyBorder="1" applyAlignment="1">
      <alignment horizontal="center"/>
    </xf>
    <xf numFmtId="37" fontId="6" fillId="0" borderId="2" xfId="0" quotePrefix="1" applyFont="1" applyBorder="1"/>
    <xf numFmtId="37" fontId="6" fillId="0" borderId="12" xfId="0" applyFont="1" applyBorder="1"/>
    <xf numFmtId="37" fontId="6" fillId="0" borderId="7" xfId="0" applyFont="1" applyBorder="1"/>
    <xf numFmtId="37" fontId="6" fillId="0" borderId="10" xfId="0" applyFont="1" applyBorder="1" applyAlignment="1">
      <alignment horizontal="center"/>
    </xf>
    <xf numFmtId="164" fontId="6" fillId="0" borderId="2" xfId="0" applyNumberFormat="1" applyFont="1" applyBorder="1"/>
    <xf numFmtId="37" fontId="6" fillId="0" borderId="13" xfId="0" applyFont="1" applyBorder="1"/>
    <xf numFmtId="164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6" fillId="0" borderId="2" xfId="0" quotePrefix="1" applyNumberFormat="1" applyFont="1" applyBorder="1" applyAlignment="1">
      <alignment horizontal="left"/>
    </xf>
    <xf numFmtId="37" fontId="6" fillId="0" borderId="12" xfId="0" quotePrefix="1" applyFont="1" applyBorder="1" applyAlignment="1">
      <alignment horizontal="left"/>
    </xf>
    <xf numFmtId="37" fontId="6" fillId="0" borderId="14" xfId="0" applyFont="1" applyBorder="1" applyAlignment="1">
      <alignment horizontal="center"/>
    </xf>
    <xf numFmtId="37" fontId="6" fillId="0" borderId="8" xfId="0" applyFont="1" applyBorder="1" applyAlignment="1">
      <alignment horizontal="center"/>
    </xf>
    <xf numFmtId="37" fontId="6" fillId="0" borderId="14" xfId="0" applyFont="1" applyBorder="1"/>
    <xf numFmtId="37" fontId="7" fillId="0" borderId="14" xfId="0" applyFont="1" applyBorder="1"/>
    <xf numFmtId="37" fontId="7" fillId="0" borderId="8" xfId="0" applyFont="1" applyBorder="1"/>
    <xf numFmtId="37" fontId="7" fillId="0" borderId="13" xfId="0" applyFont="1" applyBorder="1"/>
    <xf numFmtId="37" fontId="6" fillId="0" borderId="3" xfId="0" applyFont="1" applyBorder="1" applyAlignment="1">
      <alignment horizontal="centerContinuous"/>
    </xf>
    <xf numFmtId="37" fontId="7" fillId="0" borderId="0" xfId="0" applyFont="1" applyAlignment="1">
      <alignment horizontal="center"/>
    </xf>
    <xf numFmtId="37" fontId="7" fillId="0" borderId="0" xfId="0" quotePrefix="1" applyFont="1"/>
    <xf numFmtId="4" fontId="6" fillId="0" borderId="2" xfId="0" applyNumberFormat="1" applyFont="1" applyBorder="1"/>
    <xf numFmtId="37" fontId="7" fillId="0" borderId="10" xfId="0" applyFont="1" applyBorder="1"/>
    <xf numFmtId="3" fontId="6" fillId="0" borderId="2" xfId="0" applyNumberFormat="1" applyFont="1" applyBorder="1"/>
    <xf numFmtId="2" fontId="6" fillId="0" borderId="2" xfId="0" applyNumberFormat="1" applyFont="1" applyBorder="1"/>
    <xf numFmtId="37" fontId="6" fillId="0" borderId="4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Font="1" applyFill="1" applyBorder="1"/>
    <xf numFmtId="37" fontId="6" fillId="0" borderId="0" xfId="0" applyFont="1" applyAlignment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Font="1" applyBorder="1"/>
    <xf numFmtId="37" fontId="6" fillId="0" borderId="8" xfId="0" quotePrefix="1" applyFont="1" applyBorder="1" applyAlignment="1">
      <alignment horizontal="left"/>
    </xf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Font="1" applyBorder="1" applyAlignment="1">
      <alignment horizontal="centerContinuous"/>
    </xf>
    <xf numFmtId="37" fontId="6" fillId="0" borderId="3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3" xfId="0" applyFont="1" applyBorder="1" applyAlignment="1">
      <alignment horizontal="center"/>
    </xf>
    <xf numFmtId="37" fontId="6" fillId="0" borderId="0" xfId="0" quotePrefix="1" applyFont="1"/>
    <xf numFmtId="37" fontId="6" fillId="0" borderId="4" xfId="0" quotePrefix="1" applyFont="1" applyBorder="1"/>
    <xf numFmtId="37" fontId="6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6" fillId="0" borderId="14" xfId="0" applyFont="1" applyBorder="1" applyAlignment="1">
      <alignment horizontal="centerContinuous"/>
    </xf>
    <xf numFmtId="37" fontId="7" fillId="0" borderId="3" xfId="0" applyFont="1" applyBorder="1"/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Font="1" applyBorder="1" applyAlignment="1">
      <alignment horizontal="left"/>
    </xf>
    <xf numFmtId="37" fontId="6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6" fillId="0" borderId="0" xfId="0" quotePrefix="1" applyFont="1" applyAlignment="1">
      <alignment horizontal="right"/>
    </xf>
    <xf numFmtId="37" fontId="5" fillId="3" borderId="0" xfId="0" applyFont="1" applyFill="1" applyAlignment="1">
      <alignment horizontal="center"/>
    </xf>
    <xf numFmtId="37" fontId="5" fillId="3" borderId="0" xfId="0" quotePrefix="1" applyFont="1" applyFill="1" applyAlignment="1">
      <alignment horizontal="left"/>
    </xf>
    <xf numFmtId="37" fontId="5" fillId="3" borderId="0" xfId="0" applyFont="1" applyFill="1" applyAlignment="1">
      <alignment horizontal="right"/>
    </xf>
    <xf numFmtId="37" fontId="5" fillId="3" borderId="0" xfId="0" applyFont="1" applyFill="1"/>
    <xf numFmtId="37" fontId="11" fillId="4" borderId="1" xfId="0" applyFont="1" applyFill="1" applyBorder="1" applyProtection="1">
      <protection locked="0"/>
    </xf>
    <xf numFmtId="37" fontId="11" fillId="3" borderId="0" xfId="0" applyFont="1" applyFill="1" applyAlignment="1">
      <alignment horizontal="center"/>
    </xf>
    <xf numFmtId="37" fontId="5" fillId="3" borderId="0" xfId="0" quotePrefix="1" applyFont="1" applyFill="1"/>
    <xf numFmtId="37" fontId="11" fillId="3" borderId="0" xfId="0" applyFont="1" applyFill="1"/>
    <xf numFmtId="37" fontId="5" fillId="0" borderId="0" xfId="0" applyFont="1" applyAlignment="1">
      <alignment horizontal="center"/>
    </xf>
    <xf numFmtId="38" fontId="5" fillId="3" borderId="0" xfId="0" applyNumberFormat="1" applyFont="1" applyFill="1" applyAlignment="1">
      <alignment horizontal="center"/>
    </xf>
    <xf numFmtId="37" fontId="11" fillId="0" borderId="1" xfId="0" applyFont="1" applyBorder="1" applyProtection="1">
      <protection locked="0"/>
    </xf>
    <xf numFmtId="37" fontId="11" fillId="0" borderId="1" xfId="0" quotePrefix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>
      <alignment horizontal="right"/>
    </xf>
    <xf numFmtId="38" fontId="5" fillId="3" borderId="0" xfId="0" applyNumberFormat="1" applyFont="1" applyFill="1"/>
    <xf numFmtId="38" fontId="11" fillId="3" borderId="0" xfId="0" applyNumberFormat="1" applyFont="1" applyFill="1" applyAlignment="1">
      <alignment horizontal="center"/>
    </xf>
    <xf numFmtId="38" fontId="11" fillId="3" borderId="0" xfId="0" applyNumberFormat="1" applyFont="1" applyFill="1"/>
    <xf numFmtId="164" fontId="5" fillId="0" borderId="0" xfId="0" applyNumberFormat="1" applyFont="1"/>
    <xf numFmtId="39" fontId="5" fillId="0" borderId="0" xfId="0" applyNumberFormat="1" applyFont="1"/>
    <xf numFmtId="37" fontId="5" fillId="0" borderId="0" xfId="0" applyFont="1" applyAlignment="1">
      <alignment horizontal="left"/>
    </xf>
    <xf numFmtId="37" fontId="5" fillId="0" borderId="0" xfId="0" quotePrefix="1" applyFont="1" applyAlignment="1">
      <alignment horizontal="left"/>
    </xf>
    <xf numFmtId="164" fontId="5" fillId="0" borderId="0" xfId="0" applyNumberFormat="1" applyFont="1" applyAlignment="1">
      <alignment horizontal="left"/>
    </xf>
    <xf numFmtId="37" fontId="5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left"/>
    </xf>
    <xf numFmtId="37" fontId="5" fillId="2" borderId="0" xfId="0" applyFont="1" applyFill="1" applyAlignment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>
      <alignment horizontal="fill"/>
    </xf>
    <xf numFmtId="37" fontId="5" fillId="3" borderId="0" xfId="0" quotePrefix="1" applyFont="1" applyFill="1" applyAlignment="1">
      <alignment horizontal="centerContinuous"/>
    </xf>
    <xf numFmtId="37" fontId="5" fillId="3" borderId="0" xfId="0" applyFont="1" applyFill="1" applyAlignment="1">
      <alignment horizontal="centerContinuous"/>
    </xf>
    <xf numFmtId="37" fontId="5" fillId="2" borderId="0" xfId="0" applyFont="1" applyFill="1"/>
    <xf numFmtId="37" fontId="6" fillId="5" borderId="2" xfId="0" applyFont="1" applyFill="1" applyBorder="1"/>
    <xf numFmtId="37" fontId="6" fillId="6" borderId="2" xfId="0" applyFont="1" applyFill="1" applyBorder="1"/>
    <xf numFmtId="37" fontId="6" fillId="6" borderId="2" xfId="0" applyFont="1" applyFill="1" applyBorder="1" applyAlignment="1">
      <alignment horizontal="center"/>
    </xf>
    <xf numFmtId="37" fontId="6" fillId="6" borderId="2" xfId="0" quotePrefix="1" applyFont="1" applyFill="1" applyBorder="1" applyAlignment="1">
      <alignment horizontal="center"/>
    </xf>
    <xf numFmtId="37" fontId="6" fillId="6" borderId="2" xfId="0" quotePrefix="1" applyFont="1" applyFill="1" applyBorder="1"/>
    <xf numFmtId="39" fontId="6" fillId="6" borderId="2" xfId="0" quotePrefix="1" applyNumberFormat="1" applyFont="1" applyFill="1" applyBorder="1" applyAlignment="1">
      <alignment horizontal="center"/>
    </xf>
    <xf numFmtId="39" fontId="6" fillId="6" borderId="2" xfId="0" applyNumberFormat="1" applyFont="1" applyFill="1" applyBorder="1"/>
    <xf numFmtId="3" fontId="6" fillId="6" borderId="2" xfId="0" applyNumberFormat="1" applyFont="1" applyFill="1" applyBorder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38" fontId="11" fillId="4" borderId="1" xfId="0" quotePrefix="1" applyNumberFormat="1" applyFont="1" applyFill="1" applyBorder="1" applyProtection="1">
      <protection locked="0"/>
    </xf>
    <xf numFmtId="37" fontId="13" fillId="0" borderId="0" xfId="2" applyNumberFormat="1" applyAlignment="1" applyProtection="1">
      <alignment horizontal="left"/>
    </xf>
    <xf numFmtId="3" fontId="7" fillId="0" borderId="2" xfId="0" applyNumberFormat="1" applyFont="1" applyBorder="1"/>
    <xf numFmtId="38" fontId="11" fillId="4" borderId="14" xfId="0" applyNumberFormat="1" applyFont="1" applyFill="1" applyBorder="1" applyProtection="1"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8" fontId="5" fillId="0" borderId="0" xfId="0" applyNumberFormat="1" applyFont="1"/>
    <xf numFmtId="37" fontId="13" fillId="0" borderId="0" xfId="2" applyNumberFormat="1" applyAlignment="1" applyProtection="1"/>
    <xf numFmtId="37" fontId="5" fillId="7" borderId="0" xfId="0" applyFont="1" applyFill="1"/>
    <xf numFmtId="38" fontId="5" fillId="7" borderId="0" xfId="0" applyNumberFormat="1" applyFont="1" applyFill="1"/>
    <xf numFmtId="37" fontId="5" fillId="8" borderId="0" xfId="0" applyFont="1" applyFill="1"/>
    <xf numFmtId="37" fontId="5" fillId="8" borderId="0" xfId="0" quotePrefix="1" applyFont="1" applyFill="1" applyAlignment="1">
      <alignment horizontal="left"/>
    </xf>
    <xf numFmtId="38" fontId="5" fillId="8" borderId="0" xfId="0" applyNumberFormat="1" applyFont="1" applyFill="1"/>
    <xf numFmtId="37" fontId="5" fillId="0" borderId="0" xfId="0" quotePrefix="1" applyFont="1"/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quotePrefix="1" applyNumberFormat="1" applyFont="1" applyAlignment="1">
      <alignment horizontal="center"/>
    </xf>
    <xf numFmtId="37" fontId="5" fillId="3" borderId="0" xfId="0" quotePrefix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37" fontId="5" fillId="3" borderId="0" xfId="0" quotePrefix="1" applyFont="1" applyFill="1" applyAlignment="1">
      <alignment horizontal="fill"/>
    </xf>
    <xf numFmtId="37" fontId="5" fillId="3" borderId="0" xfId="1" applyNumberFormat="1" applyFont="1" applyFill="1" applyProtection="1"/>
    <xf numFmtId="39" fontId="5" fillId="3" borderId="0" xfId="0" quotePrefix="1" applyNumberFormat="1" applyFont="1" applyFill="1" applyAlignment="1">
      <alignment horizontal="left"/>
    </xf>
    <xf numFmtId="4" fontId="5" fillId="3" borderId="0" xfId="0" applyNumberFormat="1" applyFont="1" applyFill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>
      <alignment horizontal="fill"/>
    </xf>
    <xf numFmtId="39" fontId="5" fillId="3" borderId="0" xfId="0" applyNumberFormat="1" applyFont="1" applyFill="1"/>
    <xf numFmtId="37" fontId="12" fillId="3" borderId="0" xfId="0" applyFont="1" applyFill="1"/>
    <xf numFmtId="37" fontId="11" fillId="3" borderId="0" xfId="0" applyFont="1" applyFill="1" applyAlignment="1">
      <alignment horizontal="centerContinuous"/>
    </xf>
    <xf numFmtId="37" fontId="11" fillId="3" borderId="0" xfId="0" quotePrefix="1" applyFont="1" applyFill="1" applyAlignment="1">
      <alignment horizontal="left"/>
    </xf>
    <xf numFmtId="3" fontId="5" fillId="0" borderId="0" xfId="0" applyNumberFormat="1" applyFont="1"/>
    <xf numFmtId="1" fontId="5" fillId="0" borderId="0" xfId="0" applyNumberFormat="1" applyFont="1" applyAlignment="1">
      <alignment horizontal="center"/>
    </xf>
    <xf numFmtId="37" fontId="5" fillId="0" borderId="0" xfId="0" quotePrefix="1" applyFont="1" applyAlignment="1">
      <alignment horizontal="center"/>
    </xf>
    <xf numFmtId="2" fontId="5" fillId="0" borderId="0" xfId="0" applyNumberFormat="1" applyFont="1"/>
    <xf numFmtId="10" fontId="5" fillId="0" borderId="0" xfId="0" applyNumberFormat="1" applyFont="1"/>
    <xf numFmtId="37" fontId="11" fillId="0" borderId="0" xfId="0" applyFont="1"/>
    <xf numFmtId="37" fontId="5" fillId="0" borderId="0" xfId="0" applyFont="1" applyProtection="1"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>
      <alignment horizontal="left"/>
    </xf>
    <xf numFmtId="37" fontId="5" fillId="9" borderId="0" xfId="0" applyFont="1" applyFill="1"/>
    <xf numFmtId="37" fontId="6" fillId="0" borderId="8" xfId="0" applyFont="1" applyBorder="1" applyAlignment="1">
      <alignment horizontal="left"/>
    </xf>
    <xf numFmtId="164" fontId="6" fillId="0" borderId="3" xfId="0" applyNumberFormat="1" applyFont="1" applyBorder="1"/>
    <xf numFmtId="37" fontId="5" fillId="2" borderId="0" xfId="0" applyFont="1" applyFill="1" applyAlignment="1">
      <alignment horizontal="right"/>
    </xf>
    <xf numFmtId="37" fontId="5" fillId="0" borderId="0" xfId="0" applyFont="1" applyAlignment="1">
      <alignment horizontal="right"/>
    </xf>
    <xf numFmtId="4" fontId="5" fillId="2" borderId="0" xfId="0" applyNumberFormat="1" applyFont="1" applyFill="1" applyAlignment="1">
      <alignment horizontal="right"/>
    </xf>
    <xf numFmtId="39" fontId="5" fillId="2" borderId="0" xfId="0" applyNumberFormat="1" applyFont="1" applyFill="1" applyAlignment="1">
      <alignment horizontal="right"/>
    </xf>
    <xf numFmtId="37" fontId="5" fillId="0" borderId="0" xfId="0" quotePrefix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1" fillId="4" borderId="1" xfId="0" quotePrefix="1" applyNumberFormat="1" applyFont="1" applyFill="1" applyBorder="1" applyProtection="1">
      <protection locked="0"/>
    </xf>
    <xf numFmtId="37" fontId="5" fillId="2" borderId="0" xfId="0" quotePrefix="1" applyFont="1" applyFill="1" applyAlignment="1">
      <alignment horizontal="center"/>
    </xf>
    <xf numFmtId="37" fontId="5" fillId="2" borderId="0" xfId="0" quotePrefix="1" applyFont="1" applyFill="1"/>
    <xf numFmtId="4" fontId="5" fillId="2" borderId="0" xfId="0" applyNumberFormat="1" applyFont="1" applyFill="1"/>
    <xf numFmtId="39" fontId="5" fillId="2" borderId="0" xfId="0" applyNumberFormat="1" applyFont="1" applyFill="1"/>
    <xf numFmtId="37" fontId="14" fillId="0" borderId="0" xfId="2" applyNumberFormat="1" applyFont="1" applyAlignment="1" applyProtection="1"/>
    <xf numFmtId="38" fontId="5" fillId="9" borderId="0" xfId="0" applyNumberFormat="1" applyFont="1" applyFill="1"/>
    <xf numFmtId="37" fontId="15" fillId="0" borderId="23" xfId="0" applyFont="1" applyBorder="1" applyAlignment="1">
      <alignment horizontal="right"/>
    </xf>
    <xf numFmtId="0" fontId="21" fillId="31" borderId="1" xfId="2722" quotePrefix="1" applyFont="1" applyFill="1" applyBorder="1" applyProtection="1">
      <protection locked="0"/>
    </xf>
    <xf numFmtId="0" fontId="21" fillId="31" borderId="1" xfId="3313" quotePrefix="1" applyFont="1" applyFill="1" applyBorder="1" applyProtection="1">
      <protection locked="0"/>
    </xf>
    <xf numFmtId="0" fontId="21" fillId="31" borderId="1" xfId="3313" applyFont="1" applyFill="1" applyBorder="1" applyProtection="1">
      <protection locked="0"/>
    </xf>
    <xf numFmtId="2" fontId="21" fillId="0" borderId="1" xfId="1820" quotePrefix="1" applyNumberFormat="1" applyFont="1" applyBorder="1" applyProtection="1">
      <protection locked="0"/>
    </xf>
    <xf numFmtId="37" fontId="21" fillId="0" borderId="1" xfId="4495" quotePrefix="1" applyNumberFormat="1" applyFont="1" applyBorder="1" applyProtection="1">
      <protection locked="0"/>
    </xf>
    <xf numFmtId="37" fontId="21" fillId="0" borderId="1" xfId="4495" applyNumberFormat="1" applyFont="1" applyBorder="1" applyProtection="1">
      <protection locked="0"/>
    </xf>
    <xf numFmtId="2" fontId="21" fillId="0" borderId="1" xfId="4495" quotePrefix="1" applyNumberFormat="1" applyFont="1" applyBorder="1" applyProtection="1">
      <protection locked="0"/>
    </xf>
    <xf numFmtId="2" fontId="21" fillId="0" borderId="1" xfId="4495" applyNumberFormat="1" applyFont="1" applyBorder="1" applyProtection="1">
      <protection locked="0"/>
    </xf>
    <xf numFmtId="37" fontId="21" fillId="0" borderId="1" xfId="4528" quotePrefix="1" applyNumberFormat="1" applyFont="1" applyBorder="1" applyProtection="1">
      <protection locked="0"/>
    </xf>
    <xf numFmtId="2" fontId="21" fillId="0" borderId="1" xfId="4528" quotePrefix="1" applyNumberFormat="1" applyFont="1" applyBorder="1" applyProtection="1">
      <protection locked="0"/>
    </xf>
    <xf numFmtId="37" fontId="21" fillId="0" borderId="1" xfId="4536" quotePrefix="1" applyNumberFormat="1" applyFont="1" applyBorder="1" applyProtection="1">
      <protection locked="0"/>
    </xf>
    <xf numFmtId="2" fontId="21" fillId="0" borderId="1" xfId="4536" quotePrefix="1" applyNumberFormat="1" applyFont="1" applyBorder="1" applyProtection="1">
      <protection locked="0"/>
    </xf>
    <xf numFmtId="37" fontId="21" fillId="0" borderId="1" xfId="4509" quotePrefix="1" applyNumberFormat="1" applyFont="1" applyBorder="1" applyProtection="1">
      <protection locked="0"/>
    </xf>
    <xf numFmtId="2" fontId="21" fillId="0" borderId="1" xfId="4509" quotePrefix="1" applyNumberFormat="1" applyFont="1" applyBorder="1" applyProtection="1">
      <protection locked="0"/>
    </xf>
    <xf numFmtId="0" fontId="21" fillId="30" borderId="1" xfId="3313" quotePrefix="1" applyFont="1" applyFill="1" applyBorder="1" applyProtection="1">
      <protection locked="0"/>
    </xf>
    <xf numFmtId="37" fontId="21" fillId="0" borderId="1" xfId="0" quotePrefix="1" applyFont="1" applyBorder="1" applyProtection="1">
      <protection locked="0"/>
    </xf>
    <xf numFmtId="2" fontId="21" fillId="0" borderId="1" xfId="0" quotePrefix="1" applyNumberFormat="1" applyFont="1" applyBorder="1" applyProtection="1">
      <protection locked="0"/>
    </xf>
    <xf numFmtId="2" fontId="21" fillId="0" borderId="1" xfId="4493" quotePrefix="1" applyNumberFormat="1" applyFont="1" applyBorder="1" applyProtection="1">
      <protection locked="0"/>
    </xf>
    <xf numFmtId="2" fontId="21" fillId="0" borderId="1" xfId="4493" applyNumberFormat="1" applyFont="1" applyBorder="1" applyProtection="1">
      <protection locked="0"/>
    </xf>
    <xf numFmtId="37" fontId="21" fillId="31" borderId="1" xfId="0" quotePrefix="1" applyFont="1" applyFill="1" applyBorder="1" applyProtection="1">
      <protection locked="0"/>
    </xf>
    <xf numFmtId="38" fontId="21" fillId="4" borderId="14" xfId="0" applyNumberFormat="1" applyFont="1" applyFill="1" applyBorder="1" applyProtection="1">
      <protection locked="0"/>
    </xf>
    <xf numFmtId="38" fontId="21" fillId="4" borderId="1" xfId="0" quotePrefix="1" applyNumberFormat="1" applyFont="1" applyFill="1" applyBorder="1" applyAlignment="1" applyProtection="1">
      <alignment horizontal="left"/>
      <protection locked="0"/>
    </xf>
    <xf numFmtId="37" fontId="21" fillId="4" borderId="1" xfId="0" applyFont="1" applyFill="1" applyBorder="1" applyProtection="1">
      <protection locked="0"/>
    </xf>
    <xf numFmtId="38" fontId="21" fillId="30" borderId="1" xfId="982" applyNumberFormat="1" applyFont="1" applyFill="1" applyBorder="1" applyProtection="1">
      <protection locked="0"/>
    </xf>
    <xf numFmtId="37" fontId="21" fillId="30" borderId="1" xfId="982" applyFont="1" applyFill="1" applyBorder="1" applyProtection="1">
      <protection locked="0"/>
    </xf>
    <xf numFmtId="38" fontId="21" fillId="30" borderId="1" xfId="3313" applyNumberFormat="1" applyFont="1" applyFill="1" applyBorder="1" applyProtection="1">
      <protection locked="0"/>
    </xf>
    <xf numFmtId="38" fontId="21" fillId="0" borderId="1" xfId="0" applyNumberFormat="1" applyFont="1" applyBorder="1" applyProtection="1">
      <protection locked="0"/>
    </xf>
    <xf numFmtId="38" fontId="21" fillId="30" borderId="1" xfId="5128" applyNumberFormat="1" applyFont="1" applyFill="1" applyBorder="1" applyProtection="1">
      <protection locked="0"/>
    </xf>
    <xf numFmtId="38" fontId="21" fillId="30" borderId="1" xfId="3313" applyNumberFormat="1" applyFont="1" applyFill="1" applyBorder="1" applyAlignment="1" applyProtection="1">
      <alignment horizontal="center"/>
      <protection locked="0"/>
    </xf>
    <xf numFmtId="38" fontId="21" fillId="30" borderId="1" xfId="3313" applyNumberFormat="1" applyFont="1" applyFill="1" applyBorder="1" applyAlignment="1" applyProtection="1">
      <alignment horizontal="right"/>
      <protection locked="0"/>
    </xf>
    <xf numFmtId="38" fontId="21" fillId="31" borderId="1" xfId="3313" applyNumberFormat="1" applyFont="1" applyFill="1" applyBorder="1" applyProtection="1">
      <protection locked="0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1" xfId="5425" quotePrefix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7" fontId="5" fillId="0" borderId="0" xfId="0" applyFont="1" applyAlignment="1" applyProtection="1">
      <alignment wrapText="1"/>
      <protection locked="0"/>
    </xf>
    <xf numFmtId="37" fontId="11" fillId="3" borderId="0" xfId="0" applyFont="1" applyFill="1" applyAlignment="1">
      <alignment horizontal="center" vertical="center"/>
    </xf>
  </cellXfs>
  <cellStyles count="5436">
    <cellStyle name="20% - Accent1 2" xfId="4" xr:uid="{D9A1967F-4611-4CAD-A181-112E03C2130D}"/>
    <cellStyle name="20% - Accent1 2 10" xfId="2724" xr:uid="{A5FA9F56-CF88-41E5-8378-8F7EAFFB8302}"/>
    <cellStyle name="20% - Accent1 2 11" xfId="3629" xr:uid="{99423DD1-236D-45D5-A748-A95EF6013BEA}"/>
    <cellStyle name="20% - Accent1 2 12" xfId="4550" xr:uid="{8419F19D-796B-451A-A85B-CD776ECDDD4C}"/>
    <cellStyle name="20% - Accent1 2 2" xfId="5" xr:uid="{DF77891D-CB21-4EA2-8504-56CCBCDEBF52}"/>
    <cellStyle name="20% - Accent1 2 2 2" xfId="6" xr:uid="{13D49401-F415-4E5D-94BD-7907DA742C01}"/>
    <cellStyle name="20% - Accent1 2 2 2 2" xfId="7" xr:uid="{9F0D1676-A321-4975-8714-541354F624A0}"/>
    <cellStyle name="20% - Accent1 2 2 2 2 2" xfId="8" xr:uid="{07EEFDE5-59BE-4FED-80E2-B5C149181C57}"/>
    <cellStyle name="20% - Accent1 2 2 2 2 2 2" xfId="987" xr:uid="{2DD006A2-2429-43D4-8C10-6C7FC075E41A}"/>
    <cellStyle name="20% - Accent1 2 2 2 2 2 3" xfId="1852" xr:uid="{59F1FF16-E8D9-47CA-9616-481A945BA52D}"/>
    <cellStyle name="20% - Accent1 2 2 2 2 2 4" xfId="2728" xr:uid="{900827A3-5B9C-4B04-AC2A-CE581CB07108}"/>
    <cellStyle name="20% - Accent1 2 2 2 2 2 5" xfId="3633" xr:uid="{BF058BF3-120D-48E6-AEDF-9B11BBEE509A}"/>
    <cellStyle name="20% - Accent1 2 2 2 2 2 6" xfId="4554" xr:uid="{A9E6A5E3-7D80-4EBD-A0ED-8EDF532A3C8D}"/>
    <cellStyle name="20% - Accent1 2 2 2 2 3" xfId="986" xr:uid="{4D0FDCDA-14ED-4F48-ABBD-6E4C073333ED}"/>
    <cellStyle name="20% - Accent1 2 2 2 2 4" xfId="1851" xr:uid="{D0EA1C50-1728-4EC3-8811-51114AC91BDD}"/>
    <cellStyle name="20% - Accent1 2 2 2 2 5" xfId="2727" xr:uid="{1FC9997B-478C-4548-8986-881C80B845E9}"/>
    <cellStyle name="20% - Accent1 2 2 2 2 6" xfId="3632" xr:uid="{4CB27746-AB17-431C-9823-27A13981FA10}"/>
    <cellStyle name="20% - Accent1 2 2 2 2 7" xfId="4553" xr:uid="{0D23AB47-CBE7-4B78-8066-13234C49B236}"/>
    <cellStyle name="20% - Accent1 2 2 2 3" xfId="9" xr:uid="{174C9154-12DC-40A0-AEBE-06978A65CA23}"/>
    <cellStyle name="20% - Accent1 2 2 2 3 2" xfId="988" xr:uid="{E91769A9-2FB3-4F6E-BAF1-8A6779B2B1CB}"/>
    <cellStyle name="20% - Accent1 2 2 2 3 3" xfId="1853" xr:uid="{CD91BEEF-573E-47EA-84B7-42C6C98EAFE7}"/>
    <cellStyle name="20% - Accent1 2 2 2 3 4" xfId="2729" xr:uid="{7B5B65D5-9414-4E47-A4BE-DB928F00C036}"/>
    <cellStyle name="20% - Accent1 2 2 2 3 5" xfId="3634" xr:uid="{3F63FF15-412C-4A33-AA32-651587B88B2B}"/>
    <cellStyle name="20% - Accent1 2 2 2 3 6" xfId="4555" xr:uid="{D99599F4-2AA4-4941-97D7-F34A2F7C06CD}"/>
    <cellStyle name="20% - Accent1 2 2 2 4" xfId="985" xr:uid="{BAD823A6-C3B7-4EE9-9D80-F50819E02486}"/>
    <cellStyle name="20% - Accent1 2 2 2 5" xfId="1850" xr:uid="{3250A7E2-7B4D-4D3A-BC80-A819D0DC73E9}"/>
    <cellStyle name="20% - Accent1 2 2 2 6" xfId="2726" xr:uid="{45707934-157C-4552-8314-0A183338A2CE}"/>
    <cellStyle name="20% - Accent1 2 2 2 7" xfId="3631" xr:uid="{F601F31A-1403-4E2D-B08A-5ED460B36A17}"/>
    <cellStyle name="20% - Accent1 2 2 2 8" xfId="4552" xr:uid="{5BFFADAE-C733-4F57-A0A9-83DD5A9CBC8E}"/>
    <cellStyle name="20% - Accent1 2 2 3" xfId="10" xr:uid="{240E1D25-D160-4A79-9CF8-A8B8DAF82A5C}"/>
    <cellStyle name="20% - Accent1 2 2 3 2" xfId="11" xr:uid="{DD06CD5C-35DC-4F01-939A-5BFF0FD4B36E}"/>
    <cellStyle name="20% - Accent1 2 2 3 2 2" xfId="990" xr:uid="{80695B6E-70D3-4B93-96D3-11446583F1DE}"/>
    <cellStyle name="20% - Accent1 2 2 3 2 3" xfId="1855" xr:uid="{1526B8BE-8A30-4B8C-9A9E-E9A8556F4D91}"/>
    <cellStyle name="20% - Accent1 2 2 3 2 4" xfId="2731" xr:uid="{EDAD7B9A-D448-4815-9DE9-7CB0D378F3A5}"/>
    <cellStyle name="20% - Accent1 2 2 3 2 5" xfId="3636" xr:uid="{42354859-98BF-413B-8620-438793989114}"/>
    <cellStyle name="20% - Accent1 2 2 3 2 6" xfId="4557" xr:uid="{EA50C6DF-5AC9-4A8C-ADA7-327B0537B01A}"/>
    <cellStyle name="20% - Accent1 2 2 3 3" xfId="989" xr:uid="{9A9C3016-FF8C-4F62-A06B-BCD11DCB7447}"/>
    <cellStyle name="20% - Accent1 2 2 3 4" xfId="1854" xr:uid="{D1F07D44-6FC3-4EC0-9B00-63B42D9F73B2}"/>
    <cellStyle name="20% - Accent1 2 2 3 5" xfId="2730" xr:uid="{DAE270A5-7CCC-4AE3-BE13-F921657B6521}"/>
    <cellStyle name="20% - Accent1 2 2 3 6" xfId="3635" xr:uid="{166529E8-9749-4ACA-841E-7F90B9686F10}"/>
    <cellStyle name="20% - Accent1 2 2 3 7" xfId="4556" xr:uid="{93FDE384-B333-4D8C-BC10-66AE29347D1A}"/>
    <cellStyle name="20% - Accent1 2 2 4" xfId="12" xr:uid="{90283708-5EB1-4C9A-8CC7-841DC98E8C9A}"/>
    <cellStyle name="20% - Accent1 2 2 4 2" xfId="991" xr:uid="{9932FC27-0BA2-4FBF-816E-C689B25705D2}"/>
    <cellStyle name="20% - Accent1 2 2 4 3" xfId="1856" xr:uid="{1A2B9426-14CC-499B-8141-F2ACEA8835AC}"/>
    <cellStyle name="20% - Accent1 2 2 4 4" xfId="2732" xr:uid="{23ACE770-982C-4CAE-8893-C102C461AC46}"/>
    <cellStyle name="20% - Accent1 2 2 4 5" xfId="3637" xr:uid="{2F3A40C4-0C8B-41FF-BFCD-1F49A43678B0}"/>
    <cellStyle name="20% - Accent1 2 2 4 6" xfId="4558" xr:uid="{4D68983C-EA95-4D72-84C5-23644A8077BF}"/>
    <cellStyle name="20% - Accent1 2 2 5" xfId="984" xr:uid="{E6279700-8F7A-419F-B184-C74ECAAD9281}"/>
    <cellStyle name="20% - Accent1 2 2 6" xfId="1849" xr:uid="{47F2A18F-1D1D-42B1-918B-6B43578013AA}"/>
    <cellStyle name="20% - Accent1 2 2 7" xfId="2725" xr:uid="{CCE9DAE5-36DE-41F0-B5E1-98F9C122C5EE}"/>
    <cellStyle name="20% - Accent1 2 2 8" xfId="3630" xr:uid="{BDF7F859-0D7A-4F3C-9E23-841EA4AE2314}"/>
    <cellStyle name="20% - Accent1 2 2 9" xfId="4551" xr:uid="{88F4BB6E-293A-41E2-9B1D-386F244BC02D}"/>
    <cellStyle name="20% - Accent1 2 3" xfId="13" xr:uid="{B0055197-0D7A-4100-996E-46FD3F9F63B2}"/>
    <cellStyle name="20% - Accent1 2 3 2" xfId="14" xr:uid="{8AAE4067-2585-4F65-8CAC-DD38C6FB0B09}"/>
    <cellStyle name="20% - Accent1 2 3 2 2" xfId="15" xr:uid="{7AB0D087-C6B9-47F7-9971-0B8AFE68B49F}"/>
    <cellStyle name="20% - Accent1 2 3 2 2 2" xfId="994" xr:uid="{9719DADD-EB74-45E1-8EE5-F19CC1C356AC}"/>
    <cellStyle name="20% - Accent1 2 3 2 2 3" xfId="1859" xr:uid="{1476CAD9-4513-4848-9ABD-E956702352B0}"/>
    <cellStyle name="20% - Accent1 2 3 2 2 4" xfId="2735" xr:uid="{5AC3DEFC-5707-42D1-B2F7-BACCB69979B5}"/>
    <cellStyle name="20% - Accent1 2 3 2 2 5" xfId="3640" xr:uid="{F7C56B99-5507-41B8-B2FD-F7CE96EB37C4}"/>
    <cellStyle name="20% - Accent1 2 3 2 2 6" xfId="4561" xr:uid="{C043D5AC-772C-4FD7-A317-971EE0D064BD}"/>
    <cellStyle name="20% - Accent1 2 3 2 3" xfId="993" xr:uid="{840425A1-9E58-4AB7-AEDD-DF202C742FA7}"/>
    <cellStyle name="20% - Accent1 2 3 2 4" xfId="1858" xr:uid="{F58B5EBF-6305-4634-890A-F52F14EB3FCC}"/>
    <cellStyle name="20% - Accent1 2 3 2 5" xfId="2734" xr:uid="{BED7E36D-8149-44B8-A5F2-2D62954FA3A3}"/>
    <cellStyle name="20% - Accent1 2 3 2 6" xfId="3639" xr:uid="{05B553BA-5DAD-4263-8013-B882CD4E1515}"/>
    <cellStyle name="20% - Accent1 2 3 2 7" xfId="4560" xr:uid="{8E1CBC70-3737-4B04-A8B3-038372E328DE}"/>
    <cellStyle name="20% - Accent1 2 3 3" xfId="16" xr:uid="{825BEE27-B91E-429C-8B0B-C8896ADD75FE}"/>
    <cellStyle name="20% - Accent1 2 3 3 2" xfId="995" xr:uid="{3B8E1B18-591E-490F-B8FF-9F358D7918FC}"/>
    <cellStyle name="20% - Accent1 2 3 3 3" xfId="1860" xr:uid="{25E292CE-255F-4CD9-ABFF-41553B4295F4}"/>
    <cellStyle name="20% - Accent1 2 3 3 4" xfId="2736" xr:uid="{863F614C-C72B-49BB-89F0-95F5D3E876F8}"/>
    <cellStyle name="20% - Accent1 2 3 3 5" xfId="3641" xr:uid="{BE69696D-79CE-43DC-8689-1F438680B55C}"/>
    <cellStyle name="20% - Accent1 2 3 3 6" xfId="4562" xr:uid="{8E25B0ED-D7CC-4190-883F-0C59F1116272}"/>
    <cellStyle name="20% - Accent1 2 3 4" xfId="992" xr:uid="{2306BAAB-132F-44AF-820C-54C81BFD2809}"/>
    <cellStyle name="20% - Accent1 2 3 5" xfId="1857" xr:uid="{F113EE91-3EBC-4D99-A036-0C1614137D54}"/>
    <cellStyle name="20% - Accent1 2 3 6" xfId="2733" xr:uid="{3535F5FD-9DB3-476D-B078-CD84640C9AE4}"/>
    <cellStyle name="20% - Accent1 2 3 7" xfId="3638" xr:uid="{F3E133A1-CDBB-4437-8BAC-0A2E843E10DE}"/>
    <cellStyle name="20% - Accent1 2 3 8" xfId="4559" xr:uid="{FBC6108B-8B51-4914-BE6E-5FF4D933EDC5}"/>
    <cellStyle name="20% - Accent1 2 4" xfId="17" xr:uid="{052237F9-9F00-49E0-B323-D589E02F6713}"/>
    <cellStyle name="20% - Accent1 2 4 2" xfId="18" xr:uid="{FE1EB981-2044-43C3-8A79-34321E09C6FE}"/>
    <cellStyle name="20% - Accent1 2 4 2 2" xfId="19" xr:uid="{E109406A-0FF4-4EAC-B467-17014C5800CE}"/>
    <cellStyle name="20% - Accent1 2 4 2 2 2" xfId="998" xr:uid="{185CACFB-95AD-425A-8ABF-EC662FB14C6D}"/>
    <cellStyle name="20% - Accent1 2 4 2 2 3" xfId="1863" xr:uid="{5448CA70-4E0E-40C3-82AE-32177A5DF09B}"/>
    <cellStyle name="20% - Accent1 2 4 2 2 4" xfId="2739" xr:uid="{928E20AD-254A-41F2-A5A7-700991E541CC}"/>
    <cellStyle name="20% - Accent1 2 4 2 2 5" xfId="3644" xr:uid="{D0FBAA0B-B9A4-42A5-8DF1-CBBA6FD7DBE7}"/>
    <cellStyle name="20% - Accent1 2 4 2 2 6" xfId="4565" xr:uid="{1FA13CC3-1F04-4198-B3A8-F744E5567DB8}"/>
    <cellStyle name="20% - Accent1 2 4 2 3" xfId="997" xr:uid="{95B1B3A7-0436-4EBD-9ECA-2B475968C474}"/>
    <cellStyle name="20% - Accent1 2 4 2 4" xfId="1862" xr:uid="{27F3BF6E-29FE-4846-8F95-9F3BE0417349}"/>
    <cellStyle name="20% - Accent1 2 4 2 5" xfId="2738" xr:uid="{1980C092-7851-4A69-BB4F-F8F67EA9C9A5}"/>
    <cellStyle name="20% - Accent1 2 4 2 6" xfId="3643" xr:uid="{F08EFC62-8A40-4F96-9AAD-638F99D06314}"/>
    <cellStyle name="20% - Accent1 2 4 2 7" xfId="4564" xr:uid="{58E64851-0AD8-4300-9F00-18DC7F7CCD70}"/>
    <cellStyle name="20% - Accent1 2 4 3" xfId="20" xr:uid="{D55E838E-6F1F-4833-A427-C762782869C7}"/>
    <cellStyle name="20% - Accent1 2 4 3 2" xfId="999" xr:uid="{875F5F49-EB1A-4CDE-A327-0050DFFDB1E9}"/>
    <cellStyle name="20% - Accent1 2 4 3 3" xfId="1864" xr:uid="{99E55AEF-0913-4435-9B90-6571A7EC587D}"/>
    <cellStyle name="20% - Accent1 2 4 3 4" xfId="2740" xr:uid="{7221C7A2-4F22-4438-81F0-D226AB15D787}"/>
    <cellStyle name="20% - Accent1 2 4 3 5" xfId="3645" xr:uid="{4DE2AC63-683D-4D3A-95C1-4D3E7F9D6CB3}"/>
    <cellStyle name="20% - Accent1 2 4 3 6" xfId="4566" xr:uid="{7DF39CEE-652E-419F-BEC8-8C6ED18A568C}"/>
    <cellStyle name="20% - Accent1 2 4 4" xfId="996" xr:uid="{ACEEC860-D823-4A35-B10F-62A633FD15CF}"/>
    <cellStyle name="20% - Accent1 2 4 5" xfId="1861" xr:uid="{1C30B91B-6136-4752-B915-393F333DC644}"/>
    <cellStyle name="20% - Accent1 2 4 6" xfId="2737" xr:uid="{AC04D31C-836D-44B9-92D9-ED291FBB4C9E}"/>
    <cellStyle name="20% - Accent1 2 4 7" xfId="3642" xr:uid="{C20704FD-2467-43C4-B1D1-02C216F72009}"/>
    <cellStyle name="20% - Accent1 2 4 8" xfId="4563" xr:uid="{6D18345B-ADF9-4637-B081-7551CE19DCA0}"/>
    <cellStyle name="20% - Accent1 2 5" xfId="21" xr:uid="{32E91CC8-1E38-4761-A993-5A6E08C68753}"/>
    <cellStyle name="20% - Accent1 2 5 2" xfId="22" xr:uid="{A529B008-EFAE-434C-8F4A-D9D5E552083A}"/>
    <cellStyle name="20% - Accent1 2 5 2 2" xfId="1001" xr:uid="{8E995F54-0CB5-459B-A581-9B52ABE0216E}"/>
    <cellStyle name="20% - Accent1 2 5 2 3" xfId="1866" xr:uid="{275EB36E-5065-4271-89C3-D502B5F44233}"/>
    <cellStyle name="20% - Accent1 2 5 2 4" xfId="2742" xr:uid="{D8D0EB18-1A67-42A2-B32D-57FF97CC0EA5}"/>
    <cellStyle name="20% - Accent1 2 5 2 5" xfId="3647" xr:uid="{0E8F7EBF-E50E-4B2A-889B-6D2176D99B96}"/>
    <cellStyle name="20% - Accent1 2 5 2 6" xfId="4568" xr:uid="{9F45155C-BFBA-48C9-A816-678D75FFDCB5}"/>
    <cellStyle name="20% - Accent1 2 5 3" xfId="1000" xr:uid="{A1B22B37-AAF8-45A9-8263-63953AE56C4E}"/>
    <cellStyle name="20% - Accent1 2 5 4" xfId="1865" xr:uid="{A44653E4-38A7-4236-8B05-0557A168B39C}"/>
    <cellStyle name="20% - Accent1 2 5 5" xfId="2741" xr:uid="{2B64706F-E07E-4C2D-815F-627E335263D9}"/>
    <cellStyle name="20% - Accent1 2 5 6" xfId="3646" xr:uid="{C8A6D968-FE64-4CE6-9DE2-0DD0CCEA9F81}"/>
    <cellStyle name="20% - Accent1 2 5 7" xfId="4567" xr:uid="{818BF026-9EA8-48CF-B477-D80E78659148}"/>
    <cellStyle name="20% - Accent1 2 6" xfId="23" xr:uid="{52E4480E-4BEC-4FAE-B830-34DE99507AFD}"/>
    <cellStyle name="20% - Accent1 2 6 2" xfId="24" xr:uid="{423F476F-E3DC-4F9F-8409-7329BAAAE766}"/>
    <cellStyle name="20% - Accent1 2 6 2 2" xfId="1003" xr:uid="{E4ADF373-CC04-4292-9375-3E1C79CB6D11}"/>
    <cellStyle name="20% - Accent1 2 6 2 3" xfId="1868" xr:uid="{060CC137-112C-44DF-BE71-226094ADC33A}"/>
    <cellStyle name="20% - Accent1 2 6 2 4" xfId="2744" xr:uid="{4F8BE556-439B-48BA-956E-67CADED1EAC4}"/>
    <cellStyle name="20% - Accent1 2 6 2 5" xfId="3649" xr:uid="{6C34051F-3B34-4300-8F81-5C0C855DA503}"/>
    <cellStyle name="20% - Accent1 2 6 2 6" xfId="4570" xr:uid="{139168D6-79EA-4332-96D7-36AE7CF236FA}"/>
    <cellStyle name="20% - Accent1 2 6 3" xfId="1002" xr:uid="{EBCB2EB6-EF3C-4CA2-8FF3-01AFBE946095}"/>
    <cellStyle name="20% - Accent1 2 6 4" xfId="1867" xr:uid="{7E4D7FD4-1233-48A9-9B1F-7B4E11BD17EF}"/>
    <cellStyle name="20% - Accent1 2 6 5" xfId="2743" xr:uid="{4903287E-03D8-4F66-BF3E-D62DE18DAB50}"/>
    <cellStyle name="20% - Accent1 2 6 6" xfId="3648" xr:uid="{E214353C-8DBE-419C-BC05-C00A0609EE07}"/>
    <cellStyle name="20% - Accent1 2 6 7" xfId="4569" xr:uid="{19CC7A57-76C2-4A0F-B190-CC24215C7653}"/>
    <cellStyle name="20% - Accent1 2 7" xfId="25" xr:uid="{6D6F1AB7-FA4A-4F21-9356-7E5D033649A1}"/>
    <cellStyle name="20% - Accent1 2 7 2" xfId="1004" xr:uid="{1C81227A-281F-47CD-84FB-22DECECB5BC3}"/>
    <cellStyle name="20% - Accent1 2 7 3" xfId="1869" xr:uid="{245CE516-EC06-42D8-9402-7A5C27F0036B}"/>
    <cellStyle name="20% - Accent1 2 7 4" xfId="2745" xr:uid="{57A9E921-082C-42D0-9491-EF3952BDD57A}"/>
    <cellStyle name="20% - Accent1 2 7 5" xfId="3650" xr:uid="{A955F85E-B9E8-4AEC-BD5C-C7788E7BEBC8}"/>
    <cellStyle name="20% - Accent1 2 7 6" xfId="4571" xr:uid="{81BB14D9-6B1E-436A-88AF-E308082CD723}"/>
    <cellStyle name="20% - Accent1 2 8" xfId="983" xr:uid="{270F4708-BBF0-45DA-A1BE-225F37FBF3E1}"/>
    <cellStyle name="20% - Accent1 2 9" xfId="1848" xr:uid="{5CD36A32-C5FB-42B6-B373-49089DEB7F91}"/>
    <cellStyle name="20% - Accent1 3" xfId="26" xr:uid="{C27FDDE6-F91A-4AE2-84BE-D14D4C4D50FA}"/>
    <cellStyle name="20% - Accent1 3 2" xfId="27" xr:uid="{0DCC5786-15D6-43A3-B0B7-C42BFC07F84F}"/>
    <cellStyle name="20% - Accent1 3 2 2" xfId="28" xr:uid="{8D2DF711-BA5D-4678-80B8-F14FEC473FB8}"/>
    <cellStyle name="20% - Accent1 3 2 2 2" xfId="29" xr:uid="{B6016325-4AF8-40D9-B14F-95267D6DAA17}"/>
    <cellStyle name="20% - Accent1 3 2 2 2 2" xfId="1008" xr:uid="{A7A43892-F92D-4715-BFC0-8859E8305BCD}"/>
    <cellStyle name="20% - Accent1 3 2 2 2 3" xfId="1873" xr:uid="{5ECEB75C-B4CF-41F8-857C-173BB6C7AADD}"/>
    <cellStyle name="20% - Accent1 3 2 2 2 4" xfId="2749" xr:uid="{9394288A-313A-472E-A596-EB7DAEE64BD7}"/>
    <cellStyle name="20% - Accent1 3 2 2 2 5" xfId="3654" xr:uid="{98E7BB00-66F9-4257-B977-58068558A1F0}"/>
    <cellStyle name="20% - Accent1 3 2 2 2 6" xfId="4575" xr:uid="{8128FD67-22FB-4325-B75E-948A0DCFCDB3}"/>
    <cellStyle name="20% - Accent1 3 2 2 3" xfId="1007" xr:uid="{A4B92841-8026-43FE-8386-0CD3E141CE50}"/>
    <cellStyle name="20% - Accent1 3 2 2 4" xfId="1872" xr:uid="{EA4B37C2-13D3-4A82-BCCD-B7CC86087A48}"/>
    <cellStyle name="20% - Accent1 3 2 2 5" xfId="2748" xr:uid="{982C1FA0-C92A-4454-A8CB-D6D79AECAA85}"/>
    <cellStyle name="20% - Accent1 3 2 2 6" xfId="3653" xr:uid="{651D3D28-3539-4406-A849-461CD2C9DAD1}"/>
    <cellStyle name="20% - Accent1 3 2 2 7" xfId="4574" xr:uid="{F69F31F7-7AEB-4378-923A-9AF3C7975FD1}"/>
    <cellStyle name="20% - Accent1 3 2 3" xfId="30" xr:uid="{676ED105-A42A-4BA8-8A37-E25EA0A442F6}"/>
    <cellStyle name="20% - Accent1 3 2 3 2" xfId="1009" xr:uid="{503B45FE-E309-45D6-96E5-4C0E7462D60F}"/>
    <cellStyle name="20% - Accent1 3 2 3 3" xfId="1874" xr:uid="{D59F13E0-8BC4-4082-9154-B7B1427AEC69}"/>
    <cellStyle name="20% - Accent1 3 2 3 4" xfId="2750" xr:uid="{6C757AA6-281B-44CA-BA03-CE935953663D}"/>
    <cellStyle name="20% - Accent1 3 2 3 5" xfId="3655" xr:uid="{8F647689-8E93-4223-A087-45AFDCCED0A7}"/>
    <cellStyle name="20% - Accent1 3 2 3 6" xfId="4576" xr:uid="{81E3376B-C890-4B73-BAAD-DAC51CBB8529}"/>
    <cellStyle name="20% - Accent1 3 2 4" xfId="1006" xr:uid="{E08D42E1-1F6E-42AA-A3FE-B7F48B234F8D}"/>
    <cellStyle name="20% - Accent1 3 2 5" xfId="1871" xr:uid="{A6510115-39BD-453E-A135-338FCFE657B0}"/>
    <cellStyle name="20% - Accent1 3 2 6" xfId="2747" xr:uid="{E80E7954-CDC9-4CDF-BFFE-AAA2BF17FFB2}"/>
    <cellStyle name="20% - Accent1 3 2 7" xfId="3652" xr:uid="{898368D6-BA81-4CF5-A870-D3DB13D74029}"/>
    <cellStyle name="20% - Accent1 3 2 8" xfId="4573" xr:uid="{1B289694-725D-4BC1-A9BE-34C78A300688}"/>
    <cellStyle name="20% - Accent1 3 3" xfId="31" xr:uid="{68FAE96C-D0EC-49EE-8E88-ADA7983C0DD0}"/>
    <cellStyle name="20% - Accent1 3 3 2" xfId="32" xr:uid="{9459DBEF-1A59-447A-A801-799324743FBE}"/>
    <cellStyle name="20% - Accent1 3 3 2 2" xfId="1011" xr:uid="{91F4B4A1-6836-41B6-B4E2-6E089DFA3154}"/>
    <cellStyle name="20% - Accent1 3 3 2 3" xfId="1876" xr:uid="{44971300-F8A5-442A-B871-08413AB5D9A9}"/>
    <cellStyle name="20% - Accent1 3 3 2 4" xfId="2752" xr:uid="{BC840A75-0625-4A61-B90F-3AFD0843DA48}"/>
    <cellStyle name="20% - Accent1 3 3 2 5" xfId="3657" xr:uid="{8EA85CF7-AED3-4C77-B515-91C04DF67611}"/>
    <cellStyle name="20% - Accent1 3 3 2 6" xfId="4578" xr:uid="{0EE915EC-4291-4647-9515-B0591BACCD49}"/>
    <cellStyle name="20% - Accent1 3 3 3" xfId="1010" xr:uid="{6A6F42A2-7C1E-4003-B524-417A6482F8D2}"/>
    <cellStyle name="20% - Accent1 3 3 4" xfId="1875" xr:uid="{71112AC1-091A-4EC8-A48A-75AFB85E9390}"/>
    <cellStyle name="20% - Accent1 3 3 5" xfId="2751" xr:uid="{FCF4E750-473F-4E03-937C-A0B246148F76}"/>
    <cellStyle name="20% - Accent1 3 3 6" xfId="3656" xr:uid="{0CF76847-BF47-48A2-A898-F0BEFB91B6EF}"/>
    <cellStyle name="20% - Accent1 3 3 7" xfId="4577" xr:uid="{081D3FDB-607B-4A19-BE9C-BACAE543A113}"/>
    <cellStyle name="20% - Accent1 3 4" xfId="33" xr:uid="{6E8E57CD-5D2D-4EB6-9B3D-DAF543E30C42}"/>
    <cellStyle name="20% - Accent1 3 4 2" xfId="1012" xr:uid="{11E5CA88-DEBF-489A-8E9D-C31A8AEF9F86}"/>
    <cellStyle name="20% - Accent1 3 4 3" xfId="1877" xr:uid="{C2C83D7C-3035-4E9E-B40D-B367FA852C62}"/>
    <cellStyle name="20% - Accent1 3 4 4" xfId="2753" xr:uid="{1A120214-9747-442A-9972-9F3A9DA926F3}"/>
    <cellStyle name="20% - Accent1 3 4 5" xfId="3658" xr:uid="{8CAFD827-6243-4591-ACE7-1685E700A34E}"/>
    <cellStyle name="20% - Accent1 3 4 6" xfId="4579" xr:uid="{BED190A8-F1C6-4FEC-93FD-DCB4BF75E4C5}"/>
    <cellStyle name="20% - Accent1 3 5" xfId="1005" xr:uid="{FEE500B7-95FD-4318-A8E2-1830AFFCCA36}"/>
    <cellStyle name="20% - Accent1 3 6" xfId="1870" xr:uid="{4A105D21-34C8-4B48-ABA5-3336F5AC00B2}"/>
    <cellStyle name="20% - Accent1 3 7" xfId="2746" xr:uid="{B24247EC-EC5D-4BB3-B1C9-D5DA8A9747AC}"/>
    <cellStyle name="20% - Accent1 3 8" xfId="3651" xr:uid="{A49FC0EC-505A-4F69-AC19-1E85BECBFB8F}"/>
    <cellStyle name="20% - Accent1 3 9" xfId="4572" xr:uid="{5D888E73-9958-4D02-ACB3-091156181518}"/>
    <cellStyle name="20% - Accent1 4" xfId="34" xr:uid="{172A4D28-ED93-4FB2-8077-C74730BF2F26}"/>
    <cellStyle name="20% - Accent1 4 2" xfId="35" xr:uid="{8127AD55-AE2D-486D-A827-5DCDE424430C}"/>
    <cellStyle name="20% - Accent1 4 2 2" xfId="36" xr:uid="{001C6A2F-4C6A-4D2F-BBBE-70935717FE23}"/>
    <cellStyle name="20% - Accent1 4 2 2 2" xfId="1015" xr:uid="{4FD90FE9-4248-426E-8934-2D3E18CD858C}"/>
    <cellStyle name="20% - Accent1 4 2 2 3" xfId="1880" xr:uid="{644025DE-5389-49EC-81B7-B6FCC4C2103E}"/>
    <cellStyle name="20% - Accent1 4 2 2 4" xfId="2756" xr:uid="{F9D65448-061D-4B6C-A801-F42114B9072D}"/>
    <cellStyle name="20% - Accent1 4 2 2 5" xfId="3661" xr:uid="{63AF7BD8-C648-4793-A31B-B93DA6091D2D}"/>
    <cellStyle name="20% - Accent1 4 2 2 6" xfId="4582" xr:uid="{58F77CC6-4CC3-4EE8-A83D-E599E0B39CA5}"/>
    <cellStyle name="20% - Accent1 4 2 3" xfId="1014" xr:uid="{85BD6514-3284-4E04-BB11-A469BA9A7C0E}"/>
    <cellStyle name="20% - Accent1 4 2 4" xfId="1879" xr:uid="{4389593D-24B2-4ED2-B2EA-BD619ECF5AC0}"/>
    <cellStyle name="20% - Accent1 4 2 5" xfId="2755" xr:uid="{C8EA5FCB-30DE-4203-962D-BA9B27F7E541}"/>
    <cellStyle name="20% - Accent1 4 2 6" xfId="3660" xr:uid="{BDB36CCA-05E4-484A-A070-AFFD2163C066}"/>
    <cellStyle name="20% - Accent1 4 2 7" xfId="4581" xr:uid="{EBD82D06-1D4B-4396-8330-95B711B08E0C}"/>
    <cellStyle name="20% - Accent1 4 3" xfId="37" xr:uid="{D48EEF67-A7B6-424A-886A-D5F9A94A283B}"/>
    <cellStyle name="20% - Accent1 4 3 2" xfId="1016" xr:uid="{FD8D775D-259A-4497-9BE8-18E454EFD668}"/>
    <cellStyle name="20% - Accent1 4 3 3" xfId="1881" xr:uid="{A0D267CD-2602-4D55-B06E-E4FC52E8A1A0}"/>
    <cellStyle name="20% - Accent1 4 3 4" xfId="2757" xr:uid="{ADF8D804-F368-4C1E-9A5D-A213CAC0CC85}"/>
    <cellStyle name="20% - Accent1 4 3 5" xfId="3662" xr:uid="{F1CEE5AB-50DD-4BE4-86B5-F397CAFC1B80}"/>
    <cellStyle name="20% - Accent1 4 3 6" xfId="4583" xr:uid="{BE0088F3-8956-40B3-B752-86D4529234FB}"/>
    <cellStyle name="20% - Accent1 4 4" xfId="1013" xr:uid="{AF45BBD0-3B5C-4B4B-83C2-9440AF88F990}"/>
    <cellStyle name="20% - Accent1 4 5" xfId="1878" xr:uid="{FF85A3A7-BAF5-451F-8DC8-4456728C1B03}"/>
    <cellStyle name="20% - Accent1 4 6" xfId="2754" xr:uid="{877B6317-2AB3-4266-9125-EEF10F7624DC}"/>
    <cellStyle name="20% - Accent1 4 7" xfId="3659" xr:uid="{AD284EE4-B91F-4E80-A580-A05714EFAFB3}"/>
    <cellStyle name="20% - Accent1 4 8" xfId="4580" xr:uid="{AE86ED71-5736-4068-88DE-7ACA0043BFBF}"/>
    <cellStyle name="20% - Accent1 5" xfId="38" xr:uid="{C288EEED-587C-43C5-88DE-2A10A29C6894}"/>
    <cellStyle name="20% - Accent1 5 2" xfId="39" xr:uid="{793771E5-BBAD-48C8-A8E9-165706D04F9B}"/>
    <cellStyle name="20% - Accent1 5 2 2" xfId="40" xr:uid="{4131D749-A12B-4C6E-B42C-B389C9C11772}"/>
    <cellStyle name="20% - Accent1 5 2 2 2" xfId="1019" xr:uid="{BEA03B5F-CABF-43EA-8F91-DB626878963B}"/>
    <cellStyle name="20% - Accent1 5 2 2 3" xfId="1884" xr:uid="{8140EF98-9CC1-4F25-AEE4-ADEDC25B3AB3}"/>
    <cellStyle name="20% - Accent1 5 2 2 4" xfId="2760" xr:uid="{E2BB583D-7F24-4E3E-9644-54DC5F5BA4AB}"/>
    <cellStyle name="20% - Accent1 5 2 2 5" xfId="3665" xr:uid="{9C7B55B6-E223-428C-862B-AD4BE470576A}"/>
    <cellStyle name="20% - Accent1 5 2 2 6" xfId="4586" xr:uid="{24E7C559-FBC5-4134-BB61-A7914BFB70F2}"/>
    <cellStyle name="20% - Accent1 5 2 3" xfId="1018" xr:uid="{652CBE5E-42A1-4CF2-BB4F-AD0522AF547B}"/>
    <cellStyle name="20% - Accent1 5 2 4" xfId="1883" xr:uid="{024CEE12-6E16-43A2-B574-87D6775AB2A6}"/>
    <cellStyle name="20% - Accent1 5 2 5" xfId="2759" xr:uid="{E685A629-641C-4ACE-84A6-284965D5A038}"/>
    <cellStyle name="20% - Accent1 5 2 6" xfId="3664" xr:uid="{F1D3D521-5426-4418-A751-4BF7874C258D}"/>
    <cellStyle name="20% - Accent1 5 2 7" xfId="4585" xr:uid="{E39A3263-9692-4432-A588-30E25F3B5A48}"/>
    <cellStyle name="20% - Accent1 5 3" xfId="41" xr:uid="{8F19EC7E-F648-4C25-BA85-FF5BD74AC9D7}"/>
    <cellStyle name="20% - Accent1 5 3 2" xfId="1020" xr:uid="{E42770D8-9C6D-4E87-A5CC-41F4E7567C9B}"/>
    <cellStyle name="20% - Accent1 5 3 3" xfId="1885" xr:uid="{C0C7F0A9-ACCB-412B-A4D3-5AAFB889F7C0}"/>
    <cellStyle name="20% - Accent1 5 3 4" xfId="2761" xr:uid="{61EF24B8-D2C6-4F13-AE27-9852C69833EB}"/>
    <cellStyle name="20% - Accent1 5 3 5" xfId="3666" xr:uid="{D78E41E6-861E-47CB-A6C7-E8CB5976971A}"/>
    <cellStyle name="20% - Accent1 5 3 6" xfId="4587" xr:uid="{CD7E9780-A55C-4862-BE5C-6FEEA76D5CB3}"/>
    <cellStyle name="20% - Accent1 5 4" xfId="1017" xr:uid="{775E9F90-4D72-4B85-A426-41F3562FDF18}"/>
    <cellStyle name="20% - Accent1 5 5" xfId="1882" xr:uid="{4A15F939-89F5-4608-9A09-9EC4EA5CC821}"/>
    <cellStyle name="20% - Accent1 5 6" xfId="2758" xr:uid="{76A6D044-CA66-49CB-9717-853B6921B40F}"/>
    <cellStyle name="20% - Accent1 5 7" xfId="3663" xr:uid="{1F1D2A52-6AB5-4275-AF49-88252D040707}"/>
    <cellStyle name="20% - Accent1 5 8" xfId="4584" xr:uid="{754239C9-93F8-47F8-B873-74665FB6964C}"/>
    <cellStyle name="20% - Accent1 6" xfId="42" xr:uid="{7E1CCF09-2B28-4B81-AAB1-8A454C9E04B0}"/>
    <cellStyle name="20% - Accent1 6 2" xfId="43" xr:uid="{C7DC9C8B-9A87-4A25-BD7B-F4BABCA1C847}"/>
    <cellStyle name="20% - Accent1 6 2 2" xfId="1022" xr:uid="{327A2B0B-CA0E-4CE5-B30E-CE2BC207854F}"/>
    <cellStyle name="20% - Accent1 6 2 3" xfId="1887" xr:uid="{DD7F5009-8A78-4048-A3BB-6228E8049F40}"/>
    <cellStyle name="20% - Accent1 6 2 4" xfId="2763" xr:uid="{5D2308B3-9890-43BA-8ABD-5B0F67044A20}"/>
    <cellStyle name="20% - Accent1 6 2 5" xfId="3668" xr:uid="{CE9040A9-B320-4302-9162-94114E91E1F2}"/>
    <cellStyle name="20% - Accent1 6 2 6" xfId="4589" xr:uid="{C412507D-C200-41F3-ADF5-6D66428800B6}"/>
    <cellStyle name="20% - Accent1 6 3" xfId="1021" xr:uid="{429966FD-A3D2-44E2-AA9C-24B1FA7642DD}"/>
    <cellStyle name="20% - Accent1 6 4" xfId="1886" xr:uid="{7058EE15-E438-431F-A8FE-BFEE5EC0AFDC}"/>
    <cellStyle name="20% - Accent1 6 5" xfId="2762" xr:uid="{3AC12095-30E9-4007-9349-9ADDF9A1E91E}"/>
    <cellStyle name="20% - Accent1 6 6" xfId="3667" xr:uid="{F9373705-2DF6-455D-9A7C-24D8D62BBAFC}"/>
    <cellStyle name="20% - Accent1 6 7" xfId="4588" xr:uid="{EF107D5A-8FD3-40C4-86D6-A681B7B29E51}"/>
    <cellStyle name="20% - Accent1 7" xfId="44" xr:uid="{06E655FA-9B7F-4706-A813-26D82A43F646}"/>
    <cellStyle name="20% - Accent1 7 2" xfId="45" xr:uid="{3FCE87A3-CD0E-4E47-87E8-B3962E142BA6}"/>
    <cellStyle name="20% - Accent1 7 2 2" xfId="1024" xr:uid="{F1BC88B2-5BC3-4A12-8999-173336755AF7}"/>
    <cellStyle name="20% - Accent1 7 2 3" xfId="1889" xr:uid="{6B2D28D7-E99F-4784-A59F-CA2DB53458C0}"/>
    <cellStyle name="20% - Accent1 7 2 4" xfId="2765" xr:uid="{FD46DC51-76D6-44B9-B5D3-FEE5BF5A4E19}"/>
    <cellStyle name="20% - Accent1 7 2 5" xfId="3670" xr:uid="{4CEF88F6-3693-4306-9B5F-D1AB34FECE6F}"/>
    <cellStyle name="20% - Accent1 7 2 6" xfId="4591" xr:uid="{70112CD6-CC61-419B-93B7-412A8FEC2432}"/>
    <cellStyle name="20% - Accent1 7 3" xfId="1023" xr:uid="{0066577D-B22C-4E78-95E5-2F888144639C}"/>
    <cellStyle name="20% - Accent1 7 4" xfId="1888" xr:uid="{4CA57E85-AE38-4A75-82AD-BD96C513051B}"/>
    <cellStyle name="20% - Accent1 7 5" xfId="2764" xr:uid="{9B796F1D-9C9F-40E6-9E4C-AD77037BDB75}"/>
    <cellStyle name="20% - Accent1 7 6" xfId="3669" xr:uid="{8CE0BACB-F715-49F6-8BF7-68C9A85DD4C6}"/>
    <cellStyle name="20% - Accent1 7 7" xfId="4590" xr:uid="{51D7027B-3023-4C8C-8044-5B5E79D9BB92}"/>
    <cellStyle name="20% - Accent2 2" xfId="46" xr:uid="{4F3ACAF2-4003-4046-875A-D84A804267C2}"/>
    <cellStyle name="20% - Accent2 2 10" xfId="2766" xr:uid="{4A9AE72C-1497-4FBD-A881-94C50146D8D1}"/>
    <cellStyle name="20% - Accent2 2 11" xfId="3671" xr:uid="{33E59317-3CB3-42D6-A269-4DDC66B55395}"/>
    <cellStyle name="20% - Accent2 2 12" xfId="4592" xr:uid="{EB6B2D62-B44B-4857-8700-DDF8D10EA0CA}"/>
    <cellStyle name="20% - Accent2 2 2" xfId="47" xr:uid="{4A4DD8CF-600B-49A1-A01C-FED3D5819417}"/>
    <cellStyle name="20% - Accent2 2 2 2" xfId="48" xr:uid="{AAF095E8-2BD1-4377-8380-A116874443D0}"/>
    <cellStyle name="20% - Accent2 2 2 2 2" xfId="49" xr:uid="{6EE4714A-7F5C-4396-97C0-57C5246476F1}"/>
    <cellStyle name="20% - Accent2 2 2 2 2 2" xfId="50" xr:uid="{4DBA1164-92C3-4790-A07D-022975F7C022}"/>
    <cellStyle name="20% - Accent2 2 2 2 2 2 2" xfId="1029" xr:uid="{D1720EBC-5B0B-49FC-BCE6-A8EA4CEBC8A5}"/>
    <cellStyle name="20% - Accent2 2 2 2 2 2 3" xfId="1894" xr:uid="{98ABC858-2124-4F6C-AF90-0891F8D00CB2}"/>
    <cellStyle name="20% - Accent2 2 2 2 2 2 4" xfId="2770" xr:uid="{E2B0C6C3-2DC1-4F32-A89F-6D7E4AA7271D}"/>
    <cellStyle name="20% - Accent2 2 2 2 2 2 5" xfId="3675" xr:uid="{5F728A6C-ABE8-4E46-B55F-693CC1610933}"/>
    <cellStyle name="20% - Accent2 2 2 2 2 2 6" xfId="4596" xr:uid="{41F882D4-9783-42D6-A583-6B212AC8AEA5}"/>
    <cellStyle name="20% - Accent2 2 2 2 2 3" xfId="1028" xr:uid="{AA371840-9757-4351-BE62-647273AD5E5E}"/>
    <cellStyle name="20% - Accent2 2 2 2 2 4" xfId="1893" xr:uid="{1C17F53F-AF50-4871-8439-B1CE4280A69D}"/>
    <cellStyle name="20% - Accent2 2 2 2 2 5" xfId="2769" xr:uid="{5A0C4D9F-49F9-466E-B6DC-3FC3A7F23BEF}"/>
    <cellStyle name="20% - Accent2 2 2 2 2 6" xfId="3674" xr:uid="{21D6CB0B-6829-4A66-87F6-7272A87434A6}"/>
    <cellStyle name="20% - Accent2 2 2 2 2 7" xfId="4595" xr:uid="{9984FFB3-0045-44B4-B280-D69FA59CCAAF}"/>
    <cellStyle name="20% - Accent2 2 2 2 3" xfId="51" xr:uid="{6FD85070-1D93-4274-8DBD-62886BAA6BC0}"/>
    <cellStyle name="20% - Accent2 2 2 2 3 2" xfId="1030" xr:uid="{A0311828-7F5C-484B-B51A-1C0C2BBBF1E7}"/>
    <cellStyle name="20% - Accent2 2 2 2 3 3" xfId="1895" xr:uid="{6D5E3945-2C64-48DB-9AB4-331308C28E12}"/>
    <cellStyle name="20% - Accent2 2 2 2 3 4" xfId="2771" xr:uid="{0168FDD8-A509-42ED-8476-1F00E9945DE0}"/>
    <cellStyle name="20% - Accent2 2 2 2 3 5" xfId="3676" xr:uid="{852D05A3-450D-487E-ADF3-0C679427E311}"/>
    <cellStyle name="20% - Accent2 2 2 2 3 6" xfId="4597" xr:uid="{7D6B8871-D51E-4EFC-B0AA-BE7878477731}"/>
    <cellStyle name="20% - Accent2 2 2 2 4" xfId="1027" xr:uid="{D0371AC9-2A2A-4CB9-BB93-15CD2A70CB26}"/>
    <cellStyle name="20% - Accent2 2 2 2 5" xfId="1892" xr:uid="{5CB543DD-CD4D-4038-969B-A3C698C8F2DC}"/>
    <cellStyle name="20% - Accent2 2 2 2 6" xfId="2768" xr:uid="{98C35BC3-FA17-47E4-8D7C-2B4AA8482048}"/>
    <cellStyle name="20% - Accent2 2 2 2 7" xfId="3673" xr:uid="{10B42210-E0A0-41E4-AF06-0582F15967E9}"/>
    <cellStyle name="20% - Accent2 2 2 2 8" xfId="4594" xr:uid="{FEE3784A-C136-4A40-B4B2-7C120C9154A7}"/>
    <cellStyle name="20% - Accent2 2 2 3" xfId="52" xr:uid="{4402B9B4-2E45-4D4A-975C-71406736520B}"/>
    <cellStyle name="20% - Accent2 2 2 3 2" xfId="53" xr:uid="{F55DB896-F40A-48F1-9841-185E4EFC6BE2}"/>
    <cellStyle name="20% - Accent2 2 2 3 2 2" xfId="1032" xr:uid="{ED95EA63-E169-438A-9CD3-68F6F724E8DA}"/>
    <cellStyle name="20% - Accent2 2 2 3 2 3" xfId="1897" xr:uid="{9626BC17-E2A8-4051-BA35-21BBFAED774B}"/>
    <cellStyle name="20% - Accent2 2 2 3 2 4" xfId="2773" xr:uid="{7F747615-C2BD-4EF1-AF50-8EA1C76FEC5C}"/>
    <cellStyle name="20% - Accent2 2 2 3 2 5" xfId="3678" xr:uid="{B03CFF7B-9CE1-4A6B-8498-B03180CA31E9}"/>
    <cellStyle name="20% - Accent2 2 2 3 2 6" xfId="4599" xr:uid="{AE43FF65-E23E-4A83-8B67-98F1F2DA4747}"/>
    <cellStyle name="20% - Accent2 2 2 3 3" xfId="1031" xr:uid="{6F4ABDEF-E4F2-4517-991C-59307E860EEE}"/>
    <cellStyle name="20% - Accent2 2 2 3 4" xfId="1896" xr:uid="{37E69CD6-B879-43FA-9E4A-0BF953542AED}"/>
    <cellStyle name="20% - Accent2 2 2 3 5" xfId="2772" xr:uid="{33EC1813-367D-4B39-826A-1090033CC00E}"/>
    <cellStyle name="20% - Accent2 2 2 3 6" xfId="3677" xr:uid="{888049A9-E15C-49BF-8DCB-3B838EC6442E}"/>
    <cellStyle name="20% - Accent2 2 2 3 7" xfId="4598" xr:uid="{90F2793F-2354-4011-A22E-0A9AE4D9C936}"/>
    <cellStyle name="20% - Accent2 2 2 4" xfId="54" xr:uid="{C94570D7-9C70-4DC1-8A3B-BFAFAB32EAA1}"/>
    <cellStyle name="20% - Accent2 2 2 4 2" xfId="1033" xr:uid="{A414118E-1A14-4239-8898-74D2FE3FBC45}"/>
    <cellStyle name="20% - Accent2 2 2 4 3" xfId="1898" xr:uid="{7E485D91-CA87-4934-A1B1-247A8378B2AB}"/>
    <cellStyle name="20% - Accent2 2 2 4 4" xfId="2774" xr:uid="{38DCBD8F-2D5A-4957-9321-7BA28B036204}"/>
    <cellStyle name="20% - Accent2 2 2 4 5" xfId="3679" xr:uid="{FADE14CA-4CFE-4FD9-824F-D9D5D87E6835}"/>
    <cellStyle name="20% - Accent2 2 2 4 6" xfId="4600" xr:uid="{B4C8FD28-CD3C-4700-B79D-C5118BFD08C8}"/>
    <cellStyle name="20% - Accent2 2 2 5" xfId="1026" xr:uid="{2138C3D2-2D65-4F3E-B0E2-7D5788432174}"/>
    <cellStyle name="20% - Accent2 2 2 6" xfId="1891" xr:uid="{0144C34E-D4C2-48C8-B39D-2FA8F2763D66}"/>
    <cellStyle name="20% - Accent2 2 2 7" xfId="2767" xr:uid="{F0F1466B-8A5A-4E63-825F-B5DE81D0FDDF}"/>
    <cellStyle name="20% - Accent2 2 2 8" xfId="3672" xr:uid="{879BC4E2-07AA-43B8-94CD-66C332B5171B}"/>
    <cellStyle name="20% - Accent2 2 2 9" xfId="4593" xr:uid="{8D392B40-A43D-4591-B190-37FB9D3B4887}"/>
    <cellStyle name="20% - Accent2 2 3" xfId="55" xr:uid="{FE2C705F-319D-4905-B5D3-B3D20C222134}"/>
    <cellStyle name="20% - Accent2 2 3 2" xfId="56" xr:uid="{783A4C74-722F-451E-89CE-7B8C02E84151}"/>
    <cellStyle name="20% - Accent2 2 3 2 2" xfId="57" xr:uid="{2D501774-3518-4D5B-9EE2-84ACEEA9C130}"/>
    <cellStyle name="20% - Accent2 2 3 2 2 2" xfId="1036" xr:uid="{A3990767-8F49-45EE-8627-120889257FE3}"/>
    <cellStyle name="20% - Accent2 2 3 2 2 3" xfId="1901" xr:uid="{730457D7-FD52-4F97-B861-A2709FB30818}"/>
    <cellStyle name="20% - Accent2 2 3 2 2 4" xfId="2777" xr:uid="{0ABE448D-2308-47CC-850E-5EDD3E5D1DF7}"/>
    <cellStyle name="20% - Accent2 2 3 2 2 5" xfId="3682" xr:uid="{FD220067-1D42-4386-B5BB-4E8B8A6388C7}"/>
    <cellStyle name="20% - Accent2 2 3 2 2 6" xfId="4603" xr:uid="{422F149D-86E3-41FE-82AE-94187C018079}"/>
    <cellStyle name="20% - Accent2 2 3 2 3" xfId="1035" xr:uid="{44FE697B-B83E-4576-BE35-C702DEDF8B00}"/>
    <cellStyle name="20% - Accent2 2 3 2 4" xfId="1900" xr:uid="{56E5DF03-4165-460B-8888-53D221E299E9}"/>
    <cellStyle name="20% - Accent2 2 3 2 5" xfId="2776" xr:uid="{695B788E-01E3-4F14-A018-122C38B42AFC}"/>
    <cellStyle name="20% - Accent2 2 3 2 6" xfId="3681" xr:uid="{1E3DC056-0B07-4B62-80C9-9A27DF002E0B}"/>
    <cellStyle name="20% - Accent2 2 3 2 7" xfId="4602" xr:uid="{B7AE5067-1982-4F02-91F0-CF70E6254FF4}"/>
    <cellStyle name="20% - Accent2 2 3 3" xfId="58" xr:uid="{D874D3DC-9542-45A2-83EA-ACE69EA03E6F}"/>
    <cellStyle name="20% - Accent2 2 3 3 2" xfId="1037" xr:uid="{161A7B5D-0615-4B14-8DFA-1D11D0635864}"/>
    <cellStyle name="20% - Accent2 2 3 3 3" xfId="1902" xr:uid="{C0283F0A-57A7-4306-9993-63CAB0545558}"/>
    <cellStyle name="20% - Accent2 2 3 3 4" xfId="2778" xr:uid="{2E3EFC16-07BE-4A69-88E2-9177B0E84A80}"/>
    <cellStyle name="20% - Accent2 2 3 3 5" xfId="3683" xr:uid="{0C0305A8-DA24-40C6-A69E-65E11A76C7A7}"/>
    <cellStyle name="20% - Accent2 2 3 3 6" xfId="4604" xr:uid="{4B74B065-A30D-4DB3-A683-FC7C99CEEFD8}"/>
    <cellStyle name="20% - Accent2 2 3 4" xfId="1034" xr:uid="{6730515F-31D4-42D6-B853-2E442B5F4D3F}"/>
    <cellStyle name="20% - Accent2 2 3 5" xfId="1899" xr:uid="{1BAB3F87-EDAE-4871-8963-DB0C913F6EB3}"/>
    <cellStyle name="20% - Accent2 2 3 6" xfId="2775" xr:uid="{1C4CFD3C-A89D-4270-8B69-B5A5CEE33F67}"/>
    <cellStyle name="20% - Accent2 2 3 7" xfId="3680" xr:uid="{4E86B72E-328C-402A-9AE0-605C84927CC3}"/>
    <cellStyle name="20% - Accent2 2 3 8" xfId="4601" xr:uid="{9DB7CF13-D91A-4FCF-B20B-343F75B7AD2C}"/>
    <cellStyle name="20% - Accent2 2 4" xfId="59" xr:uid="{99F6684B-70ED-43B3-B095-222655E36005}"/>
    <cellStyle name="20% - Accent2 2 4 2" xfId="60" xr:uid="{8CDFD6BE-F724-4DDC-8F60-F704FC07B32E}"/>
    <cellStyle name="20% - Accent2 2 4 2 2" xfId="61" xr:uid="{6B69A484-ADB1-44E8-BF5B-5E7E488FD994}"/>
    <cellStyle name="20% - Accent2 2 4 2 2 2" xfId="1040" xr:uid="{4A1327D9-3D10-4A3A-88A5-D889909D752C}"/>
    <cellStyle name="20% - Accent2 2 4 2 2 3" xfId="1905" xr:uid="{DAE990E7-C5EB-4C4C-AC2F-178E2036FA4E}"/>
    <cellStyle name="20% - Accent2 2 4 2 2 4" xfId="2781" xr:uid="{CE5010EE-C84A-4CBC-A35E-89BB2B108B79}"/>
    <cellStyle name="20% - Accent2 2 4 2 2 5" xfId="3686" xr:uid="{B524B945-8E86-4F65-993B-064D0D4F82CF}"/>
    <cellStyle name="20% - Accent2 2 4 2 2 6" xfId="4607" xr:uid="{E4DCBD75-8FA8-467C-B11F-05E77551E94F}"/>
    <cellStyle name="20% - Accent2 2 4 2 3" xfId="1039" xr:uid="{A21FFCA4-7F6E-41FA-85ED-5AE96E5C7BCE}"/>
    <cellStyle name="20% - Accent2 2 4 2 4" xfId="1904" xr:uid="{1B69BA91-4D40-4D39-9CB9-B7828D1BC7C7}"/>
    <cellStyle name="20% - Accent2 2 4 2 5" xfId="2780" xr:uid="{D2E9AE8C-AE52-4D9E-B3F2-83B8604569D9}"/>
    <cellStyle name="20% - Accent2 2 4 2 6" xfId="3685" xr:uid="{FD2B1FF3-E180-4FD2-B5DD-65E6273609B7}"/>
    <cellStyle name="20% - Accent2 2 4 2 7" xfId="4606" xr:uid="{5F4D0541-BA05-4E15-8099-01FEDB691BC2}"/>
    <cellStyle name="20% - Accent2 2 4 3" xfId="62" xr:uid="{C26C01B6-5344-4AC8-A7AC-9F1A681299BA}"/>
    <cellStyle name="20% - Accent2 2 4 3 2" xfId="1041" xr:uid="{1CEB2EE8-5B6F-4EF8-A304-975CDD961C23}"/>
    <cellStyle name="20% - Accent2 2 4 3 3" xfId="1906" xr:uid="{67EA088B-1FFD-4180-B889-C2C63C8A900D}"/>
    <cellStyle name="20% - Accent2 2 4 3 4" xfId="2782" xr:uid="{94BF91B5-0265-402D-ADF9-2622CBB997A7}"/>
    <cellStyle name="20% - Accent2 2 4 3 5" xfId="3687" xr:uid="{597BDE2F-85F2-4762-B60B-E64E82762503}"/>
    <cellStyle name="20% - Accent2 2 4 3 6" xfId="4608" xr:uid="{1A927079-6E83-40EE-B6EF-A182E265400C}"/>
    <cellStyle name="20% - Accent2 2 4 4" xfId="1038" xr:uid="{F0766363-13C1-4597-A1E2-D89F72A987AF}"/>
    <cellStyle name="20% - Accent2 2 4 5" xfId="1903" xr:uid="{D2E83F58-6631-463D-98D8-61616DAEB985}"/>
    <cellStyle name="20% - Accent2 2 4 6" xfId="2779" xr:uid="{B7AEB762-1854-42D3-97A3-8A1B9D0C1532}"/>
    <cellStyle name="20% - Accent2 2 4 7" xfId="3684" xr:uid="{24B2780C-B500-431A-8286-A6F913912734}"/>
    <cellStyle name="20% - Accent2 2 4 8" xfId="4605" xr:uid="{6AFCCD9A-8EE1-41CE-BD59-BF4CA68B8E72}"/>
    <cellStyle name="20% - Accent2 2 5" xfId="63" xr:uid="{63272BEF-FBA6-46D7-A87C-514CB209D11E}"/>
    <cellStyle name="20% - Accent2 2 5 2" xfId="64" xr:uid="{7462FD0E-D616-4A62-B27E-060F72A6883C}"/>
    <cellStyle name="20% - Accent2 2 5 2 2" xfId="1043" xr:uid="{9A66A722-9EFB-4FD6-BA30-7C7BF67432A2}"/>
    <cellStyle name="20% - Accent2 2 5 2 3" xfId="1908" xr:uid="{B6244593-0876-4CDE-B19B-0F0BE91E28CB}"/>
    <cellStyle name="20% - Accent2 2 5 2 4" xfId="2784" xr:uid="{77A17010-6320-49FE-9103-F58C6197970A}"/>
    <cellStyle name="20% - Accent2 2 5 2 5" xfId="3689" xr:uid="{E90283B6-5A4C-4062-98EA-E84ACAF1365C}"/>
    <cellStyle name="20% - Accent2 2 5 2 6" xfId="4610" xr:uid="{70E89117-C0B9-47F1-A591-13E288D28EFC}"/>
    <cellStyle name="20% - Accent2 2 5 3" xfId="1042" xr:uid="{D100AC34-4C7C-4E6D-8970-B2DAB47C9A42}"/>
    <cellStyle name="20% - Accent2 2 5 4" xfId="1907" xr:uid="{F9DA52C3-F60B-44EB-8652-1B2B6EC771A1}"/>
    <cellStyle name="20% - Accent2 2 5 5" xfId="2783" xr:uid="{F112EA31-2CB8-4E6D-B8CA-CE523532CE67}"/>
    <cellStyle name="20% - Accent2 2 5 6" xfId="3688" xr:uid="{981EFE61-B641-4B7D-BA43-6CAB997D26B7}"/>
    <cellStyle name="20% - Accent2 2 5 7" xfId="4609" xr:uid="{3E237693-4EC3-4A6E-91E6-1BD27A5ACE6D}"/>
    <cellStyle name="20% - Accent2 2 6" xfId="65" xr:uid="{4C50971B-7B67-4954-984F-8DF57BA3914B}"/>
    <cellStyle name="20% - Accent2 2 6 2" xfId="66" xr:uid="{4A8F3EBE-9F34-48ED-B3E8-185A1FCE26A1}"/>
    <cellStyle name="20% - Accent2 2 6 2 2" xfId="1045" xr:uid="{9145C4A8-70C0-4A9F-99A0-014A408C5515}"/>
    <cellStyle name="20% - Accent2 2 6 2 3" xfId="1910" xr:uid="{EDCE7459-61E5-4127-A9EB-52C093E9267A}"/>
    <cellStyle name="20% - Accent2 2 6 2 4" xfId="2786" xr:uid="{C75A78DD-F9C6-412C-8D34-3D7962DB9999}"/>
    <cellStyle name="20% - Accent2 2 6 2 5" xfId="3691" xr:uid="{9D90818C-737D-4F6D-9C2A-84C7EA3B2FDF}"/>
    <cellStyle name="20% - Accent2 2 6 2 6" xfId="4612" xr:uid="{185335DD-5E61-43B6-88F5-C250C43CDF91}"/>
    <cellStyle name="20% - Accent2 2 6 3" xfId="1044" xr:uid="{F6017082-2F12-41D4-BD9E-4ECA1FCF13D3}"/>
    <cellStyle name="20% - Accent2 2 6 4" xfId="1909" xr:uid="{9B092262-2BBA-4F83-A219-CACE35A3EE75}"/>
    <cellStyle name="20% - Accent2 2 6 5" xfId="2785" xr:uid="{A501F75D-F2DE-4D8C-A839-4DFF368B96E5}"/>
    <cellStyle name="20% - Accent2 2 6 6" xfId="3690" xr:uid="{5E013E7C-D0F5-4795-80FA-29000BF457FA}"/>
    <cellStyle name="20% - Accent2 2 6 7" xfId="4611" xr:uid="{2A46A27D-D948-4C8E-8EA0-74F07CC4CCCE}"/>
    <cellStyle name="20% - Accent2 2 7" xfId="67" xr:uid="{EF9429DF-9D93-466C-8F40-FCCF1B084A4D}"/>
    <cellStyle name="20% - Accent2 2 7 2" xfId="1046" xr:uid="{F95B57D5-529A-41DA-86CE-95C3A4A9DAF1}"/>
    <cellStyle name="20% - Accent2 2 7 3" xfId="1911" xr:uid="{6433B6E6-B124-4627-AD22-53F234356533}"/>
    <cellStyle name="20% - Accent2 2 7 4" xfId="2787" xr:uid="{1522715F-DB7D-4AA5-8940-5437E01DC327}"/>
    <cellStyle name="20% - Accent2 2 7 5" xfId="3692" xr:uid="{1DC7470B-C61E-4AB4-ABBA-2A7ADABB25A7}"/>
    <cellStyle name="20% - Accent2 2 7 6" xfId="4613" xr:uid="{F15E16D5-E2D5-46D9-B730-F180E21249F3}"/>
    <cellStyle name="20% - Accent2 2 8" xfId="1025" xr:uid="{6C0CF0B0-08BD-4B76-AF74-1DF0C52BBAEC}"/>
    <cellStyle name="20% - Accent2 2 9" xfId="1890" xr:uid="{702CD5B5-2F6D-4F08-AFD6-0AB6ED217C29}"/>
    <cellStyle name="20% - Accent2 3" xfId="68" xr:uid="{F45B1211-931A-46EF-A12A-8A887CFDDEEF}"/>
    <cellStyle name="20% - Accent2 3 2" xfId="69" xr:uid="{F9A9EC74-1021-4C4F-8C01-9CEB208B6B65}"/>
    <cellStyle name="20% - Accent2 3 2 2" xfId="70" xr:uid="{E33A620A-5379-4E3A-A900-39C20809B247}"/>
    <cellStyle name="20% - Accent2 3 2 2 2" xfId="71" xr:uid="{3D77AE91-30AF-498B-96B6-CBB8C580855F}"/>
    <cellStyle name="20% - Accent2 3 2 2 2 2" xfId="1050" xr:uid="{26AE8D86-9DB9-4E11-8EAC-A89D7A1E8E5E}"/>
    <cellStyle name="20% - Accent2 3 2 2 2 3" xfId="1915" xr:uid="{C964364C-07FA-4E2E-9758-E8703769E546}"/>
    <cellStyle name="20% - Accent2 3 2 2 2 4" xfId="2791" xr:uid="{AEBBF493-7013-43F2-9BEE-9A74D99696B8}"/>
    <cellStyle name="20% - Accent2 3 2 2 2 5" xfId="3696" xr:uid="{CDA4DCAC-9A59-4C4B-8D8D-09A1A301892A}"/>
    <cellStyle name="20% - Accent2 3 2 2 2 6" xfId="4617" xr:uid="{F67AE84C-283F-4010-B327-69156F13C34B}"/>
    <cellStyle name="20% - Accent2 3 2 2 3" xfId="1049" xr:uid="{AE0871CF-5E1C-4790-97A9-CFCAE29E3E3B}"/>
    <cellStyle name="20% - Accent2 3 2 2 4" xfId="1914" xr:uid="{D8BE3B1F-D48C-4A1C-B5F4-47C166D07DA5}"/>
    <cellStyle name="20% - Accent2 3 2 2 5" xfId="2790" xr:uid="{2344C87E-3E65-452B-B6AF-EC1602498AEB}"/>
    <cellStyle name="20% - Accent2 3 2 2 6" xfId="3695" xr:uid="{75BC2248-216A-4520-BACB-9939C181B5AD}"/>
    <cellStyle name="20% - Accent2 3 2 2 7" xfId="4616" xr:uid="{03CCA837-A031-45D1-B4C5-7083A36A6DE7}"/>
    <cellStyle name="20% - Accent2 3 2 3" xfId="72" xr:uid="{7F3DDB74-34C4-4B06-9C72-43C5813DAABE}"/>
    <cellStyle name="20% - Accent2 3 2 3 2" xfId="1051" xr:uid="{F818BC73-F4DF-4A46-AA16-497B6F22766C}"/>
    <cellStyle name="20% - Accent2 3 2 3 3" xfId="1916" xr:uid="{298FA190-07AB-42DC-9026-9332D2C86B7F}"/>
    <cellStyle name="20% - Accent2 3 2 3 4" xfId="2792" xr:uid="{491DE783-D2BB-4639-A01E-38991D4FF3FD}"/>
    <cellStyle name="20% - Accent2 3 2 3 5" xfId="3697" xr:uid="{818B4B63-0981-4B74-BECF-0478C693BF8E}"/>
    <cellStyle name="20% - Accent2 3 2 3 6" xfId="4618" xr:uid="{8AD52EBC-0434-4BF2-944F-87F031122823}"/>
    <cellStyle name="20% - Accent2 3 2 4" xfId="1048" xr:uid="{7B1725D7-BCBD-480D-A9DA-9F0E4B5AF426}"/>
    <cellStyle name="20% - Accent2 3 2 5" xfId="1913" xr:uid="{B336DA51-CFB2-4043-9B27-066F2EAF05EA}"/>
    <cellStyle name="20% - Accent2 3 2 6" xfId="2789" xr:uid="{C7003095-3542-4B9B-AF25-54147276588C}"/>
    <cellStyle name="20% - Accent2 3 2 7" xfId="3694" xr:uid="{278DB26D-8AB8-48F9-B746-DCC34E351D09}"/>
    <cellStyle name="20% - Accent2 3 2 8" xfId="4615" xr:uid="{DD7CAB40-5D3A-4191-BDDA-B69EA4F26412}"/>
    <cellStyle name="20% - Accent2 3 3" xfId="73" xr:uid="{F3B8D58C-6449-45E2-8A91-D2F7D645E86C}"/>
    <cellStyle name="20% - Accent2 3 3 2" xfId="74" xr:uid="{77DDB17E-8F09-4F74-8905-E22023CFFCAB}"/>
    <cellStyle name="20% - Accent2 3 3 2 2" xfId="1053" xr:uid="{C7840E4F-EFD4-4D41-A25F-F7426CC63366}"/>
    <cellStyle name="20% - Accent2 3 3 2 3" xfId="1918" xr:uid="{83DC4AC8-4C59-4229-881D-C8255B7CE591}"/>
    <cellStyle name="20% - Accent2 3 3 2 4" xfId="2794" xr:uid="{1E901D1A-DD8A-4013-9CC5-3F9EE304A6C4}"/>
    <cellStyle name="20% - Accent2 3 3 2 5" xfId="3699" xr:uid="{0BBC1062-77A2-41CA-B25B-603523F86771}"/>
    <cellStyle name="20% - Accent2 3 3 2 6" xfId="4620" xr:uid="{4D8EE7DD-5AB3-4724-800A-5E609069019A}"/>
    <cellStyle name="20% - Accent2 3 3 3" xfId="1052" xr:uid="{BE29F48D-BC93-4D99-94AF-4F089829C9A2}"/>
    <cellStyle name="20% - Accent2 3 3 4" xfId="1917" xr:uid="{BEA9507B-0330-4460-8D23-C1C514CDEC30}"/>
    <cellStyle name="20% - Accent2 3 3 5" xfId="2793" xr:uid="{24C2FE18-CF7E-4C62-9912-AD323FD71954}"/>
    <cellStyle name="20% - Accent2 3 3 6" xfId="3698" xr:uid="{FBCEEC5B-8DBE-4615-B4F4-4774EB5A6729}"/>
    <cellStyle name="20% - Accent2 3 3 7" xfId="4619" xr:uid="{91CC08EF-E5C0-4C58-AB16-6CD0B36DAF8C}"/>
    <cellStyle name="20% - Accent2 3 4" xfId="75" xr:uid="{DD2BB63D-6096-4707-A60B-FCF8FA81FB31}"/>
    <cellStyle name="20% - Accent2 3 4 2" xfId="1054" xr:uid="{0660EE3E-0F24-4436-8AA4-0C23926072BC}"/>
    <cellStyle name="20% - Accent2 3 4 3" xfId="1919" xr:uid="{0251BF73-C960-476D-A5FF-C6CF14AF0EAC}"/>
    <cellStyle name="20% - Accent2 3 4 4" xfId="2795" xr:uid="{B267BE52-401C-46F1-B677-75438B00814B}"/>
    <cellStyle name="20% - Accent2 3 4 5" xfId="3700" xr:uid="{176167F7-8576-4132-9BD7-82B03FCCA0BC}"/>
    <cellStyle name="20% - Accent2 3 4 6" xfId="4621" xr:uid="{6FE273F9-C4DA-4E50-A5D0-EA1F2ACE015E}"/>
    <cellStyle name="20% - Accent2 3 5" xfId="1047" xr:uid="{EC3A892C-2C9D-4343-A896-430AF23FD273}"/>
    <cellStyle name="20% - Accent2 3 6" xfId="1912" xr:uid="{8C3CD4D4-D6A6-4326-AF00-E5409C7EA2B4}"/>
    <cellStyle name="20% - Accent2 3 7" xfId="2788" xr:uid="{5BA17D2A-A65A-4BD6-BAE1-E5BF120ECD2E}"/>
    <cellStyle name="20% - Accent2 3 8" xfId="3693" xr:uid="{0DA29F3E-D3ED-488E-BAF9-9A55C7FAE661}"/>
    <cellStyle name="20% - Accent2 3 9" xfId="4614" xr:uid="{7A266FA1-5D3D-4C94-A4E7-E215DECDAEE4}"/>
    <cellStyle name="20% - Accent2 4" xfId="76" xr:uid="{4FB77C3F-5127-48BF-8023-0738252F31C7}"/>
    <cellStyle name="20% - Accent2 4 2" xfId="77" xr:uid="{C0B3B2E2-72FE-4976-A023-C5611C1561F7}"/>
    <cellStyle name="20% - Accent2 4 2 2" xfId="78" xr:uid="{4D6C6908-E8C5-4A9D-A00A-91AF0FE1D5FA}"/>
    <cellStyle name="20% - Accent2 4 2 2 2" xfId="1057" xr:uid="{D03D3895-A86E-4F64-9AFF-AFC98438AC0E}"/>
    <cellStyle name="20% - Accent2 4 2 2 3" xfId="1922" xr:uid="{697E8F5D-5129-4257-8C49-F1FF35ED217D}"/>
    <cellStyle name="20% - Accent2 4 2 2 4" xfId="2798" xr:uid="{E15CF35C-DFC4-43B8-8EC5-9DE852AC78EA}"/>
    <cellStyle name="20% - Accent2 4 2 2 5" xfId="3703" xr:uid="{0E4651E2-B93F-4595-AAEE-5203AC8CF5FC}"/>
    <cellStyle name="20% - Accent2 4 2 2 6" xfId="4624" xr:uid="{8530644F-03C6-4E4E-8D5B-CDE8CF71A5EC}"/>
    <cellStyle name="20% - Accent2 4 2 3" xfId="1056" xr:uid="{35217697-824F-421E-8040-A83499B8DC08}"/>
    <cellStyle name="20% - Accent2 4 2 4" xfId="1921" xr:uid="{75AB1A8F-C22E-49BB-AAEA-D44C4E4BDE0B}"/>
    <cellStyle name="20% - Accent2 4 2 5" xfId="2797" xr:uid="{CF9607F1-CEF2-458B-A807-8B91E653826C}"/>
    <cellStyle name="20% - Accent2 4 2 6" xfId="3702" xr:uid="{752F1DC9-A6A5-4A8F-A144-82805AC0F139}"/>
    <cellStyle name="20% - Accent2 4 2 7" xfId="4623" xr:uid="{C62F8776-1687-4EF6-AAC1-C29825682F78}"/>
    <cellStyle name="20% - Accent2 4 3" xfId="79" xr:uid="{BC4344BA-B7E0-417C-AB2C-9EEA8AC7C1D4}"/>
    <cellStyle name="20% - Accent2 4 3 2" xfId="1058" xr:uid="{4BA962D9-2811-438B-B743-B87EB173A62C}"/>
    <cellStyle name="20% - Accent2 4 3 3" xfId="1923" xr:uid="{30E42F7C-1A1F-466F-BB74-09852D86CDBB}"/>
    <cellStyle name="20% - Accent2 4 3 4" xfId="2799" xr:uid="{F4087417-60B1-4FB5-8CE3-846AC8B77EED}"/>
    <cellStyle name="20% - Accent2 4 3 5" xfId="3704" xr:uid="{073F5C26-A21F-48EF-8C1C-8E0C6F12132C}"/>
    <cellStyle name="20% - Accent2 4 3 6" xfId="4625" xr:uid="{BC8DA9E8-8466-4EF5-9452-802A0BD1E91B}"/>
    <cellStyle name="20% - Accent2 4 4" xfId="1055" xr:uid="{5EBC99BD-A356-4530-AAE4-3854AF429CD4}"/>
    <cellStyle name="20% - Accent2 4 5" xfId="1920" xr:uid="{DF446B61-6A42-4CBC-94D1-E4AB9AD74BA0}"/>
    <cellStyle name="20% - Accent2 4 6" xfId="2796" xr:uid="{69EA65E2-BC86-49DF-AA9D-EF746E8A1830}"/>
    <cellStyle name="20% - Accent2 4 7" xfId="3701" xr:uid="{CD01093A-30B0-4771-B3A0-8175C7B99E3B}"/>
    <cellStyle name="20% - Accent2 4 8" xfId="4622" xr:uid="{46807B94-07CE-4807-8878-5E65641D0C71}"/>
    <cellStyle name="20% - Accent2 5" xfId="80" xr:uid="{89A0F35D-F05B-48DA-A0D7-E439E655091F}"/>
    <cellStyle name="20% - Accent2 5 2" xfId="81" xr:uid="{1CC813CF-AE71-4FAB-BE92-36CB65F4501A}"/>
    <cellStyle name="20% - Accent2 5 2 2" xfId="82" xr:uid="{A7347F68-F6A9-403D-9DB4-C9CE50C8938E}"/>
    <cellStyle name="20% - Accent2 5 2 2 2" xfId="1061" xr:uid="{0EC2D2B0-0D92-4659-966D-619C33496A35}"/>
    <cellStyle name="20% - Accent2 5 2 2 3" xfId="1926" xr:uid="{86C4574D-B459-493B-ACDA-FD9BE396C142}"/>
    <cellStyle name="20% - Accent2 5 2 2 4" xfId="2802" xr:uid="{D10DC285-C231-46B3-9303-A915DD629B54}"/>
    <cellStyle name="20% - Accent2 5 2 2 5" xfId="3707" xr:uid="{CCEB3918-C57C-4E08-BF56-7B44E0325C44}"/>
    <cellStyle name="20% - Accent2 5 2 2 6" xfId="4628" xr:uid="{8457955D-6EEE-469E-AABF-D42F35C1E566}"/>
    <cellStyle name="20% - Accent2 5 2 3" xfId="1060" xr:uid="{BE7D5941-0A1B-40CB-A0A0-C71612316819}"/>
    <cellStyle name="20% - Accent2 5 2 4" xfId="1925" xr:uid="{099D0B87-544F-44A5-A18C-F9A3DAFA3477}"/>
    <cellStyle name="20% - Accent2 5 2 5" xfId="2801" xr:uid="{CBFF2619-6835-420E-B1A8-3732618AE5EE}"/>
    <cellStyle name="20% - Accent2 5 2 6" xfId="3706" xr:uid="{766B2B3A-198D-4272-8257-E90CC317E28B}"/>
    <cellStyle name="20% - Accent2 5 2 7" xfId="4627" xr:uid="{CC50616F-DA29-4FF0-BED1-6E5A6C7761C3}"/>
    <cellStyle name="20% - Accent2 5 3" xfId="83" xr:uid="{BF0D24D1-4976-47D8-BB4D-79713850688F}"/>
    <cellStyle name="20% - Accent2 5 3 2" xfId="1062" xr:uid="{62057CD1-61D3-4745-817E-DE24C10AA948}"/>
    <cellStyle name="20% - Accent2 5 3 3" xfId="1927" xr:uid="{7430FD76-DABC-435B-B2E2-E3408AD64D44}"/>
    <cellStyle name="20% - Accent2 5 3 4" xfId="2803" xr:uid="{3F4CA369-AE6B-42BF-8995-12C74E1C1128}"/>
    <cellStyle name="20% - Accent2 5 3 5" xfId="3708" xr:uid="{7E8377B4-EECE-412C-8013-E36A4C875275}"/>
    <cellStyle name="20% - Accent2 5 3 6" xfId="4629" xr:uid="{8E642CAE-5260-4B0F-99B7-9B46359F6434}"/>
    <cellStyle name="20% - Accent2 5 4" xfId="1059" xr:uid="{F86C52E3-427B-4167-AC25-98FAE910496E}"/>
    <cellStyle name="20% - Accent2 5 5" xfId="1924" xr:uid="{DA08E3CC-FA60-4EDB-BC3A-2E999CA3784B}"/>
    <cellStyle name="20% - Accent2 5 6" xfId="2800" xr:uid="{DCF3D537-71CF-4FC5-9D76-3AE159C18257}"/>
    <cellStyle name="20% - Accent2 5 7" xfId="3705" xr:uid="{08923E38-B619-469B-B6AC-2A4978616B71}"/>
    <cellStyle name="20% - Accent2 5 8" xfId="4626" xr:uid="{DEE5D3BA-03FA-49A0-83AC-3B4B775EF1ED}"/>
    <cellStyle name="20% - Accent2 6" xfId="84" xr:uid="{9C95E0FC-E641-4A63-A798-924B1446D598}"/>
    <cellStyle name="20% - Accent2 6 2" xfId="85" xr:uid="{29632160-1F94-4013-8804-6B4897D2060B}"/>
    <cellStyle name="20% - Accent2 6 2 2" xfId="1064" xr:uid="{4EE12C0C-9DC9-4E10-8350-A7AB82306B65}"/>
    <cellStyle name="20% - Accent2 6 2 3" xfId="1929" xr:uid="{069C814E-FA75-42F8-B84F-AFA8FF746F41}"/>
    <cellStyle name="20% - Accent2 6 2 4" xfId="2805" xr:uid="{5BB6DD02-FE53-4F36-B9C2-B44758DDF7EA}"/>
    <cellStyle name="20% - Accent2 6 2 5" xfId="3710" xr:uid="{1213ACC5-6C70-49C5-BA5B-A9DE8AFD5041}"/>
    <cellStyle name="20% - Accent2 6 2 6" xfId="4631" xr:uid="{A40127D4-EDFA-4BCE-AD53-1310C3E1E685}"/>
    <cellStyle name="20% - Accent2 6 3" xfId="1063" xr:uid="{B39971A3-A85B-44E6-883C-AB2116892781}"/>
    <cellStyle name="20% - Accent2 6 4" xfId="1928" xr:uid="{BAB58735-D75F-4389-A5E9-4EA6610F212C}"/>
    <cellStyle name="20% - Accent2 6 5" xfId="2804" xr:uid="{0F3542E6-B75E-4BFB-8ADB-061FEE550CCC}"/>
    <cellStyle name="20% - Accent2 6 6" xfId="3709" xr:uid="{1071A917-B137-4B3B-8E85-47CC0DF0FED1}"/>
    <cellStyle name="20% - Accent2 6 7" xfId="4630" xr:uid="{D35AB54F-6EAD-404B-8608-97946AF818B9}"/>
    <cellStyle name="20% - Accent2 7" xfId="86" xr:uid="{8121C6DC-82D2-4D85-BB6A-2294533EDE43}"/>
    <cellStyle name="20% - Accent2 7 2" xfId="87" xr:uid="{313A7291-8A57-406A-B6A4-A21013A1B2C1}"/>
    <cellStyle name="20% - Accent2 7 2 2" xfId="1066" xr:uid="{BB14E959-0852-4622-AAA4-21FBF7ABCC11}"/>
    <cellStyle name="20% - Accent2 7 2 3" xfId="1931" xr:uid="{2958A489-7B76-41C9-89F6-7BE9BE293A53}"/>
    <cellStyle name="20% - Accent2 7 2 4" xfId="2807" xr:uid="{2AF073EA-919C-474F-AD1C-8B85FD9C84F6}"/>
    <cellStyle name="20% - Accent2 7 2 5" xfId="3712" xr:uid="{936983ED-C373-40D7-B5C4-81F691FF27E0}"/>
    <cellStyle name="20% - Accent2 7 2 6" xfId="4633" xr:uid="{FBEB7DF4-9B03-46C1-8F9C-E4040306251F}"/>
    <cellStyle name="20% - Accent2 7 3" xfId="1065" xr:uid="{3A91677E-7E3D-4957-AB28-DCA33FE03F7E}"/>
    <cellStyle name="20% - Accent2 7 4" xfId="1930" xr:uid="{EF8A6B3A-17D1-40CF-81C2-80E06A410304}"/>
    <cellStyle name="20% - Accent2 7 5" xfId="2806" xr:uid="{C38CF3D3-996B-4477-807A-329E04989619}"/>
    <cellStyle name="20% - Accent2 7 6" xfId="3711" xr:uid="{BAB175BC-1C13-42BA-A26B-64CF6F075397}"/>
    <cellStyle name="20% - Accent2 7 7" xfId="4632" xr:uid="{E7875724-D26E-4E94-A21F-A1A909102261}"/>
    <cellStyle name="20% - Accent3 2" xfId="88" xr:uid="{C89573BB-2612-4516-BAC6-14058925C167}"/>
    <cellStyle name="20% - Accent3 2 10" xfId="2808" xr:uid="{5868B102-640C-4C1B-A2A1-DC0CFCC320D5}"/>
    <cellStyle name="20% - Accent3 2 11" xfId="3713" xr:uid="{25CA055A-F662-49E1-883E-3865702E1D34}"/>
    <cellStyle name="20% - Accent3 2 12" xfId="4634" xr:uid="{BB74F422-60D0-4C36-869E-5B0F15D6A50C}"/>
    <cellStyle name="20% - Accent3 2 2" xfId="89" xr:uid="{4FCB52F5-5D1A-4972-915D-A40F96686877}"/>
    <cellStyle name="20% - Accent3 2 2 2" xfId="90" xr:uid="{2401B2AB-B03A-4CA2-8E36-CDD1EDB4633B}"/>
    <cellStyle name="20% - Accent3 2 2 2 2" xfId="91" xr:uid="{A5A36C28-6499-4FE4-987E-4A3A2B1C9C9B}"/>
    <cellStyle name="20% - Accent3 2 2 2 2 2" xfId="92" xr:uid="{E7161D0B-991E-4C3C-B32D-0B3A63986A9F}"/>
    <cellStyle name="20% - Accent3 2 2 2 2 2 2" xfId="1071" xr:uid="{920D68AD-D050-42E9-B204-BB99852D8509}"/>
    <cellStyle name="20% - Accent3 2 2 2 2 2 3" xfId="1936" xr:uid="{81E38C26-5B2E-49EC-A1AB-75AEE83874AF}"/>
    <cellStyle name="20% - Accent3 2 2 2 2 2 4" xfId="2812" xr:uid="{6768E37A-2BCF-42B6-99F2-0BE0B3E88889}"/>
    <cellStyle name="20% - Accent3 2 2 2 2 2 5" xfId="3717" xr:uid="{3B9154BB-BA6A-4AF6-8D1F-F4248E861BF0}"/>
    <cellStyle name="20% - Accent3 2 2 2 2 2 6" xfId="4638" xr:uid="{3F20EBF8-88EB-4B22-B6CC-A66FDDED249A}"/>
    <cellStyle name="20% - Accent3 2 2 2 2 3" xfId="1070" xr:uid="{9C53AAAE-1AC5-4D93-9E34-558DBBF5D438}"/>
    <cellStyle name="20% - Accent3 2 2 2 2 4" xfId="1935" xr:uid="{DBF0C901-BD70-40DF-A326-67EEDAACA633}"/>
    <cellStyle name="20% - Accent3 2 2 2 2 5" xfId="2811" xr:uid="{731ACAEA-1CBF-47E8-9545-980109ED82C6}"/>
    <cellStyle name="20% - Accent3 2 2 2 2 6" xfId="3716" xr:uid="{5C12385F-E529-4D00-A49A-8CC95FC57B4E}"/>
    <cellStyle name="20% - Accent3 2 2 2 2 7" xfId="4637" xr:uid="{89208127-BB04-4D6B-98A7-9BA7D20FF327}"/>
    <cellStyle name="20% - Accent3 2 2 2 3" xfId="93" xr:uid="{55EB2982-34C1-40AD-98BF-E937171F0528}"/>
    <cellStyle name="20% - Accent3 2 2 2 3 2" xfId="1072" xr:uid="{214CBF5F-A80D-4BB5-9256-B4A312AA9312}"/>
    <cellStyle name="20% - Accent3 2 2 2 3 3" xfId="1937" xr:uid="{D55CAB21-1913-4CCE-B640-480364E4F7D5}"/>
    <cellStyle name="20% - Accent3 2 2 2 3 4" xfId="2813" xr:uid="{CDE7DF04-AF39-4341-A795-DA3B0D7E5A64}"/>
    <cellStyle name="20% - Accent3 2 2 2 3 5" xfId="3718" xr:uid="{3C322F12-9E6C-4575-8722-F325025FF957}"/>
    <cellStyle name="20% - Accent3 2 2 2 3 6" xfId="4639" xr:uid="{87BE159A-39A6-492C-8773-3A26EBAE53DF}"/>
    <cellStyle name="20% - Accent3 2 2 2 4" xfId="1069" xr:uid="{B1A4E1CC-9C0A-4187-B641-B254DC1C274E}"/>
    <cellStyle name="20% - Accent3 2 2 2 5" xfId="1934" xr:uid="{BDECA721-CF80-4B17-9732-1945CB3B015C}"/>
    <cellStyle name="20% - Accent3 2 2 2 6" xfId="2810" xr:uid="{9231196C-4F87-465D-9FD6-7A1D6CE3096B}"/>
    <cellStyle name="20% - Accent3 2 2 2 7" xfId="3715" xr:uid="{53692A03-4F93-4F5A-891F-FA7746FEB8A6}"/>
    <cellStyle name="20% - Accent3 2 2 2 8" xfId="4636" xr:uid="{ABA11D4E-6D2D-4C3B-8095-09D5A2340129}"/>
    <cellStyle name="20% - Accent3 2 2 3" xfId="94" xr:uid="{BB0353A3-2BCC-468A-B196-C89856ECC488}"/>
    <cellStyle name="20% - Accent3 2 2 3 2" xfId="95" xr:uid="{095924A5-8ED9-4D5E-8D0B-71500A1B46A0}"/>
    <cellStyle name="20% - Accent3 2 2 3 2 2" xfId="1074" xr:uid="{D2E4050B-121E-4DE1-BF2F-11D87E25300E}"/>
    <cellStyle name="20% - Accent3 2 2 3 2 3" xfId="1939" xr:uid="{5CAD8787-DFE0-4EBD-9045-1655B8D1191F}"/>
    <cellStyle name="20% - Accent3 2 2 3 2 4" xfId="2815" xr:uid="{B030FDD2-0794-4798-AA6C-EC1376CABECE}"/>
    <cellStyle name="20% - Accent3 2 2 3 2 5" xfId="3720" xr:uid="{3890CCF7-D3D9-4EE0-BBA9-0C2B85638A59}"/>
    <cellStyle name="20% - Accent3 2 2 3 2 6" xfId="4641" xr:uid="{A8B0FBE5-9013-4E18-B6A5-EF8F3BDEE794}"/>
    <cellStyle name="20% - Accent3 2 2 3 3" xfId="1073" xr:uid="{A766EA6A-B992-4F61-8637-60AB4E7D8D39}"/>
    <cellStyle name="20% - Accent3 2 2 3 4" xfId="1938" xr:uid="{3C0CDFC5-EFAA-47BD-9BBB-5D2F38A8CB4F}"/>
    <cellStyle name="20% - Accent3 2 2 3 5" xfId="2814" xr:uid="{224EA819-1364-4CDD-A76F-8E416F376D5C}"/>
    <cellStyle name="20% - Accent3 2 2 3 6" xfId="3719" xr:uid="{2186BA6A-3CD8-4240-9426-C6085186194D}"/>
    <cellStyle name="20% - Accent3 2 2 3 7" xfId="4640" xr:uid="{198DD15C-F6EC-4DE1-B867-D78AC22C50D4}"/>
    <cellStyle name="20% - Accent3 2 2 4" xfId="96" xr:uid="{7B41E5F8-A327-46AF-970A-2B289D1EB74F}"/>
    <cellStyle name="20% - Accent3 2 2 4 2" xfId="1075" xr:uid="{973C5051-3002-4F23-9AAC-A78776C569C7}"/>
    <cellStyle name="20% - Accent3 2 2 4 3" xfId="1940" xr:uid="{A9A6268A-FF6C-45C7-824B-DCDC081015AD}"/>
    <cellStyle name="20% - Accent3 2 2 4 4" xfId="2816" xr:uid="{2767537D-E07B-4F74-B7AC-2045295FDD07}"/>
    <cellStyle name="20% - Accent3 2 2 4 5" xfId="3721" xr:uid="{CC6D39B3-749B-48A3-A6E3-04519C91972D}"/>
    <cellStyle name="20% - Accent3 2 2 4 6" xfId="4642" xr:uid="{BE484BE3-FF86-44E0-8EE1-8A655BC0AC5F}"/>
    <cellStyle name="20% - Accent3 2 2 5" xfId="1068" xr:uid="{0D2A2820-BB88-49B6-9DF9-88D7085A5262}"/>
    <cellStyle name="20% - Accent3 2 2 6" xfId="1933" xr:uid="{2DCF0D0E-656B-400B-8F9B-75C5E38042EC}"/>
    <cellStyle name="20% - Accent3 2 2 7" xfId="2809" xr:uid="{FD68E926-8456-439F-B11A-C9695BA968F4}"/>
    <cellStyle name="20% - Accent3 2 2 8" xfId="3714" xr:uid="{102E4500-85F3-4ADB-AB4C-5C91D054FAEC}"/>
    <cellStyle name="20% - Accent3 2 2 9" xfId="4635" xr:uid="{5E50BC0E-F09D-4F80-9436-1C095D9081ED}"/>
    <cellStyle name="20% - Accent3 2 3" xfId="97" xr:uid="{CEFB2B43-66F1-44BF-85F7-0FF71873BE9B}"/>
    <cellStyle name="20% - Accent3 2 3 2" xfId="98" xr:uid="{2B7FD4F3-D53C-4017-9C7E-6634604058F6}"/>
    <cellStyle name="20% - Accent3 2 3 2 2" xfId="99" xr:uid="{C107848E-C1E7-460E-87A2-1C6FE7059844}"/>
    <cellStyle name="20% - Accent3 2 3 2 2 2" xfId="1078" xr:uid="{CD2C903D-E1DF-4FE0-8B90-B4AE4D53729A}"/>
    <cellStyle name="20% - Accent3 2 3 2 2 3" xfId="1943" xr:uid="{C35A12F5-C539-495B-A6EC-9963AE4E14FE}"/>
    <cellStyle name="20% - Accent3 2 3 2 2 4" xfId="2819" xr:uid="{0C8FC2BD-7EBE-4EEA-8AE5-775474D657D9}"/>
    <cellStyle name="20% - Accent3 2 3 2 2 5" xfId="3724" xr:uid="{FCE496B6-C0FF-4B0A-A0BF-749F54A04BDA}"/>
    <cellStyle name="20% - Accent3 2 3 2 2 6" xfId="4645" xr:uid="{CBC0B7E6-7632-46F5-BAFE-3D1F6E5EB835}"/>
    <cellStyle name="20% - Accent3 2 3 2 3" xfId="1077" xr:uid="{9B9CC183-2698-4AE1-8CF1-702A5C4FD9FA}"/>
    <cellStyle name="20% - Accent3 2 3 2 4" xfId="1942" xr:uid="{5D41F786-9982-4154-B762-BAE8AECCF443}"/>
    <cellStyle name="20% - Accent3 2 3 2 5" xfId="2818" xr:uid="{BDCF57AB-B438-40DE-8E3D-3770A077435B}"/>
    <cellStyle name="20% - Accent3 2 3 2 6" xfId="3723" xr:uid="{4532DA4A-6975-4E16-B47B-BA328D776774}"/>
    <cellStyle name="20% - Accent3 2 3 2 7" xfId="4644" xr:uid="{9EF560A9-C038-42D3-AB5F-35A11CD62311}"/>
    <cellStyle name="20% - Accent3 2 3 3" xfId="100" xr:uid="{FA0CD458-34B2-46AF-B0DB-D9B604C02773}"/>
    <cellStyle name="20% - Accent3 2 3 3 2" xfId="1079" xr:uid="{5FEDF478-46FD-41F9-846D-A7B8AE8647A9}"/>
    <cellStyle name="20% - Accent3 2 3 3 3" xfId="1944" xr:uid="{838B54FD-9E8B-44F6-B3B7-6F24F9A2957F}"/>
    <cellStyle name="20% - Accent3 2 3 3 4" xfId="2820" xr:uid="{996FA718-0A8D-41CF-8091-577362CBC41F}"/>
    <cellStyle name="20% - Accent3 2 3 3 5" xfId="3725" xr:uid="{FCD15531-BEF2-43FA-BB90-C7C1C6116AC1}"/>
    <cellStyle name="20% - Accent3 2 3 3 6" xfId="4646" xr:uid="{A7ADED11-EA7D-4CD6-88AB-69596A48CBB9}"/>
    <cellStyle name="20% - Accent3 2 3 4" xfId="1076" xr:uid="{4C24163E-776B-46FB-8868-0F3D30DDA6D9}"/>
    <cellStyle name="20% - Accent3 2 3 5" xfId="1941" xr:uid="{0F102776-D92F-4291-AA7F-BCC376E4DEE5}"/>
    <cellStyle name="20% - Accent3 2 3 6" xfId="2817" xr:uid="{3A7DBCC2-AA69-4665-AE67-189F80902792}"/>
    <cellStyle name="20% - Accent3 2 3 7" xfId="3722" xr:uid="{49731AE2-1FA5-4801-97A1-24CAC0F7C19F}"/>
    <cellStyle name="20% - Accent3 2 3 8" xfId="4643" xr:uid="{B510C1F5-78BA-421B-B444-22F0F7D1128D}"/>
    <cellStyle name="20% - Accent3 2 4" xfId="101" xr:uid="{70E4D764-E066-43CE-B966-A7993B5C9CA0}"/>
    <cellStyle name="20% - Accent3 2 4 2" xfId="102" xr:uid="{6E2E5AF4-6D1A-4AC5-A23B-7A0EC9943D4E}"/>
    <cellStyle name="20% - Accent3 2 4 2 2" xfId="103" xr:uid="{F34AF16B-7C82-4566-B5C1-C0BE8F679F05}"/>
    <cellStyle name="20% - Accent3 2 4 2 2 2" xfId="1082" xr:uid="{54B40C45-EBD5-4D9E-A490-125FD39CFE37}"/>
    <cellStyle name="20% - Accent3 2 4 2 2 3" xfId="1947" xr:uid="{F9E476AB-081A-4801-AB5C-479A6C104086}"/>
    <cellStyle name="20% - Accent3 2 4 2 2 4" xfId="2823" xr:uid="{C2B8C517-2EF1-4229-B0B7-2A3C5D596A31}"/>
    <cellStyle name="20% - Accent3 2 4 2 2 5" xfId="3728" xr:uid="{83476F2D-C75B-4CF8-8A9C-325518180D08}"/>
    <cellStyle name="20% - Accent3 2 4 2 2 6" xfId="4649" xr:uid="{57AD64D0-AB0F-4A3A-8B1D-57C326C49966}"/>
    <cellStyle name="20% - Accent3 2 4 2 3" xfId="1081" xr:uid="{E53C5787-7385-4C11-99AC-F0403797997A}"/>
    <cellStyle name="20% - Accent3 2 4 2 4" xfId="1946" xr:uid="{F5F8FB1B-AEE8-4B0D-883F-EA1A72D7DCFE}"/>
    <cellStyle name="20% - Accent3 2 4 2 5" xfId="2822" xr:uid="{C948918D-90A9-4972-A36F-0334DF388D01}"/>
    <cellStyle name="20% - Accent3 2 4 2 6" xfId="3727" xr:uid="{10628C16-575D-4110-94AD-7DF74B5BAE9B}"/>
    <cellStyle name="20% - Accent3 2 4 2 7" xfId="4648" xr:uid="{8F04AD66-25D4-4B66-ACFC-0C8ED1C55533}"/>
    <cellStyle name="20% - Accent3 2 4 3" xfId="104" xr:uid="{6EF46420-5BED-499E-AF64-C67CFCB5CA90}"/>
    <cellStyle name="20% - Accent3 2 4 3 2" xfId="1083" xr:uid="{333A33D4-BF3D-497C-86FC-EAD7A507D18D}"/>
    <cellStyle name="20% - Accent3 2 4 3 3" xfId="1948" xr:uid="{BD555A38-1C76-4082-A991-6E6D6B9046E3}"/>
    <cellStyle name="20% - Accent3 2 4 3 4" xfId="2824" xr:uid="{8B25B396-35F3-47EB-9A01-EA3901B2230E}"/>
    <cellStyle name="20% - Accent3 2 4 3 5" xfId="3729" xr:uid="{B6C15D73-57F5-46EB-8162-6DA0263E2EDB}"/>
    <cellStyle name="20% - Accent3 2 4 3 6" xfId="4650" xr:uid="{6208BD3F-C47F-4FB5-A59B-782DE943FFE1}"/>
    <cellStyle name="20% - Accent3 2 4 4" xfId="1080" xr:uid="{F76009A7-2B76-47BD-97C4-19CD7B56DC6A}"/>
    <cellStyle name="20% - Accent3 2 4 5" xfId="1945" xr:uid="{22D55604-B62F-40E2-AD6C-C6A80AF04317}"/>
    <cellStyle name="20% - Accent3 2 4 6" xfId="2821" xr:uid="{4ABC93E6-0A75-4371-88C7-AEFD068CB7FC}"/>
    <cellStyle name="20% - Accent3 2 4 7" xfId="3726" xr:uid="{3C535778-210D-4380-A3D9-02FB0C1AFA99}"/>
    <cellStyle name="20% - Accent3 2 4 8" xfId="4647" xr:uid="{906144C8-3939-4736-B405-44DE215338D3}"/>
    <cellStyle name="20% - Accent3 2 5" xfId="105" xr:uid="{0B0BD9D0-4199-498E-BF1E-1073C6B210C0}"/>
    <cellStyle name="20% - Accent3 2 5 2" xfId="106" xr:uid="{7CE957B0-2242-4921-B728-06D32E10E41B}"/>
    <cellStyle name="20% - Accent3 2 5 2 2" xfId="1085" xr:uid="{A90A29A3-025A-4743-A19D-1B8DFE9A6B1A}"/>
    <cellStyle name="20% - Accent3 2 5 2 3" xfId="1950" xr:uid="{F0D323BC-65E3-4D88-81FC-DC8D9C3400BA}"/>
    <cellStyle name="20% - Accent3 2 5 2 4" xfId="2826" xr:uid="{F3266FF9-1DCF-4ED9-B365-95F017FBF00C}"/>
    <cellStyle name="20% - Accent3 2 5 2 5" xfId="3731" xr:uid="{D4DB9EE4-2CEB-4B2A-B427-E80B97632E05}"/>
    <cellStyle name="20% - Accent3 2 5 2 6" xfId="4652" xr:uid="{1B369095-A77B-48CA-AB7E-7757D0ACCDEA}"/>
    <cellStyle name="20% - Accent3 2 5 3" xfId="1084" xr:uid="{2960D078-EF7F-4341-ACEF-3FDF0B09DC71}"/>
    <cellStyle name="20% - Accent3 2 5 4" xfId="1949" xr:uid="{CD81B454-C2E5-48E1-B456-BBF81D87303B}"/>
    <cellStyle name="20% - Accent3 2 5 5" xfId="2825" xr:uid="{DE869880-870A-48B2-B3AA-4D7C6A57321E}"/>
    <cellStyle name="20% - Accent3 2 5 6" xfId="3730" xr:uid="{6549A0DC-C121-4E74-8955-7BAD45E10BF6}"/>
    <cellStyle name="20% - Accent3 2 5 7" xfId="4651" xr:uid="{6D1DE705-DE84-453D-9AAE-0B322E109EDA}"/>
    <cellStyle name="20% - Accent3 2 6" xfId="107" xr:uid="{9147D979-9F0E-4E41-A345-F63B45259AF5}"/>
    <cellStyle name="20% - Accent3 2 6 2" xfId="108" xr:uid="{D257714F-F6AA-4ECB-B1F1-9E0D3DF981F5}"/>
    <cellStyle name="20% - Accent3 2 6 2 2" xfId="1087" xr:uid="{9FC75B3E-5AC1-4DED-9970-F7AF59D12B70}"/>
    <cellStyle name="20% - Accent3 2 6 2 3" xfId="1952" xr:uid="{A60FC178-7947-490E-9DAA-10598AF8F53A}"/>
    <cellStyle name="20% - Accent3 2 6 2 4" xfId="2828" xr:uid="{E3077ACF-7A0F-4A02-8802-68580F9F1075}"/>
    <cellStyle name="20% - Accent3 2 6 2 5" xfId="3733" xr:uid="{4A47FB2C-2C45-412D-8AC7-565C5B5F7754}"/>
    <cellStyle name="20% - Accent3 2 6 2 6" xfId="4654" xr:uid="{DA0CCFD3-3A89-4CD6-A9DF-6399E6A5E6FE}"/>
    <cellStyle name="20% - Accent3 2 6 3" xfId="1086" xr:uid="{C9A3D2CE-01E8-4079-B6EB-9B5DDD6E6EB4}"/>
    <cellStyle name="20% - Accent3 2 6 4" xfId="1951" xr:uid="{1A70FA84-8708-4EB7-BDF2-A890031CF8D1}"/>
    <cellStyle name="20% - Accent3 2 6 5" xfId="2827" xr:uid="{7C8EEC34-C51D-4306-A262-CBBC13E437E3}"/>
    <cellStyle name="20% - Accent3 2 6 6" xfId="3732" xr:uid="{8AF48B2A-DEEA-4C4D-8A95-88A383D4A4FC}"/>
    <cellStyle name="20% - Accent3 2 6 7" xfId="4653" xr:uid="{ED7BB8E1-CAE9-4E9F-9E69-7A8F97643A12}"/>
    <cellStyle name="20% - Accent3 2 7" xfId="109" xr:uid="{C5F1845C-4492-4BB9-8805-24E10232A26F}"/>
    <cellStyle name="20% - Accent3 2 7 2" xfId="1088" xr:uid="{CEC20C53-6FD2-49E9-AD50-CF9CC5E39910}"/>
    <cellStyle name="20% - Accent3 2 7 3" xfId="1953" xr:uid="{9BA8A2D3-659A-440B-8A70-970DC774231A}"/>
    <cellStyle name="20% - Accent3 2 7 4" xfId="2829" xr:uid="{D6BCECA7-40DD-4704-9264-7941204581F0}"/>
    <cellStyle name="20% - Accent3 2 7 5" xfId="3734" xr:uid="{1CA62AB8-DFBF-4008-B4A6-EF50D11E33DA}"/>
    <cellStyle name="20% - Accent3 2 7 6" xfId="4655" xr:uid="{C578C747-0895-497D-96B5-21F23618FE4E}"/>
    <cellStyle name="20% - Accent3 2 8" xfId="1067" xr:uid="{0E551E4F-0DB1-49D0-BB3E-5DC261D3C2CE}"/>
    <cellStyle name="20% - Accent3 2 9" xfId="1932" xr:uid="{E2DB0162-530C-4C70-842A-0D5446F6DFE9}"/>
    <cellStyle name="20% - Accent3 3" xfId="110" xr:uid="{1C3E4260-F4EB-4AA2-980F-D10F288F5E84}"/>
    <cellStyle name="20% - Accent3 3 2" xfId="111" xr:uid="{63ACD92E-5C28-4F63-B18B-31BD89FEF928}"/>
    <cellStyle name="20% - Accent3 3 2 2" xfId="112" xr:uid="{DD407AA3-4E68-4BE0-824E-7F6764C6D4C4}"/>
    <cellStyle name="20% - Accent3 3 2 2 2" xfId="113" xr:uid="{8C9A4C67-9E1F-485F-B00F-579DDF6B18FD}"/>
    <cellStyle name="20% - Accent3 3 2 2 2 2" xfId="1092" xr:uid="{F85F8D67-089B-4E88-AC5B-5F5A7DB8A9EC}"/>
    <cellStyle name="20% - Accent3 3 2 2 2 3" xfId="1957" xr:uid="{25258B3D-45B4-467B-811E-9679EEF9D7CF}"/>
    <cellStyle name="20% - Accent3 3 2 2 2 4" xfId="2833" xr:uid="{990CC620-519B-4D21-9DB2-01DBB7488F4E}"/>
    <cellStyle name="20% - Accent3 3 2 2 2 5" xfId="3738" xr:uid="{AE89AFDD-B930-45CB-A83A-ACCE928C1633}"/>
    <cellStyle name="20% - Accent3 3 2 2 2 6" xfId="4659" xr:uid="{2E97863E-6561-4724-A13A-FBD30BE1F218}"/>
    <cellStyle name="20% - Accent3 3 2 2 3" xfId="1091" xr:uid="{9B35FFA8-D675-4D90-812A-1D9E0DBCF09E}"/>
    <cellStyle name="20% - Accent3 3 2 2 4" xfId="1956" xr:uid="{01FD5CB1-C254-482B-8DC5-9F1CBF0B22CD}"/>
    <cellStyle name="20% - Accent3 3 2 2 5" xfId="2832" xr:uid="{382DF0B1-2328-408A-BC80-E73E186CBFB8}"/>
    <cellStyle name="20% - Accent3 3 2 2 6" xfId="3737" xr:uid="{A3BB4EA3-F178-4CE0-A8A6-73C5844FCB5B}"/>
    <cellStyle name="20% - Accent3 3 2 2 7" xfId="4658" xr:uid="{D3021B0C-D347-4A79-9267-BC18D1B9A03F}"/>
    <cellStyle name="20% - Accent3 3 2 3" xfId="114" xr:uid="{F5CD6AA7-15E0-46E5-A042-8E7EA3C23E85}"/>
    <cellStyle name="20% - Accent3 3 2 3 2" xfId="1093" xr:uid="{FA8E4F39-9C7B-4BD6-863B-E6338F7EDA1B}"/>
    <cellStyle name="20% - Accent3 3 2 3 3" xfId="1958" xr:uid="{628972F1-3A1C-4120-A8FC-C53681866662}"/>
    <cellStyle name="20% - Accent3 3 2 3 4" xfId="2834" xr:uid="{08B01BB4-781E-4709-A9BF-1DF7A543A489}"/>
    <cellStyle name="20% - Accent3 3 2 3 5" xfId="3739" xr:uid="{26139875-27B4-4F7C-A6D3-C38E1A8B96AC}"/>
    <cellStyle name="20% - Accent3 3 2 3 6" xfId="4660" xr:uid="{10417423-CAE3-4E06-956E-9482A0F1156D}"/>
    <cellStyle name="20% - Accent3 3 2 4" xfId="1090" xr:uid="{C5D4DCB6-75B3-4C5B-89CE-5E49B46859C2}"/>
    <cellStyle name="20% - Accent3 3 2 5" xfId="1955" xr:uid="{3F0CA85D-4419-44AD-831B-67B301F09A30}"/>
    <cellStyle name="20% - Accent3 3 2 6" xfId="2831" xr:uid="{E9C02563-2C64-4A22-8E54-A63B1BCF3A4E}"/>
    <cellStyle name="20% - Accent3 3 2 7" xfId="3736" xr:uid="{D8CFD02C-4067-4A42-80AD-413D127AAC57}"/>
    <cellStyle name="20% - Accent3 3 2 8" xfId="4657" xr:uid="{237582F8-F4BA-434E-907F-F5854EF53276}"/>
    <cellStyle name="20% - Accent3 3 3" xfId="115" xr:uid="{EFEA304E-83A6-40A1-A5C5-94FF531F3C10}"/>
    <cellStyle name="20% - Accent3 3 3 2" xfId="116" xr:uid="{BF137320-C4CB-4820-8719-6DBDB1AB826D}"/>
    <cellStyle name="20% - Accent3 3 3 2 2" xfId="1095" xr:uid="{48935148-678D-4CF5-AEC3-0F1FD9199115}"/>
    <cellStyle name="20% - Accent3 3 3 2 3" xfId="1960" xr:uid="{2A9A26AE-6975-4C40-9193-A7D671312560}"/>
    <cellStyle name="20% - Accent3 3 3 2 4" xfId="2836" xr:uid="{3B0CEA77-A128-4CE1-91D3-DE77F6F9F5F3}"/>
    <cellStyle name="20% - Accent3 3 3 2 5" xfId="3741" xr:uid="{8970F2FF-BA99-4695-BE60-846C4EAB7614}"/>
    <cellStyle name="20% - Accent3 3 3 2 6" xfId="4662" xr:uid="{08674181-1FFF-4699-A33B-A79FF6C54160}"/>
    <cellStyle name="20% - Accent3 3 3 3" xfId="1094" xr:uid="{A525CF36-8A1E-4521-834C-98F1598AEAF0}"/>
    <cellStyle name="20% - Accent3 3 3 4" xfId="1959" xr:uid="{B3237666-4054-4AB3-BBBF-D6CD0888B87E}"/>
    <cellStyle name="20% - Accent3 3 3 5" xfId="2835" xr:uid="{6A2B34EC-9D6E-4DDE-B207-46224E6DA051}"/>
    <cellStyle name="20% - Accent3 3 3 6" xfId="3740" xr:uid="{496FF646-23AD-4075-86A8-1F8BDC556C43}"/>
    <cellStyle name="20% - Accent3 3 3 7" xfId="4661" xr:uid="{925F72EF-385D-4582-874D-EF68BF8EB460}"/>
    <cellStyle name="20% - Accent3 3 4" xfId="117" xr:uid="{69F65D89-C15F-4486-A294-F5E158649B7A}"/>
    <cellStyle name="20% - Accent3 3 4 2" xfId="1096" xr:uid="{1C4BCDA5-D2BA-4223-9367-5EB739FFB127}"/>
    <cellStyle name="20% - Accent3 3 4 3" xfId="1961" xr:uid="{8CF3F363-7267-4864-B0E8-FF1AE9ACE172}"/>
    <cellStyle name="20% - Accent3 3 4 4" xfId="2837" xr:uid="{FC24EE19-00E6-4B31-8A21-883EED02F018}"/>
    <cellStyle name="20% - Accent3 3 4 5" xfId="3742" xr:uid="{BEA879C0-5D4B-4D42-A4F2-08AC154D55A0}"/>
    <cellStyle name="20% - Accent3 3 4 6" xfId="4663" xr:uid="{D3E1B1A1-4A84-4779-BA7A-7A10D9D17A95}"/>
    <cellStyle name="20% - Accent3 3 5" xfId="1089" xr:uid="{22556598-F4B2-4929-A9EC-C7898F03FD1D}"/>
    <cellStyle name="20% - Accent3 3 6" xfId="1954" xr:uid="{A2D697F6-CB0D-48A0-8638-B078A6F92081}"/>
    <cellStyle name="20% - Accent3 3 7" xfId="2830" xr:uid="{72BE0440-A5E2-450C-8E83-86CD2E957D6C}"/>
    <cellStyle name="20% - Accent3 3 8" xfId="3735" xr:uid="{BBAFCDF7-E73D-42F7-86DE-4AAAFF3EFF0B}"/>
    <cellStyle name="20% - Accent3 3 9" xfId="4656" xr:uid="{817F29E5-FE91-4998-81F5-0DE38AB0935F}"/>
    <cellStyle name="20% - Accent3 4" xfId="118" xr:uid="{B6F01C23-F1DC-4939-8CE3-48ED0FBD966D}"/>
    <cellStyle name="20% - Accent3 4 2" xfId="119" xr:uid="{B54B8B89-48CA-489C-80B0-9BC8956E830B}"/>
    <cellStyle name="20% - Accent3 4 2 2" xfId="120" xr:uid="{C695C18A-F2F3-4DBE-A315-40107C6D0A0E}"/>
    <cellStyle name="20% - Accent3 4 2 2 2" xfId="1099" xr:uid="{F644369B-1494-4E59-B9AB-6238FAAA3DD9}"/>
    <cellStyle name="20% - Accent3 4 2 2 3" xfId="1964" xr:uid="{9CF9604B-F387-4055-AF8D-290FC4876EC0}"/>
    <cellStyle name="20% - Accent3 4 2 2 4" xfId="2840" xr:uid="{A493BE74-CA9F-4A43-B05F-98BABD8B12D6}"/>
    <cellStyle name="20% - Accent3 4 2 2 5" xfId="3745" xr:uid="{D5618E9A-C95B-4C7A-9648-87F471B269A7}"/>
    <cellStyle name="20% - Accent3 4 2 2 6" xfId="4666" xr:uid="{CAB61F3D-808C-4EB4-9FEB-BC436FA74912}"/>
    <cellStyle name="20% - Accent3 4 2 3" xfId="1098" xr:uid="{89D4F77F-FDA9-48E7-8AC2-946DD866ABBC}"/>
    <cellStyle name="20% - Accent3 4 2 4" xfId="1963" xr:uid="{7EDFA240-1698-43DA-A3A6-95E241264F65}"/>
    <cellStyle name="20% - Accent3 4 2 5" xfId="2839" xr:uid="{47A3A36D-780F-4C8B-823B-F8096A527497}"/>
    <cellStyle name="20% - Accent3 4 2 6" xfId="3744" xr:uid="{7609DB0C-EF08-4AA8-BC8F-22F2875464FA}"/>
    <cellStyle name="20% - Accent3 4 2 7" xfId="4665" xr:uid="{B65655A5-2DCF-4362-9FF2-D3B5CBC0C752}"/>
    <cellStyle name="20% - Accent3 4 3" xfId="121" xr:uid="{A4F7F7D8-A3DD-48B7-9C04-A37797059378}"/>
    <cellStyle name="20% - Accent3 4 3 2" xfId="1100" xr:uid="{D2199CB7-A434-4DA1-A029-2364792C48D7}"/>
    <cellStyle name="20% - Accent3 4 3 3" xfId="1965" xr:uid="{BD075142-147D-4510-8DD8-A66EC4EF2DD6}"/>
    <cellStyle name="20% - Accent3 4 3 4" xfId="2841" xr:uid="{F3DF7A62-754D-4D19-B452-E1CB1F79A3D0}"/>
    <cellStyle name="20% - Accent3 4 3 5" xfId="3746" xr:uid="{F448149A-46E8-4824-A60F-D11CE08EC3D3}"/>
    <cellStyle name="20% - Accent3 4 3 6" xfId="4667" xr:uid="{56505F06-5AC5-490A-8E80-98869F80523F}"/>
    <cellStyle name="20% - Accent3 4 4" xfId="1097" xr:uid="{44C46E93-6098-4E8B-A6E1-53C616BCEBBF}"/>
    <cellStyle name="20% - Accent3 4 5" xfId="1962" xr:uid="{3EEB0F7D-38FB-42F6-A0C0-6F14FDF04454}"/>
    <cellStyle name="20% - Accent3 4 6" xfId="2838" xr:uid="{700AB7AA-5A07-4A77-B7EC-48E0D9C109FD}"/>
    <cellStyle name="20% - Accent3 4 7" xfId="3743" xr:uid="{B0382041-2D44-4212-9AA1-CBA86B4A4576}"/>
    <cellStyle name="20% - Accent3 4 8" xfId="4664" xr:uid="{F732E516-26F2-4D3E-8AFC-3FEF5D7439A4}"/>
    <cellStyle name="20% - Accent3 5" xfId="122" xr:uid="{901D6F4E-2DF8-4CDE-B14C-2D9D5EF5E208}"/>
    <cellStyle name="20% - Accent3 5 2" xfId="123" xr:uid="{3EB5EF6D-0A8B-4CE5-9705-7C01898E3C35}"/>
    <cellStyle name="20% - Accent3 5 2 2" xfId="124" xr:uid="{59EC71FE-B5BC-4686-B36B-E2B6CC4D3190}"/>
    <cellStyle name="20% - Accent3 5 2 2 2" xfId="1103" xr:uid="{2B5262D1-D0F3-4E39-A3AF-251EB1D4913F}"/>
    <cellStyle name="20% - Accent3 5 2 2 3" xfId="1968" xr:uid="{182AF0D0-C0F1-4117-917D-DC29926C20EF}"/>
    <cellStyle name="20% - Accent3 5 2 2 4" xfId="2844" xr:uid="{D47AF388-2C1C-4D67-AF57-4C9805DB2C75}"/>
    <cellStyle name="20% - Accent3 5 2 2 5" xfId="3749" xr:uid="{4EBCFBAF-E118-413A-8553-5EE9317CCC5C}"/>
    <cellStyle name="20% - Accent3 5 2 2 6" xfId="4670" xr:uid="{AE16452F-4CA5-42C0-881E-08F4DA71F0F9}"/>
    <cellStyle name="20% - Accent3 5 2 3" xfId="1102" xr:uid="{0A226227-901C-4D99-928D-8BCF0CD597B8}"/>
    <cellStyle name="20% - Accent3 5 2 4" xfId="1967" xr:uid="{4BE23770-0EE0-4A2E-B120-0FAA6080D5B2}"/>
    <cellStyle name="20% - Accent3 5 2 5" xfId="2843" xr:uid="{D6681FCE-462E-482E-B72E-9D8BF8D3168E}"/>
    <cellStyle name="20% - Accent3 5 2 6" xfId="3748" xr:uid="{2EE2C15B-6020-4924-9EC7-F2C3D1044B61}"/>
    <cellStyle name="20% - Accent3 5 2 7" xfId="4669" xr:uid="{BFC5BA04-7A04-43F7-B806-E652D02D67AA}"/>
    <cellStyle name="20% - Accent3 5 3" xfId="125" xr:uid="{60BC6011-811B-48D0-A16A-A91B04886651}"/>
    <cellStyle name="20% - Accent3 5 3 2" xfId="1104" xr:uid="{CDDAD6EB-0439-4681-9A67-6BF8301B4E91}"/>
    <cellStyle name="20% - Accent3 5 3 3" xfId="1969" xr:uid="{DDBD8888-EB02-4985-A1C4-918A2D3FE120}"/>
    <cellStyle name="20% - Accent3 5 3 4" xfId="2845" xr:uid="{ABC37274-D9DD-4C8F-ABE5-5F3561B7D8E1}"/>
    <cellStyle name="20% - Accent3 5 3 5" xfId="3750" xr:uid="{1EE71BD5-0A89-4C0D-BEFE-EBD7300B1F8C}"/>
    <cellStyle name="20% - Accent3 5 3 6" xfId="4671" xr:uid="{80E0EE96-0C6E-45BC-B065-47B87703FB8D}"/>
    <cellStyle name="20% - Accent3 5 4" xfId="1101" xr:uid="{ED2844A5-5355-4058-8547-254FD8A277B8}"/>
    <cellStyle name="20% - Accent3 5 5" xfId="1966" xr:uid="{5669B45A-2C3F-43DD-8F5F-4CEA95C1A97C}"/>
    <cellStyle name="20% - Accent3 5 6" xfId="2842" xr:uid="{156A54C3-CA83-4D0F-8D46-B1C1C5C5E504}"/>
    <cellStyle name="20% - Accent3 5 7" xfId="3747" xr:uid="{2F70E8EB-6484-472D-8E73-D1B918F61632}"/>
    <cellStyle name="20% - Accent3 5 8" xfId="4668" xr:uid="{BA67CBC7-B44B-4B2F-AFED-6ABCE2852018}"/>
    <cellStyle name="20% - Accent3 6" xfId="126" xr:uid="{8D795304-FA0A-4F24-996D-DC97FD8C07B0}"/>
    <cellStyle name="20% - Accent3 6 2" xfId="127" xr:uid="{B2EC3FC2-B314-4C3B-8CA0-81488E122710}"/>
    <cellStyle name="20% - Accent3 6 2 2" xfId="1106" xr:uid="{08A00061-6D4E-43F6-A886-B8E70D32913F}"/>
    <cellStyle name="20% - Accent3 6 2 3" xfId="1971" xr:uid="{F082F2A0-D5CB-49D5-8746-2E1630988595}"/>
    <cellStyle name="20% - Accent3 6 2 4" xfId="2847" xr:uid="{080052B5-9F83-4C20-9ACD-06345F679581}"/>
    <cellStyle name="20% - Accent3 6 2 5" xfId="3752" xr:uid="{6415F5DF-9C5D-469C-B172-2245CA415B28}"/>
    <cellStyle name="20% - Accent3 6 2 6" xfId="4673" xr:uid="{66D30B21-3DDD-426D-861C-2819E95F6664}"/>
    <cellStyle name="20% - Accent3 6 3" xfId="1105" xr:uid="{7CE2F4CC-E30D-462A-862B-B26D44BEE944}"/>
    <cellStyle name="20% - Accent3 6 4" xfId="1970" xr:uid="{43BD1011-7892-423C-82EC-6489B7EE4CAA}"/>
    <cellStyle name="20% - Accent3 6 5" xfId="2846" xr:uid="{7FE8284E-07E1-4E46-A6E0-54B1A4620753}"/>
    <cellStyle name="20% - Accent3 6 6" xfId="3751" xr:uid="{B1A2CD82-F123-4B80-A338-3FE567887F65}"/>
    <cellStyle name="20% - Accent3 6 7" xfId="4672" xr:uid="{127803EF-A1A5-4872-B690-631A1543110E}"/>
    <cellStyle name="20% - Accent3 7" xfId="128" xr:uid="{31933900-F480-4FC9-B591-793B313B9B3A}"/>
    <cellStyle name="20% - Accent3 7 2" xfId="129" xr:uid="{616204AA-2776-42E2-B16E-35BB6C24F72B}"/>
    <cellStyle name="20% - Accent3 7 2 2" xfId="1108" xr:uid="{B6AEC363-AE83-4042-8E63-276FC11E6028}"/>
    <cellStyle name="20% - Accent3 7 2 3" xfId="1973" xr:uid="{044A15D4-05AF-439E-BE38-854731AEEF2E}"/>
    <cellStyle name="20% - Accent3 7 2 4" xfId="2849" xr:uid="{5C600596-8737-413B-BFD6-0ACA2CC0CBF4}"/>
    <cellStyle name="20% - Accent3 7 2 5" xfId="3754" xr:uid="{384A78D8-DA32-4BB8-BD8D-09F9B39B318C}"/>
    <cellStyle name="20% - Accent3 7 2 6" xfId="4675" xr:uid="{2DA6CEF4-5A7C-45DB-8268-DDFA10BEBD92}"/>
    <cellStyle name="20% - Accent3 7 3" xfId="1107" xr:uid="{6945DB6E-D2DE-4D3E-A535-FB617CD5CE77}"/>
    <cellStyle name="20% - Accent3 7 4" xfId="1972" xr:uid="{35D1C4A2-83A1-4686-8C51-C5C55795185F}"/>
    <cellStyle name="20% - Accent3 7 5" xfId="2848" xr:uid="{A0EAE532-97C6-4B51-9C25-83482806A8AD}"/>
    <cellStyle name="20% - Accent3 7 6" xfId="3753" xr:uid="{A6432C7C-7DD3-4F3B-A81E-2F2D517C9ED9}"/>
    <cellStyle name="20% - Accent3 7 7" xfId="4674" xr:uid="{96FC9ACE-3A26-484E-A2BC-BA5D7F70BE53}"/>
    <cellStyle name="20% - Accent4 2" xfId="130" xr:uid="{9035BFA6-FD06-4389-B73D-2E98F9DBEF2E}"/>
    <cellStyle name="20% - Accent4 2 10" xfId="2850" xr:uid="{ABCB9717-1B0F-4101-A7F2-9E08AC5943DA}"/>
    <cellStyle name="20% - Accent4 2 11" xfId="3755" xr:uid="{808AEEA4-C707-43A7-B3B1-0A292C2CC69F}"/>
    <cellStyle name="20% - Accent4 2 12" xfId="4676" xr:uid="{730502C6-22CD-4935-A61D-A860EB73B607}"/>
    <cellStyle name="20% - Accent4 2 2" xfId="131" xr:uid="{EA60ACAA-302E-4512-829E-572D79CE804B}"/>
    <cellStyle name="20% - Accent4 2 2 2" xfId="132" xr:uid="{3F3C0296-0F28-4A33-B358-E9C22227488F}"/>
    <cellStyle name="20% - Accent4 2 2 2 2" xfId="133" xr:uid="{7E5E162E-8976-4E6D-87F8-BEC2064B1CD4}"/>
    <cellStyle name="20% - Accent4 2 2 2 2 2" xfId="134" xr:uid="{7578D46C-2E99-4C1D-99D1-5909425D8635}"/>
    <cellStyle name="20% - Accent4 2 2 2 2 2 2" xfId="1113" xr:uid="{12387A8D-D215-4239-8A38-CE07675A6893}"/>
    <cellStyle name="20% - Accent4 2 2 2 2 2 3" xfId="1978" xr:uid="{46160024-AA2D-41ED-9BC4-705B87883BDE}"/>
    <cellStyle name="20% - Accent4 2 2 2 2 2 4" xfId="2854" xr:uid="{2F74886B-1792-4B4F-9D63-808F74B1A4C2}"/>
    <cellStyle name="20% - Accent4 2 2 2 2 2 5" xfId="3759" xr:uid="{6272055A-E480-4936-8000-1C0D81E935FA}"/>
    <cellStyle name="20% - Accent4 2 2 2 2 2 6" xfId="4680" xr:uid="{2D468B64-F7D9-47A0-BB84-1AF311646BA6}"/>
    <cellStyle name="20% - Accent4 2 2 2 2 3" xfId="1112" xr:uid="{48475025-0D28-4360-92BB-0C12AD4069AE}"/>
    <cellStyle name="20% - Accent4 2 2 2 2 4" xfId="1977" xr:uid="{6E8FEB7D-0AC6-4D99-BAB8-50C6549C2FCC}"/>
    <cellStyle name="20% - Accent4 2 2 2 2 5" xfId="2853" xr:uid="{B936DBC2-67E9-4ACD-B230-D4470C78F825}"/>
    <cellStyle name="20% - Accent4 2 2 2 2 6" xfId="3758" xr:uid="{3700FE48-EC2E-4068-B15A-BAB55E114D0B}"/>
    <cellStyle name="20% - Accent4 2 2 2 2 7" xfId="4679" xr:uid="{200346A1-6DD2-4B7A-8302-6AF71126580A}"/>
    <cellStyle name="20% - Accent4 2 2 2 3" xfId="135" xr:uid="{4D253068-26A1-4575-8BB7-13D342A8E057}"/>
    <cellStyle name="20% - Accent4 2 2 2 3 2" xfId="1114" xr:uid="{99653CFE-3A29-49DD-BD29-F7C332CD6D63}"/>
    <cellStyle name="20% - Accent4 2 2 2 3 3" xfId="1979" xr:uid="{82362CDD-42C1-4E43-B9AD-F95BE4A6F278}"/>
    <cellStyle name="20% - Accent4 2 2 2 3 4" xfId="2855" xr:uid="{7106226D-40EE-4A03-A30F-E3C24702392E}"/>
    <cellStyle name="20% - Accent4 2 2 2 3 5" xfId="3760" xr:uid="{02FA47FD-9186-46D3-AB5F-21C4EA0674EC}"/>
    <cellStyle name="20% - Accent4 2 2 2 3 6" xfId="4681" xr:uid="{7A3B0886-B146-49E9-98F0-B580082E955B}"/>
    <cellStyle name="20% - Accent4 2 2 2 4" xfId="1111" xr:uid="{5CA16787-3E4D-4E10-8925-C13BBBDEC6BD}"/>
    <cellStyle name="20% - Accent4 2 2 2 5" xfId="1976" xr:uid="{3F620C2F-E17D-4110-BC2D-5064470F126B}"/>
    <cellStyle name="20% - Accent4 2 2 2 6" xfId="2852" xr:uid="{9912B031-313E-435C-AE99-74D9516CBBBF}"/>
    <cellStyle name="20% - Accent4 2 2 2 7" xfId="3757" xr:uid="{7190690F-C3A6-48F3-89CB-2FB1F2981384}"/>
    <cellStyle name="20% - Accent4 2 2 2 8" xfId="4678" xr:uid="{5847885B-025E-4DD8-8C42-3933AC897FA2}"/>
    <cellStyle name="20% - Accent4 2 2 3" xfId="136" xr:uid="{F1A8F55B-9906-47E9-9FCF-84D08CD68AD8}"/>
    <cellStyle name="20% - Accent4 2 2 3 2" xfId="137" xr:uid="{5C4B5C9D-EC58-4397-A709-9973CD648E01}"/>
    <cellStyle name="20% - Accent4 2 2 3 2 2" xfId="1116" xr:uid="{0C717FBB-4212-49EA-A8D4-CED4008DD84E}"/>
    <cellStyle name="20% - Accent4 2 2 3 2 3" xfId="1981" xr:uid="{E4E56DF3-2D33-4E55-9D3E-49DA6052664B}"/>
    <cellStyle name="20% - Accent4 2 2 3 2 4" xfId="2857" xr:uid="{A78354B1-7CFD-4578-A214-CB987EBFB69B}"/>
    <cellStyle name="20% - Accent4 2 2 3 2 5" xfId="3762" xr:uid="{5121620C-109B-48A1-831B-0F69BD857C93}"/>
    <cellStyle name="20% - Accent4 2 2 3 2 6" xfId="4683" xr:uid="{1915F972-E414-446E-8286-54974A1FCF48}"/>
    <cellStyle name="20% - Accent4 2 2 3 3" xfId="1115" xr:uid="{9083697D-3727-4BEA-B32D-C996471850DF}"/>
    <cellStyle name="20% - Accent4 2 2 3 4" xfId="1980" xr:uid="{52E81476-4999-4671-89B9-2C60B2372047}"/>
    <cellStyle name="20% - Accent4 2 2 3 5" xfId="2856" xr:uid="{BD3B6581-DA5D-4A4A-BDF7-2EFABF610950}"/>
    <cellStyle name="20% - Accent4 2 2 3 6" xfId="3761" xr:uid="{642E8ADB-3746-490D-94A6-105366C357FF}"/>
    <cellStyle name="20% - Accent4 2 2 3 7" xfId="4682" xr:uid="{ECA8085F-356D-476D-973F-D5DAE384DAA5}"/>
    <cellStyle name="20% - Accent4 2 2 4" xfId="138" xr:uid="{22771477-DD06-487E-A262-E61C018DE956}"/>
    <cellStyle name="20% - Accent4 2 2 4 2" xfId="1117" xr:uid="{9FAC43FA-5B75-4984-AF80-754A057E66BF}"/>
    <cellStyle name="20% - Accent4 2 2 4 3" xfId="1982" xr:uid="{07FB9519-FD17-4BFB-AF62-61EE549F4B42}"/>
    <cellStyle name="20% - Accent4 2 2 4 4" xfId="2858" xr:uid="{FD421D8B-AD0A-4C38-BA8D-7BFA2D7A909F}"/>
    <cellStyle name="20% - Accent4 2 2 4 5" xfId="3763" xr:uid="{931B5407-5C73-4E52-BF46-46C0C9A3573D}"/>
    <cellStyle name="20% - Accent4 2 2 4 6" xfId="4684" xr:uid="{8F97C9E6-6A06-4A45-9BE1-6AF03CBBEEF1}"/>
    <cellStyle name="20% - Accent4 2 2 5" xfId="1110" xr:uid="{5A1511F4-CBF8-4E6A-8DF7-6B702C66CC0A}"/>
    <cellStyle name="20% - Accent4 2 2 6" xfId="1975" xr:uid="{708CA55B-992F-4605-A01F-83F132D40C4E}"/>
    <cellStyle name="20% - Accent4 2 2 7" xfId="2851" xr:uid="{9BF3E175-DCA4-42DD-8AAE-9AAB3A4607DF}"/>
    <cellStyle name="20% - Accent4 2 2 8" xfId="3756" xr:uid="{246C4FC5-E59E-4F56-9929-E38ABDCD5915}"/>
    <cellStyle name="20% - Accent4 2 2 9" xfId="4677" xr:uid="{A4A73FD0-BC3C-44CF-8822-3CC44E2555B5}"/>
    <cellStyle name="20% - Accent4 2 3" xfId="139" xr:uid="{399C2056-5B05-44F5-A9C9-C2827D98D710}"/>
    <cellStyle name="20% - Accent4 2 3 2" xfId="140" xr:uid="{AB4608F0-B5AF-4DA0-AE80-B34E3D3C9B20}"/>
    <cellStyle name="20% - Accent4 2 3 2 2" xfId="141" xr:uid="{6F58F5AF-D0FD-403F-8628-5D59CC3C2EF3}"/>
    <cellStyle name="20% - Accent4 2 3 2 2 2" xfId="1120" xr:uid="{0805C220-783E-4BE4-9BB8-9192F9E6A698}"/>
    <cellStyle name="20% - Accent4 2 3 2 2 3" xfId="1985" xr:uid="{05A145B2-3EC5-4593-9D9B-A2A12B6E94AC}"/>
    <cellStyle name="20% - Accent4 2 3 2 2 4" xfId="2861" xr:uid="{2B924286-4A8E-4C5A-8F3D-79F6CADF8EAF}"/>
    <cellStyle name="20% - Accent4 2 3 2 2 5" xfId="3766" xr:uid="{3B5C8484-AF60-4704-8860-73633577B88E}"/>
    <cellStyle name="20% - Accent4 2 3 2 2 6" xfId="4687" xr:uid="{CB697836-A871-4F3B-B58C-7DA568934749}"/>
    <cellStyle name="20% - Accent4 2 3 2 3" xfId="1119" xr:uid="{161C9AD0-77D5-46C9-BCB5-E78D8232EC87}"/>
    <cellStyle name="20% - Accent4 2 3 2 4" xfId="1984" xr:uid="{43D52279-92AA-448A-B191-9A7B6F2277CE}"/>
    <cellStyle name="20% - Accent4 2 3 2 5" xfId="2860" xr:uid="{4B8AC88E-40A6-4D89-A40A-8B795DA6F65B}"/>
    <cellStyle name="20% - Accent4 2 3 2 6" xfId="3765" xr:uid="{6439BB81-5B1C-4281-871C-3A20E21AFA8E}"/>
    <cellStyle name="20% - Accent4 2 3 2 7" xfId="4686" xr:uid="{8D7618B7-6607-4017-976A-9D98234D94BF}"/>
    <cellStyle name="20% - Accent4 2 3 3" xfId="142" xr:uid="{825BE194-21EC-43D8-89EF-F5B6999069D6}"/>
    <cellStyle name="20% - Accent4 2 3 3 2" xfId="1121" xr:uid="{7192F6A4-B275-40C5-BDDB-19BC99D325C9}"/>
    <cellStyle name="20% - Accent4 2 3 3 3" xfId="1986" xr:uid="{12078579-6B13-41C5-975E-7975257824D9}"/>
    <cellStyle name="20% - Accent4 2 3 3 4" xfId="2862" xr:uid="{78955F83-E854-4A47-841E-C6126867A204}"/>
    <cellStyle name="20% - Accent4 2 3 3 5" xfId="3767" xr:uid="{897FD90A-85AD-4265-95CF-7DE8DB7F450D}"/>
    <cellStyle name="20% - Accent4 2 3 3 6" xfId="4688" xr:uid="{1AFECF8D-6944-473C-BBE0-874A05FFDB2A}"/>
    <cellStyle name="20% - Accent4 2 3 4" xfId="1118" xr:uid="{DDCA0BBF-67DA-43E8-B648-0BE3C77730B6}"/>
    <cellStyle name="20% - Accent4 2 3 5" xfId="1983" xr:uid="{AE505DAA-A7E9-427C-B8FD-D4189D9B4115}"/>
    <cellStyle name="20% - Accent4 2 3 6" xfId="2859" xr:uid="{77595703-1F9D-43DE-9143-C39B74E0E978}"/>
    <cellStyle name="20% - Accent4 2 3 7" xfId="3764" xr:uid="{1E7C2B97-24B8-4E64-A892-5B7F4A8A61F9}"/>
    <cellStyle name="20% - Accent4 2 3 8" xfId="4685" xr:uid="{0673DF4B-8019-4B09-9AF3-5C8E96165532}"/>
    <cellStyle name="20% - Accent4 2 4" xfId="143" xr:uid="{07F93AFE-27D6-406C-ABFD-88AC99B5F464}"/>
    <cellStyle name="20% - Accent4 2 4 2" xfId="144" xr:uid="{EF0BA2EB-A9B3-4C4A-B8B3-23383C100B5A}"/>
    <cellStyle name="20% - Accent4 2 4 2 2" xfId="145" xr:uid="{B7D47194-586E-40BA-883A-779B3485487A}"/>
    <cellStyle name="20% - Accent4 2 4 2 2 2" xfId="1124" xr:uid="{679E5A2C-6E48-4BCA-899B-3D671EAEA053}"/>
    <cellStyle name="20% - Accent4 2 4 2 2 3" xfId="1989" xr:uid="{EE85D0B4-49AC-40D0-AD9B-6469810AF0DE}"/>
    <cellStyle name="20% - Accent4 2 4 2 2 4" xfId="2865" xr:uid="{DAF0881C-75E3-485D-861D-7A10C581AAA7}"/>
    <cellStyle name="20% - Accent4 2 4 2 2 5" xfId="3770" xr:uid="{FC3C892B-13AF-4D79-AEC6-EF2DFD65B1B0}"/>
    <cellStyle name="20% - Accent4 2 4 2 2 6" xfId="4691" xr:uid="{DEAB2C44-CE91-434B-85C7-984178E863A2}"/>
    <cellStyle name="20% - Accent4 2 4 2 3" xfId="1123" xr:uid="{2FCF5D86-E401-4ED7-A78C-1DD6F4276452}"/>
    <cellStyle name="20% - Accent4 2 4 2 4" xfId="1988" xr:uid="{B62D1FCD-8E4B-4FE2-9B41-8467F367B8B4}"/>
    <cellStyle name="20% - Accent4 2 4 2 5" xfId="2864" xr:uid="{5DDCF8B3-0662-4AEB-8FF5-A5CC83DD9C76}"/>
    <cellStyle name="20% - Accent4 2 4 2 6" xfId="3769" xr:uid="{B1E2E596-9B48-4288-85CE-AD5F4489D3B4}"/>
    <cellStyle name="20% - Accent4 2 4 2 7" xfId="4690" xr:uid="{B696C471-961C-4C70-A47C-FD979DFF1211}"/>
    <cellStyle name="20% - Accent4 2 4 3" xfId="146" xr:uid="{55142B50-9E77-4CE2-B21C-9C49F7E2F3CA}"/>
    <cellStyle name="20% - Accent4 2 4 3 2" xfId="1125" xr:uid="{1270CD28-B6E3-43C8-8964-BF5C1A4C4E82}"/>
    <cellStyle name="20% - Accent4 2 4 3 3" xfId="1990" xr:uid="{46AE8E31-7DC3-48E0-A88B-8F254DA0D0CB}"/>
    <cellStyle name="20% - Accent4 2 4 3 4" xfId="2866" xr:uid="{55C27F68-4DCF-4610-BD88-DB240267791F}"/>
    <cellStyle name="20% - Accent4 2 4 3 5" xfId="3771" xr:uid="{CE31BCBA-44A9-4366-B996-CB564D52E675}"/>
    <cellStyle name="20% - Accent4 2 4 3 6" xfId="4692" xr:uid="{B96E7BB2-6B38-4861-9EDF-DECEF3EB07F8}"/>
    <cellStyle name="20% - Accent4 2 4 4" xfId="1122" xr:uid="{D4A4FECA-4AC8-468E-8928-623FA76BBE68}"/>
    <cellStyle name="20% - Accent4 2 4 5" xfId="1987" xr:uid="{524132C4-3CAC-4107-82CE-0A8EAF3D67A1}"/>
    <cellStyle name="20% - Accent4 2 4 6" xfId="2863" xr:uid="{7A4C1AFD-21FA-475E-821D-D5E96361156E}"/>
    <cellStyle name="20% - Accent4 2 4 7" xfId="3768" xr:uid="{96A54DD9-355C-4D30-B2C4-319057AF9CB2}"/>
    <cellStyle name="20% - Accent4 2 4 8" xfId="4689" xr:uid="{9526BE95-1A6F-4B7C-AAF0-2B58BD184830}"/>
    <cellStyle name="20% - Accent4 2 5" xfId="147" xr:uid="{09902D82-2834-4D15-87C2-5F7F53E880E5}"/>
    <cellStyle name="20% - Accent4 2 5 2" xfId="148" xr:uid="{BE3B0663-84E1-4589-BE81-EC7DE061C02A}"/>
    <cellStyle name="20% - Accent4 2 5 2 2" xfId="1127" xr:uid="{69408F3D-0652-40E4-8A2A-1AC56597DD4E}"/>
    <cellStyle name="20% - Accent4 2 5 2 3" xfId="1992" xr:uid="{2530C812-5B99-4280-A766-5185027731D2}"/>
    <cellStyle name="20% - Accent4 2 5 2 4" xfId="2868" xr:uid="{D608D415-952B-41FB-95E1-38A72F7029BB}"/>
    <cellStyle name="20% - Accent4 2 5 2 5" xfId="3773" xr:uid="{C144AD2B-A81A-4B33-90BE-83AFBA8F3475}"/>
    <cellStyle name="20% - Accent4 2 5 2 6" xfId="4694" xr:uid="{1782B420-BA9E-424B-9937-8D32A64C0EEA}"/>
    <cellStyle name="20% - Accent4 2 5 3" xfId="1126" xr:uid="{3F5DB4D6-E9AA-4F47-AE77-393DF2D07024}"/>
    <cellStyle name="20% - Accent4 2 5 4" xfId="1991" xr:uid="{7A7B9DA6-943A-47A2-A8D3-AC7648588E24}"/>
    <cellStyle name="20% - Accent4 2 5 5" xfId="2867" xr:uid="{8D2D734D-0A1A-4695-BF86-05007254E2FE}"/>
    <cellStyle name="20% - Accent4 2 5 6" xfId="3772" xr:uid="{45505894-D920-4B0F-8583-C8ACE04D71D7}"/>
    <cellStyle name="20% - Accent4 2 5 7" xfId="4693" xr:uid="{B7A05EAC-D5C2-4BCA-8233-8E4A67DDEC35}"/>
    <cellStyle name="20% - Accent4 2 6" xfId="149" xr:uid="{92E93A56-FE70-4D1D-BCD5-0C1C3492373D}"/>
    <cellStyle name="20% - Accent4 2 6 2" xfId="150" xr:uid="{3594D2D0-C6D9-4CC7-879E-E69E8C08B72C}"/>
    <cellStyle name="20% - Accent4 2 6 2 2" xfId="1129" xr:uid="{677A0DEB-9983-4FCA-8B3A-3DE20770B278}"/>
    <cellStyle name="20% - Accent4 2 6 2 3" xfId="1994" xr:uid="{2B4E1636-D8AB-4AD9-83F3-126DA2615C56}"/>
    <cellStyle name="20% - Accent4 2 6 2 4" xfId="2870" xr:uid="{714B4C03-EC71-4D61-9362-4594A9D8F4E6}"/>
    <cellStyle name="20% - Accent4 2 6 2 5" xfId="3775" xr:uid="{7FC12E8A-EE19-4E12-93F9-638756375029}"/>
    <cellStyle name="20% - Accent4 2 6 2 6" xfId="4696" xr:uid="{7DDACF38-BEA6-4731-BBC5-B2F1ECAB8DB6}"/>
    <cellStyle name="20% - Accent4 2 6 3" xfId="1128" xr:uid="{E2BA82F5-0379-4A9B-B494-F039A304EDDE}"/>
    <cellStyle name="20% - Accent4 2 6 4" xfId="1993" xr:uid="{B8B48A8B-7255-400F-9B87-5D700B076E77}"/>
    <cellStyle name="20% - Accent4 2 6 5" xfId="2869" xr:uid="{F33C799D-EED8-4A2D-9925-0710DF07202F}"/>
    <cellStyle name="20% - Accent4 2 6 6" xfId="3774" xr:uid="{5349FCB7-AD45-40D5-B490-E3ABE7818D95}"/>
    <cellStyle name="20% - Accent4 2 6 7" xfId="4695" xr:uid="{15EE7BB2-A6AF-4CAE-BC60-B59A848D5740}"/>
    <cellStyle name="20% - Accent4 2 7" xfId="151" xr:uid="{99749D62-EE1E-4794-8C56-DF0136747614}"/>
    <cellStyle name="20% - Accent4 2 7 2" xfId="1130" xr:uid="{B254926F-407B-4E85-B24B-34B6AD1D1A38}"/>
    <cellStyle name="20% - Accent4 2 7 3" xfId="1995" xr:uid="{332F5E62-CF2A-4C9E-9B54-9990AA5EF55D}"/>
    <cellStyle name="20% - Accent4 2 7 4" xfId="2871" xr:uid="{1DF71A42-C4BA-48A0-B573-2ECF7F20F6F5}"/>
    <cellStyle name="20% - Accent4 2 7 5" xfId="3776" xr:uid="{D2B31F7A-0D69-4AD3-A784-883F8C4FCCFD}"/>
    <cellStyle name="20% - Accent4 2 7 6" xfId="4697" xr:uid="{505E7BD1-4659-4ED1-8A27-E763A2A9AD25}"/>
    <cellStyle name="20% - Accent4 2 8" xfId="1109" xr:uid="{AF553F4D-83D1-45C4-BD16-0594FF6E3681}"/>
    <cellStyle name="20% - Accent4 2 9" xfId="1974" xr:uid="{EFEBD38D-2032-4107-B0F8-DACEF0B05FED}"/>
    <cellStyle name="20% - Accent4 3" xfId="152" xr:uid="{2B43BC14-78E7-4A79-9713-E4396699EEAB}"/>
    <cellStyle name="20% - Accent4 3 2" xfId="153" xr:uid="{37662EEC-F125-4827-AF39-8C7EC747DD54}"/>
    <cellStyle name="20% - Accent4 3 2 2" xfId="154" xr:uid="{721BB168-6716-48AA-A6CD-7B7E0DB44A3C}"/>
    <cellStyle name="20% - Accent4 3 2 2 2" xfId="155" xr:uid="{BBB4EB96-1501-4C9B-95E1-5A0C94A07A1C}"/>
    <cellStyle name="20% - Accent4 3 2 2 2 2" xfId="1134" xr:uid="{2697D8B0-7BC5-462C-A8FC-C05F4F85D28E}"/>
    <cellStyle name="20% - Accent4 3 2 2 2 3" xfId="1999" xr:uid="{AB2F98E5-7361-499D-9DCE-F08975E9CCB7}"/>
    <cellStyle name="20% - Accent4 3 2 2 2 4" xfId="2875" xr:uid="{85890F80-B642-47BE-BE8A-DE2F442F67F3}"/>
    <cellStyle name="20% - Accent4 3 2 2 2 5" xfId="3780" xr:uid="{BC4867F6-60AC-4800-BAC0-48DC23714F48}"/>
    <cellStyle name="20% - Accent4 3 2 2 2 6" xfId="4701" xr:uid="{C98FD412-4E18-4FDE-BC9A-BB31E2F8B181}"/>
    <cellStyle name="20% - Accent4 3 2 2 3" xfId="1133" xr:uid="{9D6662E2-B6A8-4DED-B359-5C88C3BCF4B1}"/>
    <cellStyle name="20% - Accent4 3 2 2 4" xfId="1998" xr:uid="{3E5BD3A9-E4A3-4864-95FB-991C3D6E5428}"/>
    <cellStyle name="20% - Accent4 3 2 2 5" xfId="2874" xr:uid="{211D804D-E331-4F9E-89D4-A17EA2037F6B}"/>
    <cellStyle name="20% - Accent4 3 2 2 6" xfId="3779" xr:uid="{0D186640-0FF0-41E1-9C4B-91EC56182AE8}"/>
    <cellStyle name="20% - Accent4 3 2 2 7" xfId="4700" xr:uid="{A759A627-A145-4E8C-B979-8BC4C711FFD5}"/>
    <cellStyle name="20% - Accent4 3 2 3" xfId="156" xr:uid="{6C1848DA-205F-4602-A0B8-75822DE3C0FB}"/>
    <cellStyle name="20% - Accent4 3 2 3 2" xfId="1135" xr:uid="{CE2657D5-2FAE-4580-B1B1-32D2D378EC88}"/>
    <cellStyle name="20% - Accent4 3 2 3 3" xfId="2000" xr:uid="{AFC2EC9C-71E8-4959-901E-931DE0DAE0E8}"/>
    <cellStyle name="20% - Accent4 3 2 3 4" xfId="2876" xr:uid="{1830A695-8E87-42E6-B64E-01E07E9BA97F}"/>
    <cellStyle name="20% - Accent4 3 2 3 5" xfId="3781" xr:uid="{7EB2B5FB-5A29-49A2-9078-AB9FD90D87EE}"/>
    <cellStyle name="20% - Accent4 3 2 3 6" xfId="4702" xr:uid="{3F64129D-3F1E-4EFB-98BE-87181CB83FDE}"/>
    <cellStyle name="20% - Accent4 3 2 4" xfId="1132" xr:uid="{E02CDD96-CA26-491C-86E9-DD4E0FDDDC44}"/>
    <cellStyle name="20% - Accent4 3 2 5" xfId="1997" xr:uid="{F9738851-E5A6-40E8-AF1A-6861623C481C}"/>
    <cellStyle name="20% - Accent4 3 2 6" xfId="2873" xr:uid="{6ACF30FE-F6AF-43E4-822A-1C16D0335460}"/>
    <cellStyle name="20% - Accent4 3 2 7" xfId="3778" xr:uid="{BE30D7F4-6647-41DD-A5D6-AD18976523C0}"/>
    <cellStyle name="20% - Accent4 3 2 8" xfId="4699" xr:uid="{3A452A3C-9308-4CF5-B51C-6BC905ED8744}"/>
    <cellStyle name="20% - Accent4 3 3" xfId="157" xr:uid="{ABDF46AE-2E1E-4A75-ADFD-C0F3604DA803}"/>
    <cellStyle name="20% - Accent4 3 3 2" xfId="158" xr:uid="{8EBBD8B3-ED7E-47DC-AEB1-8713AD1138A3}"/>
    <cellStyle name="20% - Accent4 3 3 2 2" xfId="1137" xr:uid="{DF2DD0D5-9A7E-4FB8-A2A6-19583F54A27C}"/>
    <cellStyle name="20% - Accent4 3 3 2 3" xfId="2002" xr:uid="{DD38937C-5CEB-4AF3-9DF5-04BE72A1E6DE}"/>
    <cellStyle name="20% - Accent4 3 3 2 4" xfId="2878" xr:uid="{E742A876-0C4F-494F-B513-C7D9CB695303}"/>
    <cellStyle name="20% - Accent4 3 3 2 5" xfId="3783" xr:uid="{5EF42300-8727-40E0-AF9A-0BD39C327898}"/>
    <cellStyle name="20% - Accent4 3 3 2 6" xfId="4704" xr:uid="{DDD7F031-58D4-4270-A8CA-45BD580F97E9}"/>
    <cellStyle name="20% - Accent4 3 3 3" xfId="1136" xr:uid="{3A6081A3-3B05-425E-93DE-2C9288365311}"/>
    <cellStyle name="20% - Accent4 3 3 4" xfId="2001" xr:uid="{454A2CC8-47F2-4097-8B74-DCD1D7FF5579}"/>
    <cellStyle name="20% - Accent4 3 3 5" xfId="2877" xr:uid="{6B933921-9925-473A-9BCE-93E8F0E4CEF5}"/>
    <cellStyle name="20% - Accent4 3 3 6" xfId="3782" xr:uid="{B945D708-C3B0-49EC-9ED1-9B1A98673269}"/>
    <cellStyle name="20% - Accent4 3 3 7" xfId="4703" xr:uid="{93FAE7BE-EEBE-471E-A67E-F8485ED9CDBA}"/>
    <cellStyle name="20% - Accent4 3 4" xfId="159" xr:uid="{BF4B21EC-6323-4AB2-A482-CA7262B0449E}"/>
    <cellStyle name="20% - Accent4 3 4 2" xfId="1138" xr:uid="{1B3EFAE4-27E5-4A3D-9651-856391AFAA24}"/>
    <cellStyle name="20% - Accent4 3 4 3" xfId="2003" xr:uid="{1F641349-B7B3-412A-A908-92A73F99BC4D}"/>
    <cellStyle name="20% - Accent4 3 4 4" xfId="2879" xr:uid="{7E3B5760-4C2F-4FD5-87EA-62FF8C2637A1}"/>
    <cellStyle name="20% - Accent4 3 4 5" xfId="3784" xr:uid="{094F9EAA-78D2-4182-BFA2-46C57861D0D1}"/>
    <cellStyle name="20% - Accent4 3 4 6" xfId="4705" xr:uid="{83FC7EB1-E4A2-47DD-B961-7F8141F7E353}"/>
    <cellStyle name="20% - Accent4 3 5" xfId="1131" xr:uid="{94153A92-7412-4856-B3DC-DF7861341F5F}"/>
    <cellStyle name="20% - Accent4 3 6" xfId="1996" xr:uid="{30EB8C7A-0E22-4949-B942-7D453B4529B9}"/>
    <cellStyle name="20% - Accent4 3 7" xfId="2872" xr:uid="{E08C9C0F-805C-4829-9949-801387758CBD}"/>
    <cellStyle name="20% - Accent4 3 8" xfId="3777" xr:uid="{25F0112C-6CBD-4E0E-A8FC-C06E179B25F8}"/>
    <cellStyle name="20% - Accent4 3 9" xfId="4698" xr:uid="{311DE075-5469-4CE7-BE90-205CDA4B113F}"/>
    <cellStyle name="20% - Accent4 4" xfId="160" xr:uid="{1AE9A138-CB4E-4A41-A108-8D8C33868A3C}"/>
    <cellStyle name="20% - Accent4 4 2" xfId="161" xr:uid="{3C465C4A-CF0B-40BE-B6EF-FA09F2619E4F}"/>
    <cellStyle name="20% - Accent4 4 2 2" xfId="162" xr:uid="{1706F9FE-5935-4F3C-BCAE-F6710FD00B75}"/>
    <cellStyle name="20% - Accent4 4 2 2 2" xfId="1141" xr:uid="{89968241-D120-4F62-9CC8-929F6D41D9AB}"/>
    <cellStyle name="20% - Accent4 4 2 2 3" xfId="2006" xr:uid="{B05A811C-28D0-4D5D-9E21-8B6785A3CE63}"/>
    <cellStyle name="20% - Accent4 4 2 2 4" xfId="2882" xr:uid="{804E436F-6FDB-4405-A655-74255D72760E}"/>
    <cellStyle name="20% - Accent4 4 2 2 5" xfId="3787" xr:uid="{B81530BF-7F84-427C-8E21-71EE5A69E4DA}"/>
    <cellStyle name="20% - Accent4 4 2 2 6" xfId="4708" xr:uid="{C0789858-C76D-49A8-8754-74EA6BF18994}"/>
    <cellStyle name="20% - Accent4 4 2 3" xfId="1140" xr:uid="{E3B93C1C-C1EB-4EC7-A7F2-C4929C4D10A2}"/>
    <cellStyle name="20% - Accent4 4 2 4" xfId="2005" xr:uid="{F74040A6-9B43-4818-BE35-21FD5A90CEF1}"/>
    <cellStyle name="20% - Accent4 4 2 5" xfId="2881" xr:uid="{9180BEAE-73F0-48EC-AD9F-9F12441818F5}"/>
    <cellStyle name="20% - Accent4 4 2 6" xfId="3786" xr:uid="{9AF8E492-264D-4375-8A16-6CA67805D022}"/>
    <cellStyle name="20% - Accent4 4 2 7" xfId="4707" xr:uid="{ECA06657-C50A-4082-B4C4-25289FFEB995}"/>
    <cellStyle name="20% - Accent4 4 3" xfId="163" xr:uid="{9AA68707-6681-48F4-A2F6-AAD90CC5E3FD}"/>
    <cellStyle name="20% - Accent4 4 3 2" xfId="1142" xr:uid="{6BFFF821-D768-4206-8E18-CD627E6E0B6D}"/>
    <cellStyle name="20% - Accent4 4 3 3" xfId="2007" xr:uid="{B004B466-3313-4A46-B4E6-8F3C57D812A9}"/>
    <cellStyle name="20% - Accent4 4 3 4" xfId="2883" xr:uid="{36EBB6D6-BEBC-4EF2-A0B3-E4B85882F185}"/>
    <cellStyle name="20% - Accent4 4 3 5" xfId="3788" xr:uid="{BEAC7411-8E4F-4807-ADEA-4C9091901C43}"/>
    <cellStyle name="20% - Accent4 4 3 6" xfId="4709" xr:uid="{5114138E-CC81-4E24-A9EE-0C67C8DD51EF}"/>
    <cellStyle name="20% - Accent4 4 4" xfId="1139" xr:uid="{789F0B7E-4E41-4F6D-A310-9EFF1C89BDB3}"/>
    <cellStyle name="20% - Accent4 4 5" xfId="2004" xr:uid="{1252F2F4-60C8-4A4A-824E-F82423FC25C7}"/>
    <cellStyle name="20% - Accent4 4 6" xfId="2880" xr:uid="{16ED21DE-2B6D-45C4-8FA2-C795E0B6F9D6}"/>
    <cellStyle name="20% - Accent4 4 7" xfId="3785" xr:uid="{7901F134-E1E3-473D-B9C8-E55FB4EA7B58}"/>
    <cellStyle name="20% - Accent4 4 8" xfId="4706" xr:uid="{265EA735-77A5-4364-86C9-E3C74F3F2AD2}"/>
    <cellStyle name="20% - Accent4 5" xfId="164" xr:uid="{2377111B-B4BA-4EDD-9A56-A00BB7C989CB}"/>
    <cellStyle name="20% - Accent4 5 2" xfId="165" xr:uid="{1E99C1DC-24F5-40BD-828D-61E064F67BA2}"/>
    <cellStyle name="20% - Accent4 5 2 2" xfId="166" xr:uid="{C8502032-F881-4B82-B586-D3A1AE51D340}"/>
    <cellStyle name="20% - Accent4 5 2 2 2" xfId="1145" xr:uid="{A3235FD0-EC30-4599-AD5F-B91E4F4E241D}"/>
    <cellStyle name="20% - Accent4 5 2 2 3" xfId="2010" xr:uid="{A4B90808-80BC-444C-A882-E25058F022E8}"/>
    <cellStyle name="20% - Accent4 5 2 2 4" xfId="2886" xr:uid="{4C58F337-CA0F-4B02-B8D4-5872E1AC0013}"/>
    <cellStyle name="20% - Accent4 5 2 2 5" xfId="3791" xr:uid="{B9124F0A-E20C-4E36-946C-06114CF4240D}"/>
    <cellStyle name="20% - Accent4 5 2 2 6" xfId="4712" xr:uid="{75C8E046-5EAD-41A7-9BCA-5C0C1FC3BC17}"/>
    <cellStyle name="20% - Accent4 5 2 3" xfId="1144" xr:uid="{FBC4BACA-FC13-4A3B-AE64-46CDE8610624}"/>
    <cellStyle name="20% - Accent4 5 2 4" xfId="2009" xr:uid="{58ABB539-1AF3-4E69-B421-E773D445A068}"/>
    <cellStyle name="20% - Accent4 5 2 5" xfId="2885" xr:uid="{0A84ED73-A135-4161-8150-4FC8A6F0BF38}"/>
    <cellStyle name="20% - Accent4 5 2 6" xfId="3790" xr:uid="{FBD6C226-37D8-4FDB-8768-0685DE774E39}"/>
    <cellStyle name="20% - Accent4 5 2 7" xfId="4711" xr:uid="{A68F5220-B1DC-427E-821F-C667C4232336}"/>
    <cellStyle name="20% - Accent4 5 3" xfId="167" xr:uid="{3216E588-82CC-4047-BC39-EBAAE1EFB888}"/>
    <cellStyle name="20% - Accent4 5 3 2" xfId="1146" xr:uid="{81D0F6EC-70F7-4850-BD82-C97C4868759D}"/>
    <cellStyle name="20% - Accent4 5 3 3" xfId="2011" xr:uid="{F5BBBE6A-4FBF-4D4F-997A-499B968D5F36}"/>
    <cellStyle name="20% - Accent4 5 3 4" xfId="2887" xr:uid="{783AA5B9-28FA-4AEF-8DAD-FBDBED1DC6DF}"/>
    <cellStyle name="20% - Accent4 5 3 5" xfId="3792" xr:uid="{E5918DC0-CE06-4BD3-AC02-80AFEE6FB71C}"/>
    <cellStyle name="20% - Accent4 5 3 6" xfId="4713" xr:uid="{5214391B-AB76-485B-935D-02E7FB24913D}"/>
    <cellStyle name="20% - Accent4 5 4" xfId="1143" xr:uid="{088E5FEE-A8BD-4AC7-87B5-9E965E54133A}"/>
    <cellStyle name="20% - Accent4 5 5" xfId="2008" xr:uid="{101B9F50-AAEB-41E2-88F4-81EE9546FABE}"/>
    <cellStyle name="20% - Accent4 5 6" xfId="2884" xr:uid="{8A769C10-DAFF-4771-9548-6D48641E8BCD}"/>
    <cellStyle name="20% - Accent4 5 7" xfId="3789" xr:uid="{34921301-D11D-4406-A3F5-7EDDCEDB6D35}"/>
    <cellStyle name="20% - Accent4 5 8" xfId="4710" xr:uid="{18139871-822B-4B23-AE6E-D283550AFBDF}"/>
    <cellStyle name="20% - Accent4 6" xfId="168" xr:uid="{57DF01AF-B69D-45F9-9251-F3B77C5AC0B0}"/>
    <cellStyle name="20% - Accent4 6 2" xfId="169" xr:uid="{9EDFA8BF-497E-4288-B6A9-485304CF1BC7}"/>
    <cellStyle name="20% - Accent4 6 2 2" xfId="1148" xr:uid="{C65FA46C-86D8-4A4B-962C-7099C6A151BA}"/>
    <cellStyle name="20% - Accent4 6 2 3" xfId="2013" xr:uid="{EF35664D-EF24-47A2-9E34-0D1D5260306B}"/>
    <cellStyle name="20% - Accent4 6 2 4" xfId="2889" xr:uid="{4D0D3568-CD58-4A88-B034-FE67953715FB}"/>
    <cellStyle name="20% - Accent4 6 2 5" xfId="3794" xr:uid="{3D2743CC-AE43-40AC-9D7E-3E25007E21E6}"/>
    <cellStyle name="20% - Accent4 6 2 6" xfId="4715" xr:uid="{472D1DEF-B160-410A-B297-93FD9195649F}"/>
    <cellStyle name="20% - Accent4 6 3" xfId="1147" xr:uid="{5BF2AB5D-389B-47ED-9FB0-E948A7E092EB}"/>
    <cellStyle name="20% - Accent4 6 4" xfId="2012" xr:uid="{463F91C4-D5D3-4EE8-8268-0FE56EF963EA}"/>
    <cellStyle name="20% - Accent4 6 5" xfId="2888" xr:uid="{1B4BD98A-30A6-4F63-9D1F-3170D97D638E}"/>
    <cellStyle name="20% - Accent4 6 6" xfId="3793" xr:uid="{B4F8564A-446C-4FD9-A777-8280F15B581B}"/>
    <cellStyle name="20% - Accent4 6 7" xfId="4714" xr:uid="{F87079E5-C84D-43A5-8174-71EA11035846}"/>
    <cellStyle name="20% - Accent4 7" xfId="170" xr:uid="{92DBA961-B706-4E0E-87E8-9C5099CB6F94}"/>
    <cellStyle name="20% - Accent4 7 2" xfId="171" xr:uid="{EBBA8900-B702-416C-B4C7-F3A402A6ABC8}"/>
    <cellStyle name="20% - Accent4 7 2 2" xfId="1150" xr:uid="{86C5C865-E45F-4F23-BF4E-E17B12857A40}"/>
    <cellStyle name="20% - Accent4 7 2 3" xfId="2015" xr:uid="{11E9CE7E-1068-4584-93E2-8FF74EC59533}"/>
    <cellStyle name="20% - Accent4 7 2 4" xfId="2891" xr:uid="{D4601963-2AF6-4D1D-B035-77F5905B42A7}"/>
    <cellStyle name="20% - Accent4 7 2 5" xfId="3796" xr:uid="{7E6CD38E-944F-4792-A026-F787D5A4CA26}"/>
    <cellStyle name="20% - Accent4 7 2 6" xfId="4717" xr:uid="{67C2DF13-CD35-41CC-9588-CED58842CC2E}"/>
    <cellStyle name="20% - Accent4 7 3" xfId="1149" xr:uid="{113C2269-6BF4-4B5B-AA4E-B101AD3EDE61}"/>
    <cellStyle name="20% - Accent4 7 4" xfId="2014" xr:uid="{D0CC6D5A-DAA7-4F56-A1CF-1645636E017B}"/>
    <cellStyle name="20% - Accent4 7 5" xfId="2890" xr:uid="{E414EED4-868A-4657-8E3B-ADF05E0D2CFC}"/>
    <cellStyle name="20% - Accent4 7 6" xfId="3795" xr:uid="{8C283CC0-D67F-426A-B4B1-119CC079D400}"/>
    <cellStyle name="20% - Accent4 7 7" xfId="4716" xr:uid="{A6E8E812-5B8D-4144-A84C-453ECC69F182}"/>
    <cellStyle name="20% - Accent5 2" xfId="172" xr:uid="{7F16B2EE-5F07-4902-A273-86611E94F679}"/>
    <cellStyle name="20% - Accent5 2 10" xfId="2892" xr:uid="{2175361F-DEAD-4047-9549-774B3500ABEE}"/>
    <cellStyle name="20% - Accent5 2 11" xfId="3797" xr:uid="{FEBEA325-246D-4FCC-9E62-62D0EF46F119}"/>
    <cellStyle name="20% - Accent5 2 12" xfId="4718" xr:uid="{66CDBDD7-16BA-4C10-93E1-465499B993F0}"/>
    <cellStyle name="20% - Accent5 2 2" xfId="173" xr:uid="{E2C29E04-EECA-48F7-95B4-590A1C26A1DD}"/>
    <cellStyle name="20% - Accent5 2 2 2" xfId="174" xr:uid="{96898DF1-6CC3-401F-A945-CBD8DFD30D07}"/>
    <cellStyle name="20% - Accent5 2 2 2 2" xfId="175" xr:uid="{2B5D049A-DAE7-4D4E-BED0-9F3AF2757100}"/>
    <cellStyle name="20% - Accent5 2 2 2 2 2" xfId="176" xr:uid="{9ED3AEA7-4B65-4BA3-9EAA-E3CF3192A595}"/>
    <cellStyle name="20% - Accent5 2 2 2 2 2 2" xfId="1155" xr:uid="{7149E00F-34DE-4223-84FC-0BBCE28B39C7}"/>
    <cellStyle name="20% - Accent5 2 2 2 2 2 3" xfId="2020" xr:uid="{5BA226F2-DE67-48B4-AAA6-BBA0DDB1F1C2}"/>
    <cellStyle name="20% - Accent5 2 2 2 2 2 4" xfId="2896" xr:uid="{58970D56-A6EA-4B18-AC4D-6100BA19F435}"/>
    <cellStyle name="20% - Accent5 2 2 2 2 2 5" xfId="3801" xr:uid="{BD20E1C3-BAA2-4A21-A250-084E5E9AEDEE}"/>
    <cellStyle name="20% - Accent5 2 2 2 2 2 6" xfId="4722" xr:uid="{952B2609-F51F-47F7-94ED-431E5325A118}"/>
    <cellStyle name="20% - Accent5 2 2 2 2 3" xfId="1154" xr:uid="{EC84C9C3-6B78-4FF2-A99A-C731B1B1575B}"/>
    <cellStyle name="20% - Accent5 2 2 2 2 4" xfId="2019" xr:uid="{60BCC9A4-C01B-43CE-9C4D-339679D8ECB9}"/>
    <cellStyle name="20% - Accent5 2 2 2 2 5" xfId="2895" xr:uid="{523E5710-6A3F-4438-B2E8-6A228D3C06E6}"/>
    <cellStyle name="20% - Accent5 2 2 2 2 6" xfId="3800" xr:uid="{D03A54F9-2222-4E07-B51C-174FC3D1F91F}"/>
    <cellStyle name="20% - Accent5 2 2 2 2 7" xfId="4721" xr:uid="{8F2B72E1-C277-411A-A9FF-373915420FD0}"/>
    <cellStyle name="20% - Accent5 2 2 2 3" xfId="177" xr:uid="{D907B9FC-00D2-4F99-A760-D207783686B6}"/>
    <cellStyle name="20% - Accent5 2 2 2 3 2" xfId="1156" xr:uid="{FDC791DB-5AB2-4DA3-B671-41D7B084E22C}"/>
    <cellStyle name="20% - Accent5 2 2 2 3 3" xfId="2021" xr:uid="{15371A69-AA27-4C11-B3F0-0A71766DE457}"/>
    <cellStyle name="20% - Accent5 2 2 2 3 4" xfId="2897" xr:uid="{457A15EB-81A6-42E5-A60C-55B0C4D00C20}"/>
    <cellStyle name="20% - Accent5 2 2 2 3 5" xfId="3802" xr:uid="{1A80EB7F-07D5-4752-8446-DD0EDCCDCF9C}"/>
    <cellStyle name="20% - Accent5 2 2 2 3 6" xfId="4723" xr:uid="{47DB4BDF-BD44-4514-B46F-62FBCC0F6E92}"/>
    <cellStyle name="20% - Accent5 2 2 2 4" xfId="1153" xr:uid="{4E994B11-8D86-421B-8990-A1D5C4091B2C}"/>
    <cellStyle name="20% - Accent5 2 2 2 5" xfId="2018" xr:uid="{81C927AA-973D-4F9C-9269-5C34D08DD14D}"/>
    <cellStyle name="20% - Accent5 2 2 2 6" xfId="2894" xr:uid="{9267DF0A-0285-4AC3-A661-A99A72A5485D}"/>
    <cellStyle name="20% - Accent5 2 2 2 7" xfId="3799" xr:uid="{F02F6709-6F06-4952-A29A-88721AD09640}"/>
    <cellStyle name="20% - Accent5 2 2 2 8" xfId="4720" xr:uid="{02CA71CE-79A4-4379-AF4E-148AC4CBD3AE}"/>
    <cellStyle name="20% - Accent5 2 2 3" xfId="178" xr:uid="{4835489A-44E6-45B5-8F9A-8E1AB8D3828D}"/>
    <cellStyle name="20% - Accent5 2 2 3 2" xfId="179" xr:uid="{2C7E45F4-7165-47C1-9C6C-D30085610CB8}"/>
    <cellStyle name="20% - Accent5 2 2 3 2 2" xfId="1158" xr:uid="{0F86586C-BA01-4C33-9814-19842D1410B6}"/>
    <cellStyle name="20% - Accent5 2 2 3 2 3" xfId="2023" xr:uid="{080D67BB-71CB-46D0-8604-A0EBCD8F5818}"/>
    <cellStyle name="20% - Accent5 2 2 3 2 4" xfId="2899" xr:uid="{708BF4A9-86B6-4DA9-BE40-39812BE3A1CE}"/>
    <cellStyle name="20% - Accent5 2 2 3 2 5" xfId="3804" xr:uid="{23A486C1-F56F-415F-884F-E8C89C1554E3}"/>
    <cellStyle name="20% - Accent5 2 2 3 2 6" xfId="4725" xr:uid="{8DFD911C-807F-4A44-BD6F-78C353822B28}"/>
    <cellStyle name="20% - Accent5 2 2 3 3" xfId="1157" xr:uid="{02860135-3D76-435C-AB26-4BDD963A55DC}"/>
    <cellStyle name="20% - Accent5 2 2 3 4" xfId="2022" xr:uid="{92ED2360-E50E-47E3-9B9F-C7467E70741E}"/>
    <cellStyle name="20% - Accent5 2 2 3 5" xfId="2898" xr:uid="{E55395C5-6F85-4DE4-86C7-F363DBD4D588}"/>
    <cellStyle name="20% - Accent5 2 2 3 6" xfId="3803" xr:uid="{08A5611B-475C-4BD9-8E70-2FBC91F5C727}"/>
    <cellStyle name="20% - Accent5 2 2 3 7" xfId="4724" xr:uid="{E2E72062-83FF-4B04-9C19-9CE38C299C02}"/>
    <cellStyle name="20% - Accent5 2 2 4" xfId="180" xr:uid="{9FD8EB56-CBC8-4798-B478-1EBC21890EEC}"/>
    <cellStyle name="20% - Accent5 2 2 4 2" xfId="1159" xr:uid="{F5B15FA7-1D09-4105-BED6-0806A129DEF0}"/>
    <cellStyle name="20% - Accent5 2 2 4 3" xfId="2024" xr:uid="{9B8EC213-F8FE-4A38-BAED-8C174E920C62}"/>
    <cellStyle name="20% - Accent5 2 2 4 4" xfId="2900" xr:uid="{9D656FEF-D1B5-4820-89F2-5A2693D2B0FD}"/>
    <cellStyle name="20% - Accent5 2 2 4 5" xfId="3805" xr:uid="{C21E1487-D6CE-40E0-A6B7-FC95B726120D}"/>
    <cellStyle name="20% - Accent5 2 2 4 6" xfId="4726" xr:uid="{6B605E26-F6D0-4B58-BB29-E8437835ADDC}"/>
    <cellStyle name="20% - Accent5 2 2 5" xfId="1152" xr:uid="{C6259175-2BE3-4BF4-892E-D1084729A2F6}"/>
    <cellStyle name="20% - Accent5 2 2 6" xfId="2017" xr:uid="{B97A6703-983A-4952-8594-64DA494FA0FA}"/>
    <cellStyle name="20% - Accent5 2 2 7" xfId="2893" xr:uid="{54B42BC4-7E7F-4771-B312-BA69CEE68200}"/>
    <cellStyle name="20% - Accent5 2 2 8" xfId="3798" xr:uid="{2B6D4B51-AFE4-43DB-B4DC-8AC00DA13390}"/>
    <cellStyle name="20% - Accent5 2 2 9" xfId="4719" xr:uid="{0C43DB81-8EFF-41AF-8495-8E505C198ED7}"/>
    <cellStyle name="20% - Accent5 2 3" xfId="181" xr:uid="{5966C1D1-28C5-4031-AAC5-2255F524A814}"/>
    <cellStyle name="20% - Accent5 2 3 2" xfId="182" xr:uid="{FB42569C-F3DC-43A3-BC4E-217D18C397B1}"/>
    <cellStyle name="20% - Accent5 2 3 2 2" xfId="183" xr:uid="{3AAEC685-2B11-466F-8ABA-EFCB8E891D38}"/>
    <cellStyle name="20% - Accent5 2 3 2 2 2" xfId="1162" xr:uid="{067B4F75-C23A-4EBB-A936-DA4C47F1C1AF}"/>
    <cellStyle name="20% - Accent5 2 3 2 2 3" xfId="2027" xr:uid="{C3727ABC-7C96-422B-814C-359A4F304558}"/>
    <cellStyle name="20% - Accent5 2 3 2 2 4" xfId="2903" xr:uid="{21EDFEEF-EC41-4475-9AFD-250F13ABDF9A}"/>
    <cellStyle name="20% - Accent5 2 3 2 2 5" xfId="3808" xr:uid="{C79A7149-CD7D-4A7B-B53A-9E4D5753A23F}"/>
    <cellStyle name="20% - Accent5 2 3 2 2 6" xfId="4729" xr:uid="{8CADEB21-3635-4431-8CB2-F94F0CD19889}"/>
    <cellStyle name="20% - Accent5 2 3 2 3" xfId="1161" xr:uid="{BBBA104F-4E8E-41F9-B5DE-0376D8282D6B}"/>
    <cellStyle name="20% - Accent5 2 3 2 4" xfId="2026" xr:uid="{6D091E34-938F-4A31-879A-CDA5D4E3137A}"/>
    <cellStyle name="20% - Accent5 2 3 2 5" xfId="2902" xr:uid="{0070C50D-BBCB-4679-981A-CF21E571203B}"/>
    <cellStyle name="20% - Accent5 2 3 2 6" xfId="3807" xr:uid="{5D8F9EA2-905E-4875-B751-DF268F79CC6B}"/>
    <cellStyle name="20% - Accent5 2 3 2 7" xfId="4728" xr:uid="{6C6138AE-6E93-4DDE-A618-3B1633C769F6}"/>
    <cellStyle name="20% - Accent5 2 3 3" xfId="184" xr:uid="{96696F7D-6E84-4DED-9B12-ADF42BEEB4E0}"/>
    <cellStyle name="20% - Accent5 2 3 3 2" xfId="1163" xr:uid="{5D258D83-7EBD-43A3-8C26-8F6CEB54D513}"/>
    <cellStyle name="20% - Accent5 2 3 3 3" xfId="2028" xr:uid="{6F07D667-FA99-4AFD-8848-26CD6CA969B8}"/>
    <cellStyle name="20% - Accent5 2 3 3 4" xfId="2904" xr:uid="{BED1ACF9-C3B3-4EF3-B1B9-BB9EE16FDF53}"/>
    <cellStyle name="20% - Accent5 2 3 3 5" xfId="3809" xr:uid="{29699B25-FE6C-4C22-BB95-284B4FB7281B}"/>
    <cellStyle name="20% - Accent5 2 3 3 6" xfId="4730" xr:uid="{AFC56172-3C27-4CF6-89AE-A8A76AE30B53}"/>
    <cellStyle name="20% - Accent5 2 3 4" xfId="1160" xr:uid="{D266B177-340C-4E54-9C8F-319124A74727}"/>
    <cellStyle name="20% - Accent5 2 3 5" xfId="2025" xr:uid="{66C264CA-63C8-4F55-B6FD-F05C2A6DF9B4}"/>
    <cellStyle name="20% - Accent5 2 3 6" xfId="2901" xr:uid="{0AD884AB-18C7-43E6-B289-05361C4D30D9}"/>
    <cellStyle name="20% - Accent5 2 3 7" xfId="3806" xr:uid="{0AC49A66-5963-4604-BC1C-FC9558487278}"/>
    <cellStyle name="20% - Accent5 2 3 8" xfId="4727" xr:uid="{C739AFE0-7F39-4336-92E5-C0054296F65E}"/>
    <cellStyle name="20% - Accent5 2 4" xfId="185" xr:uid="{0E381FD9-3D9B-4C4F-9107-14D8B9854A6A}"/>
    <cellStyle name="20% - Accent5 2 4 2" xfId="186" xr:uid="{4A6FF19F-54B1-4A0E-89CB-BDD3DC237FDB}"/>
    <cellStyle name="20% - Accent5 2 4 2 2" xfId="187" xr:uid="{3C3BAA06-B46C-4CB3-9F8A-C59DAEFC3402}"/>
    <cellStyle name="20% - Accent5 2 4 2 2 2" xfId="1166" xr:uid="{951F7050-7140-4F13-B26D-DC679FF0889A}"/>
    <cellStyle name="20% - Accent5 2 4 2 2 3" xfId="2031" xr:uid="{10848775-0144-4A99-B173-92E19495BDF8}"/>
    <cellStyle name="20% - Accent5 2 4 2 2 4" xfId="2907" xr:uid="{9176C1FA-1C0D-4C23-A009-66624817782B}"/>
    <cellStyle name="20% - Accent5 2 4 2 2 5" xfId="3812" xr:uid="{20D94A2B-D494-4523-9176-7E17AF0FFD12}"/>
    <cellStyle name="20% - Accent5 2 4 2 2 6" xfId="4733" xr:uid="{99E2240E-A6EE-4668-B2DE-34F0B7D58B2D}"/>
    <cellStyle name="20% - Accent5 2 4 2 3" xfId="1165" xr:uid="{DDC0B88A-C6C2-4718-912F-1696BF09946A}"/>
    <cellStyle name="20% - Accent5 2 4 2 4" xfId="2030" xr:uid="{D9CD5965-B485-4403-A256-8C2CBDB4CD38}"/>
    <cellStyle name="20% - Accent5 2 4 2 5" xfId="2906" xr:uid="{02C3BF9B-492D-4B95-B3AC-AFAB8BFE4FF3}"/>
    <cellStyle name="20% - Accent5 2 4 2 6" xfId="3811" xr:uid="{FED007DE-1BD4-46C5-A8D3-748B4301927A}"/>
    <cellStyle name="20% - Accent5 2 4 2 7" xfId="4732" xr:uid="{3930A2ED-A45D-4998-81ED-A54D67BCF200}"/>
    <cellStyle name="20% - Accent5 2 4 3" xfId="188" xr:uid="{9E673A8D-5F05-456B-8908-BE3F05728073}"/>
    <cellStyle name="20% - Accent5 2 4 3 2" xfId="1167" xr:uid="{C0EEA91B-8397-44D0-A273-11D6696B9085}"/>
    <cellStyle name="20% - Accent5 2 4 3 3" xfId="2032" xr:uid="{85263CB8-CF68-4A22-A066-B04997C91834}"/>
    <cellStyle name="20% - Accent5 2 4 3 4" xfId="2908" xr:uid="{5CB13BEE-1E5C-46FC-96D1-C2E0F5D54F40}"/>
    <cellStyle name="20% - Accent5 2 4 3 5" xfId="3813" xr:uid="{53E0CF46-600C-4ACA-8B9A-C9F085B4B623}"/>
    <cellStyle name="20% - Accent5 2 4 3 6" xfId="4734" xr:uid="{D3864988-EC12-4D15-9247-829645C08296}"/>
    <cellStyle name="20% - Accent5 2 4 4" xfId="1164" xr:uid="{C3C4323A-74A6-434D-B5FE-E8670C1965F0}"/>
    <cellStyle name="20% - Accent5 2 4 5" xfId="2029" xr:uid="{214F50E0-7FA7-4175-9510-F8AF883485CB}"/>
    <cellStyle name="20% - Accent5 2 4 6" xfId="2905" xr:uid="{E43F0E60-345F-42BC-BA2A-C12CFA7419FC}"/>
    <cellStyle name="20% - Accent5 2 4 7" xfId="3810" xr:uid="{477A2E26-2D00-42CC-8B45-C1EB5F2DB2D3}"/>
    <cellStyle name="20% - Accent5 2 4 8" xfId="4731" xr:uid="{CFA18D25-6572-4D4E-ACCE-CD571BD9FE90}"/>
    <cellStyle name="20% - Accent5 2 5" xfId="189" xr:uid="{C256176A-869B-4800-8DF7-B09CD00A2016}"/>
    <cellStyle name="20% - Accent5 2 5 2" xfId="190" xr:uid="{30477D12-2B8D-468E-B00A-FE24D623B3A7}"/>
    <cellStyle name="20% - Accent5 2 5 2 2" xfId="1169" xr:uid="{1DBADF9F-B0CF-4F79-9DAB-74C514C1789F}"/>
    <cellStyle name="20% - Accent5 2 5 2 3" xfId="2034" xr:uid="{9E3002AD-9DBA-4248-B497-9095235E05E0}"/>
    <cellStyle name="20% - Accent5 2 5 2 4" xfId="2910" xr:uid="{63ECACA4-F97C-4177-950E-06D4BAA1BC91}"/>
    <cellStyle name="20% - Accent5 2 5 2 5" xfId="3815" xr:uid="{CD1A805A-5F2D-407C-8E67-44A905BD74EC}"/>
    <cellStyle name="20% - Accent5 2 5 2 6" xfId="4736" xr:uid="{18957C9E-CCBE-481D-9CE4-9DFEDAED970D}"/>
    <cellStyle name="20% - Accent5 2 5 3" xfId="1168" xr:uid="{C9AADDBB-9BC1-4DD6-8EC2-2ECD7CD0740A}"/>
    <cellStyle name="20% - Accent5 2 5 4" xfId="2033" xr:uid="{0AF2A352-BF5C-41F6-9992-C6A0A48A9D7F}"/>
    <cellStyle name="20% - Accent5 2 5 5" xfId="2909" xr:uid="{D0646177-C545-43D2-9437-7F30E8DE0C79}"/>
    <cellStyle name="20% - Accent5 2 5 6" xfId="3814" xr:uid="{627E46FD-26B9-4B75-AFDA-C7830E4B7F12}"/>
    <cellStyle name="20% - Accent5 2 5 7" xfId="4735" xr:uid="{8897BCD5-D47B-4EEB-8DBD-8AE8790C9E26}"/>
    <cellStyle name="20% - Accent5 2 6" xfId="191" xr:uid="{8E95F644-00E8-4275-B3E8-C794FB0F885C}"/>
    <cellStyle name="20% - Accent5 2 6 2" xfId="192" xr:uid="{BA9E78F9-8698-4805-A0BE-44AC8B64E25A}"/>
    <cellStyle name="20% - Accent5 2 6 2 2" xfId="1171" xr:uid="{3EE20E90-E59B-423E-91D1-8B81C773BDDF}"/>
    <cellStyle name="20% - Accent5 2 6 2 3" xfId="2036" xr:uid="{C018BC36-163B-46B6-9795-25CC406D0446}"/>
    <cellStyle name="20% - Accent5 2 6 2 4" xfId="2912" xr:uid="{2E632872-F1C0-4821-B63A-816ACDF7F737}"/>
    <cellStyle name="20% - Accent5 2 6 2 5" xfId="3817" xr:uid="{8205507F-3CDC-4B87-8686-4CA51971F920}"/>
    <cellStyle name="20% - Accent5 2 6 2 6" xfId="4738" xr:uid="{DCBEEB6C-4CE4-4499-98D1-D553F47ADB01}"/>
    <cellStyle name="20% - Accent5 2 6 3" xfId="1170" xr:uid="{02445CFB-CF81-4EEF-A77F-077EACC2FFD4}"/>
    <cellStyle name="20% - Accent5 2 6 4" xfId="2035" xr:uid="{A6AADEBA-1E56-4010-8A25-2319719CDECC}"/>
    <cellStyle name="20% - Accent5 2 6 5" xfId="2911" xr:uid="{3C483423-7B95-4237-8932-7760314D19C7}"/>
    <cellStyle name="20% - Accent5 2 6 6" xfId="3816" xr:uid="{C3C53271-AE5A-408C-997C-DDD3A6D364FB}"/>
    <cellStyle name="20% - Accent5 2 6 7" xfId="4737" xr:uid="{72F3DDF4-2AF5-43CD-A672-6DEB691867AC}"/>
    <cellStyle name="20% - Accent5 2 7" xfId="193" xr:uid="{BA0D784E-A0A7-40F3-83A5-155402DD30D3}"/>
    <cellStyle name="20% - Accent5 2 7 2" xfId="1172" xr:uid="{1BC20F4D-D733-4EA4-ADC1-8F6A2057A01D}"/>
    <cellStyle name="20% - Accent5 2 7 3" xfId="2037" xr:uid="{0FF25903-903A-44B8-BEC3-4AE0C0300AE7}"/>
    <cellStyle name="20% - Accent5 2 7 4" xfId="2913" xr:uid="{96123255-9EBE-4E23-9408-000DE5DAA440}"/>
    <cellStyle name="20% - Accent5 2 7 5" xfId="3818" xr:uid="{19D347C8-4C60-4A5B-9C90-5C3C58818708}"/>
    <cellStyle name="20% - Accent5 2 7 6" xfId="4739" xr:uid="{C33BA7FC-C1F1-4820-9F3C-E62FA83C5C13}"/>
    <cellStyle name="20% - Accent5 2 8" xfId="1151" xr:uid="{6C82520F-3865-47FB-A161-43F9610807BD}"/>
    <cellStyle name="20% - Accent5 2 9" xfId="2016" xr:uid="{EE4D773C-44BE-4570-9CF2-2FF02BC7BCD5}"/>
    <cellStyle name="20% - Accent5 3" xfId="194" xr:uid="{8CCEC1D0-A02D-4A13-B8F2-715019B9A263}"/>
    <cellStyle name="20% - Accent5 3 2" xfId="195" xr:uid="{4AC5D207-7AC6-4F66-AF4A-440242C11F75}"/>
    <cellStyle name="20% - Accent5 3 2 2" xfId="196" xr:uid="{CD968AD5-9987-4BBC-8CC2-3325F38F14AD}"/>
    <cellStyle name="20% - Accent5 3 2 2 2" xfId="197" xr:uid="{C137EBA0-7DEA-4D2C-9A6E-779E46444E77}"/>
    <cellStyle name="20% - Accent5 3 2 2 2 2" xfId="1176" xr:uid="{AB348AC9-E0CE-4CC1-9C9E-18009FBCB412}"/>
    <cellStyle name="20% - Accent5 3 2 2 2 3" xfId="2041" xr:uid="{6BB3E8E8-AB09-4BCD-8D1F-9CEC7C464138}"/>
    <cellStyle name="20% - Accent5 3 2 2 2 4" xfId="2917" xr:uid="{29E022D2-E218-4DF9-9D54-84BA6312A78D}"/>
    <cellStyle name="20% - Accent5 3 2 2 2 5" xfId="3822" xr:uid="{FD492643-D5D9-48A6-9061-D4193B29B8AD}"/>
    <cellStyle name="20% - Accent5 3 2 2 2 6" xfId="4743" xr:uid="{5D85949B-3E7A-47F5-B6C3-CAA9CCC162CC}"/>
    <cellStyle name="20% - Accent5 3 2 2 3" xfId="1175" xr:uid="{627B79B2-D1C5-469D-A668-557E987E6344}"/>
    <cellStyle name="20% - Accent5 3 2 2 4" xfId="2040" xr:uid="{9CE87546-B7D0-4126-991C-4B37D840A0D0}"/>
    <cellStyle name="20% - Accent5 3 2 2 5" xfId="2916" xr:uid="{2905E9B3-4C8A-4157-A256-E957420C607B}"/>
    <cellStyle name="20% - Accent5 3 2 2 6" xfId="3821" xr:uid="{22C6C789-3086-4EB9-9D60-80C125EFECE8}"/>
    <cellStyle name="20% - Accent5 3 2 2 7" xfId="4742" xr:uid="{A458CA9F-D6FF-449C-A2A8-11A5C808BBFB}"/>
    <cellStyle name="20% - Accent5 3 2 3" xfId="198" xr:uid="{0F40095F-BD8F-4DCE-BA05-F1962B48A931}"/>
    <cellStyle name="20% - Accent5 3 2 3 2" xfId="1177" xr:uid="{F4992575-1D6F-4791-B77D-A52C081A618A}"/>
    <cellStyle name="20% - Accent5 3 2 3 3" xfId="2042" xr:uid="{D0335764-43A5-4C94-8739-99D239A77604}"/>
    <cellStyle name="20% - Accent5 3 2 3 4" xfId="2918" xr:uid="{08BE4D6C-BC44-4164-A6BF-B9978134E80E}"/>
    <cellStyle name="20% - Accent5 3 2 3 5" xfId="3823" xr:uid="{3BFD4478-AA89-42EB-96B0-923B8838870E}"/>
    <cellStyle name="20% - Accent5 3 2 3 6" xfId="4744" xr:uid="{7BB38765-0FC6-4301-B40D-2FFA1850D394}"/>
    <cellStyle name="20% - Accent5 3 2 4" xfId="1174" xr:uid="{C75057E4-215D-4EC7-B0A0-4C3709DA010E}"/>
    <cellStyle name="20% - Accent5 3 2 5" xfId="2039" xr:uid="{5B2DB7EB-2F4F-4E6F-843D-8FD462032500}"/>
    <cellStyle name="20% - Accent5 3 2 6" xfId="2915" xr:uid="{4C3FDCFA-2245-49AF-9C34-15A4368D7F8B}"/>
    <cellStyle name="20% - Accent5 3 2 7" xfId="3820" xr:uid="{53955DAF-C064-4482-89F2-0044181614BB}"/>
    <cellStyle name="20% - Accent5 3 2 8" xfId="4741" xr:uid="{6BD2F787-96C6-4FD5-A074-C0FBDF4FA566}"/>
    <cellStyle name="20% - Accent5 3 3" xfId="199" xr:uid="{B4473ACF-FE4B-4A84-BCC2-D81BDA9DECF3}"/>
    <cellStyle name="20% - Accent5 3 3 2" xfId="200" xr:uid="{BEC9D96C-9494-400C-AAD5-193C81F86750}"/>
    <cellStyle name="20% - Accent5 3 3 2 2" xfId="1179" xr:uid="{8FE83473-A870-4BE5-8A4E-EFAE00905DDF}"/>
    <cellStyle name="20% - Accent5 3 3 2 3" xfId="2044" xr:uid="{B542F10D-9215-495C-B782-58EB243C2912}"/>
    <cellStyle name="20% - Accent5 3 3 2 4" xfId="2920" xr:uid="{670770DB-6F89-4119-9555-907EC375687C}"/>
    <cellStyle name="20% - Accent5 3 3 2 5" xfId="3825" xr:uid="{450771B5-9786-49F7-91B1-CEE59FE958A6}"/>
    <cellStyle name="20% - Accent5 3 3 2 6" xfId="4746" xr:uid="{6F9D701F-5236-455F-AD7E-8CDA0A69BE0F}"/>
    <cellStyle name="20% - Accent5 3 3 3" xfId="1178" xr:uid="{AC44D7D3-73E3-458E-B6BA-86702B3F789B}"/>
    <cellStyle name="20% - Accent5 3 3 4" xfId="2043" xr:uid="{2118F149-007F-45E8-A2D1-05E70B6D0807}"/>
    <cellStyle name="20% - Accent5 3 3 5" xfId="2919" xr:uid="{6D4CD23D-236E-4E81-8F01-F9B376B75415}"/>
    <cellStyle name="20% - Accent5 3 3 6" xfId="3824" xr:uid="{0BB2C242-FFB2-423D-8D58-EBBB54B18969}"/>
    <cellStyle name="20% - Accent5 3 3 7" xfId="4745" xr:uid="{221803D8-A9C6-44B3-A2C8-2C82AAC7CE19}"/>
    <cellStyle name="20% - Accent5 3 4" xfId="201" xr:uid="{4E149420-0323-4658-B72D-28A4E7C21693}"/>
    <cellStyle name="20% - Accent5 3 4 2" xfId="1180" xr:uid="{59A42402-7DDF-4A0A-9E04-BD02B77502E8}"/>
    <cellStyle name="20% - Accent5 3 4 3" xfId="2045" xr:uid="{16D6C747-EDC1-4C92-9926-0F7613C44D89}"/>
    <cellStyle name="20% - Accent5 3 4 4" xfId="2921" xr:uid="{427629FE-4811-4DD5-9C3E-8218DB158DE4}"/>
    <cellStyle name="20% - Accent5 3 4 5" xfId="3826" xr:uid="{540478C6-BB12-45B2-B04C-2379DA4F98E4}"/>
    <cellStyle name="20% - Accent5 3 4 6" xfId="4747" xr:uid="{6E64D7BE-651B-484A-9ECC-591AECCB8193}"/>
    <cellStyle name="20% - Accent5 3 5" xfId="1173" xr:uid="{518D5AD2-53F8-40BA-90E4-D550FBE02059}"/>
    <cellStyle name="20% - Accent5 3 6" xfId="2038" xr:uid="{B20B37BA-F513-4551-9D08-87FE30D5DBA5}"/>
    <cellStyle name="20% - Accent5 3 7" xfId="2914" xr:uid="{9E378B56-E900-42D1-9826-B2D7516C460C}"/>
    <cellStyle name="20% - Accent5 3 8" xfId="3819" xr:uid="{6AFD3172-BBAF-48D3-9D3A-AFA9EE7BBCB7}"/>
    <cellStyle name="20% - Accent5 3 9" xfId="4740" xr:uid="{82412D10-8094-4465-BB00-026F919E29FD}"/>
    <cellStyle name="20% - Accent5 4" xfId="202" xr:uid="{8AB2162F-0388-48EE-9DDE-3E0B3C362994}"/>
    <cellStyle name="20% - Accent5 4 2" xfId="203" xr:uid="{72279A65-5B98-4F45-9194-4A4C3D80B147}"/>
    <cellStyle name="20% - Accent5 4 2 2" xfId="204" xr:uid="{EC36ABB9-1FB1-49D5-99A1-300763D45BDA}"/>
    <cellStyle name="20% - Accent5 4 2 2 2" xfId="1183" xr:uid="{8F0F8971-D400-4F2D-8A71-69408BD74D52}"/>
    <cellStyle name="20% - Accent5 4 2 2 3" xfId="2048" xr:uid="{6910FC91-9C23-4255-AC23-B2E17525020B}"/>
    <cellStyle name="20% - Accent5 4 2 2 4" xfId="2924" xr:uid="{86FA1A1F-F6D7-47BE-A368-5AEB6D6C2485}"/>
    <cellStyle name="20% - Accent5 4 2 2 5" xfId="3829" xr:uid="{7EEC49C3-0929-4507-B46A-3D8C7C8D30B3}"/>
    <cellStyle name="20% - Accent5 4 2 2 6" xfId="4750" xr:uid="{D072281A-08BF-4538-B679-C69815AC982E}"/>
    <cellStyle name="20% - Accent5 4 2 3" xfId="1182" xr:uid="{CAE144E2-9E01-44C1-A262-9A8E9F5DD9BE}"/>
    <cellStyle name="20% - Accent5 4 2 4" xfId="2047" xr:uid="{731D309C-F62C-4550-80C9-2B723D36A8E3}"/>
    <cellStyle name="20% - Accent5 4 2 5" xfId="2923" xr:uid="{8B44446F-4D01-4586-AA2D-CE1220B4DA94}"/>
    <cellStyle name="20% - Accent5 4 2 6" xfId="3828" xr:uid="{7A133C61-E999-4837-87DC-B0F6BD2516D4}"/>
    <cellStyle name="20% - Accent5 4 2 7" xfId="4749" xr:uid="{7544866B-CC66-4308-B67D-DF28A2188AED}"/>
    <cellStyle name="20% - Accent5 4 3" xfId="205" xr:uid="{3A484B99-5684-4CA2-9CB3-51597FC28BD4}"/>
    <cellStyle name="20% - Accent5 4 3 2" xfId="1184" xr:uid="{E142B0AD-2E42-42DC-BFD3-04E83CBB5954}"/>
    <cellStyle name="20% - Accent5 4 3 3" xfId="2049" xr:uid="{CD3CE602-2A5B-4426-AC0B-7B56F96E7382}"/>
    <cellStyle name="20% - Accent5 4 3 4" xfId="2925" xr:uid="{4AF1B460-3376-416B-AB3F-D0E53E748AE1}"/>
    <cellStyle name="20% - Accent5 4 3 5" xfId="3830" xr:uid="{9569E35A-1694-448F-BC54-D4B9164F982D}"/>
    <cellStyle name="20% - Accent5 4 3 6" xfId="4751" xr:uid="{E2862C5A-7227-4835-AF9A-C044CE5F21C7}"/>
    <cellStyle name="20% - Accent5 4 4" xfId="1181" xr:uid="{E2C54BB1-53CB-4CE6-B490-970D5E26E0DC}"/>
    <cellStyle name="20% - Accent5 4 5" xfId="2046" xr:uid="{395C632A-0D36-40C2-BE01-8FEB0FEE40EC}"/>
    <cellStyle name="20% - Accent5 4 6" xfId="2922" xr:uid="{A36782DC-0157-42EC-8C87-E2193417C94C}"/>
    <cellStyle name="20% - Accent5 4 7" xfId="3827" xr:uid="{9571C2BF-9BB9-400B-9138-5B802A5C0F9A}"/>
    <cellStyle name="20% - Accent5 4 8" xfId="4748" xr:uid="{1BC5FBF4-2B10-445A-A090-3A963B17DDC8}"/>
    <cellStyle name="20% - Accent5 5" xfId="206" xr:uid="{414C681B-7387-4007-A1A1-F67F233EA88D}"/>
    <cellStyle name="20% - Accent5 5 2" xfId="207" xr:uid="{07814570-5EE5-499A-BFF6-939F6547AE2C}"/>
    <cellStyle name="20% - Accent5 5 2 2" xfId="208" xr:uid="{4DBAE514-F054-4642-946C-A2BA48C36EB9}"/>
    <cellStyle name="20% - Accent5 5 2 2 2" xfId="1187" xr:uid="{186613F1-D222-4C01-A444-FF70FEA9202A}"/>
    <cellStyle name="20% - Accent5 5 2 2 3" xfId="2052" xr:uid="{71B3E03F-40D8-4C7F-9DAA-DBA4DAE0B323}"/>
    <cellStyle name="20% - Accent5 5 2 2 4" xfId="2928" xr:uid="{5DD5BA4F-1DA8-4D67-8002-CFF8FD18E119}"/>
    <cellStyle name="20% - Accent5 5 2 2 5" xfId="3833" xr:uid="{ABA8274E-C344-4A85-8FF0-091EBB61AF52}"/>
    <cellStyle name="20% - Accent5 5 2 2 6" xfId="4754" xr:uid="{072AE68B-0442-42A8-A0C5-B45B84E48544}"/>
    <cellStyle name="20% - Accent5 5 2 3" xfId="1186" xr:uid="{B2D268FD-A061-4339-8DD6-90B50FD2C8EE}"/>
    <cellStyle name="20% - Accent5 5 2 4" xfId="2051" xr:uid="{FF8E1EFA-D129-40A3-B680-B4ED32B4DC04}"/>
    <cellStyle name="20% - Accent5 5 2 5" xfId="2927" xr:uid="{9A8BD1C6-B03D-4EFC-8762-27599938C9AF}"/>
    <cellStyle name="20% - Accent5 5 2 6" xfId="3832" xr:uid="{6182B2DA-3A3B-4B8D-8F0E-2EC6F1EE12FC}"/>
    <cellStyle name="20% - Accent5 5 2 7" xfId="4753" xr:uid="{213CD902-776C-48DB-BA9A-6548D82D928E}"/>
    <cellStyle name="20% - Accent5 5 3" xfId="209" xr:uid="{227B89D5-BE40-4E7C-A4C4-69AF66DE338B}"/>
    <cellStyle name="20% - Accent5 5 3 2" xfId="1188" xr:uid="{AE231BEE-0607-4450-AF44-13E70B0388AD}"/>
    <cellStyle name="20% - Accent5 5 3 3" xfId="2053" xr:uid="{13464593-E61F-42BE-84C2-8B383104BB61}"/>
    <cellStyle name="20% - Accent5 5 3 4" xfId="2929" xr:uid="{5BF74871-3D2D-4351-8584-201957B281EF}"/>
    <cellStyle name="20% - Accent5 5 3 5" xfId="3834" xr:uid="{804A2179-B513-44CF-B8CB-AADF79EDE6D0}"/>
    <cellStyle name="20% - Accent5 5 3 6" xfId="4755" xr:uid="{C926C70D-078E-4ABF-8B7D-E0E7BEB470C8}"/>
    <cellStyle name="20% - Accent5 5 4" xfId="1185" xr:uid="{BAD2F25F-7F51-425B-81E0-1D16F6B8374D}"/>
    <cellStyle name="20% - Accent5 5 5" xfId="2050" xr:uid="{6BAC4282-B091-400C-911E-9F971ABBCED1}"/>
    <cellStyle name="20% - Accent5 5 6" xfId="2926" xr:uid="{5302AE0D-4E77-4CD4-9B8E-707EB8891CCC}"/>
    <cellStyle name="20% - Accent5 5 7" xfId="3831" xr:uid="{4F6CD356-C5C1-4ADB-BEE0-2CE5718A2262}"/>
    <cellStyle name="20% - Accent5 5 8" xfId="4752" xr:uid="{6AABB3D9-F63F-4870-B3A6-E2F665D6C890}"/>
    <cellStyle name="20% - Accent5 6" xfId="210" xr:uid="{A1C8ECDE-4D4D-4547-B3AE-DE47F525EA91}"/>
    <cellStyle name="20% - Accent5 6 2" xfId="211" xr:uid="{9F59E547-C024-4BBC-B3F0-A74FB4F6DDB2}"/>
    <cellStyle name="20% - Accent5 6 2 2" xfId="1190" xr:uid="{2E060C89-8942-4DA1-9E42-6940C6074E14}"/>
    <cellStyle name="20% - Accent5 6 2 3" xfId="2055" xr:uid="{D28915D8-83F9-46F0-8523-035D0CBE9AFD}"/>
    <cellStyle name="20% - Accent5 6 2 4" xfId="2931" xr:uid="{A2B737BA-C6E7-481D-9563-1EB397A9882A}"/>
    <cellStyle name="20% - Accent5 6 2 5" xfId="3836" xr:uid="{DE7A4935-4BCC-4A47-873E-C3A1ADB90356}"/>
    <cellStyle name="20% - Accent5 6 2 6" xfId="4757" xr:uid="{64AC1A22-286B-4C3B-9811-8C93367FB58A}"/>
    <cellStyle name="20% - Accent5 6 3" xfId="1189" xr:uid="{2B67D459-E66F-4556-86D9-EFA44595C0B9}"/>
    <cellStyle name="20% - Accent5 6 4" xfId="2054" xr:uid="{872A726F-3F7A-4EFE-B53E-177236F648FA}"/>
    <cellStyle name="20% - Accent5 6 5" xfId="2930" xr:uid="{7C5C53BF-BD9D-46A4-9BF5-8906E594728D}"/>
    <cellStyle name="20% - Accent5 6 6" xfId="3835" xr:uid="{56DA0D16-0C1D-4CA8-B6B9-A1E7FBE6EA5E}"/>
    <cellStyle name="20% - Accent5 6 7" xfId="4756" xr:uid="{63F1D6F9-BE25-4A22-A5EF-F97455621158}"/>
    <cellStyle name="20% - Accent5 7" xfId="212" xr:uid="{667ED9DD-D557-4FEB-A2D6-748F4DF40275}"/>
    <cellStyle name="20% - Accent5 7 2" xfId="213" xr:uid="{DED1EE48-D9CD-4AF1-BEFC-77314B8C2087}"/>
    <cellStyle name="20% - Accent5 7 2 2" xfId="1192" xr:uid="{B35C8BAA-767A-4306-8B66-16C680F425B9}"/>
    <cellStyle name="20% - Accent5 7 2 3" xfId="2057" xr:uid="{6699F651-8742-4693-8D28-1D930B52B80E}"/>
    <cellStyle name="20% - Accent5 7 2 4" xfId="2933" xr:uid="{D14FE7C2-B9BA-4903-81B2-8535C60F3BA8}"/>
    <cellStyle name="20% - Accent5 7 2 5" xfId="3838" xr:uid="{F685D0F5-0D1E-4915-81A3-21D5E1F33EF8}"/>
    <cellStyle name="20% - Accent5 7 2 6" xfId="4759" xr:uid="{6E633EF4-C6E8-4D39-8707-DDDC1BF30019}"/>
    <cellStyle name="20% - Accent5 7 3" xfId="1191" xr:uid="{809E8E13-F280-457A-8F1E-9EC0353D3AD2}"/>
    <cellStyle name="20% - Accent5 7 4" xfId="2056" xr:uid="{2CEF4769-E079-45E5-9DDD-E1471CCAB5A5}"/>
    <cellStyle name="20% - Accent5 7 5" xfId="2932" xr:uid="{A90350C0-1688-4DD4-BE5F-831273CF22B4}"/>
    <cellStyle name="20% - Accent5 7 6" xfId="3837" xr:uid="{6AA3E862-58C0-4E7B-BCFA-F29D7FC8202D}"/>
    <cellStyle name="20% - Accent5 7 7" xfId="4758" xr:uid="{F47F3689-5D5C-4931-8A81-FC38B710A74F}"/>
    <cellStyle name="20% - Accent6 2" xfId="214" xr:uid="{04192842-BCC5-454C-93AA-7C60D3F62115}"/>
    <cellStyle name="20% - Accent6 2 10" xfId="2934" xr:uid="{BB097C00-115A-415E-8DF1-75DDA41AFA0B}"/>
    <cellStyle name="20% - Accent6 2 11" xfId="3839" xr:uid="{2C8EC779-782A-44CA-9524-BC676EF77E6F}"/>
    <cellStyle name="20% - Accent6 2 12" xfId="4760" xr:uid="{24C163DE-BC30-47CF-8302-35EB0E75049E}"/>
    <cellStyle name="20% - Accent6 2 2" xfId="215" xr:uid="{C5FAFECA-A4CF-447A-8B5C-4E113DCE177F}"/>
    <cellStyle name="20% - Accent6 2 2 2" xfId="216" xr:uid="{1FEFB9C6-A3B7-4130-B47D-8C76AF1EBD98}"/>
    <cellStyle name="20% - Accent6 2 2 2 2" xfId="217" xr:uid="{2DDB35BF-2828-42CE-93F8-0240B906BF35}"/>
    <cellStyle name="20% - Accent6 2 2 2 2 2" xfId="218" xr:uid="{1B972384-8221-450D-A978-2E29188AD4F6}"/>
    <cellStyle name="20% - Accent6 2 2 2 2 2 2" xfId="1197" xr:uid="{F703B82C-998E-4885-BE23-6C94943EDDB1}"/>
    <cellStyle name="20% - Accent6 2 2 2 2 2 3" xfId="2062" xr:uid="{8591C689-CE9A-4DD7-8CE9-34F1B1664388}"/>
    <cellStyle name="20% - Accent6 2 2 2 2 2 4" xfId="2938" xr:uid="{DEEFD078-9FD8-4220-BFA2-64734A713339}"/>
    <cellStyle name="20% - Accent6 2 2 2 2 2 5" xfId="3843" xr:uid="{FD15E738-51F1-450E-9160-5AB7F7AD8C1E}"/>
    <cellStyle name="20% - Accent6 2 2 2 2 2 6" xfId="4764" xr:uid="{FD6E9CC8-C592-4E6E-B405-BDEB3F9FDC1C}"/>
    <cellStyle name="20% - Accent6 2 2 2 2 3" xfId="1196" xr:uid="{A366BA6C-0630-4F72-A6CB-3C0B5D4590C1}"/>
    <cellStyle name="20% - Accent6 2 2 2 2 4" xfId="2061" xr:uid="{D0537F06-20FC-4F89-BB74-FC772854EF78}"/>
    <cellStyle name="20% - Accent6 2 2 2 2 5" xfId="2937" xr:uid="{09F417EC-CA80-4C88-97B9-3A9A185388C0}"/>
    <cellStyle name="20% - Accent6 2 2 2 2 6" xfId="3842" xr:uid="{AFF33B3C-B41A-4851-9F54-7C3CEC691D15}"/>
    <cellStyle name="20% - Accent6 2 2 2 2 7" xfId="4763" xr:uid="{AEFD8477-6CDC-4CF1-ACA4-118027D57198}"/>
    <cellStyle name="20% - Accent6 2 2 2 3" xfId="219" xr:uid="{7154858D-5BC0-48A9-8586-2E5D85AA1853}"/>
    <cellStyle name="20% - Accent6 2 2 2 3 2" xfId="1198" xr:uid="{2966E454-DD0A-4E0B-9BB3-8F30E920A34F}"/>
    <cellStyle name="20% - Accent6 2 2 2 3 3" xfId="2063" xr:uid="{152D4784-60D6-4627-955A-E77E54BCA0A2}"/>
    <cellStyle name="20% - Accent6 2 2 2 3 4" xfId="2939" xr:uid="{BC9102F7-CBAD-4D86-B1A8-08A9BD3514D4}"/>
    <cellStyle name="20% - Accent6 2 2 2 3 5" xfId="3844" xr:uid="{CFB945BA-D5C2-455E-B053-5E7AF115CDD2}"/>
    <cellStyle name="20% - Accent6 2 2 2 3 6" xfId="4765" xr:uid="{E94DDDD7-492A-43E5-8C1E-9F41ED6BCDD2}"/>
    <cellStyle name="20% - Accent6 2 2 2 4" xfId="1195" xr:uid="{EBA51E0B-8D21-49F5-B716-DB25CD090144}"/>
    <cellStyle name="20% - Accent6 2 2 2 5" xfId="2060" xr:uid="{C26AD7A4-3AD6-475E-BC8F-0E13869ECD28}"/>
    <cellStyle name="20% - Accent6 2 2 2 6" xfId="2936" xr:uid="{0C22BD0D-50ED-4033-8DF0-0D37DC8B5C88}"/>
    <cellStyle name="20% - Accent6 2 2 2 7" xfId="3841" xr:uid="{A728FBE3-9DC9-4B20-9CAA-DB1E09033D10}"/>
    <cellStyle name="20% - Accent6 2 2 2 8" xfId="4762" xr:uid="{3FBF1148-9B2D-435E-85E2-6963DBFDCF00}"/>
    <cellStyle name="20% - Accent6 2 2 3" xfId="220" xr:uid="{09F64511-8E81-45C8-9E79-12CA08204EF2}"/>
    <cellStyle name="20% - Accent6 2 2 3 2" xfId="221" xr:uid="{DB9BE8C1-4737-4940-9130-3D08B93A73DC}"/>
    <cellStyle name="20% - Accent6 2 2 3 2 2" xfId="1200" xr:uid="{EBB42665-0DE6-4EC1-A961-29A42FE5C679}"/>
    <cellStyle name="20% - Accent6 2 2 3 2 3" xfId="2065" xr:uid="{6F776CE3-AE8B-4CFD-AC2C-CCB326ED3FC5}"/>
    <cellStyle name="20% - Accent6 2 2 3 2 4" xfId="2941" xr:uid="{F4E491E5-CED2-45D8-9D76-7DE73A413855}"/>
    <cellStyle name="20% - Accent6 2 2 3 2 5" xfId="3846" xr:uid="{7A7FDEC4-71CD-4587-B690-5844F136F0C7}"/>
    <cellStyle name="20% - Accent6 2 2 3 2 6" xfId="4767" xr:uid="{FC394B3C-AC6D-4319-A983-6B0B020E3A50}"/>
    <cellStyle name="20% - Accent6 2 2 3 3" xfId="1199" xr:uid="{EA9FEDB7-7987-4050-9A0B-127C6FC8BD53}"/>
    <cellStyle name="20% - Accent6 2 2 3 4" xfId="2064" xr:uid="{768E5F75-C71D-4136-A564-5590B6ABA605}"/>
    <cellStyle name="20% - Accent6 2 2 3 5" xfId="2940" xr:uid="{8B549DF6-1A51-4B13-8AFD-555E3CE96A54}"/>
    <cellStyle name="20% - Accent6 2 2 3 6" xfId="3845" xr:uid="{B4A38568-F64D-4EE4-B40C-B80CA3906736}"/>
    <cellStyle name="20% - Accent6 2 2 3 7" xfId="4766" xr:uid="{8CAD2444-94B6-4AC7-BE4E-C1FFEB57DAF6}"/>
    <cellStyle name="20% - Accent6 2 2 4" xfId="222" xr:uid="{AF7969E5-00F3-4224-BB7F-DD4362FCC482}"/>
    <cellStyle name="20% - Accent6 2 2 4 2" xfId="1201" xr:uid="{B7B164C3-FAAE-452C-9E93-DAB99F2203AC}"/>
    <cellStyle name="20% - Accent6 2 2 4 3" xfId="2066" xr:uid="{5D17F3B8-C1BD-4FC3-A76A-F464C2525711}"/>
    <cellStyle name="20% - Accent6 2 2 4 4" xfId="2942" xr:uid="{9DD7A5DA-DDCC-41F6-BE02-E59529F7D54C}"/>
    <cellStyle name="20% - Accent6 2 2 4 5" xfId="3847" xr:uid="{7414EFC6-6810-46F1-9538-3DC97D605762}"/>
    <cellStyle name="20% - Accent6 2 2 4 6" xfId="4768" xr:uid="{A53C0931-6841-47D7-B700-036DCD309A20}"/>
    <cellStyle name="20% - Accent6 2 2 5" xfId="1194" xr:uid="{012F8D76-30F5-4BF8-BCF8-DAB0CDFD4B47}"/>
    <cellStyle name="20% - Accent6 2 2 6" xfId="2059" xr:uid="{42225988-9646-434C-B0BB-54AA5D62B96A}"/>
    <cellStyle name="20% - Accent6 2 2 7" xfId="2935" xr:uid="{01D2690C-6B4A-46CF-B238-E54CA7E8955D}"/>
    <cellStyle name="20% - Accent6 2 2 8" xfId="3840" xr:uid="{9B1FF338-C818-4F15-BABD-3254A28FC11A}"/>
    <cellStyle name="20% - Accent6 2 2 9" xfId="4761" xr:uid="{8B592896-3750-436D-B7C4-F971C25FF7AD}"/>
    <cellStyle name="20% - Accent6 2 3" xfId="223" xr:uid="{FD462619-020C-4794-9866-97B3A39B5546}"/>
    <cellStyle name="20% - Accent6 2 3 2" xfId="224" xr:uid="{C88ADA7B-F5EF-4FC8-B4C0-514101567DC7}"/>
    <cellStyle name="20% - Accent6 2 3 2 2" xfId="225" xr:uid="{4531723E-F92A-4A68-8FF6-A5283D156EC2}"/>
    <cellStyle name="20% - Accent6 2 3 2 2 2" xfId="1204" xr:uid="{A32415B7-590E-4D88-9E9B-B813A7A7FEFD}"/>
    <cellStyle name="20% - Accent6 2 3 2 2 3" xfId="2069" xr:uid="{E08004AD-FF31-4C7E-BF01-8E5EE7C48198}"/>
    <cellStyle name="20% - Accent6 2 3 2 2 4" xfId="2945" xr:uid="{71E2E08F-5529-4D41-B5AF-B57258EAFF04}"/>
    <cellStyle name="20% - Accent6 2 3 2 2 5" xfId="3850" xr:uid="{FC2C27A5-F976-4DC4-ADA6-6CA8ED121BFB}"/>
    <cellStyle name="20% - Accent6 2 3 2 2 6" xfId="4771" xr:uid="{5700D6A0-EC23-440D-BAEB-F2555A375E01}"/>
    <cellStyle name="20% - Accent6 2 3 2 3" xfId="1203" xr:uid="{811B38FA-403E-4794-AE01-D810F4A0725C}"/>
    <cellStyle name="20% - Accent6 2 3 2 4" xfId="2068" xr:uid="{508F2032-37CE-417D-9634-6F88CEF22F6D}"/>
    <cellStyle name="20% - Accent6 2 3 2 5" xfId="2944" xr:uid="{334CB68A-B218-4088-B471-FA79A5D17D5E}"/>
    <cellStyle name="20% - Accent6 2 3 2 6" xfId="3849" xr:uid="{82D2A68B-251A-45EF-871D-4975A2B5EDD7}"/>
    <cellStyle name="20% - Accent6 2 3 2 7" xfId="4770" xr:uid="{0300A6C6-093C-4790-927F-F6397F2CED12}"/>
    <cellStyle name="20% - Accent6 2 3 3" xfId="226" xr:uid="{2C130504-09FB-45A5-8636-384FC9C5B9B2}"/>
    <cellStyle name="20% - Accent6 2 3 3 2" xfId="1205" xr:uid="{DE5F8C71-8F16-4651-89C5-67F9858FC69A}"/>
    <cellStyle name="20% - Accent6 2 3 3 3" xfId="2070" xr:uid="{F9A5F743-7B13-4B6C-AF07-A0031D7D7E38}"/>
    <cellStyle name="20% - Accent6 2 3 3 4" xfId="2946" xr:uid="{90119AFA-9CF9-4A3F-AC64-9B1F2C51AA8D}"/>
    <cellStyle name="20% - Accent6 2 3 3 5" xfId="3851" xr:uid="{ACC48B27-4137-40D2-9A91-80FBD889DD6C}"/>
    <cellStyle name="20% - Accent6 2 3 3 6" xfId="4772" xr:uid="{8DD0B3BE-5995-4367-8179-60A73A0161D1}"/>
    <cellStyle name="20% - Accent6 2 3 4" xfId="1202" xr:uid="{93663CB3-F2F3-443B-B679-34CF5B0DFFA3}"/>
    <cellStyle name="20% - Accent6 2 3 5" xfId="2067" xr:uid="{7DD0B314-CE39-4197-B568-A8CCE9F82A83}"/>
    <cellStyle name="20% - Accent6 2 3 6" xfId="2943" xr:uid="{8EAFBEBE-2629-499A-AD50-35FC984D5DCC}"/>
    <cellStyle name="20% - Accent6 2 3 7" xfId="3848" xr:uid="{F546D50F-A140-4B85-BE2B-0A51ECC16D7A}"/>
    <cellStyle name="20% - Accent6 2 3 8" xfId="4769" xr:uid="{CBB5EACF-B1F4-4C82-9280-44DF07BF3463}"/>
    <cellStyle name="20% - Accent6 2 4" xfId="227" xr:uid="{1D0D0C29-F35E-4963-91C6-7E132345A77D}"/>
    <cellStyle name="20% - Accent6 2 4 2" xfId="228" xr:uid="{68549A59-A54F-4943-B37C-66A746EB40B2}"/>
    <cellStyle name="20% - Accent6 2 4 2 2" xfId="229" xr:uid="{962043C1-02FF-45A5-9A57-6C10F8290E8D}"/>
    <cellStyle name="20% - Accent6 2 4 2 2 2" xfId="1208" xr:uid="{9196B27F-CEF5-45D4-809F-44BB4C77E6D8}"/>
    <cellStyle name="20% - Accent6 2 4 2 2 3" xfId="2073" xr:uid="{FCB57A00-3B12-456A-8899-8F73F8557ACF}"/>
    <cellStyle name="20% - Accent6 2 4 2 2 4" xfId="2949" xr:uid="{68733BF0-ED76-4B03-807F-D746710C72E8}"/>
    <cellStyle name="20% - Accent6 2 4 2 2 5" xfId="3854" xr:uid="{7969B17E-0EFE-45CB-B92A-DFE3284FF72F}"/>
    <cellStyle name="20% - Accent6 2 4 2 2 6" xfId="4775" xr:uid="{1DBBD0E9-6A89-4306-91D7-0D40F587A214}"/>
    <cellStyle name="20% - Accent6 2 4 2 3" xfId="1207" xr:uid="{7CF61EDE-17D0-43DC-B8AA-4FFAF3CC17E1}"/>
    <cellStyle name="20% - Accent6 2 4 2 4" xfId="2072" xr:uid="{45B04BE8-C887-4FDB-A475-2D4118DD5D02}"/>
    <cellStyle name="20% - Accent6 2 4 2 5" xfId="2948" xr:uid="{1F421518-E41E-4929-B20C-98B4583F0046}"/>
    <cellStyle name="20% - Accent6 2 4 2 6" xfId="3853" xr:uid="{E30FC8C0-6DC1-4F27-BE4D-C25C765B216D}"/>
    <cellStyle name="20% - Accent6 2 4 2 7" xfId="4774" xr:uid="{A76CFA7A-9D92-48BE-9824-E5B50AFD8DA7}"/>
    <cellStyle name="20% - Accent6 2 4 3" xfId="230" xr:uid="{9338D691-A75E-44F3-B47D-048D5827C42B}"/>
    <cellStyle name="20% - Accent6 2 4 3 2" xfId="1209" xr:uid="{93ABCB8F-AF76-4ACA-B66E-08F1DE5F5002}"/>
    <cellStyle name="20% - Accent6 2 4 3 3" xfId="2074" xr:uid="{41140B4D-D2C0-40F8-8068-F9211F316193}"/>
    <cellStyle name="20% - Accent6 2 4 3 4" xfId="2950" xr:uid="{5F33E9F3-E661-4D5D-B03A-ED49B66EBCCA}"/>
    <cellStyle name="20% - Accent6 2 4 3 5" xfId="3855" xr:uid="{19B408FF-BE49-41B0-91F6-C8C69318DD33}"/>
    <cellStyle name="20% - Accent6 2 4 3 6" xfId="4776" xr:uid="{C3A2D805-4621-4AFC-AC09-29848E9BDE8E}"/>
    <cellStyle name="20% - Accent6 2 4 4" xfId="1206" xr:uid="{A1243C95-5EEE-4BAE-83A2-B5071B7C7EA4}"/>
    <cellStyle name="20% - Accent6 2 4 5" xfId="2071" xr:uid="{D52A2711-EDF3-4695-8BD9-ACB10D065648}"/>
    <cellStyle name="20% - Accent6 2 4 6" xfId="2947" xr:uid="{75F3730C-FC89-492E-8DD6-DF3350C8593C}"/>
    <cellStyle name="20% - Accent6 2 4 7" xfId="3852" xr:uid="{E2E3097B-A4CD-48E4-83D5-1BD9A4DF8F6B}"/>
    <cellStyle name="20% - Accent6 2 4 8" xfId="4773" xr:uid="{D5C209FA-C0C9-488E-B43C-320884BF1D68}"/>
    <cellStyle name="20% - Accent6 2 5" xfId="231" xr:uid="{F7B37D52-FBAE-4342-9B00-6F761493B8EA}"/>
    <cellStyle name="20% - Accent6 2 5 2" xfId="232" xr:uid="{F2F709F9-0620-4554-B044-5489031BCFA0}"/>
    <cellStyle name="20% - Accent6 2 5 2 2" xfId="1211" xr:uid="{F2E65CC5-3371-4FEA-B30B-8E931385A89B}"/>
    <cellStyle name="20% - Accent6 2 5 2 3" xfId="2076" xr:uid="{1B6CBDC9-A998-4587-9420-18FE0C4715CA}"/>
    <cellStyle name="20% - Accent6 2 5 2 4" xfId="2952" xr:uid="{BB82B1C9-F2E1-4705-A27E-9DD733C17D62}"/>
    <cellStyle name="20% - Accent6 2 5 2 5" xfId="3857" xr:uid="{CD17E1A7-EF2F-41DD-92B2-6DBEAB6F4BD3}"/>
    <cellStyle name="20% - Accent6 2 5 2 6" xfId="4778" xr:uid="{3588C9F2-9F9B-4EFB-9420-297E04505FB2}"/>
    <cellStyle name="20% - Accent6 2 5 3" xfId="1210" xr:uid="{F68333B3-6D50-4315-9A71-81A9240BBBC6}"/>
    <cellStyle name="20% - Accent6 2 5 4" xfId="2075" xr:uid="{34C5F9BC-FDE4-4D10-8D4C-57B4436DB2F4}"/>
    <cellStyle name="20% - Accent6 2 5 5" xfId="2951" xr:uid="{4239C978-92E4-497F-AA43-F811426F06BA}"/>
    <cellStyle name="20% - Accent6 2 5 6" xfId="3856" xr:uid="{001F0149-6D09-4669-B237-F1F7148485C7}"/>
    <cellStyle name="20% - Accent6 2 5 7" xfId="4777" xr:uid="{E3E494F0-50EF-46EC-914B-7DECB6E8F368}"/>
    <cellStyle name="20% - Accent6 2 6" xfId="233" xr:uid="{A3A1A5A5-11C6-4331-AE6F-E9AD9F970DEE}"/>
    <cellStyle name="20% - Accent6 2 6 2" xfId="234" xr:uid="{5B9C2D9A-218F-4964-AE48-169C5832AA70}"/>
    <cellStyle name="20% - Accent6 2 6 2 2" xfId="1213" xr:uid="{CF3D630C-821E-4053-A983-32FC7E3A0D2A}"/>
    <cellStyle name="20% - Accent6 2 6 2 3" xfId="2078" xr:uid="{FE1676C7-2E21-4E3C-B8E1-A82C377E3DBA}"/>
    <cellStyle name="20% - Accent6 2 6 2 4" xfId="2954" xr:uid="{6A5F94D9-CE6A-4692-AE34-050EB82C7E2C}"/>
    <cellStyle name="20% - Accent6 2 6 2 5" xfId="3859" xr:uid="{6AE9E168-FDC2-44A3-9D6C-DDDD74D77132}"/>
    <cellStyle name="20% - Accent6 2 6 2 6" xfId="4780" xr:uid="{C79EC283-3900-47AC-82D8-FFDA03E2CE4A}"/>
    <cellStyle name="20% - Accent6 2 6 3" xfId="1212" xr:uid="{2CF4899E-4F7E-4592-A835-02734797438F}"/>
    <cellStyle name="20% - Accent6 2 6 4" xfId="2077" xr:uid="{D775C0D4-7648-4A9B-94DF-9753F3F121C2}"/>
    <cellStyle name="20% - Accent6 2 6 5" xfId="2953" xr:uid="{8909D8E1-3B1F-4FAC-ADB3-25127D896DD4}"/>
    <cellStyle name="20% - Accent6 2 6 6" xfId="3858" xr:uid="{04A6BB90-93D3-4A23-9328-713BCC79F431}"/>
    <cellStyle name="20% - Accent6 2 6 7" xfId="4779" xr:uid="{81FF4909-7295-4A92-8E29-7102C81006CD}"/>
    <cellStyle name="20% - Accent6 2 7" xfId="235" xr:uid="{543CA3F4-2529-46BF-853A-CE8A35A45BB5}"/>
    <cellStyle name="20% - Accent6 2 7 2" xfId="1214" xr:uid="{E488A227-3108-4DD7-ACAD-EB4962105554}"/>
    <cellStyle name="20% - Accent6 2 7 3" xfId="2079" xr:uid="{C6271733-CA7A-4E06-A552-4793EDD047F2}"/>
    <cellStyle name="20% - Accent6 2 7 4" xfId="2955" xr:uid="{6E58B72C-2198-47F6-938A-A92F42891E37}"/>
    <cellStyle name="20% - Accent6 2 7 5" xfId="3860" xr:uid="{358CC6FD-5174-4F62-B799-A3A3FAE05FEA}"/>
    <cellStyle name="20% - Accent6 2 7 6" xfId="4781" xr:uid="{53C85690-DD60-4D2F-9DB6-D12E1AC5D469}"/>
    <cellStyle name="20% - Accent6 2 8" xfId="1193" xr:uid="{315AFC46-B04C-4A76-93C5-323422D289BC}"/>
    <cellStyle name="20% - Accent6 2 9" xfId="2058" xr:uid="{CF65353C-C1DD-4F6E-921A-F2A3FE17CFB3}"/>
    <cellStyle name="20% - Accent6 3" xfId="236" xr:uid="{9C63776D-F1E7-49EC-85A4-047C205B3C67}"/>
    <cellStyle name="20% - Accent6 3 2" xfId="237" xr:uid="{4CF8ED2D-895B-4522-A57C-AB18853F58D8}"/>
    <cellStyle name="20% - Accent6 3 2 2" xfId="238" xr:uid="{28316478-CA61-4346-AEA2-B323BC1165C3}"/>
    <cellStyle name="20% - Accent6 3 2 2 2" xfId="239" xr:uid="{68685C6C-B9EB-4441-B2FB-061BFD0AE884}"/>
    <cellStyle name="20% - Accent6 3 2 2 2 2" xfId="1218" xr:uid="{D3E64A14-DB06-47C6-A6B1-DE6CCC8DD851}"/>
    <cellStyle name="20% - Accent6 3 2 2 2 3" xfId="2083" xr:uid="{A00EC57C-1D86-459C-8CCD-8E729A37E12D}"/>
    <cellStyle name="20% - Accent6 3 2 2 2 4" xfId="2959" xr:uid="{B18CC0EE-B0D2-4464-A83B-7FFE8632B1A5}"/>
    <cellStyle name="20% - Accent6 3 2 2 2 5" xfId="3864" xr:uid="{2CC50A1E-33CF-4D57-B835-FCCDF3E3EFCC}"/>
    <cellStyle name="20% - Accent6 3 2 2 2 6" xfId="4785" xr:uid="{C3F00946-83E8-432E-A010-3103E58B1BCA}"/>
    <cellStyle name="20% - Accent6 3 2 2 3" xfId="1217" xr:uid="{55279CF8-7EBB-447A-BB06-14BC860B7312}"/>
    <cellStyle name="20% - Accent6 3 2 2 4" xfId="2082" xr:uid="{761DEE9D-B7D9-463C-82CF-5CCAA9A61AEE}"/>
    <cellStyle name="20% - Accent6 3 2 2 5" xfId="2958" xr:uid="{C0CBB258-B6E1-4C3E-A216-9B51E05C3E65}"/>
    <cellStyle name="20% - Accent6 3 2 2 6" xfId="3863" xr:uid="{E8381301-770A-45EC-B1E5-6EB49DFFA70F}"/>
    <cellStyle name="20% - Accent6 3 2 2 7" xfId="4784" xr:uid="{4F1DCB4F-A30E-4782-AAE0-84722A8DA902}"/>
    <cellStyle name="20% - Accent6 3 2 3" xfId="240" xr:uid="{4EC2BA58-DB9C-42A9-A7C6-B8DC68B11649}"/>
    <cellStyle name="20% - Accent6 3 2 3 2" xfId="1219" xr:uid="{D36E581C-0654-4ED0-A7D4-936D3CECC3E5}"/>
    <cellStyle name="20% - Accent6 3 2 3 3" xfId="2084" xr:uid="{65394982-8DC5-478C-9040-CBC99B70EF05}"/>
    <cellStyle name="20% - Accent6 3 2 3 4" xfId="2960" xr:uid="{02ECFC0E-AF64-4D5E-8CC1-490977035D36}"/>
    <cellStyle name="20% - Accent6 3 2 3 5" xfId="3865" xr:uid="{405ACEEE-D345-4828-84E1-7F0A83E23233}"/>
    <cellStyle name="20% - Accent6 3 2 3 6" xfId="4786" xr:uid="{5FFCEB28-A8BF-4553-9CD8-341E89232FF5}"/>
    <cellStyle name="20% - Accent6 3 2 4" xfId="1216" xr:uid="{253FD2CD-8296-4BE6-A60A-A2642F026C26}"/>
    <cellStyle name="20% - Accent6 3 2 5" xfId="2081" xr:uid="{14F40228-1A87-48F0-969B-CCCA459FCC97}"/>
    <cellStyle name="20% - Accent6 3 2 6" xfId="2957" xr:uid="{FBA6A679-E2C7-40DA-A1AF-25F219486FE3}"/>
    <cellStyle name="20% - Accent6 3 2 7" xfId="3862" xr:uid="{E0CB3EF7-5BA0-4A4A-B976-76A0CDC7A139}"/>
    <cellStyle name="20% - Accent6 3 2 8" xfId="4783" xr:uid="{B2B89A50-C15D-4141-82FB-D5F2056FD7C4}"/>
    <cellStyle name="20% - Accent6 3 3" xfId="241" xr:uid="{3CB08CBE-B867-433A-8981-33327CA03036}"/>
    <cellStyle name="20% - Accent6 3 3 2" xfId="242" xr:uid="{898928C6-2942-4E90-AE15-A971B2D7B0AA}"/>
    <cellStyle name="20% - Accent6 3 3 2 2" xfId="1221" xr:uid="{E2726F6C-69E3-433F-A77A-FFD4FCD61690}"/>
    <cellStyle name="20% - Accent6 3 3 2 3" xfId="2086" xr:uid="{8E1491C1-12E8-457D-81F2-ED8C6204A761}"/>
    <cellStyle name="20% - Accent6 3 3 2 4" xfId="2962" xr:uid="{C3E83D8E-8A7C-4CE2-8D2A-863FDC92A95D}"/>
    <cellStyle name="20% - Accent6 3 3 2 5" xfId="3867" xr:uid="{2B6DFDF7-A243-4047-B763-84519734B249}"/>
    <cellStyle name="20% - Accent6 3 3 2 6" xfId="4788" xr:uid="{2666A27E-FF30-458C-B8D0-B1349C78FAA9}"/>
    <cellStyle name="20% - Accent6 3 3 3" xfId="1220" xr:uid="{0C6DA7A9-AF01-456D-91EE-5DD4224FB5C9}"/>
    <cellStyle name="20% - Accent6 3 3 4" xfId="2085" xr:uid="{64625F6D-08FA-447E-BF25-0E1BE2688CB1}"/>
    <cellStyle name="20% - Accent6 3 3 5" xfId="2961" xr:uid="{89125D43-67FC-4EF3-93E0-0E0CCDC4FB7A}"/>
    <cellStyle name="20% - Accent6 3 3 6" xfId="3866" xr:uid="{8D6197B0-F367-458B-A928-822A783A2678}"/>
    <cellStyle name="20% - Accent6 3 3 7" xfId="4787" xr:uid="{03D5D16B-94D0-48D2-8F02-29E369DF2FB6}"/>
    <cellStyle name="20% - Accent6 3 4" xfId="243" xr:uid="{E026AA21-E0DD-45E3-A5A1-B7373871723A}"/>
    <cellStyle name="20% - Accent6 3 4 2" xfId="1222" xr:uid="{D103409F-A3AB-4412-8584-CE146D7854A1}"/>
    <cellStyle name="20% - Accent6 3 4 3" xfId="2087" xr:uid="{053C138E-A0F6-4789-BD99-1E18C49711AB}"/>
    <cellStyle name="20% - Accent6 3 4 4" xfId="2963" xr:uid="{6EAE5CDF-8D63-47FB-9DE0-C2272F79FC46}"/>
    <cellStyle name="20% - Accent6 3 4 5" xfId="3868" xr:uid="{8328EEDC-642B-4915-9720-6BCF5371B5E6}"/>
    <cellStyle name="20% - Accent6 3 4 6" xfId="4789" xr:uid="{DF3D263A-4DCE-4A29-B203-CD83D2817533}"/>
    <cellStyle name="20% - Accent6 3 5" xfId="1215" xr:uid="{F982FAF7-7881-4825-A667-D9E75EF8AD75}"/>
    <cellStyle name="20% - Accent6 3 6" xfId="2080" xr:uid="{DD372746-976B-4E93-817D-0AA2F283ECEA}"/>
    <cellStyle name="20% - Accent6 3 7" xfId="2956" xr:uid="{2EB093EC-162C-4342-8115-75B90496568A}"/>
    <cellStyle name="20% - Accent6 3 8" xfId="3861" xr:uid="{63DEAC3F-CFAF-4070-8D6D-6CB375641540}"/>
    <cellStyle name="20% - Accent6 3 9" xfId="4782" xr:uid="{6AB59A15-8AE8-4F0E-A158-8B8FE77229DA}"/>
    <cellStyle name="20% - Accent6 4" xfId="244" xr:uid="{542F52C4-491F-4CE9-B652-BE6BDEE7FA73}"/>
    <cellStyle name="20% - Accent6 4 2" xfId="245" xr:uid="{EDD9FFFC-2454-47A8-8B41-376DD9FE0CED}"/>
    <cellStyle name="20% - Accent6 4 2 2" xfId="246" xr:uid="{3F8E64A5-83AA-4C4F-A0B9-62D44AFB2379}"/>
    <cellStyle name="20% - Accent6 4 2 2 2" xfId="1225" xr:uid="{715AC504-E3D4-4B5D-AC9A-2D8276495748}"/>
    <cellStyle name="20% - Accent6 4 2 2 3" xfId="2090" xr:uid="{BC0E4992-2CDC-449B-8460-47552DCD64A6}"/>
    <cellStyle name="20% - Accent6 4 2 2 4" xfId="2966" xr:uid="{8F6EA720-51BF-4ECE-8FE3-2FBB64C49B77}"/>
    <cellStyle name="20% - Accent6 4 2 2 5" xfId="3871" xr:uid="{00E5ABC7-1AA2-4E85-A032-1F26C6A6D328}"/>
    <cellStyle name="20% - Accent6 4 2 2 6" xfId="4792" xr:uid="{2FC0A0B8-8BF1-4945-82E3-568A014A46DF}"/>
    <cellStyle name="20% - Accent6 4 2 3" xfId="1224" xr:uid="{293F7845-B9A6-47BB-9D52-5B42462E4CBA}"/>
    <cellStyle name="20% - Accent6 4 2 4" xfId="2089" xr:uid="{475357EE-2A8E-4A7E-8079-68A47E213244}"/>
    <cellStyle name="20% - Accent6 4 2 5" xfId="2965" xr:uid="{6C0908BD-1397-4760-B3FB-97B161228540}"/>
    <cellStyle name="20% - Accent6 4 2 6" xfId="3870" xr:uid="{92491BC0-3C29-4ADD-8F11-3BC9BA9A0A6C}"/>
    <cellStyle name="20% - Accent6 4 2 7" xfId="4791" xr:uid="{BB411962-8A4F-4F63-B998-AE10D50BD9EC}"/>
    <cellStyle name="20% - Accent6 4 3" xfId="247" xr:uid="{BA2F6295-C523-4E71-94A8-535D77004BBD}"/>
    <cellStyle name="20% - Accent6 4 3 2" xfId="1226" xr:uid="{37F7162A-E5E3-48B7-97CA-3EA581BB3FCC}"/>
    <cellStyle name="20% - Accent6 4 3 3" xfId="2091" xr:uid="{D8077004-0780-4B54-AB94-7CA667CF8DE4}"/>
    <cellStyle name="20% - Accent6 4 3 4" xfId="2967" xr:uid="{33E9DF9C-A9AC-4623-8B27-C898DE87304B}"/>
    <cellStyle name="20% - Accent6 4 3 5" xfId="3872" xr:uid="{BEE7341D-6EA7-48FC-8279-ABDFF50D70A4}"/>
    <cellStyle name="20% - Accent6 4 3 6" xfId="4793" xr:uid="{435555BD-E73D-4FB8-A72B-59929F703A79}"/>
    <cellStyle name="20% - Accent6 4 4" xfId="1223" xr:uid="{8C28851F-5E14-44D3-8FE2-6CDE1BEE6063}"/>
    <cellStyle name="20% - Accent6 4 5" xfId="2088" xr:uid="{2185B1B3-81B9-4E01-9C37-058665D0F91E}"/>
    <cellStyle name="20% - Accent6 4 6" xfId="2964" xr:uid="{3C492719-5847-4296-B04C-6259D6176EFC}"/>
    <cellStyle name="20% - Accent6 4 7" xfId="3869" xr:uid="{E09706B6-31CD-4E7A-8437-59366C1A65D4}"/>
    <cellStyle name="20% - Accent6 4 8" xfId="4790" xr:uid="{7FDCA695-1F75-48A9-9AFE-5D8856E26910}"/>
    <cellStyle name="20% - Accent6 5" xfId="248" xr:uid="{1C69917C-A995-49FC-905B-F3EF69A431EC}"/>
    <cellStyle name="20% - Accent6 5 2" xfId="249" xr:uid="{EC7225E8-92DC-473D-A6F4-9AFBAF7E6AA1}"/>
    <cellStyle name="20% - Accent6 5 2 2" xfId="250" xr:uid="{D5DD8229-3B97-4DE6-929D-8AFFA4F675C5}"/>
    <cellStyle name="20% - Accent6 5 2 2 2" xfId="1229" xr:uid="{AF0798A1-0C01-4057-B09C-03226B7DB429}"/>
    <cellStyle name="20% - Accent6 5 2 2 3" xfId="2094" xr:uid="{E7A8AF68-2876-44CE-B9D0-2A89DFF80749}"/>
    <cellStyle name="20% - Accent6 5 2 2 4" xfId="2970" xr:uid="{AA65E6C9-F366-494F-BB53-D46C1C8422C7}"/>
    <cellStyle name="20% - Accent6 5 2 2 5" xfId="3875" xr:uid="{1DEB072C-CF79-4F1E-9D7B-FC4F1DDB6286}"/>
    <cellStyle name="20% - Accent6 5 2 2 6" xfId="4796" xr:uid="{B332E681-5860-453F-B5E3-CB489D8E670F}"/>
    <cellStyle name="20% - Accent6 5 2 3" xfId="1228" xr:uid="{3C0046C5-BAF9-4B45-9310-49C4D03107DA}"/>
    <cellStyle name="20% - Accent6 5 2 4" xfId="2093" xr:uid="{470CCE4F-8A9B-4837-8033-0521F0951FA8}"/>
    <cellStyle name="20% - Accent6 5 2 5" xfId="2969" xr:uid="{9998ECDE-D277-481F-9746-403C81CAABAF}"/>
    <cellStyle name="20% - Accent6 5 2 6" xfId="3874" xr:uid="{5CDE68FC-AA67-4235-95FE-00792D803CD0}"/>
    <cellStyle name="20% - Accent6 5 2 7" xfId="4795" xr:uid="{FBA02863-B781-4502-927B-60F66DAFB210}"/>
    <cellStyle name="20% - Accent6 5 3" xfId="251" xr:uid="{0BDB8F58-BFD1-4AFD-8CCF-50694B290684}"/>
    <cellStyle name="20% - Accent6 5 3 2" xfId="1230" xr:uid="{B3964E3B-EE1B-4503-8332-649BED813F1C}"/>
    <cellStyle name="20% - Accent6 5 3 3" xfId="2095" xr:uid="{007C8608-245E-4C21-8208-24E8211AF5BB}"/>
    <cellStyle name="20% - Accent6 5 3 4" xfId="2971" xr:uid="{E6191271-464D-4902-9454-08C12EA5525B}"/>
    <cellStyle name="20% - Accent6 5 3 5" xfId="3876" xr:uid="{22465150-3ABB-4386-B852-B3BC049278F9}"/>
    <cellStyle name="20% - Accent6 5 3 6" xfId="4797" xr:uid="{537B1210-E8C2-4E68-8258-1F58936E224A}"/>
    <cellStyle name="20% - Accent6 5 4" xfId="1227" xr:uid="{71DEAB41-671F-40EF-97C5-13059DF738DF}"/>
    <cellStyle name="20% - Accent6 5 5" xfId="2092" xr:uid="{AAA2C5E8-E476-4863-86A7-FFFCD7AE74C2}"/>
    <cellStyle name="20% - Accent6 5 6" xfId="2968" xr:uid="{326458B7-A258-4752-A76C-18602FFA5F4E}"/>
    <cellStyle name="20% - Accent6 5 7" xfId="3873" xr:uid="{5E386FDF-F96E-497B-AE69-1C5E85F8A8B7}"/>
    <cellStyle name="20% - Accent6 5 8" xfId="4794" xr:uid="{EAC6C768-D242-4A73-AB14-363FFA96AFEA}"/>
    <cellStyle name="20% - Accent6 6" xfId="252" xr:uid="{F7EA8115-C1CD-4BBC-907A-ADC119647668}"/>
    <cellStyle name="20% - Accent6 6 2" xfId="253" xr:uid="{D54A035F-C035-42B6-80DE-08FD0A2D2ED2}"/>
    <cellStyle name="20% - Accent6 6 2 2" xfId="1232" xr:uid="{72A8852D-0C37-4E2E-8C36-12153CADE5F3}"/>
    <cellStyle name="20% - Accent6 6 2 3" xfId="2097" xr:uid="{FA9EA6C4-BC8F-4E8B-A41D-55CABCC88BBC}"/>
    <cellStyle name="20% - Accent6 6 2 4" xfId="2973" xr:uid="{C416E23E-0B5F-408B-A646-78FAB07ABE34}"/>
    <cellStyle name="20% - Accent6 6 2 5" xfId="3878" xr:uid="{09A729B8-D557-4B32-AB42-7003E3C6EDA8}"/>
    <cellStyle name="20% - Accent6 6 2 6" xfId="4799" xr:uid="{6CAC2DD5-E2F9-474F-A0E6-70AB5C6E025A}"/>
    <cellStyle name="20% - Accent6 6 3" xfId="1231" xr:uid="{28CEBC61-0C13-4F99-8727-0D67C30778E7}"/>
    <cellStyle name="20% - Accent6 6 4" xfId="2096" xr:uid="{AB539CB5-0666-488A-AD9E-D72870E18144}"/>
    <cellStyle name="20% - Accent6 6 5" xfId="2972" xr:uid="{DE67E3F9-F9DF-4208-BF69-DBDB4B105419}"/>
    <cellStyle name="20% - Accent6 6 6" xfId="3877" xr:uid="{30B5F013-EF95-4AC0-94F5-2F876B091D25}"/>
    <cellStyle name="20% - Accent6 6 7" xfId="4798" xr:uid="{DCB78F58-B96F-41D2-B62B-E146841CC8F5}"/>
    <cellStyle name="20% - Accent6 7" xfId="254" xr:uid="{D5DA7125-BD67-4A55-9717-DC411860602D}"/>
    <cellStyle name="20% - Accent6 7 2" xfId="255" xr:uid="{CC5B1ED1-E9FA-4A35-AA62-218155C082C6}"/>
    <cellStyle name="20% - Accent6 7 2 2" xfId="1234" xr:uid="{5A45F181-B0CB-4781-9BA0-FD908D2C6611}"/>
    <cellStyle name="20% - Accent6 7 2 3" xfId="2099" xr:uid="{7B7D4A14-EAF3-48E5-97C8-7AD322EF2E49}"/>
    <cellStyle name="20% - Accent6 7 2 4" xfId="2975" xr:uid="{ED22EB32-E311-4536-BBB2-44B4A6C60071}"/>
    <cellStyle name="20% - Accent6 7 2 5" xfId="3880" xr:uid="{C5EB3103-6466-4ED0-96EA-6C5F66818EE1}"/>
    <cellStyle name="20% - Accent6 7 2 6" xfId="4801" xr:uid="{D5AD0039-2AF9-487E-BAAE-D6EDF63D8B89}"/>
    <cellStyle name="20% - Accent6 7 3" xfId="1233" xr:uid="{379F1123-6F76-4DAB-B5EF-267EADF8A78F}"/>
    <cellStyle name="20% - Accent6 7 4" xfId="2098" xr:uid="{0110C7E1-1D24-4AB5-BCA4-832D726BB1BD}"/>
    <cellStyle name="20% - Accent6 7 5" xfId="2974" xr:uid="{CE757F85-C7C7-4A92-9858-81026D21933A}"/>
    <cellStyle name="20% - Accent6 7 6" xfId="3879" xr:uid="{02E36DC9-D5FA-474C-8134-7890AA763150}"/>
    <cellStyle name="20% - Accent6 7 7" xfId="4800" xr:uid="{E069AA9C-C5CB-4F89-ADE3-08190855EB5C}"/>
    <cellStyle name="40% - Accent1 2" xfId="256" xr:uid="{3CD743B0-BE7A-49A8-B73B-DA07E1008B02}"/>
    <cellStyle name="40% - Accent1 2 10" xfId="2976" xr:uid="{53C75F3F-0E3A-43A8-8D47-0F629BE62620}"/>
    <cellStyle name="40% - Accent1 2 11" xfId="3881" xr:uid="{665F6EEE-5C6A-4C28-B267-11B810D7FACB}"/>
    <cellStyle name="40% - Accent1 2 12" xfId="4802" xr:uid="{3ED34752-2DB3-4D59-A28D-69FD657A7ED2}"/>
    <cellStyle name="40% - Accent1 2 2" xfId="257" xr:uid="{41F55800-4204-447B-A1F0-7E91190329A2}"/>
    <cellStyle name="40% - Accent1 2 2 2" xfId="258" xr:uid="{395D411C-982C-4245-ABAF-1E3EDD534CB2}"/>
    <cellStyle name="40% - Accent1 2 2 2 2" xfId="259" xr:uid="{225BCE99-2B58-44C8-B8C2-150306E7D4E5}"/>
    <cellStyle name="40% - Accent1 2 2 2 2 2" xfId="260" xr:uid="{5C570FDE-3F63-4169-918D-DE390599DD16}"/>
    <cellStyle name="40% - Accent1 2 2 2 2 2 2" xfId="1239" xr:uid="{EA9F408B-510E-4D48-A655-9856D648A110}"/>
    <cellStyle name="40% - Accent1 2 2 2 2 2 3" xfId="2104" xr:uid="{2CEE1469-25C1-40E1-9C81-4C87049CA19C}"/>
    <cellStyle name="40% - Accent1 2 2 2 2 2 4" xfId="2980" xr:uid="{B8B84B88-D988-4278-80ED-A3DF505EBE07}"/>
    <cellStyle name="40% - Accent1 2 2 2 2 2 5" xfId="3885" xr:uid="{C038B105-8341-41FB-B5DA-04AFF333FE43}"/>
    <cellStyle name="40% - Accent1 2 2 2 2 2 6" xfId="4806" xr:uid="{3C3E3CE0-CF10-48C0-B437-1CA70C50310D}"/>
    <cellStyle name="40% - Accent1 2 2 2 2 3" xfId="1238" xr:uid="{D80B9B63-6A2C-4CF3-8F04-E6BA3CEDD170}"/>
    <cellStyle name="40% - Accent1 2 2 2 2 4" xfId="2103" xr:uid="{A4396092-57D5-4F32-BCCD-BA03AFC31C29}"/>
    <cellStyle name="40% - Accent1 2 2 2 2 5" xfId="2979" xr:uid="{48A3398A-4440-4E52-A964-F7F6BAE45323}"/>
    <cellStyle name="40% - Accent1 2 2 2 2 6" xfId="3884" xr:uid="{A216B570-EA8D-4784-AAF8-F7E0F49F238D}"/>
    <cellStyle name="40% - Accent1 2 2 2 2 7" xfId="4805" xr:uid="{F70090F5-A533-4A53-A49D-F99BFE88EA2E}"/>
    <cellStyle name="40% - Accent1 2 2 2 3" xfId="261" xr:uid="{3A8121D9-7326-4BF5-9D7D-16657A521BA8}"/>
    <cellStyle name="40% - Accent1 2 2 2 3 2" xfId="1240" xr:uid="{84BE8AF7-3C91-4FA0-8FEE-6999A7C10BD4}"/>
    <cellStyle name="40% - Accent1 2 2 2 3 3" xfId="2105" xr:uid="{DA144BB4-0174-4FDA-909C-FEEFA8BA7085}"/>
    <cellStyle name="40% - Accent1 2 2 2 3 4" xfId="2981" xr:uid="{CA234A62-87F6-43E1-8D32-BE696F063011}"/>
    <cellStyle name="40% - Accent1 2 2 2 3 5" xfId="3886" xr:uid="{5A92A7DD-7136-4A0F-A1BE-1F56B21821FB}"/>
    <cellStyle name="40% - Accent1 2 2 2 3 6" xfId="4807" xr:uid="{A56886F9-02F7-4A4B-B04D-DA94F91AA218}"/>
    <cellStyle name="40% - Accent1 2 2 2 4" xfId="1237" xr:uid="{39C2FF30-6043-4DA0-8F51-F9EBD31F3C34}"/>
    <cellStyle name="40% - Accent1 2 2 2 5" xfId="2102" xr:uid="{071D66C2-9C01-4F17-8314-9D8D23A848B2}"/>
    <cellStyle name="40% - Accent1 2 2 2 6" xfId="2978" xr:uid="{1EA3DA52-50CB-4E3B-A64E-EC1C1C998F3D}"/>
    <cellStyle name="40% - Accent1 2 2 2 7" xfId="3883" xr:uid="{52D4F2AB-8151-4B34-8709-581875FA4740}"/>
    <cellStyle name="40% - Accent1 2 2 2 8" xfId="4804" xr:uid="{6DDC4DF9-946D-4B37-8298-DD6CBACCC70F}"/>
    <cellStyle name="40% - Accent1 2 2 3" xfId="262" xr:uid="{107B6FCD-2946-4FF2-9D5D-3D695FDFD8BE}"/>
    <cellStyle name="40% - Accent1 2 2 3 2" xfId="263" xr:uid="{16B0D357-51DA-4F62-8F5B-87E4148DE929}"/>
    <cellStyle name="40% - Accent1 2 2 3 2 2" xfId="1242" xr:uid="{DCA34768-585E-412E-8CA2-8A21F6122D02}"/>
    <cellStyle name="40% - Accent1 2 2 3 2 3" xfId="2107" xr:uid="{DDC6A0A3-0974-46A8-B35A-572874926BF1}"/>
    <cellStyle name="40% - Accent1 2 2 3 2 4" xfId="2983" xr:uid="{DA3DBD12-3DF7-4C6D-BAC0-703983F0B5B1}"/>
    <cellStyle name="40% - Accent1 2 2 3 2 5" xfId="3888" xr:uid="{74497F4C-2C6B-4E2A-AC77-C85F4E5C3377}"/>
    <cellStyle name="40% - Accent1 2 2 3 2 6" xfId="4809" xr:uid="{20329223-7AE9-4AE0-85AD-CAC0C9E9D411}"/>
    <cellStyle name="40% - Accent1 2 2 3 3" xfId="1241" xr:uid="{F080FA09-223B-45FF-9E7F-B9F24A7152C9}"/>
    <cellStyle name="40% - Accent1 2 2 3 4" xfId="2106" xr:uid="{05B483CF-FB8B-414D-B1EC-A6040EECAA91}"/>
    <cellStyle name="40% - Accent1 2 2 3 5" xfId="2982" xr:uid="{B1F1850F-90E5-41E5-BC07-871D16B87E01}"/>
    <cellStyle name="40% - Accent1 2 2 3 6" xfId="3887" xr:uid="{04889A9D-EB60-44A8-A2C8-231CD4A5F1F0}"/>
    <cellStyle name="40% - Accent1 2 2 3 7" xfId="4808" xr:uid="{332F6FE8-B2A1-49F7-8BBD-695B37237219}"/>
    <cellStyle name="40% - Accent1 2 2 4" xfId="264" xr:uid="{73D92C78-C993-4249-9283-26664D974024}"/>
    <cellStyle name="40% - Accent1 2 2 4 2" xfId="1243" xr:uid="{4F19D844-8E2B-4236-8625-9506DCE02592}"/>
    <cellStyle name="40% - Accent1 2 2 4 3" xfId="2108" xr:uid="{441F9CF4-10A6-4746-BBF3-DCB51CCCD9BD}"/>
    <cellStyle name="40% - Accent1 2 2 4 4" xfId="2984" xr:uid="{36609E2C-8083-4E11-B40B-8173ACE5CCDB}"/>
    <cellStyle name="40% - Accent1 2 2 4 5" xfId="3889" xr:uid="{AC00CEC1-29A4-4AC1-A3AD-538794C54BAF}"/>
    <cellStyle name="40% - Accent1 2 2 4 6" xfId="4810" xr:uid="{B5151484-3F8A-4AEE-B44A-8114F931DA57}"/>
    <cellStyle name="40% - Accent1 2 2 5" xfId="1236" xr:uid="{DD7EDC50-D272-4EB5-952D-69DFC0231D34}"/>
    <cellStyle name="40% - Accent1 2 2 6" xfId="2101" xr:uid="{1102C27C-853A-4AFC-A395-6123023CFF19}"/>
    <cellStyle name="40% - Accent1 2 2 7" xfId="2977" xr:uid="{F9225AD8-9B0E-4E89-B9D4-6560D877867E}"/>
    <cellStyle name="40% - Accent1 2 2 8" xfId="3882" xr:uid="{4C472ADF-D32C-4309-ABC9-1BA0303DFB7B}"/>
    <cellStyle name="40% - Accent1 2 2 9" xfId="4803" xr:uid="{0DBAAF4E-DAD0-4585-8BBD-6A39F4A59F72}"/>
    <cellStyle name="40% - Accent1 2 3" xfId="265" xr:uid="{55C2CBBB-B704-4545-ADFF-8EA38320E211}"/>
    <cellStyle name="40% - Accent1 2 3 2" xfId="266" xr:uid="{31B20CBB-EFEE-457A-ABF7-2DE85E64A916}"/>
    <cellStyle name="40% - Accent1 2 3 2 2" xfId="267" xr:uid="{E5982B26-E22B-4AFF-827C-5E53A6E0226A}"/>
    <cellStyle name="40% - Accent1 2 3 2 2 2" xfId="1246" xr:uid="{D7DFDE1B-E446-4815-80B0-CF73814C1B51}"/>
    <cellStyle name="40% - Accent1 2 3 2 2 3" xfId="2111" xr:uid="{D45D1C8D-C3E4-441A-A2BF-D414A5443311}"/>
    <cellStyle name="40% - Accent1 2 3 2 2 4" xfId="2987" xr:uid="{AD92D45E-99A2-44FB-BAD3-9582E02CFDED}"/>
    <cellStyle name="40% - Accent1 2 3 2 2 5" xfId="3892" xr:uid="{A731DDAA-451E-4C70-BD9C-4C11BE0558E8}"/>
    <cellStyle name="40% - Accent1 2 3 2 2 6" xfId="4813" xr:uid="{63701494-067B-4CD4-B09A-DBD9C60DFD02}"/>
    <cellStyle name="40% - Accent1 2 3 2 3" xfId="1245" xr:uid="{F4237F34-B2E6-4DBF-8175-8B49990B0292}"/>
    <cellStyle name="40% - Accent1 2 3 2 4" xfId="2110" xr:uid="{34957EFC-0F7E-4575-ADBE-E9EF4114B23C}"/>
    <cellStyle name="40% - Accent1 2 3 2 5" xfId="2986" xr:uid="{0A543A06-5DBD-412B-AE19-4DE366A8FCF7}"/>
    <cellStyle name="40% - Accent1 2 3 2 6" xfId="3891" xr:uid="{3E4A8D82-B068-4FA6-86D7-CFFBEB835247}"/>
    <cellStyle name="40% - Accent1 2 3 2 7" xfId="4812" xr:uid="{B0A902FF-6DD7-49E3-9153-4157E77BEDFF}"/>
    <cellStyle name="40% - Accent1 2 3 3" xfId="268" xr:uid="{1BCF3389-EBEB-471E-8615-50C8B0EED58C}"/>
    <cellStyle name="40% - Accent1 2 3 3 2" xfId="1247" xr:uid="{C72BB61A-B3F3-4016-8FDB-1616002ED82F}"/>
    <cellStyle name="40% - Accent1 2 3 3 3" xfId="2112" xr:uid="{15D3565D-1973-4FFA-93F2-3DC88DD5CE5E}"/>
    <cellStyle name="40% - Accent1 2 3 3 4" xfId="2988" xr:uid="{5528D2D6-F1B2-4FF2-AC30-2023D4C8139B}"/>
    <cellStyle name="40% - Accent1 2 3 3 5" xfId="3893" xr:uid="{1F78A77F-E1E2-4EFC-9655-A21D8BB6016E}"/>
    <cellStyle name="40% - Accent1 2 3 3 6" xfId="4814" xr:uid="{284CE6AE-0960-4D1F-95DA-4CC41B1ABE1E}"/>
    <cellStyle name="40% - Accent1 2 3 4" xfId="1244" xr:uid="{DCC35051-8EC3-41B2-BD25-E2C1CA433A20}"/>
    <cellStyle name="40% - Accent1 2 3 5" xfId="2109" xr:uid="{FAB8279A-45A6-4D2A-875E-73D15B25C9A8}"/>
    <cellStyle name="40% - Accent1 2 3 6" xfId="2985" xr:uid="{67A94EA1-DA8B-4CFD-8A56-C320F642FA26}"/>
    <cellStyle name="40% - Accent1 2 3 7" xfId="3890" xr:uid="{25BBC44A-08FB-4892-9DD0-45803E29F7A6}"/>
    <cellStyle name="40% - Accent1 2 3 8" xfId="4811" xr:uid="{9E474874-76C7-492D-BE2E-95C8EE8BC5D7}"/>
    <cellStyle name="40% - Accent1 2 4" xfId="269" xr:uid="{7DC01FD8-183C-4318-AE7B-2139C6691056}"/>
    <cellStyle name="40% - Accent1 2 4 2" xfId="270" xr:uid="{F3090BB3-F81D-457F-9048-B933F1CD652B}"/>
    <cellStyle name="40% - Accent1 2 4 2 2" xfId="271" xr:uid="{2745CF60-21A1-4D2E-81E6-AF86F9634CCA}"/>
    <cellStyle name="40% - Accent1 2 4 2 2 2" xfId="1250" xr:uid="{AB87173F-FDB0-422B-8FB7-0290CA0FF1B5}"/>
    <cellStyle name="40% - Accent1 2 4 2 2 3" xfId="2115" xr:uid="{5BF224A6-ABF4-4DB1-89F1-0C804610C499}"/>
    <cellStyle name="40% - Accent1 2 4 2 2 4" xfId="2991" xr:uid="{1657993F-0111-4FB4-8CA0-492C8690AD13}"/>
    <cellStyle name="40% - Accent1 2 4 2 2 5" xfId="3896" xr:uid="{23788E5B-5724-4662-8078-BC0552924ACB}"/>
    <cellStyle name="40% - Accent1 2 4 2 2 6" xfId="4817" xr:uid="{B65A52D1-BA3B-4D66-BA61-7FCDD2F818D8}"/>
    <cellStyle name="40% - Accent1 2 4 2 3" xfId="1249" xr:uid="{96221724-D078-4302-904A-841A04108C76}"/>
    <cellStyle name="40% - Accent1 2 4 2 4" xfId="2114" xr:uid="{16CF1892-59E5-4DAB-B613-10393F937766}"/>
    <cellStyle name="40% - Accent1 2 4 2 5" xfId="2990" xr:uid="{9F1D2CB5-F569-45C0-85A6-7743401B6B61}"/>
    <cellStyle name="40% - Accent1 2 4 2 6" xfId="3895" xr:uid="{1A034B7C-433D-4685-9DD8-759B11F9CAF8}"/>
    <cellStyle name="40% - Accent1 2 4 2 7" xfId="4816" xr:uid="{F2055410-0847-440E-8EBD-8F02AC8B81F2}"/>
    <cellStyle name="40% - Accent1 2 4 3" xfId="272" xr:uid="{B9B955E7-909E-43D8-9E72-1F99FB66734B}"/>
    <cellStyle name="40% - Accent1 2 4 3 2" xfId="1251" xr:uid="{1C32775D-840D-43D6-B8CA-1D53F9E33CF3}"/>
    <cellStyle name="40% - Accent1 2 4 3 3" xfId="2116" xr:uid="{1D3735FB-9654-4678-9223-C06CBE17979B}"/>
    <cellStyle name="40% - Accent1 2 4 3 4" xfId="2992" xr:uid="{48988152-D269-4E4F-888E-D0ACE505F5DC}"/>
    <cellStyle name="40% - Accent1 2 4 3 5" xfId="3897" xr:uid="{33AD3D3F-8CAE-437D-93FD-80C6D561F7A7}"/>
    <cellStyle name="40% - Accent1 2 4 3 6" xfId="4818" xr:uid="{04E46394-2BFD-4567-BCE8-070A984C295E}"/>
    <cellStyle name="40% - Accent1 2 4 4" xfId="1248" xr:uid="{65CAA6A2-6F4F-4122-884F-126BB3B6F6A7}"/>
    <cellStyle name="40% - Accent1 2 4 5" xfId="2113" xr:uid="{77B39387-A1BF-44A4-A464-08E584077E00}"/>
    <cellStyle name="40% - Accent1 2 4 6" xfId="2989" xr:uid="{D995F7E7-6357-4A3E-8FA0-9029659959B9}"/>
    <cellStyle name="40% - Accent1 2 4 7" xfId="3894" xr:uid="{93FBF3BD-75E7-4CD7-AD36-8CB3ACECA036}"/>
    <cellStyle name="40% - Accent1 2 4 8" xfId="4815" xr:uid="{7AABE0BB-9C6B-40EA-9031-0134EFFA89A5}"/>
    <cellStyle name="40% - Accent1 2 5" xfId="273" xr:uid="{F669629B-E7E2-43A1-9E24-4F47873163EC}"/>
    <cellStyle name="40% - Accent1 2 5 2" xfId="274" xr:uid="{E07FEF17-2C49-4F05-A0BD-C4AD526275F4}"/>
    <cellStyle name="40% - Accent1 2 5 2 2" xfId="1253" xr:uid="{5CBC8075-8316-4B62-9DF2-B439CD1DD931}"/>
    <cellStyle name="40% - Accent1 2 5 2 3" xfId="2118" xr:uid="{51D7937F-7CD8-4AAF-82BA-9E52BC07C816}"/>
    <cellStyle name="40% - Accent1 2 5 2 4" xfId="2994" xr:uid="{1125A95D-F540-4FA3-A75C-8CE5B32AEC85}"/>
    <cellStyle name="40% - Accent1 2 5 2 5" xfId="3899" xr:uid="{12C5433E-5473-423F-9E0B-FCA571C0435D}"/>
    <cellStyle name="40% - Accent1 2 5 2 6" xfId="4820" xr:uid="{4F52BC83-CF91-47EA-8A23-0A2DABD669BC}"/>
    <cellStyle name="40% - Accent1 2 5 3" xfId="1252" xr:uid="{5B884CB8-F247-480A-B18F-1B88F7917479}"/>
    <cellStyle name="40% - Accent1 2 5 4" xfId="2117" xr:uid="{1F74FD11-ECA7-4BA7-B170-F53AF1924364}"/>
    <cellStyle name="40% - Accent1 2 5 5" xfId="2993" xr:uid="{D63D73FE-F012-4B24-8B74-9449CAFE7E4B}"/>
    <cellStyle name="40% - Accent1 2 5 6" xfId="3898" xr:uid="{35E23350-69A1-4CA0-94F2-F6F90A5B01DC}"/>
    <cellStyle name="40% - Accent1 2 5 7" xfId="4819" xr:uid="{97E35595-C6D0-42DC-B3FE-7B3CDEEAE3E0}"/>
    <cellStyle name="40% - Accent1 2 6" xfId="275" xr:uid="{19787154-B2D5-4CCB-822D-74A7BB8FDB32}"/>
    <cellStyle name="40% - Accent1 2 6 2" xfId="276" xr:uid="{C1909045-56D5-4B5A-B051-6ED9BA6E45C3}"/>
    <cellStyle name="40% - Accent1 2 6 2 2" xfId="1255" xr:uid="{670C9854-2C49-4C2B-9EAC-70D835425747}"/>
    <cellStyle name="40% - Accent1 2 6 2 3" xfId="2120" xr:uid="{31F2D96B-5A23-4C94-AAA0-5025B2CCC2F7}"/>
    <cellStyle name="40% - Accent1 2 6 2 4" xfId="2996" xr:uid="{70856548-BF88-4E7F-9120-0504FB51E22B}"/>
    <cellStyle name="40% - Accent1 2 6 2 5" xfId="3901" xr:uid="{EB87DDD1-2DDB-4D12-89A3-725B0227B744}"/>
    <cellStyle name="40% - Accent1 2 6 2 6" xfId="4822" xr:uid="{DC06C156-03FC-464F-81CD-C59198C71C64}"/>
    <cellStyle name="40% - Accent1 2 6 3" xfId="1254" xr:uid="{A31B6C69-ECDD-47D1-BA51-3775343C74E7}"/>
    <cellStyle name="40% - Accent1 2 6 4" xfId="2119" xr:uid="{4B52AC4C-9F9C-4A8E-B696-8CFE80C09F78}"/>
    <cellStyle name="40% - Accent1 2 6 5" xfId="2995" xr:uid="{54B974DF-12F9-459C-9299-3190F01A68CC}"/>
    <cellStyle name="40% - Accent1 2 6 6" xfId="3900" xr:uid="{BD085F3B-A832-4C32-94A2-DFCD348E22F6}"/>
    <cellStyle name="40% - Accent1 2 6 7" xfId="4821" xr:uid="{7C350DAD-081B-4E35-90C4-E83CCB20A356}"/>
    <cellStyle name="40% - Accent1 2 7" xfId="277" xr:uid="{B497E9B9-7B90-4966-8033-63ABD9D60655}"/>
    <cellStyle name="40% - Accent1 2 7 2" xfId="1256" xr:uid="{6255578E-0309-4C2A-9D07-2F373005A8F8}"/>
    <cellStyle name="40% - Accent1 2 7 3" xfId="2121" xr:uid="{73B8A791-A4B9-46CF-80C5-C5D14EA67B8B}"/>
    <cellStyle name="40% - Accent1 2 7 4" xfId="2997" xr:uid="{8272B3E2-B806-45E0-B333-70B34CBF0AE7}"/>
    <cellStyle name="40% - Accent1 2 7 5" xfId="3902" xr:uid="{A0AAB846-BCD8-4362-ADAB-2F43799339A2}"/>
    <cellStyle name="40% - Accent1 2 7 6" xfId="4823" xr:uid="{18024DF9-2A08-4C96-B7DE-5E8FF77A3F2C}"/>
    <cellStyle name="40% - Accent1 2 8" xfId="1235" xr:uid="{F2EDBA23-59F9-426D-B201-A4D81DE9BD04}"/>
    <cellStyle name="40% - Accent1 2 9" xfId="2100" xr:uid="{A346CB7E-B0CB-464D-8CDE-AD8BB6F6635E}"/>
    <cellStyle name="40% - Accent1 3" xfId="278" xr:uid="{A8A69BC9-B524-407D-8238-DFFE75179D6D}"/>
    <cellStyle name="40% - Accent1 3 2" xfId="279" xr:uid="{23D85D52-E74A-451C-BD9B-22867A417F68}"/>
    <cellStyle name="40% - Accent1 3 2 2" xfId="280" xr:uid="{B85FE1DA-F9F9-49B8-9E91-6E4C66678BF3}"/>
    <cellStyle name="40% - Accent1 3 2 2 2" xfId="281" xr:uid="{25111E5B-4EAC-4768-8521-59E2FB21E146}"/>
    <cellStyle name="40% - Accent1 3 2 2 2 2" xfId="1260" xr:uid="{2F719F36-2465-454E-BB73-DD4600FDB6C1}"/>
    <cellStyle name="40% - Accent1 3 2 2 2 3" xfId="2125" xr:uid="{6FA8C2E3-6431-40C2-9A63-269541F27346}"/>
    <cellStyle name="40% - Accent1 3 2 2 2 4" xfId="3001" xr:uid="{83BEA740-3DCF-4B6F-BDE8-B3045FDF2B67}"/>
    <cellStyle name="40% - Accent1 3 2 2 2 5" xfId="3906" xr:uid="{6A2E65F2-8ED7-43D9-8217-A201DF4B8271}"/>
    <cellStyle name="40% - Accent1 3 2 2 2 6" xfId="4827" xr:uid="{7F6CEC0C-E5CE-4415-8513-1F883D7995F2}"/>
    <cellStyle name="40% - Accent1 3 2 2 3" xfId="1259" xr:uid="{6DF94BEF-957D-47BD-A2E1-7D37ECB26F3E}"/>
    <cellStyle name="40% - Accent1 3 2 2 4" xfId="2124" xr:uid="{9922FC55-8F2F-4D6B-90B9-34952BBBAB92}"/>
    <cellStyle name="40% - Accent1 3 2 2 5" xfId="3000" xr:uid="{C814668B-C56E-4889-997B-D2609956398F}"/>
    <cellStyle name="40% - Accent1 3 2 2 6" xfId="3905" xr:uid="{6CA5390C-06C7-4D14-AA95-97F072472775}"/>
    <cellStyle name="40% - Accent1 3 2 2 7" xfId="4826" xr:uid="{C5BA358B-EF5B-485C-9BE4-30581B41DB31}"/>
    <cellStyle name="40% - Accent1 3 2 3" xfId="282" xr:uid="{C72BCC86-50BB-4FDC-9FF5-C8D26610C31E}"/>
    <cellStyle name="40% - Accent1 3 2 3 2" xfId="1261" xr:uid="{CF9EB97D-0BE6-4D1E-BCF7-405DF239C5AD}"/>
    <cellStyle name="40% - Accent1 3 2 3 3" xfId="2126" xr:uid="{000FE209-828E-4DD7-A9C4-52F0DB6794DD}"/>
    <cellStyle name="40% - Accent1 3 2 3 4" xfId="3002" xr:uid="{1F63B2A0-D189-4281-BC9E-92284F6924DF}"/>
    <cellStyle name="40% - Accent1 3 2 3 5" xfId="3907" xr:uid="{BA4015BD-8D29-4DDE-B97C-68BFE7537310}"/>
    <cellStyle name="40% - Accent1 3 2 3 6" xfId="4828" xr:uid="{88F606B7-2E9C-4000-B90A-909937E39E6F}"/>
    <cellStyle name="40% - Accent1 3 2 4" xfId="1258" xr:uid="{44DC3493-B230-4CA2-80A8-4A7675C4FD4B}"/>
    <cellStyle name="40% - Accent1 3 2 5" xfId="2123" xr:uid="{4EE8B9AE-A1E5-4CA4-9EB9-FA981490A590}"/>
    <cellStyle name="40% - Accent1 3 2 6" xfId="2999" xr:uid="{879E8FB7-92D9-4A91-90DE-B49B12C6447E}"/>
    <cellStyle name="40% - Accent1 3 2 7" xfId="3904" xr:uid="{14B2ECEF-460D-4383-A5BC-AA3E78B778FA}"/>
    <cellStyle name="40% - Accent1 3 2 8" xfId="4825" xr:uid="{63541F35-7387-4D1A-9830-F764D761A14E}"/>
    <cellStyle name="40% - Accent1 3 3" xfId="283" xr:uid="{C9EE9110-50DE-4671-994A-2124F51238A7}"/>
    <cellStyle name="40% - Accent1 3 3 2" xfId="284" xr:uid="{98A63C8F-E8C1-4DA3-8BB8-6872E28587D4}"/>
    <cellStyle name="40% - Accent1 3 3 2 2" xfId="1263" xr:uid="{A6C67330-2444-40D5-8060-C75E3C57C450}"/>
    <cellStyle name="40% - Accent1 3 3 2 3" xfId="2128" xr:uid="{4ECF9F3A-523D-47F4-9D90-F062F5F392EA}"/>
    <cellStyle name="40% - Accent1 3 3 2 4" xfId="3004" xr:uid="{50226728-A23D-4BCB-A11C-89A6B2FDEF73}"/>
    <cellStyle name="40% - Accent1 3 3 2 5" xfId="3909" xr:uid="{AF77F6DE-6261-403F-9B43-5B0227130558}"/>
    <cellStyle name="40% - Accent1 3 3 2 6" xfId="4830" xr:uid="{DDFA2384-18EB-45BD-9F1C-7A7E89D632F8}"/>
    <cellStyle name="40% - Accent1 3 3 3" xfId="1262" xr:uid="{BDCA6907-BC84-4F23-A1C3-8807682A3892}"/>
    <cellStyle name="40% - Accent1 3 3 4" xfId="2127" xr:uid="{4A72E421-F8F3-42FD-A7C2-88C65F48850E}"/>
    <cellStyle name="40% - Accent1 3 3 5" xfId="3003" xr:uid="{37CDE8C6-EAEB-44EF-9FFF-83D38C281D13}"/>
    <cellStyle name="40% - Accent1 3 3 6" xfId="3908" xr:uid="{06674BBE-A4C0-4C2F-BB77-293DD4EFD217}"/>
    <cellStyle name="40% - Accent1 3 3 7" xfId="4829" xr:uid="{E58CA670-676E-4537-9CE1-56F5148D634B}"/>
    <cellStyle name="40% - Accent1 3 4" xfId="285" xr:uid="{C3648852-E6A4-424E-B79E-D333EFC0247E}"/>
    <cellStyle name="40% - Accent1 3 4 2" xfId="1264" xr:uid="{55F1BA51-1776-4F98-A656-1378059709ED}"/>
    <cellStyle name="40% - Accent1 3 4 3" xfId="2129" xr:uid="{163BBE93-E1A2-4E27-BF37-029749B36B3D}"/>
    <cellStyle name="40% - Accent1 3 4 4" xfId="3005" xr:uid="{BFD82BB5-12E1-45BC-B082-8386F81EB7A2}"/>
    <cellStyle name="40% - Accent1 3 4 5" xfId="3910" xr:uid="{91291555-1DEA-43C2-97FF-12490F54BD21}"/>
    <cellStyle name="40% - Accent1 3 4 6" xfId="4831" xr:uid="{699A41F7-EC9E-4CE8-B9F4-BC66E6CF1922}"/>
    <cellStyle name="40% - Accent1 3 5" xfId="1257" xr:uid="{464D5EFE-4CBB-4CE0-BDB3-8018F0F9307B}"/>
    <cellStyle name="40% - Accent1 3 6" xfId="2122" xr:uid="{A502274C-4715-4D58-AB72-2225A39B8DE2}"/>
    <cellStyle name="40% - Accent1 3 7" xfId="2998" xr:uid="{97AB7AEF-367F-471E-8C89-0F0B989539B2}"/>
    <cellStyle name="40% - Accent1 3 8" xfId="3903" xr:uid="{5BFA63CB-1245-4106-912D-9D9345142060}"/>
    <cellStyle name="40% - Accent1 3 9" xfId="4824" xr:uid="{83EAD3EF-B5C3-4136-B4F3-16C781FBDDC1}"/>
    <cellStyle name="40% - Accent1 4" xfId="286" xr:uid="{1CB091B3-A259-4DBD-B8E8-59EB2FDC8C7C}"/>
    <cellStyle name="40% - Accent1 4 2" xfId="287" xr:uid="{8726552C-9CC9-4901-9629-BF1EDE41D5A5}"/>
    <cellStyle name="40% - Accent1 4 2 2" xfId="288" xr:uid="{AB1B17A5-18E3-48EB-8D3B-8312CCBFCB7D}"/>
    <cellStyle name="40% - Accent1 4 2 2 2" xfId="1267" xr:uid="{4754B4B2-F9E3-4D76-B277-4D9AB77D3C7A}"/>
    <cellStyle name="40% - Accent1 4 2 2 3" xfId="2132" xr:uid="{B5380D3F-DC62-4E14-8507-681AE324481D}"/>
    <cellStyle name="40% - Accent1 4 2 2 4" xfId="3008" xr:uid="{C2B63958-FC6A-4817-BBE0-722ABC4B72F0}"/>
    <cellStyle name="40% - Accent1 4 2 2 5" xfId="3913" xr:uid="{47FCF3ED-7A61-431B-A0E0-A61E4016A52C}"/>
    <cellStyle name="40% - Accent1 4 2 2 6" xfId="4834" xr:uid="{F72105E1-C4B4-4C22-AC79-1ABCD269F20B}"/>
    <cellStyle name="40% - Accent1 4 2 3" xfId="1266" xr:uid="{D36CF717-75AA-42EA-9203-7EBE963F7394}"/>
    <cellStyle name="40% - Accent1 4 2 4" xfId="2131" xr:uid="{3F8A5D28-1DA6-4C50-8B0E-DD4139680D23}"/>
    <cellStyle name="40% - Accent1 4 2 5" xfId="3007" xr:uid="{870B697C-A485-4FBF-AF5D-248A69051DF4}"/>
    <cellStyle name="40% - Accent1 4 2 6" xfId="3912" xr:uid="{301F3138-A432-47D4-93B4-F427C5467CDD}"/>
    <cellStyle name="40% - Accent1 4 2 7" xfId="4833" xr:uid="{8F7CE6CC-9C3C-4EA2-9D31-F484BF5D4D56}"/>
    <cellStyle name="40% - Accent1 4 3" xfId="289" xr:uid="{5069DF51-5C66-4131-8175-0507E0ADCD40}"/>
    <cellStyle name="40% - Accent1 4 3 2" xfId="1268" xr:uid="{FA15AD60-942B-4964-A9D1-47B01D395C5A}"/>
    <cellStyle name="40% - Accent1 4 3 3" xfId="2133" xr:uid="{4038DFC7-CA4E-420F-AABA-CC2DD93F2AF7}"/>
    <cellStyle name="40% - Accent1 4 3 4" xfId="3009" xr:uid="{CA9521AE-DA54-4172-BB55-E13D9B5D45C3}"/>
    <cellStyle name="40% - Accent1 4 3 5" xfId="3914" xr:uid="{D4B415AF-53AB-4E0E-AE38-905EE0760DAF}"/>
    <cellStyle name="40% - Accent1 4 3 6" xfId="4835" xr:uid="{AA84C366-A613-412F-86BA-C30BE2D7B2D7}"/>
    <cellStyle name="40% - Accent1 4 4" xfId="1265" xr:uid="{C82BDB48-9DC5-4A39-9091-B1FF52A2F77B}"/>
    <cellStyle name="40% - Accent1 4 5" xfId="2130" xr:uid="{DBD1E65B-EAD9-4D38-BF81-09B7E6D50F87}"/>
    <cellStyle name="40% - Accent1 4 6" xfId="3006" xr:uid="{42EF15B7-68E6-4715-9554-5D559E1F5BFE}"/>
    <cellStyle name="40% - Accent1 4 7" xfId="3911" xr:uid="{69669547-CDF1-4DCE-B0DD-24AE925851B0}"/>
    <cellStyle name="40% - Accent1 4 8" xfId="4832" xr:uid="{A7E93C58-ADFB-4E46-84EC-2D7E13679135}"/>
    <cellStyle name="40% - Accent1 5" xfId="290" xr:uid="{13C67B62-313C-4B3C-990B-5AA013C1D001}"/>
    <cellStyle name="40% - Accent1 5 2" xfId="291" xr:uid="{EC3E2D8A-713A-4A71-8A0B-5CCD959A1C17}"/>
    <cellStyle name="40% - Accent1 5 2 2" xfId="292" xr:uid="{BB6BB5D2-9DFD-4EF3-ABCB-29C8A267FD7D}"/>
    <cellStyle name="40% - Accent1 5 2 2 2" xfId="1271" xr:uid="{96EE7AAB-D5B7-40C7-A1AB-EAF286F2E518}"/>
    <cellStyle name="40% - Accent1 5 2 2 3" xfId="2136" xr:uid="{D3DB6AC2-D040-4D40-AC38-2C73B5DE247C}"/>
    <cellStyle name="40% - Accent1 5 2 2 4" xfId="3012" xr:uid="{60EE487B-9437-4BB1-AA2C-630EC63DCA1B}"/>
    <cellStyle name="40% - Accent1 5 2 2 5" xfId="3917" xr:uid="{49B54422-7124-4EA5-B0CA-5321DE7D2934}"/>
    <cellStyle name="40% - Accent1 5 2 2 6" xfId="4838" xr:uid="{712490C2-E234-4A1C-A48F-57F6F19E6406}"/>
    <cellStyle name="40% - Accent1 5 2 3" xfId="1270" xr:uid="{ED15EFE2-329C-415C-A210-757D535CB273}"/>
    <cellStyle name="40% - Accent1 5 2 4" xfId="2135" xr:uid="{E538D84C-B6D2-4DA3-961B-E4280EEDB921}"/>
    <cellStyle name="40% - Accent1 5 2 5" xfId="3011" xr:uid="{975B1C44-EAA6-4505-A1E0-D79CBEBEEBAE}"/>
    <cellStyle name="40% - Accent1 5 2 6" xfId="3916" xr:uid="{AF1E4757-B502-41B2-9ADD-AD1824B4ECA1}"/>
    <cellStyle name="40% - Accent1 5 2 7" xfId="4837" xr:uid="{F7707158-7233-4451-B672-4BEE84F1E8D8}"/>
    <cellStyle name="40% - Accent1 5 3" xfId="293" xr:uid="{E206E68D-00E0-47A8-B2C2-87F5D7BB63D5}"/>
    <cellStyle name="40% - Accent1 5 3 2" xfId="1272" xr:uid="{BBFAE80F-9498-48C8-94C2-8226B037A338}"/>
    <cellStyle name="40% - Accent1 5 3 3" xfId="2137" xr:uid="{7DC3A6D8-805F-4A68-82DE-AD1FD12174A6}"/>
    <cellStyle name="40% - Accent1 5 3 4" xfId="3013" xr:uid="{34D6E4FD-CEAF-4FB7-8D71-FDD682B886A1}"/>
    <cellStyle name="40% - Accent1 5 3 5" xfId="3918" xr:uid="{C0FCCB1E-BF34-4ED3-A54B-1F0E603AAA07}"/>
    <cellStyle name="40% - Accent1 5 3 6" xfId="4839" xr:uid="{9CE154C4-3862-4394-A0D1-316B9A0ABFC5}"/>
    <cellStyle name="40% - Accent1 5 4" xfId="1269" xr:uid="{F632C221-E1C9-44C5-80BA-C99BF0F4AE82}"/>
    <cellStyle name="40% - Accent1 5 5" xfId="2134" xr:uid="{7E68B104-CE7B-4FA9-9412-7CDF72FD508C}"/>
    <cellStyle name="40% - Accent1 5 6" xfId="3010" xr:uid="{35DF405E-ABD8-4005-8E72-ACFC19BABBF4}"/>
    <cellStyle name="40% - Accent1 5 7" xfId="3915" xr:uid="{FCF18755-7B57-42BB-8F36-83C910E83DEC}"/>
    <cellStyle name="40% - Accent1 5 8" xfId="4836" xr:uid="{704946B3-83F1-4CC4-A474-72E0B2D9E1AF}"/>
    <cellStyle name="40% - Accent1 6" xfId="294" xr:uid="{546A35CF-AFE5-4FA1-B2B4-54B585CF42E2}"/>
    <cellStyle name="40% - Accent1 6 2" xfId="295" xr:uid="{C42F005C-34EB-497A-97A7-7A3DA085C34D}"/>
    <cellStyle name="40% - Accent1 6 2 2" xfId="1274" xr:uid="{E3D362BC-8CC6-440B-B577-EF9C72DB2150}"/>
    <cellStyle name="40% - Accent1 6 2 3" xfId="2139" xr:uid="{72979700-F5B7-4357-A913-629A160736E8}"/>
    <cellStyle name="40% - Accent1 6 2 4" xfId="3015" xr:uid="{80865A5A-3C06-40C8-9E55-5857C27391AF}"/>
    <cellStyle name="40% - Accent1 6 2 5" xfId="3920" xr:uid="{4D9C9AAD-2A87-4A9C-9D69-8DB46D304F2F}"/>
    <cellStyle name="40% - Accent1 6 2 6" xfId="4841" xr:uid="{B66A9537-7E6B-44B0-9DF8-D3F114E653FE}"/>
    <cellStyle name="40% - Accent1 6 3" xfId="1273" xr:uid="{7FE9E21E-B549-420D-A505-AC6DFA060586}"/>
    <cellStyle name="40% - Accent1 6 4" xfId="2138" xr:uid="{C2A8AC7D-4F02-4EA4-918A-DAF75BAC9A68}"/>
    <cellStyle name="40% - Accent1 6 5" xfId="3014" xr:uid="{6A195F54-4C0E-415B-9FC6-343CE7203745}"/>
    <cellStyle name="40% - Accent1 6 6" xfId="3919" xr:uid="{974C2433-EABB-44B2-B21E-0A73DFBE5A5D}"/>
    <cellStyle name="40% - Accent1 6 7" xfId="4840" xr:uid="{07522663-5228-4883-971C-1FC1D32613C9}"/>
    <cellStyle name="40% - Accent1 7" xfId="296" xr:uid="{D18AD75D-8E2F-414E-B749-BBE10267E3BA}"/>
    <cellStyle name="40% - Accent1 7 2" xfId="297" xr:uid="{649DBC52-F170-4DBB-8E2E-0A638863EECC}"/>
    <cellStyle name="40% - Accent1 7 2 2" xfId="1276" xr:uid="{2A53D56A-AD2F-4C05-9C9A-1DAA566EE47D}"/>
    <cellStyle name="40% - Accent1 7 2 3" xfId="2141" xr:uid="{64BC89B8-EA5B-40D8-BEF4-883C0567EB8F}"/>
    <cellStyle name="40% - Accent1 7 2 4" xfId="3017" xr:uid="{BDB95B5C-9F81-48FE-9F6A-9160D6AA7848}"/>
    <cellStyle name="40% - Accent1 7 2 5" xfId="3922" xr:uid="{6C76AC3D-1AB9-4729-B982-8AED3EBD91E6}"/>
    <cellStyle name="40% - Accent1 7 2 6" xfId="4843" xr:uid="{C4577D6D-03F9-4865-935F-9BAE3CCA49E0}"/>
    <cellStyle name="40% - Accent1 7 3" xfId="1275" xr:uid="{8366E7E3-E49D-4D44-995C-E0330491145A}"/>
    <cellStyle name="40% - Accent1 7 4" xfId="2140" xr:uid="{621A073D-DC8B-4294-8AC4-99CAD217261E}"/>
    <cellStyle name="40% - Accent1 7 5" xfId="3016" xr:uid="{E31B20B9-DAB4-4DEF-A90E-334B41A7B055}"/>
    <cellStyle name="40% - Accent1 7 6" xfId="3921" xr:uid="{B68ADEA5-F0BB-4A20-B689-FEF8486B0187}"/>
    <cellStyle name="40% - Accent1 7 7" xfId="4842" xr:uid="{07E4D219-C543-411B-92F8-49609BD16C99}"/>
    <cellStyle name="40% - Accent2 2" xfId="298" xr:uid="{74B8D29B-6B41-49E0-AD8F-62743E9A50CA}"/>
    <cellStyle name="40% - Accent2 2 10" xfId="3018" xr:uid="{FECD5C85-5B23-44E0-91E2-0AD30F886526}"/>
    <cellStyle name="40% - Accent2 2 11" xfId="3923" xr:uid="{EFD06ADB-A4F6-480C-BE2E-79A73E8D1F6F}"/>
    <cellStyle name="40% - Accent2 2 12" xfId="4844" xr:uid="{37EBA0B2-7DCA-4509-809C-5D3100872869}"/>
    <cellStyle name="40% - Accent2 2 2" xfId="299" xr:uid="{88FC4664-17A1-46E3-8769-E3CE6DFAAC75}"/>
    <cellStyle name="40% - Accent2 2 2 2" xfId="300" xr:uid="{49EAC472-DD16-43A9-91C1-CC112A94C851}"/>
    <cellStyle name="40% - Accent2 2 2 2 2" xfId="301" xr:uid="{112AFA2B-2967-406D-805C-68CCC716F531}"/>
    <cellStyle name="40% - Accent2 2 2 2 2 2" xfId="302" xr:uid="{EE4E694F-5C10-447C-AC7C-7D3DA066D003}"/>
    <cellStyle name="40% - Accent2 2 2 2 2 2 2" xfId="1281" xr:uid="{5AA030F0-474F-4410-A8AE-6C72972E4937}"/>
    <cellStyle name="40% - Accent2 2 2 2 2 2 3" xfId="2146" xr:uid="{9890AF81-06C2-41E6-9266-68D915AEFDEC}"/>
    <cellStyle name="40% - Accent2 2 2 2 2 2 4" xfId="3022" xr:uid="{AE1875A8-9BC9-459C-9D4E-26F176E50E0E}"/>
    <cellStyle name="40% - Accent2 2 2 2 2 2 5" xfId="3927" xr:uid="{9E4CF085-6833-4B1D-A9CB-4690DBB984F2}"/>
    <cellStyle name="40% - Accent2 2 2 2 2 2 6" xfId="4848" xr:uid="{0B0C84CF-0B67-4B98-8D72-3081117EC0C5}"/>
    <cellStyle name="40% - Accent2 2 2 2 2 3" xfId="1280" xr:uid="{65BC284C-7B2D-4FF3-A08C-AA98A7AF1091}"/>
    <cellStyle name="40% - Accent2 2 2 2 2 4" xfId="2145" xr:uid="{8920083D-7AA3-4EC1-B8ED-B25C8E18ACD1}"/>
    <cellStyle name="40% - Accent2 2 2 2 2 5" xfId="3021" xr:uid="{1C5A6A9D-D6DD-4C80-8404-0752211A6A2A}"/>
    <cellStyle name="40% - Accent2 2 2 2 2 6" xfId="3926" xr:uid="{4D3D64B0-9CAF-4324-8411-7422E28EA07D}"/>
    <cellStyle name="40% - Accent2 2 2 2 2 7" xfId="4847" xr:uid="{614C19DE-37E5-499F-8F3E-8E640E02B232}"/>
    <cellStyle name="40% - Accent2 2 2 2 3" xfId="303" xr:uid="{740E162E-44A1-4572-8DF2-F141363E94E8}"/>
    <cellStyle name="40% - Accent2 2 2 2 3 2" xfId="1282" xr:uid="{B94E8C24-8C07-468D-82AE-18A0E0267E8C}"/>
    <cellStyle name="40% - Accent2 2 2 2 3 3" xfId="2147" xr:uid="{20CBC715-4F50-4E2F-A026-99E725D8B7B2}"/>
    <cellStyle name="40% - Accent2 2 2 2 3 4" xfId="3023" xr:uid="{FD74570F-B156-46D1-B300-13B9DBAAFB85}"/>
    <cellStyle name="40% - Accent2 2 2 2 3 5" xfId="3928" xr:uid="{9DF72D72-784A-4133-9AAA-7CF3BE5EE445}"/>
    <cellStyle name="40% - Accent2 2 2 2 3 6" xfId="4849" xr:uid="{5B3345AE-49EC-40D9-AAA9-88876B2CE7A0}"/>
    <cellStyle name="40% - Accent2 2 2 2 4" xfId="1279" xr:uid="{3D835BA2-6AA3-4EC3-9960-C8003F508C8B}"/>
    <cellStyle name="40% - Accent2 2 2 2 5" xfId="2144" xr:uid="{B8EA78B5-94AC-4850-8AAF-9E09ED684A73}"/>
    <cellStyle name="40% - Accent2 2 2 2 6" xfId="3020" xr:uid="{91F47792-1E0E-492A-8BDE-4F745ECF5C61}"/>
    <cellStyle name="40% - Accent2 2 2 2 7" xfId="3925" xr:uid="{606DF619-62B1-43F8-84E9-1886BBD51F22}"/>
    <cellStyle name="40% - Accent2 2 2 2 8" xfId="4846" xr:uid="{C1CF0AA5-B801-4E14-AA06-F2EFBBB69F96}"/>
    <cellStyle name="40% - Accent2 2 2 3" xfId="304" xr:uid="{D26D386C-C58F-45C3-B760-FF8AC9420B88}"/>
    <cellStyle name="40% - Accent2 2 2 3 2" xfId="305" xr:uid="{1AF52E17-CE1C-4B6B-9B9C-7D45936C10DB}"/>
    <cellStyle name="40% - Accent2 2 2 3 2 2" xfId="1284" xr:uid="{FD268A5A-1DA9-49FC-BC4C-DF905926473F}"/>
    <cellStyle name="40% - Accent2 2 2 3 2 3" xfId="2149" xr:uid="{3B126B0B-C09C-493A-A260-B16AE531096A}"/>
    <cellStyle name="40% - Accent2 2 2 3 2 4" xfId="3025" xr:uid="{4A4626EF-A98A-4DA9-B61B-937C3DC7CBD1}"/>
    <cellStyle name="40% - Accent2 2 2 3 2 5" xfId="3930" xr:uid="{CC7403F7-8EDC-4FF5-B141-36CAA145105F}"/>
    <cellStyle name="40% - Accent2 2 2 3 2 6" xfId="4851" xr:uid="{0FD8A853-3144-40AA-8282-A82FDC9994D4}"/>
    <cellStyle name="40% - Accent2 2 2 3 3" xfId="1283" xr:uid="{E27DCCE1-C579-48AC-BDA8-93F823BAEBF5}"/>
    <cellStyle name="40% - Accent2 2 2 3 4" xfId="2148" xr:uid="{E508E5ED-842D-4ABC-91DA-71B274558A06}"/>
    <cellStyle name="40% - Accent2 2 2 3 5" xfId="3024" xr:uid="{2117B1AA-19AE-4B8F-8E2D-0AFD29CA2F07}"/>
    <cellStyle name="40% - Accent2 2 2 3 6" xfId="3929" xr:uid="{66AF933B-7FA8-4F7B-9149-440730C6C04D}"/>
    <cellStyle name="40% - Accent2 2 2 3 7" xfId="4850" xr:uid="{DA5B0C0A-6114-4E46-8CED-D610B4CA2427}"/>
    <cellStyle name="40% - Accent2 2 2 4" xfId="306" xr:uid="{6AF856E0-58B2-486A-8435-7B5C7CCD807F}"/>
    <cellStyle name="40% - Accent2 2 2 4 2" xfId="1285" xr:uid="{1A480C38-A086-4F48-8EB9-2BCF2E39FC80}"/>
    <cellStyle name="40% - Accent2 2 2 4 3" xfId="2150" xr:uid="{EBEB5DE1-D4AD-4CA0-90CA-AF94121EB3D7}"/>
    <cellStyle name="40% - Accent2 2 2 4 4" xfId="3026" xr:uid="{CC66A58D-A8F6-4C9D-8C33-2F221AFFCE19}"/>
    <cellStyle name="40% - Accent2 2 2 4 5" xfId="3931" xr:uid="{BF917F96-8408-4CE1-B20C-B63099834C32}"/>
    <cellStyle name="40% - Accent2 2 2 4 6" xfId="4852" xr:uid="{9E3CF847-9323-4CEA-B101-06691696A972}"/>
    <cellStyle name="40% - Accent2 2 2 5" xfId="1278" xr:uid="{8100EEFA-6C7C-4AD6-A9FC-71990012668B}"/>
    <cellStyle name="40% - Accent2 2 2 6" xfId="2143" xr:uid="{6B38C261-C8AC-4BC3-A693-203C1CA30B91}"/>
    <cellStyle name="40% - Accent2 2 2 7" xfId="3019" xr:uid="{692428A1-E434-401D-8C60-B6032BBB507E}"/>
    <cellStyle name="40% - Accent2 2 2 8" xfId="3924" xr:uid="{A26D3C4D-2DB1-43B2-A97E-6CDA97B6B254}"/>
    <cellStyle name="40% - Accent2 2 2 9" xfId="4845" xr:uid="{18C54481-5BE3-4B1B-9FB7-E86A7BA258C5}"/>
    <cellStyle name="40% - Accent2 2 3" xfId="307" xr:uid="{A899E520-6834-4B8C-9EE7-AAD92C44ACF4}"/>
    <cellStyle name="40% - Accent2 2 3 2" xfId="308" xr:uid="{89DAD745-5BCC-4BD4-9161-9E30FDD43EF4}"/>
    <cellStyle name="40% - Accent2 2 3 2 2" xfId="309" xr:uid="{16EA8770-E5A6-439A-B361-D4A01A647E83}"/>
    <cellStyle name="40% - Accent2 2 3 2 2 2" xfId="1288" xr:uid="{7874482E-DA75-4504-8C20-30342BDFF074}"/>
    <cellStyle name="40% - Accent2 2 3 2 2 3" xfId="2153" xr:uid="{50166C32-1EA6-4215-B643-3BC3F7D970A9}"/>
    <cellStyle name="40% - Accent2 2 3 2 2 4" xfId="3029" xr:uid="{1AF3119F-9FA4-4A2D-9085-38E01B1FD324}"/>
    <cellStyle name="40% - Accent2 2 3 2 2 5" xfId="3934" xr:uid="{3BC610A6-A869-468A-97CC-F112389D13A9}"/>
    <cellStyle name="40% - Accent2 2 3 2 2 6" xfId="4855" xr:uid="{46F5FF5C-4903-449F-8E2D-EB4918BD0F76}"/>
    <cellStyle name="40% - Accent2 2 3 2 3" xfId="1287" xr:uid="{2344A728-D806-4D5D-8357-8B4EF8C2FBC4}"/>
    <cellStyle name="40% - Accent2 2 3 2 4" xfId="2152" xr:uid="{907CC31B-0BBC-4A7B-9444-1E40D9E9F6EC}"/>
    <cellStyle name="40% - Accent2 2 3 2 5" xfId="3028" xr:uid="{ECAAAA28-C157-4B59-9649-D3A286A172AB}"/>
    <cellStyle name="40% - Accent2 2 3 2 6" xfId="3933" xr:uid="{CF9C0A14-C3B1-41C4-9646-B3A7D1EBDF19}"/>
    <cellStyle name="40% - Accent2 2 3 2 7" xfId="4854" xr:uid="{BDC58DF9-3D6E-42D2-95ED-6A4D5BB8AC3D}"/>
    <cellStyle name="40% - Accent2 2 3 3" xfId="310" xr:uid="{B315149E-6D29-42CA-B46C-1A6B65768A0C}"/>
    <cellStyle name="40% - Accent2 2 3 3 2" xfId="1289" xr:uid="{BC456AD0-8316-4FC7-9F45-0555F483A090}"/>
    <cellStyle name="40% - Accent2 2 3 3 3" xfId="2154" xr:uid="{F6BF1984-D8AD-4561-81B5-BBE3BE242CBD}"/>
    <cellStyle name="40% - Accent2 2 3 3 4" xfId="3030" xr:uid="{491EE7C3-AFCC-40BD-A190-DC84EA6CBA31}"/>
    <cellStyle name="40% - Accent2 2 3 3 5" xfId="3935" xr:uid="{AB84BF6F-4D80-4368-9983-279BEBF1759C}"/>
    <cellStyle name="40% - Accent2 2 3 3 6" xfId="4856" xr:uid="{971ADFA5-644E-4AD0-893E-598487BBF14E}"/>
    <cellStyle name="40% - Accent2 2 3 4" xfId="1286" xr:uid="{E0164A20-8280-4A97-8EFE-3CC1ACC0DD52}"/>
    <cellStyle name="40% - Accent2 2 3 5" xfId="2151" xr:uid="{B98D7905-CC2B-42E5-B1D6-0565BB80BD8F}"/>
    <cellStyle name="40% - Accent2 2 3 6" xfId="3027" xr:uid="{A7F0DE27-4398-40C8-AA58-91BEBE32DB61}"/>
    <cellStyle name="40% - Accent2 2 3 7" xfId="3932" xr:uid="{0B6DC1A7-FAE9-47C7-94AB-EE87A62C6C7A}"/>
    <cellStyle name="40% - Accent2 2 3 8" xfId="4853" xr:uid="{02D6292C-3348-4DF1-8F1B-CFF0AD6D4CA2}"/>
    <cellStyle name="40% - Accent2 2 4" xfId="311" xr:uid="{D28C8A88-EFFA-47BF-840D-DE425DE0A128}"/>
    <cellStyle name="40% - Accent2 2 4 2" xfId="312" xr:uid="{44EB9874-8F36-4E32-8E52-6643B4C03059}"/>
    <cellStyle name="40% - Accent2 2 4 2 2" xfId="313" xr:uid="{177D2047-FE4D-4911-917E-0413EA8DCCF7}"/>
    <cellStyle name="40% - Accent2 2 4 2 2 2" xfId="1292" xr:uid="{691EA383-914C-44DF-AD40-5EA38D200710}"/>
    <cellStyle name="40% - Accent2 2 4 2 2 3" xfId="2157" xr:uid="{38C1A485-52AF-4247-92B8-D73AEAD70A5F}"/>
    <cellStyle name="40% - Accent2 2 4 2 2 4" xfId="3033" xr:uid="{2942D85B-5809-41F9-AB97-CC328F28A5FC}"/>
    <cellStyle name="40% - Accent2 2 4 2 2 5" xfId="3938" xr:uid="{91BC7F8D-E9AA-4062-8F09-3940A7235523}"/>
    <cellStyle name="40% - Accent2 2 4 2 2 6" xfId="4859" xr:uid="{74B355DF-81B8-4BB4-9944-07AD6A498F95}"/>
    <cellStyle name="40% - Accent2 2 4 2 3" xfId="1291" xr:uid="{2AE39F68-30D3-4A23-8618-D16C2923A868}"/>
    <cellStyle name="40% - Accent2 2 4 2 4" xfId="2156" xr:uid="{0EC8E219-BA8F-4DF0-BB2B-A10AB7D52D5C}"/>
    <cellStyle name="40% - Accent2 2 4 2 5" xfId="3032" xr:uid="{3910B7D9-15ED-4BDD-A951-215DCFAE8F45}"/>
    <cellStyle name="40% - Accent2 2 4 2 6" xfId="3937" xr:uid="{8D822FCC-7CB4-42CE-9B9D-02FCB55776D3}"/>
    <cellStyle name="40% - Accent2 2 4 2 7" xfId="4858" xr:uid="{800723D7-7703-41A4-8711-2C10C5959FA3}"/>
    <cellStyle name="40% - Accent2 2 4 3" xfId="314" xr:uid="{02C1DD69-603B-4ECD-AE55-B26E81D9CA5E}"/>
    <cellStyle name="40% - Accent2 2 4 3 2" xfId="1293" xr:uid="{A6B995D6-9618-4A16-86D1-CA3C0F897929}"/>
    <cellStyle name="40% - Accent2 2 4 3 3" xfId="2158" xr:uid="{100B4223-3593-4C8E-B5B8-B3A5EF556106}"/>
    <cellStyle name="40% - Accent2 2 4 3 4" xfId="3034" xr:uid="{F77BA355-77A4-43DE-8612-9E17E532FBAC}"/>
    <cellStyle name="40% - Accent2 2 4 3 5" xfId="3939" xr:uid="{022C0BD6-DBB1-4AD3-9A8B-98E1F42EEC8F}"/>
    <cellStyle name="40% - Accent2 2 4 3 6" xfId="4860" xr:uid="{8E109719-D855-4DC6-AD40-9C65B74FF2C7}"/>
    <cellStyle name="40% - Accent2 2 4 4" xfId="1290" xr:uid="{06BD5BB4-F71D-4281-A906-35872268B875}"/>
    <cellStyle name="40% - Accent2 2 4 5" xfId="2155" xr:uid="{76FD098E-862A-4BD2-B4AF-F23EB3FB7690}"/>
    <cellStyle name="40% - Accent2 2 4 6" xfId="3031" xr:uid="{228B0C4E-B57F-4E92-9A9D-97099FE2562D}"/>
    <cellStyle name="40% - Accent2 2 4 7" xfId="3936" xr:uid="{58FA6B04-9AC7-41EE-94D8-146EBC6CAF32}"/>
    <cellStyle name="40% - Accent2 2 4 8" xfId="4857" xr:uid="{1CE9BEBC-8E2A-4C79-9D14-E0D34BC6FE0D}"/>
    <cellStyle name="40% - Accent2 2 5" xfId="315" xr:uid="{258EC7B9-556F-41DD-B9FF-18729C511402}"/>
    <cellStyle name="40% - Accent2 2 5 2" xfId="316" xr:uid="{CBC56594-2A30-4B1B-B6BB-752B78F749F0}"/>
    <cellStyle name="40% - Accent2 2 5 2 2" xfId="1295" xr:uid="{F744E201-D0B3-46A7-BAF8-214C64BCE098}"/>
    <cellStyle name="40% - Accent2 2 5 2 3" xfId="2160" xr:uid="{5A325AE3-C607-4C33-B480-3A90E06E6D9D}"/>
    <cellStyle name="40% - Accent2 2 5 2 4" xfId="3036" xr:uid="{69BAECBE-00DE-445C-9256-E3926B750D2F}"/>
    <cellStyle name="40% - Accent2 2 5 2 5" xfId="3941" xr:uid="{907AA45F-CC23-4EC6-B18D-E9AF9C6489E2}"/>
    <cellStyle name="40% - Accent2 2 5 2 6" xfId="4862" xr:uid="{7CF7E21E-9F43-40A5-A181-6C634611BD1A}"/>
    <cellStyle name="40% - Accent2 2 5 3" xfId="1294" xr:uid="{E177F143-1C27-446B-889C-483F77D2F9B3}"/>
    <cellStyle name="40% - Accent2 2 5 4" xfId="2159" xr:uid="{CE5FE9CC-C6E5-4A63-AFDA-B2DA534DACD7}"/>
    <cellStyle name="40% - Accent2 2 5 5" xfId="3035" xr:uid="{F8712290-C9AC-472F-BBAB-F891A821B53E}"/>
    <cellStyle name="40% - Accent2 2 5 6" xfId="3940" xr:uid="{4D5FAC44-DF5C-4111-894F-B6BF8D2BA76B}"/>
    <cellStyle name="40% - Accent2 2 5 7" xfId="4861" xr:uid="{2F71B5E6-4238-4859-B39D-7B98A2BC5679}"/>
    <cellStyle name="40% - Accent2 2 6" xfId="317" xr:uid="{DD47FA2C-28BA-48C1-8E7D-969C2A221E0F}"/>
    <cellStyle name="40% - Accent2 2 6 2" xfId="318" xr:uid="{F8B7EC90-773D-4335-A4E0-AE2CB4842C88}"/>
    <cellStyle name="40% - Accent2 2 6 2 2" xfId="1297" xr:uid="{7A9474B3-9286-4FB9-9E1F-512B9545D1FF}"/>
    <cellStyle name="40% - Accent2 2 6 2 3" xfId="2162" xr:uid="{AE9E3A75-1D01-4D0A-AC93-F165AB69811B}"/>
    <cellStyle name="40% - Accent2 2 6 2 4" xfId="3038" xr:uid="{06AD0BF3-E31F-40C0-BBCA-96D74A7ED6F5}"/>
    <cellStyle name="40% - Accent2 2 6 2 5" xfId="3943" xr:uid="{4E58D98B-61C2-4F79-BB2F-D3C636155753}"/>
    <cellStyle name="40% - Accent2 2 6 2 6" xfId="4864" xr:uid="{A5C820B1-616E-4866-8144-1F7031B666A8}"/>
    <cellStyle name="40% - Accent2 2 6 3" xfId="1296" xr:uid="{16889382-5DDC-475D-A4F0-E2FEBAD2B8D1}"/>
    <cellStyle name="40% - Accent2 2 6 4" xfId="2161" xr:uid="{4E7FB215-566C-4649-9313-6BF703BE96E5}"/>
    <cellStyle name="40% - Accent2 2 6 5" xfId="3037" xr:uid="{70AB6C60-4601-4E07-911E-40D777E8EC21}"/>
    <cellStyle name="40% - Accent2 2 6 6" xfId="3942" xr:uid="{0305B1B8-5D0A-4C1E-81AB-574F8BA6F53F}"/>
    <cellStyle name="40% - Accent2 2 6 7" xfId="4863" xr:uid="{65C58C77-5213-40DD-BFEC-EB5E9712070D}"/>
    <cellStyle name="40% - Accent2 2 7" xfId="319" xr:uid="{AC25A3B0-36FD-4E17-AC4B-DB2D94B5F866}"/>
    <cellStyle name="40% - Accent2 2 7 2" xfId="1298" xr:uid="{C2C46AB3-B61F-40AB-95B0-A64F9A897868}"/>
    <cellStyle name="40% - Accent2 2 7 3" xfId="2163" xr:uid="{3A01BC3F-E623-4C16-8868-7F68D26EC930}"/>
    <cellStyle name="40% - Accent2 2 7 4" xfId="3039" xr:uid="{54988734-0A98-4BEE-A044-F4270742E2AD}"/>
    <cellStyle name="40% - Accent2 2 7 5" xfId="3944" xr:uid="{86ECCC9F-259D-41BA-8326-EB714850385B}"/>
    <cellStyle name="40% - Accent2 2 7 6" xfId="4865" xr:uid="{0777B1D2-E7CE-4B97-8366-E1BDC4D99250}"/>
    <cellStyle name="40% - Accent2 2 8" xfId="1277" xr:uid="{C361080E-0F2A-47C1-8074-C5C12E18921B}"/>
    <cellStyle name="40% - Accent2 2 9" xfId="2142" xr:uid="{EE796AE1-F5D2-4BF1-991A-23189002216E}"/>
    <cellStyle name="40% - Accent2 3" xfId="320" xr:uid="{E494010E-5C2B-48E6-8BB0-FF7DD27E0F94}"/>
    <cellStyle name="40% - Accent2 3 2" xfId="321" xr:uid="{1658054A-1E43-42B8-8B97-9B45A55F964C}"/>
    <cellStyle name="40% - Accent2 3 2 2" xfId="322" xr:uid="{3D502017-DA35-4C61-BEB6-D05E591B04A1}"/>
    <cellStyle name="40% - Accent2 3 2 2 2" xfId="323" xr:uid="{922557DA-3879-405D-B810-3A55236772CE}"/>
    <cellStyle name="40% - Accent2 3 2 2 2 2" xfId="1302" xr:uid="{25B62E50-5130-4124-B996-C0EECD16A727}"/>
    <cellStyle name="40% - Accent2 3 2 2 2 3" xfId="2167" xr:uid="{1A45C0F8-3A05-43CA-9B49-74D682B964A2}"/>
    <cellStyle name="40% - Accent2 3 2 2 2 4" xfId="3043" xr:uid="{C55E07F1-7D0F-4CC9-BA9F-8D9C9FF1A34D}"/>
    <cellStyle name="40% - Accent2 3 2 2 2 5" xfId="3948" xr:uid="{1A93C05B-5882-4A7F-A256-A30CA9806A14}"/>
    <cellStyle name="40% - Accent2 3 2 2 2 6" xfId="4869" xr:uid="{D27381BC-9DA7-408C-B2AC-4DB8A4B0C291}"/>
    <cellStyle name="40% - Accent2 3 2 2 3" xfId="1301" xr:uid="{128EE5D6-3345-476E-87D8-17A2EB894B9B}"/>
    <cellStyle name="40% - Accent2 3 2 2 4" xfId="2166" xr:uid="{B80287BE-F335-46D2-9BE1-55DB555B338D}"/>
    <cellStyle name="40% - Accent2 3 2 2 5" xfId="3042" xr:uid="{B6436288-99E1-476E-A430-FF77E0EC6056}"/>
    <cellStyle name="40% - Accent2 3 2 2 6" xfId="3947" xr:uid="{40525109-95E0-418E-A08F-F9BF21C4AA5D}"/>
    <cellStyle name="40% - Accent2 3 2 2 7" xfId="4868" xr:uid="{349D06DD-E2EF-4BEE-84AB-A2EDB1BFA4E2}"/>
    <cellStyle name="40% - Accent2 3 2 3" xfId="324" xr:uid="{45414C4D-23C1-496B-BE77-7AF8E0ED1674}"/>
    <cellStyle name="40% - Accent2 3 2 3 2" xfId="1303" xr:uid="{B5D96ED4-FC67-449D-A9DC-76377956B1EB}"/>
    <cellStyle name="40% - Accent2 3 2 3 3" xfId="2168" xr:uid="{B497D2C6-A433-429F-B2AE-079D43F6EA75}"/>
    <cellStyle name="40% - Accent2 3 2 3 4" xfId="3044" xr:uid="{F15BA8DB-A278-4612-8077-3DDFDF2228A2}"/>
    <cellStyle name="40% - Accent2 3 2 3 5" xfId="3949" xr:uid="{34228F79-B354-4759-A0A0-16E523601F93}"/>
    <cellStyle name="40% - Accent2 3 2 3 6" xfId="4870" xr:uid="{01C21485-600E-4E0B-979B-D17E70B1ECF0}"/>
    <cellStyle name="40% - Accent2 3 2 4" xfId="1300" xr:uid="{B658CBB0-F2AF-4CBA-834E-23C0B9612798}"/>
    <cellStyle name="40% - Accent2 3 2 5" xfId="2165" xr:uid="{E5ED0217-4C54-4838-84EA-5F448812FFED}"/>
    <cellStyle name="40% - Accent2 3 2 6" xfId="3041" xr:uid="{6B88E628-84C0-4819-A91F-E59656A72B0F}"/>
    <cellStyle name="40% - Accent2 3 2 7" xfId="3946" xr:uid="{6677C1C7-C420-4844-BC16-9C3AF90927B8}"/>
    <cellStyle name="40% - Accent2 3 2 8" xfId="4867" xr:uid="{47DC2C08-D720-4E1B-8C15-0EC1BC529EFE}"/>
    <cellStyle name="40% - Accent2 3 3" xfId="325" xr:uid="{0DF20D49-CB7E-454C-972F-3E415D83C745}"/>
    <cellStyle name="40% - Accent2 3 3 2" xfId="326" xr:uid="{C34A473F-F9AA-4F81-8B84-22B91EBDB3F3}"/>
    <cellStyle name="40% - Accent2 3 3 2 2" xfId="1305" xr:uid="{C04FB3EE-5054-4E27-9DBD-3D87536B5EAB}"/>
    <cellStyle name="40% - Accent2 3 3 2 3" xfId="2170" xr:uid="{C460E93A-3DF4-4845-81A6-83DDA71395DF}"/>
    <cellStyle name="40% - Accent2 3 3 2 4" xfId="3046" xr:uid="{62E13CD0-2B8F-464C-BC26-4249DE7243A1}"/>
    <cellStyle name="40% - Accent2 3 3 2 5" xfId="3951" xr:uid="{B8998526-5498-4404-B909-5558070CCD8C}"/>
    <cellStyle name="40% - Accent2 3 3 2 6" xfId="4872" xr:uid="{C071BBF6-B551-4D9B-A106-D66B7C158EE2}"/>
    <cellStyle name="40% - Accent2 3 3 3" xfId="1304" xr:uid="{32E18441-13F5-498A-A11E-BF21B61CE123}"/>
    <cellStyle name="40% - Accent2 3 3 4" xfId="2169" xr:uid="{3744E683-1442-4CF5-846E-B7158E5F340D}"/>
    <cellStyle name="40% - Accent2 3 3 5" xfId="3045" xr:uid="{D039046B-A5C7-469D-815A-319ACC794262}"/>
    <cellStyle name="40% - Accent2 3 3 6" xfId="3950" xr:uid="{16B1E3C1-391C-4D09-9B76-7D0EC15E8B07}"/>
    <cellStyle name="40% - Accent2 3 3 7" xfId="4871" xr:uid="{BB424998-1C4B-4E82-8733-21DBDA2A9AEE}"/>
    <cellStyle name="40% - Accent2 3 4" xfId="327" xr:uid="{4BBB9473-C3E9-4943-B985-06EE62403B2F}"/>
    <cellStyle name="40% - Accent2 3 4 2" xfId="1306" xr:uid="{0A3CBCB1-A3CE-4730-A9C7-C2A82F7F15B6}"/>
    <cellStyle name="40% - Accent2 3 4 3" xfId="2171" xr:uid="{A835D793-9A0C-4FA4-B721-C453001621AC}"/>
    <cellStyle name="40% - Accent2 3 4 4" xfId="3047" xr:uid="{276587C1-F4F6-44E7-864C-747D3A4D4AD8}"/>
    <cellStyle name="40% - Accent2 3 4 5" xfId="3952" xr:uid="{EC62EB43-FCEE-4D68-8D3B-DAFC5532F4F3}"/>
    <cellStyle name="40% - Accent2 3 4 6" xfId="4873" xr:uid="{0D08301D-4862-48B0-AA3F-974107A0B887}"/>
    <cellStyle name="40% - Accent2 3 5" xfId="1299" xr:uid="{00410996-0C28-407D-BF60-3B1591832C6C}"/>
    <cellStyle name="40% - Accent2 3 6" xfId="2164" xr:uid="{ACE84E06-C185-4531-B98E-B472D96DC7F6}"/>
    <cellStyle name="40% - Accent2 3 7" xfId="3040" xr:uid="{7A63E7F4-34C6-4DD3-8D68-5329F4A0234E}"/>
    <cellStyle name="40% - Accent2 3 8" xfId="3945" xr:uid="{54FC7FD3-1CCE-48C9-B86C-25AC0D016DDC}"/>
    <cellStyle name="40% - Accent2 3 9" xfId="4866" xr:uid="{F8D0224D-690C-45D3-AC4A-C746FDAB200C}"/>
    <cellStyle name="40% - Accent2 4" xfId="328" xr:uid="{D9766A7C-A9BD-495E-841D-5C68C3D00164}"/>
    <cellStyle name="40% - Accent2 4 2" xfId="329" xr:uid="{608F463A-30AF-4E0A-803E-CED7A1001609}"/>
    <cellStyle name="40% - Accent2 4 2 2" xfId="330" xr:uid="{D8F94A11-D98B-49B5-820A-4E22448952E8}"/>
    <cellStyle name="40% - Accent2 4 2 2 2" xfId="1309" xr:uid="{75774AB4-19D8-4383-95CB-77EC10809F25}"/>
    <cellStyle name="40% - Accent2 4 2 2 3" xfId="2174" xr:uid="{4C3BCD8E-0D73-49C2-A6DD-32BED8CA3693}"/>
    <cellStyle name="40% - Accent2 4 2 2 4" xfId="3050" xr:uid="{9CB3BAD3-B776-43CE-8559-12195D316169}"/>
    <cellStyle name="40% - Accent2 4 2 2 5" xfId="3955" xr:uid="{6C70942B-5B2B-4CC9-B072-1B73F03AEC1D}"/>
    <cellStyle name="40% - Accent2 4 2 2 6" xfId="4876" xr:uid="{A49D4A56-3448-4A7A-9E91-FDFCD2B56198}"/>
    <cellStyle name="40% - Accent2 4 2 3" xfId="1308" xr:uid="{26856FBB-41A8-4B82-816D-6ABC5C0E7E8C}"/>
    <cellStyle name="40% - Accent2 4 2 4" xfId="2173" xr:uid="{EC17E665-321F-47A7-8256-11D961252BB5}"/>
    <cellStyle name="40% - Accent2 4 2 5" xfId="3049" xr:uid="{107C172B-7522-4F78-B67F-08BB829AC015}"/>
    <cellStyle name="40% - Accent2 4 2 6" xfId="3954" xr:uid="{1CC041D7-5CB3-46E1-AE81-6F1183E7B0D7}"/>
    <cellStyle name="40% - Accent2 4 2 7" xfId="4875" xr:uid="{418C82A3-82F5-47CB-8EA5-25BA791D6F93}"/>
    <cellStyle name="40% - Accent2 4 3" xfId="331" xr:uid="{A06A562B-90A6-4B32-816E-2C3E695CD387}"/>
    <cellStyle name="40% - Accent2 4 3 2" xfId="1310" xr:uid="{4A40B95B-7074-4700-85D1-90E605DB4C15}"/>
    <cellStyle name="40% - Accent2 4 3 3" xfId="2175" xr:uid="{8BC26C9C-CC5E-47A6-AF22-AD47682705BF}"/>
    <cellStyle name="40% - Accent2 4 3 4" xfId="3051" xr:uid="{363D3B1A-5306-4DA9-8BB5-98E0EC538D89}"/>
    <cellStyle name="40% - Accent2 4 3 5" xfId="3956" xr:uid="{3939A0C2-358A-41A3-8893-3AA3DB68EABB}"/>
    <cellStyle name="40% - Accent2 4 3 6" xfId="4877" xr:uid="{2FC6DDA7-036A-4F49-9383-AEEFEAF3BA47}"/>
    <cellStyle name="40% - Accent2 4 4" xfId="1307" xr:uid="{8B9195B4-F9C2-476A-B630-599ED9B5AE39}"/>
    <cellStyle name="40% - Accent2 4 5" xfId="2172" xr:uid="{C1ED87A7-B05B-4A76-856F-1C39AF7F1B9F}"/>
    <cellStyle name="40% - Accent2 4 6" xfId="3048" xr:uid="{8F78229B-842E-4112-BA91-C5FB6340AD72}"/>
    <cellStyle name="40% - Accent2 4 7" xfId="3953" xr:uid="{172087AB-24F0-4D1D-B7C0-8CA0C6BF3367}"/>
    <cellStyle name="40% - Accent2 4 8" xfId="4874" xr:uid="{E7242CFA-30A0-42A6-9BED-F001135A1A43}"/>
    <cellStyle name="40% - Accent2 5" xfId="332" xr:uid="{A63B6DEC-ADAE-4475-A991-19CBA80C84C8}"/>
    <cellStyle name="40% - Accent2 5 2" xfId="333" xr:uid="{5ACA5572-3FDD-41DB-B1C7-F377B34DB290}"/>
    <cellStyle name="40% - Accent2 5 2 2" xfId="334" xr:uid="{D18BAE3E-3788-4AF0-8FB3-43C9E5C1ADD4}"/>
    <cellStyle name="40% - Accent2 5 2 2 2" xfId="1313" xr:uid="{EE956401-E1A1-47AF-953E-BBA3D049ACC6}"/>
    <cellStyle name="40% - Accent2 5 2 2 3" xfId="2178" xr:uid="{1996BE25-62B4-455C-B962-77DBE503C025}"/>
    <cellStyle name="40% - Accent2 5 2 2 4" xfId="3054" xr:uid="{8D9771FE-9D02-4B17-BB6A-F1E831426172}"/>
    <cellStyle name="40% - Accent2 5 2 2 5" xfId="3959" xr:uid="{686C25A3-6686-4722-86A2-7DF24DC6693E}"/>
    <cellStyle name="40% - Accent2 5 2 2 6" xfId="4880" xr:uid="{C5FBACA3-C78F-4B9B-8D28-6CBC891AB387}"/>
    <cellStyle name="40% - Accent2 5 2 3" xfId="1312" xr:uid="{29BCABF4-1226-4361-8D40-E06EEA460C41}"/>
    <cellStyle name="40% - Accent2 5 2 4" xfId="2177" xr:uid="{319DADBF-E148-4E1F-9A41-F210CBF5078A}"/>
    <cellStyle name="40% - Accent2 5 2 5" xfId="3053" xr:uid="{9FDB2E32-E44A-4AF1-A163-6D71A37D4632}"/>
    <cellStyle name="40% - Accent2 5 2 6" xfId="3958" xr:uid="{FE204B7B-912C-4DBA-BAF1-55A1112B41D0}"/>
    <cellStyle name="40% - Accent2 5 2 7" xfId="4879" xr:uid="{4A6C2351-1332-4FC0-AEE2-6BF4691386FD}"/>
    <cellStyle name="40% - Accent2 5 3" xfId="335" xr:uid="{65F7DBF3-3E02-41BF-A3C1-30BC15AE7438}"/>
    <cellStyle name="40% - Accent2 5 3 2" xfId="1314" xr:uid="{8BAA0BBC-57F0-4A55-8911-F64D20DA52AD}"/>
    <cellStyle name="40% - Accent2 5 3 3" xfId="2179" xr:uid="{5D0D9436-4866-42F6-8FE8-3502247868CF}"/>
    <cellStyle name="40% - Accent2 5 3 4" xfId="3055" xr:uid="{68D4D184-F3C1-459D-B4CC-1B1F7913476E}"/>
    <cellStyle name="40% - Accent2 5 3 5" xfId="3960" xr:uid="{333DF770-FB58-4E45-84A4-204FB3FB14DC}"/>
    <cellStyle name="40% - Accent2 5 3 6" xfId="4881" xr:uid="{E5353564-654F-40E5-9E7F-84129E73DCA3}"/>
    <cellStyle name="40% - Accent2 5 4" xfId="1311" xr:uid="{072D5196-0974-4397-880D-6E6205F4E456}"/>
    <cellStyle name="40% - Accent2 5 5" xfId="2176" xr:uid="{BBAEEC9C-374E-42BA-8C94-9ABBCF451AC0}"/>
    <cellStyle name="40% - Accent2 5 6" xfId="3052" xr:uid="{59E152C8-740B-47AA-B74C-AB7FAAC854E1}"/>
    <cellStyle name="40% - Accent2 5 7" xfId="3957" xr:uid="{95728F28-D7E7-4E92-A4DA-F89E46A2A5BF}"/>
    <cellStyle name="40% - Accent2 5 8" xfId="4878" xr:uid="{5BA19217-0B62-4389-9296-7DA005944D12}"/>
    <cellStyle name="40% - Accent2 6" xfId="336" xr:uid="{3BFDFC0C-8D8E-4471-B151-AE8D4EC10D2D}"/>
    <cellStyle name="40% - Accent2 6 2" xfId="337" xr:uid="{61DBE722-CA07-47A0-BE8E-0055730E01FB}"/>
    <cellStyle name="40% - Accent2 6 2 2" xfId="1316" xr:uid="{5C8948E2-1AD3-4D3F-B37C-7D3D325198E5}"/>
    <cellStyle name="40% - Accent2 6 2 3" xfId="2181" xr:uid="{F1B6FC9E-9D7C-417E-8485-DE795ABAD507}"/>
    <cellStyle name="40% - Accent2 6 2 4" xfId="3057" xr:uid="{A8EC5416-3AC7-438B-926D-D470A3AF11F8}"/>
    <cellStyle name="40% - Accent2 6 2 5" xfId="3962" xr:uid="{7FAB78C2-79DA-443E-A80D-95D9CD6E38D4}"/>
    <cellStyle name="40% - Accent2 6 2 6" xfId="4883" xr:uid="{D057A61D-4E11-433E-BB0E-5D2CBF522401}"/>
    <cellStyle name="40% - Accent2 6 3" xfId="1315" xr:uid="{B50A9A61-3C3C-405C-A0E9-4EFB1AB04044}"/>
    <cellStyle name="40% - Accent2 6 4" xfId="2180" xr:uid="{13FEA97D-A47E-4194-9533-A1D1882A679A}"/>
    <cellStyle name="40% - Accent2 6 5" xfId="3056" xr:uid="{CF6B0733-9073-44DF-A615-6E284D1F403D}"/>
    <cellStyle name="40% - Accent2 6 6" xfId="3961" xr:uid="{E2B3BC0A-51EF-4F0E-9966-F32318885DA0}"/>
    <cellStyle name="40% - Accent2 6 7" xfId="4882" xr:uid="{60CDFA3B-DFED-4D2D-9DAE-357E00A763A3}"/>
    <cellStyle name="40% - Accent2 7" xfId="338" xr:uid="{F31168DF-065F-46C7-8978-530922C80EFE}"/>
    <cellStyle name="40% - Accent2 7 2" xfId="339" xr:uid="{302EC8F8-2F40-44DF-985D-9FB1FA6921D4}"/>
    <cellStyle name="40% - Accent2 7 2 2" xfId="1318" xr:uid="{82F3F1D9-7187-47A0-8CCA-E4F3779AE674}"/>
    <cellStyle name="40% - Accent2 7 2 3" xfId="2183" xr:uid="{4423973D-23F2-4656-89F5-DCD9BF734D90}"/>
    <cellStyle name="40% - Accent2 7 2 4" xfId="3059" xr:uid="{40FAE277-2104-491F-BF43-46E1E98C8A42}"/>
    <cellStyle name="40% - Accent2 7 2 5" xfId="3964" xr:uid="{1451699D-663E-4EC1-9047-9B483B2627A1}"/>
    <cellStyle name="40% - Accent2 7 2 6" xfId="4885" xr:uid="{5FFD272D-983D-4900-9C45-241680085B45}"/>
    <cellStyle name="40% - Accent2 7 3" xfId="1317" xr:uid="{700EF8E7-E34C-4609-A0F1-A97A178477D5}"/>
    <cellStyle name="40% - Accent2 7 4" xfId="2182" xr:uid="{1EE8BE00-123E-4E46-A1F4-D4E0586FD22F}"/>
    <cellStyle name="40% - Accent2 7 5" xfId="3058" xr:uid="{B600C029-91B7-4F62-B149-7DEEB6171C11}"/>
    <cellStyle name="40% - Accent2 7 6" xfId="3963" xr:uid="{B935C3D6-FA06-4524-B19A-F7E59C403566}"/>
    <cellStyle name="40% - Accent2 7 7" xfId="4884" xr:uid="{F6413DAC-3667-4CCC-8A7A-6A6C5ACF33CF}"/>
    <cellStyle name="40% - Accent3 2" xfId="340" xr:uid="{DC1E56A1-6782-4D18-8F49-E561AB2010B3}"/>
    <cellStyle name="40% - Accent3 2 10" xfId="3060" xr:uid="{04A985B5-E365-42EF-8D14-C886EBC2B7D8}"/>
    <cellStyle name="40% - Accent3 2 11" xfId="3965" xr:uid="{58BC5B7A-5905-4407-8D0F-B680B879465B}"/>
    <cellStyle name="40% - Accent3 2 12" xfId="4886" xr:uid="{77EA0B09-CBE1-4F79-BA3B-5CE0597C13E0}"/>
    <cellStyle name="40% - Accent3 2 2" xfId="341" xr:uid="{E1A9C1A0-A37D-4E75-A6FE-297493B571E2}"/>
    <cellStyle name="40% - Accent3 2 2 2" xfId="342" xr:uid="{51525DF0-7236-40AC-B127-BAC6C0C5989C}"/>
    <cellStyle name="40% - Accent3 2 2 2 2" xfId="343" xr:uid="{BE7897B1-99E9-4337-A2D0-367DEAD16ED5}"/>
    <cellStyle name="40% - Accent3 2 2 2 2 2" xfId="344" xr:uid="{8F04E791-E1C5-4E4C-817D-543099DA6447}"/>
    <cellStyle name="40% - Accent3 2 2 2 2 2 2" xfId="1323" xr:uid="{211AF14B-FA5D-4462-9978-155C49F419AA}"/>
    <cellStyle name="40% - Accent3 2 2 2 2 2 3" xfId="2188" xr:uid="{D38E3DF9-E401-458C-9CCB-D37A7D2843B8}"/>
    <cellStyle name="40% - Accent3 2 2 2 2 2 4" xfId="3064" xr:uid="{AEA50777-5E27-4651-9EBD-6014DDF2B451}"/>
    <cellStyle name="40% - Accent3 2 2 2 2 2 5" xfId="3969" xr:uid="{EDCB23A5-4CC9-4029-B348-1FAF027C2DCD}"/>
    <cellStyle name="40% - Accent3 2 2 2 2 2 6" xfId="4890" xr:uid="{C64CFC6A-2AE8-4824-BB75-37B4539A9813}"/>
    <cellStyle name="40% - Accent3 2 2 2 2 3" xfId="1322" xr:uid="{90BD8FEA-D6FA-4095-A35B-6B1EC2855D31}"/>
    <cellStyle name="40% - Accent3 2 2 2 2 4" xfId="2187" xr:uid="{BA3356FA-EA0A-4048-A967-A95715D4BE4C}"/>
    <cellStyle name="40% - Accent3 2 2 2 2 5" xfId="3063" xr:uid="{637A50D5-E176-49EF-B785-F1C7617E62C0}"/>
    <cellStyle name="40% - Accent3 2 2 2 2 6" xfId="3968" xr:uid="{595E07C3-5F3B-4222-BA4F-C28E681FD086}"/>
    <cellStyle name="40% - Accent3 2 2 2 2 7" xfId="4889" xr:uid="{6412DF05-FFC0-4D75-A733-D3CCF9CE91B3}"/>
    <cellStyle name="40% - Accent3 2 2 2 3" xfId="345" xr:uid="{CBFD93EB-0395-468A-A7EE-33AE55765760}"/>
    <cellStyle name="40% - Accent3 2 2 2 3 2" xfId="1324" xr:uid="{DF739735-1880-4896-9826-F28E0214E221}"/>
    <cellStyle name="40% - Accent3 2 2 2 3 3" xfId="2189" xr:uid="{E5A57473-117C-40DD-9440-828C0D1DB689}"/>
    <cellStyle name="40% - Accent3 2 2 2 3 4" xfId="3065" xr:uid="{19F884FC-10FB-4C4F-87FD-94F97308BBB6}"/>
    <cellStyle name="40% - Accent3 2 2 2 3 5" xfId="3970" xr:uid="{56EEFFB0-FA81-48C6-95C1-00D4285847DD}"/>
    <cellStyle name="40% - Accent3 2 2 2 3 6" xfId="4891" xr:uid="{D8831F3D-DCA1-4E25-94AE-5E91128DB5A4}"/>
    <cellStyle name="40% - Accent3 2 2 2 4" xfId="1321" xr:uid="{AFE783BD-E69B-4F16-84EF-B954B203D255}"/>
    <cellStyle name="40% - Accent3 2 2 2 5" xfId="2186" xr:uid="{215D2EA9-D8E4-4A2D-9983-F07A4D250CFB}"/>
    <cellStyle name="40% - Accent3 2 2 2 6" xfId="3062" xr:uid="{155171C2-C5B6-4FD0-8BCC-9EDAE5294171}"/>
    <cellStyle name="40% - Accent3 2 2 2 7" xfId="3967" xr:uid="{1537EB86-FA98-4059-9B75-80FC38242A22}"/>
    <cellStyle name="40% - Accent3 2 2 2 8" xfId="4888" xr:uid="{F0ED3571-62D6-43C6-8A46-05E7292C9DBC}"/>
    <cellStyle name="40% - Accent3 2 2 3" xfId="346" xr:uid="{2B3A28B8-50B5-42C5-BD0B-C59E9B8EC3D4}"/>
    <cellStyle name="40% - Accent3 2 2 3 2" xfId="347" xr:uid="{59127D3F-60D7-447E-88A3-C200DCAE968A}"/>
    <cellStyle name="40% - Accent3 2 2 3 2 2" xfId="1326" xr:uid="{9E67BF29-77D9-4A7C-B1DA-8F4F2FD9697F}"/>
    <cellStyle name="40% - Accent3 2 2 3 2 3" xfId="2191" xr:uid="{4C7E4244-AA3F-4C93-9CD0-A8959007BE20}"/>
    <cellStyle name="40% - Accent3 2 2 3 2 4" xfId="3067" xr:uid="{25259078-8BD2-4CDF-B876-50159FB7B561}"/>
    <cellStyle name="40% - Accent3 2 2 3 2 5" xfId="3972" xr:uid="{EF761DCE-8457-4990-9152-E4546A879B3B}"/>
    <cellStyle name="40% - Accent3 2 2 3 2 6" xfId="4893" xr:uid="{E24F85E2-1425-4DB3-94C8-0819627BE6C1}"/>
    <cellStyle name="40% - Accent3 2 2 3 3" xfId="1325" xr:uid="{B3FC3466-B87E-4AC2-A41F-83789244B968}"/>
    <cellStyle name="40% - Accent3 2 2 3 4" xfId="2190" xr:uid="{2496B1E5-C527-4DB5-8AE6-C9D0930D4AC2}"/>
    <cellStyle name="40% - Accent3 2 2 3 5" xfId="3066" xr:uid="{4C2DF4D1-EF5A-442C-A6B9-6B8ABD6F7AEC}"/>
    <cellStyle name="40% - Accent3 2 2 3 6" xfId="3971" xr:uid="{AD8B5F68-6ACA-468D-8BF1-905F646A7CC6}"/>
    <cellStyle name="40% - Accent3 2 2 3 7" xfId="4892" xr:uid="{5DC72F3D-9558-4B15-AEF1-E41B8BADBC85}"/>
    <cellStyle name="40% - Accent3 2 2 4" xfId="348" xr:uid="{99EBD3BC-4CD3-4E1D-9922-FAA7FF42F88B}"/>
    <cellStyle name="40% - Accent3 2 2 4 2" xfId="1327" xr:uid="{506E0D39-52B0-4D0D-B635-D9E2BFB50AF2}"/>
    <cellStyle name="40% - Accent3 2 2 4 3" xfId="2192" xr:uid="{A1DB3515-492A-4BA8-A129-59EF2DB922A5}"/>
    <cellStyle name="40% - Accent3 2 2 4 4" xfId="3068" xr:uid="{8BF76DC8-B7C5-45B2-9FFB-A28850BED4D2}"/>
    <cellStyle name="40% - Accent3 2 2 4 5" xfId="3973" xr:uid="{34744536-58C8-4064-BB7B-49F38826EF99}"/>
    <cellStyle name="40% - Accent3 2 2 4 6" xfId="4894" xr:uid="{75AAAC15-D799-47AF-9642-BC2F84B6F8EA}"/>
    <cellStyle name="40% - Accent3 2 2 5" xfId="1320" xr:uid="{2B7A96E9-A977-4E97-A78B-348128FE12B4}"/>
    <cellStyle name="40% - Accent3 2 2 6" xfId="2185" xr:uid="{5D37AD26-F4C3-4242-B74D-88B375C54C98}"/>
    <cellStyle name="40% - Accent3 2 2 7" xfId="3061" xr:uid="{B37640F8-CBF0-4470-86DF-6C1DF522C920}"/>
    <cellStyle name="40% - Accent3 2 2 8" xfId="3966" xr:uid="{79B4F08D-8B86-4F8E-BDB6-DEDCF069E634}"/>
    <cellStyle name="40% - Accent3 2 2 9" xfId="4887" xr:uid="{23D2B685-588C-4B8C-B652-1028087A3DE7}"/>
    <cellStyle name="40% - Accent3 2 3" xfId="349" xr:uid="{964F3159-6B48-416C-979E-4A2D1DA0ECD3}"/>
    <cellStyle name="40% - Accent3 2 3 2" xfId="350" xr:uid="{BD7B35F7-D660-4D33-BEE4-308B3FAB19B4}"/>
    <cellStyle name="40% - Accent3 2 3 2 2" xfId="351" xr:uid="{0285D3BE-9382-4979-B833-F62EEC5238CB}"/>
    <cellStyle name="40% - Accent3 2 3 2 2 2" xfId="1330" xr:uid="{4D129173-E4D6-422E-8540-911F9CA5492B}"/>
    <cellStyle name="40% - Accent3 2 3 2 2 3" xfId="2195" xr:uid="{B5358383-4E89-481A-8AEE-7E349785CA54}"/>
    <cellStyle name="40% - Accent3 2 3 2 2 4" xfId="3071" xr:uid="{DDB948C4-6276-47BD-89BB-74FF31606342}"/>
    <cellStyle name="40% - Accent3 2 3 2 2 5" xfId="3976" xr:uid="{3BE1CE06-43F2-4DF8-9899-F7151D9CF04C}"/>
    <cellStyle name="40% - Accent3 2 3 2 2 6" xfId="4897" xr:uid="{5BC9B2AC-3BA8-4105-AF1B-D60EEF3277C6}"/>
    <cellStyle name="40% - Accent3 2 3 2 3" xfId="1329" xr:uid="{8091D07C-4BBB-4064-90BF-88E3849A48CB}"/>
    <cellStyle name="40% - Accent3 2 3 2 4" xfId="2194" xr:uid="{9C9D6CD7-A75C-48DA-ADE9-846C3EF3DD47}"/>
    <cellStyle name="40% - Accent3 2 3 2 5" xfId="3070" xr:uid="{423A4909-FF64-4DBD-840A-7D3F97F57BB6}"/>
    <cellStyle name="40% - Accent3 2 3 2 6" xfId="3975" xr:uid="{644D49B5-6BE8-4609-996E-59BF83413CBD}"/>
    <cellStyle name="40% - Accent3 2 3 2 7" xfId="4896" xr:uid="{F18B97D4-ED53-4CE4-B168-5FA6ECE12098}"/>
    <cellStyle name="40% - Accent3 2 3 3" xfId="352" xr:uid="{2F63B6EA-2910-4A4C-BD8D-4ABB9B72A7F0}"/>
    <cellStyle name="40% - Accent3 2 3 3 2" xfId="1331" xr:uid="{76AB8C39-7255-4496-B928-49BAC1DC9F9E}"/>
    <cellStyle name="40% - Accent3 2 3 3 3" xfId="2196" xr:uid="{4B47B3C2-CA0A-49C3-ACB9-9F71B595422D}"/>
    <cellStyle name="40% - Accent3 2 3 3 4" xfId="3072" xr:uid="{CA537AA0-5BDD-467B-8013-693BC1716352}"/>
    <cellStyle name="40% - Accent3 2 3 3 5" xfId="3977" xr:uid="{7B7F0469-983C-4C83-B089-447F93166897}"/>
    <cellStyle name="40% - Accent3 2 3 3 6" xfId="4898" xr:uid="{784C9754-C02D-4B3F-B102-30C69D534282}"/>
    <cellStyle name="40% - Accent3 2 3 4" xfId="1328" xr:uid="{C4C702C7-D618-4B80-9C6E-25371B502562}"/>
    <cellStyle name="40% - Accent3 2 3 5" xfId="2193" xr:uid="{EE4B28CF-61B7-4021-A1BF-096C830A103D}"/>
    <cellStyle name="40% - Accent3 2 3 6" xfId="3069" xr:uid="{53FC3DBB-E91B-43B4-82A1-E8800E909B2D}"/>
    <cellStyle name="40% - Accent3 2 3 7" xfId="3974" xr:uid="{70CCEF7C-F203-443E-ACF4-C90F892A68E7}"/>
    <cellStyle name="40% - Accent3 2 3 8" xfId="4895" xr:uid="{4283E2B2-3E56-4817-A7E2-F39EA0F50187}"/>
    <cellStyle name="40% - Accent3 2 4" xfId="353" xr:uid="{49C5F626-F58D-4DA1-B17F-24514C0F5DAC}"/>
    <cellStyle name="40% - Accent3 2 4 2" xfId="354" xr:uid="{64E77898-C922-459C-9DFC-7186102819F5}"/>
    <cellStyle name="40% - Accent3 2 4 2 2" xfId="355" xr:uid="{80A8074C-4E62-420D-BA30-A64A305F2B01}"/>
    <cellStyle name="40% - Accent3 2 4 2 2 2" xfId="1334" xr:uid="{0C25091A-3348-4792-8810-F0F5C923B614}"/>
    <cellStyle name="40% - Accent3 2 4 2 2 3" xfId="2199" xr:uid="{1434FB03-6104-4BA5-8FB3-92E9746C77A7}"/>
    <cellStyle name="40% - Accent3 2 4 2 2 4" xfId="3075" xr:uid="{5994F627-9A02-4086-A7DB-CEA7E3DADF45}"/>
    <cellStyle name="40% - Accent3 2 4 2 2 5" xfId="3980" xr:uid="{2E547505-9FA7-44C4-8D4A-D9789258F02C}"/>
    <cellStyle name="40% - Accent3 2 4 2 2 6" xfId="4901" xr:uid="{DFD51F53-8A16-4952-9977-BD8C13FBE7FE}"/>
    <cellStyle name="40% - Accent3 2 4 2 3" xfId="1333" xr:uid="{1F7F9F53-DD57-495D-A830-E20CFCEA8374}"/>
    <cellStyle name="40% - Accent3 2 4 2 4" xfId="2198" xr:uid="{44C04610-5FBB-421B-977F-6868FF6F57B7}"/>
    <cellStyle name="40% - Accent3 2 4 2 5" xfId="3074" xr:uid="{1F44F28C-C0C8-4C48-9128-F8EE8D6A717F}"/>
    <cellStyle name="40% - Accent3 2 4 2 6" xfId="3979" xr:uid="{31DF5D28-3D84-43D0-9D15-D40996B0AF26}"/>
    <cellStyle name="40% - Accent3 2 4 2 7" xfId="4900" xr:uid="{7224D3F9-DD19-4470-9D91-4578A87D267D}"/>
    <cellStyle name="40% - Accent3 2 4 3" xfId="356" xr:uid="{95B162E0-4225-47A3-8DD2-96B9E0EFD866}"/>
    <cellStyle name="40% - Accent3 2 4 3 2" xfId="1335" xr:uid="{42C4A9E3-943F-4274-969E-F49594A64530}"/>
    <cellStyle name="40% - Accent3 2 4 3 3" xfId="2200" xr:uid="{1511742A-08D1-4364-AC12-A4174F982CDE}"/>
    <cellStyle name="40% - Accent3 2 4 3 4" xfId="3076" xr:uid="{1A06CF05-1611-4CAA-86DA-516C28262F3C}"/>
    <cellStyle name="40% - Accent3 2 4 3 5" xfId="3981" xr:uid="{7AF006DB-A479-4A3A-8BEC-023BEB0BF583}"/>
    <cellStyle name="40% - Accent3 2 4 3 6" xfId="4902" xr:uid="{892B33F5-1EDA-4346-9320-F4373A0462F2}"/>
    <cellStyle name="40% - Accent3 2 4 4" xfId="1332" xr:uid="{48F6E2E9-4595-4127-B6DF-978F8F8FEF39}"/>
    <cellStyle name="40% - Accent3 2 4 5" xfId="2197" xr:uid="{0902C21F-1BC0-4ECF-8B69-4583B1645011}"/>
    <cellStyle name="40% - Accent3 2 4 6" xfId="3073" xr:uid="{2119F039-E7EC-4EB0-9158-88C7523AE400}"/>
    <cellStyle name="40% - Accent3 2 4 7" xfId="3978" xr:uid="{1CBDEF95-86ED-4505-9C82-1E7BB5652FCF}"/>
    <cellStyle name="40% - Accent3 2 4 8" xfId="4899" xr:uid="{ADBC387B-2E39-46B8-A41B-64CC2282C8E8}"/>
    <cellStyle name="40% - Accent3 2 5" xfId="357" xr:uid="{6953C68E-2062-4C2F-A92E-014C4A7CF256}"/>
    <cellStyle name="40% - Accent3 2 5 2" xfId="358" xr:uid="{BB55CAA1-41AC-4026-A4CE-689B75D4DC3E}"/>
    <cellStyle name="40% - Accent3 2 5 2 2" xfId="1337" xr:uid="{B9F0FDEF-3CD1-4169-8487-2434574BEDEF}"/>
    <cellStyle name="40% - Accent3 2 5 2 3" xfId="2202" xr:uid="{73DB49B6-2908-4288-A495-86074D920826}"/>
    <cellStyle name="40% - Accent3 2 5 2 4" xfId="3078" xr:uid="{DA59F819-6626-4D09-9971-AFF288963C65}"/>
    <cellStyle name="40% - Accent3 2 5 2 5" xfId="3983" xr:uid="{E5DD8741-C637-49CE-93C8-28BBC07EB825}"/>
    <cellStyle name="40% - Accent3 2 5 2 6" xfId="4904" xr:uid="{F54C693D-D258-4D52-92DE-D546F4B6A568}"/>
    <cellStyle name="40% - Accent3 2 5 3" xfId="1336" xr:uid="{FBE08F57-0673-4386-902F-80512A094F1D}"/>
    <cellStyle name="40% - Accent3 2 5 4" xfId="2201" xr:uid="{262F58A4-8BB0-4029-A41B-428FBC0108D6}"/>
    <cellStyle name="40% - Accent3 2 5 5" xfId="3077" xr:uid="{E74BAFF8-3D88-499E-BB8B-21FDC1049A84}"/>
    <cellStyle name="40% - Accent3 2 5 6" xfId="3982" xr:uid="{BE762DDF-A4D5-4BA3-9024-493577FDDE55}"/>
    <cellStyle name="40% - Accent3 2 5 7" xfId="4903" xr:uid="{F42AC7FA-2831-4752-8A19-8B43359E040F}"/>
    <cellStyle name="40% - Accent3 2 6" xfId="359" xr:uid="{409A10FA-303E-48B8-A7BB-BC16CDACABD7}"/>
    <cellStyle name="40% - Accent3 2 6 2" xfId="360" xr:uid="{4ECB5042-E981-41D4-8147-F11A3449424D}"/>
    <cellStyle name="40% - Accent3 2 6 2 2" xfId="1339" xr:uid="{BCD71F4C-C221-4019-B5CE-77BE1DC697AB}"/>
    <cellStyle name="40% - Accent3 2 6 2 3" xfId="2204" xr:uid="{A9C02923-F9D0-490E-8D37-EC0842C86499}"/>
    <cellStyle name="40% - Accent3 2 6 2 4" xfId="3080" xr:uid="{40A6A5E5-8FF1-4163-9419-C57DD4463EB2}"/>
    <cellStyle name="40% - Accent3 2 6 2 5" xfId="3985" xr:uid="{BD3CA328-F1E4-4D90-841C-C802A175728F}"/>
    <cellStyle name="40% - Accent3 2 6 2 6" xfId="4906" xr:uid="{01A76F08-4A0E-4C0B-83FD-25C79C7FEB98}"/>
    <cellStyle name="40% - Accent3 2 6 3" xfId="1338" xr:uid="{9BF70B86-B7F2-419A-82C0-0222DD00DBA8}"/>
    <cellStyle name="40% - Accent3 2 6 4" xfId="2203" xr:uid="{61CDEF84-BF01-4069-8151-BF15811138BC}"/>
    <cellStyle name="40% - Accent3 2 6 5" xfId="3079" xr:uid="{C0BA968B-9242-40D7-BB8A-6A7DE4940ECD}"/>
    <cellStyle name="40% - Accent3 2 6 6" xfId="3984" xr:uid="{53E7F9C7-181A-424F-BFC4-7E70CA09E236}"/>
    <cellStyle name="40% - Accent3 2 6 7" xfId="4905" xr:uid="{6FAEB06A-35C1-4F19-AEC9-64EDC05012F9}"/>
    <cellStyle name="40% - Accent3 2 7" xfId="361" xr:uid="{01836BD4-AD09-43E7-A098-B9A49452B2A3}"/>
    <cellStyle name="40% - Accent3 2 7 2" xfId="1340" xr:uid="{6B278D69-D0CF-45D8-83B2-36CD7EB06E02}"/>
    <cellStyle name="40% - Accent3 2 7 3" xfId="2205" xr:uid="{FF412AFD-238C-4772-93FF-0D519789047F}"/>
    <cellStyle name="40% - Accent3 2 7 4" xfId="3081" xr:uid="{0C6CAF32-086C-45FD-A2AA-0A30E2064C4A}"/>
    <cellStyle name="40% - Accent3 2 7 5" xfId="3986" xr:uid="{B6415149-64ED-4E6F-A98E-EBEEE4B06D87}"/>
    <cellStyle name="40% - Accent3 2 7 6" xfId="4907" xr:uid="{B560773C-1E82-4E12-B3A8-F80B72E20F38}"/>
    <cellStyle name="40% - Accent3 2 8" xfId="1319" xr:uid="{0A944162-4087-4785-A37C-DFA6D56A19FD}"/>
    <cellStyle name="40% - Accent3 2 9" xfId="2184" xr:uid="{B851643D-C192-4A46-81EF-E3559C5FD6D8}"/>
    <cellStyle name="40% - Accent3 3" xfId="362" xr:uid="{8680C2D2-28AE-432D-8ED8-B18800D97B8F}"/>
    <cellStyle name="40% - Accent3 3 2" xfId="363" xr:uid="{58D75E33-E1BA-4901-B58C-CD44BD968AC5}"/>
    <cellStyle name="40% - Accent3 3 2 2" xfId="364" xr:uid="{305B2BF8-E124-4D8D-8C85-E634B7258F5B}"/>
    <cellStyle name="40% - Accent3 3 2 2 2" xfId="365" xr:uid="{7C8B212B-2E8D-4916-85DD-8CF07A95BFE1}"/>
    <cellStyle name="40% - Accent3 3 2 2 2 2" xfId="1344" xr:uid="{C261FF22-7892-460C-AD2A-3812F94C1F56}"/>
    <cellStyle name="40% - Accent3 3 2 2 2 3" xfId="2209" xr:uid="{47204A3E-98E0-4930-AA56-8DE32AAE6E15}"/>
    <cellStyle name="40% - Accent3 3 2 2 2 4" xfId="3085" xr:uid="{7EA90580-C37F-4799-88E3-6F61EF4FD02E}"/>
    <cellStyle name="40% - Accent3 3 2 2 2 5" xfId="3990" xr:uid="{9DBB2435-2E2E-4EFF-98C6-32579EAA2838}"/>
    <cellStyle name="40% - Accent3 3 2 2 2 6" xfId="4911" xr:uid="{EFDBF2A6-2713-4418-9E1D-1307EE617B11}"/>
    <cellStyle name="40% - Accent3 3 2 2 3" xfId="1343" xr:uid="{6CEA8FA8-9FCC-411B-AC17-DA9F1C6E6863}"/>
    <cellStyle name="40% - Accent3 3 2 2 4" xfId="2208" xr:uid="{15C69430-EDB4-4097-A5C9-6DA7F9A35B7B}"/>
    <cellStyle name="40% - Accent3 3 2 2 5" xfId="3084" xr:uid="{30EA844F-6C59-47A3-97F9-A544D495F23E}"/>
    <cellStyle name="40% - Accent3 3 2 2 6" xfId="3989" xr:uid="{1383E49B-E27C-497E-86B6-37F0984F4843}"/>
    <cellStyle name="40% - Accent3 3 2 2 7" xfId="4910" xr:uid="{BEA7DE3B-19F5-494D-954A-EC986D48DDB0}"/>
    <cellStyle name="40% - Accent3 3 2 3" xfId="366" xr:uid="{EF53C988-619F-4E45-A676-FFED69470495}"/>
    <cellStyle name="40% - Accent3 3 2 3 2" xfId="1345" xr:uid="{84EE00D5-0A07-4D36-AA1B-4B3361D726EF}"/>
    <cellStyle name="40% - Accent3 3 2 3 3" xfId="2210" xr:uid="{B4543FD3-2FD5-4AA8-83AB-CBC42116F2D3}"/>
    <cellStyle name="40% - Accent3 3 2 3 4" xfId="3086" xr:uid="{2F325CE7-F436-4427-83B2-CF7A18238803}"/>
    <cellStyle name="40% - Accent3 3 2 3 5" xfId="3991" xr:uid="{6A8BED24-34BC-4995-965B-B0A675AA119A}"/>
    <cellStyle name="40% - Accent3 3 2 3 6" xfId="4912" xr:uid="{6F9F56BB-940F-40BD-A9A2-DB621E777808}"/>
    <cellStyle name="40% - Accent3 3 2 4" xfId="1342" xr:uid="{49DE4C96-0BE9-4A60-9DE9-C035D663D76D}"/>
    <cellStyle name="40% - Accent3 3 2 5" xfId="2207" xr:uid="{EBF1EBDA-3851-4B26-90EA-94BEDF35FB92}"/>
    <cellStyle name="40% - Accent3 3 2 6" xfId="3083" xr:uid="{96B9E049-BCDD-4EDB-81AB-AEB70F180ECC}"/>
    <cellStyle name="40% - Accent3 3 2 7" xfId="3988" xr:uid="{3C41003D-1FC0-444A-8C40-589497AA2652}"/>
    <cellStyle name="40% - Accent3 3 2 8" xfId="4909" xr:uid="{CFB576DB-4360-4770-AF6E-AFFA5AC899B5}"/>
    <cellStyle name="40% - Accent3 3 3" xfId="367" xr:uid="{AD977E3C-FF33-4BB4-B48E-5BED42571D27}"/>
    <cellStyle name="40% - Accent3 3 3 2" xfId="368" xr:uid="{A26DA3D6-21AD-4788-800C-BD687BA93C6C}"/>
    <cellStyle name="40% - Accent3 3 3 2 2" xfId="1347" xr:uid="{03F8EAEC-5C8E-48B9-B39E-A16CE4F801DE}"/>
    <cellStyle name="40% - Accent3 3 3 2 3" xfId="2212" xr:uid="{9A54092A-C877-4272-927C-8E794455DAF2}"/>
    <cellStyle name="40% - Accent3 3 3 2 4" xfId="3088" xr:uid="{5F0EDF0B-7FFA-4495-BBCB-F69181F0B97B}"/>
    <cellStyle name="40% - Accent3 3 3 2 5" xfId="3993" xr:uid="{C564F62D-33E4-400C-A415-8E82307D4C15}"/>
    <cellStyle name="40% - Accent3 3 3 2 6" xfId="4914" xr:uid="{D2180CB2-B84F-4A08-A480-50362D93D497}"/>
    <cellStyle name="40% - Accent3 3 3 3" xfId="1346" xr:uid="{6956F4B4-385E-4C04-BD2E-71D2FB3B6EEB}"/>
    <cellStyle name="40% - Accent3 3 3 4" xfId="2211" xr:uid="{3E1CC548-F84D-4BC3-A037-A53ACDAC30D9}"/>
    <cellStyle name="40% - Accent3 3 3 5" xfId="3087" xr:uid="{708CE180-B8A7-449F-B92D-B700E3764257}"/>
    <cellStyle name="40% - Accent3 3 3 6" xfId="3992" xr:uid="{EB8E4542-283E-4CA3-BCB5-6CB378B248CD}"/>
    <cellStyle name="40% - Accent3 3 3 7" xfId="4913" xr:uid="{9A9595D9-A8C9-4A50-9947-2B11ADF9AB04}"/>
    <cellStyle name="40% - Accent3 3 4" xfId="369" xr:uid="{1566691A-D09D-427D-8678-26F2EF05C65C}"/>
    <cellStyle name="40% - Accent3 3 4 2" xfId="1348" xr:uid="{23CF4247-F205-4C7F-A88B-9BDA5776CD98}"/>
    <cellStyle name="40% - Accent3 3 4 3" xfId="2213" xr:uid="{1FCCB23E-9F02-4EEB-BAFA-99148D0505D0}"/>
    <cellStyle name="40% - Accent3 3 4 4" xfId="3089" xr:uid="{7F40ACB3-0FF1-48F6-AD35-D255289D5BB1}"/>
    <cellStyle name="40% - Accent3 3 4 5" xfId="3994" xr:uid="{28B8DFCC-D62A-4EA5-B76A-955D7258859B}"/>
    <cellStyle name="40% - Accent3 3 4 6" xfId="4915" xr:uid="{8F07E0AC-3A55-452E-A02F-6176DAF1639D}"/>
    <cellStyle name="40% - Accent3 3 5" xfId="1341" xr:uid="{DD8BEAC1-F0C8-4DD6-88CA-DD67EF457DF8}"/>
    <cellStyle name="40% - Accent3 3 6" xfId="2206" xr:uid="{AF572306-557B-4C43-BB6C-EA4750A66C4B}"/>
    <cellStyle name="40% - Accent3 3 7" xfId="3082" xr:uid="{EE77A49B-CCF9-446D-9F16-B30AFDC3C128}"/>
    <cellStyle name="40% - Accent3 3 8" xfId="3987" xr:uid="{50CFC111-163D-45D6-A8D0-15EFC10A0554}"/>
    <cellStyle name="40% - Accent3 3 9" xfId="4908" xr:uid="{D7A9FE5E-A981-4DA0-BAA5-566EC7303C97}"/>
    <cellStyle name="40% - Accent3 4" xfId="370" xr:uid="{2F198FEB-F871-4FAF-BCCB-56A350B6CA04}"/>
    <cellStyle name="40% - Accent3 4 2" xfId="371" xr:uid="{4AAC1A25-C768-4E3B-B9B9-102DEA7D601E}"/>
    <cellStyle name="40% - Accent3 4 2 2" xfId="372" xr:uid="{C2B30667-F755-4640-B176-8988FDA8BDF5}"/>
    <cellStyle name="40% - Accent3 4 2 2 2" xfId="1351" xr:uid="{6DB6F3DD-2942-4273-BF98-ADDD219E4335}"/>
    <cellStyle name="40% - Accent3 4 2 2 3" xfId="2216" xr:uid="{FE292E8C-70BF-4C2F-BB11-E2BB67B962E9}"/>
    <cellStyle name="40% - Accent3 4 2 2 4" xfId="3092" xr:uid="{F99C2672-19B2-4B90-A184-4E69102C2299}"/>
    <cellStyle name="40% - Accent3 4 2 2 5" xfId="3997" xr:uid="{F257185B-5312-4FA4-B5AE-1DF1866D1FA3}"/>
    <cellStyle name="40% - Accent3 4 2 2 6" xfId="4918" xr:uid="{D925E718-1174-4903-BA48-B4D02603C563}"/>
    <cellStyle name="40% - Accent3 4 2 3" xfId="1350" xr:uid="{364B1FF1-5A15-4C4B-86BA-B3A1421CDAC2}"/>
    <cellStyle name="40% - Accent3 4 2 4" xfId="2215" xr:uid="{273159E3-3431-45D0-8775-8ED70597A685}"/>
    <cellStyle name="40% - Accent3 4 2 5" xfId="3091" xr:uid="{164D753B-77DD-404A-8E6E-C6DF6E0AA399}"/>
    <cellStyle name="40% - Accent3 4 2 6" xfId="3996" xr:uid="{FD1FFC16-E04C-439F-9A82-DF2E458B297B}"/>
    <cellStyle name="40% - Accent3 4 2 7" xfId="4917" xr:uid="{61595762-3B46-45EC-9AC2-ACCF3D749EBD}"/>
    <cellStyle name="40% - Accent3 4 3" xfId="373" xr:uid="{4DF3668B-E758-4A86-B5A3-576552A3A9B6}"/>
    <cellStyle name="40% - Accent3 4 3 2" xfId="1352" xr:uid="{6503964D-DD4D-47B5-89A7-FA2A17545C7D}"/>
    <cellStyle name="40% - Accent3 4 3 3" xfId="2217" xr:uid="{7AE0DD70-E79F-4B83-96AA-F42085DE99CA}"/>
    <cellStyle name="40% - Accent3 4 3 4" xfId="3093" xr:uid="{3851F1A6-770E-4DF2-A37C-16BE156EE987}"/>
    <cellStyle name="40% - Accent3 4 3 5" xfId="3998" xr:uid="{01996FF0-5624-49BA-9289-29C5B0C832D6}"/>
    <cellStyle name="40% - Accent3 4 3 6" xfId="4919" xr:uid="{F2AF0DEA-522E-40B5-8CEA-E0A0735D682A}"/>
    <cellStyle name="40% - Accent3 4 4" xfId="1349" xr:uid="{221F9F25-A18F-47CD-926A-BD77394BCE9B}"/>
    <cellStyle name="40% - Accent3 4 5" xfId="2214" xr:uid="{56980009-BA09-4A79-A3B9-44A6874FEEF6}"/>
    <cellStyle name="40% - Accent3 4 6" xfId="3090" xr:uid="{5E00DE07-979E-44F8-8DC5-B08A820F54E6}"/>
    <cellStyle name="40% - Accent3 4 7" xfId="3995" xr:uid="{0DEE7A03-EA76-4EFB-B668-73236810F335}"/>
    <cellStyle name="40% - Accent3 4 8" xfId="4916" xr:uid="{CC198205-3343-4369-A834-A3B86C318258}"/>
    <cellStyle name="40% - Accent3 5" xfId="374" xr:uid="{135208B0-DDFB-4803-A1AB-85DCF51590EC}"/>
    <cellStyle name="40% - Accent3 5 2" xfId="375" xr:uid="{D8148D1B-FC3C-4757-BC95-4F84363D41F9}"/>
    <cellStyle name="40% - Accent3 5 2 2" xfId="376" xr:uid="{85E96EEB-806D-4010-B74F-37522D6A68EB}"/>
    <cellStyle name="40% - Accent3 5 2 2 2" xfId="1355" xr:uid="{84CFE370-44DF-49CA-A7DC-7C1319F5AFA8}"/>
    <cellStyle name="40% - Accent3 5 2 2 3" xfId="2220" xr:uid="{3E892AD2-E595-42E8-B15C-A31580DE0FF8}"/>
    <cellStyle name="40% - Accent3 5 2 2 4" xfId="3096" xr:uid="{D9002528-4881-4814-AB12-72CC934EECA5}"/>
    <cellStyle name="40% - Accent3 5 2 2 5" xfId="4001" xr:uid="{2F8B3077-68E7-4C51-B514-FC96BF7D69AE}"/>
    <cellStyle name="40% - Accent3 5 2 2 6" xfId="4922" xr:uid="{A87ACCB1-0D60-4080-9B95-A8B6B08A40A9}"/>
    <cellStyle name="40% - Accent3 5 2 3" xfId="1354" xr:uid="{C7A0BE99-6F19-4CF5-BDC1-709ABAC91787}"/>
    <cellStyle name="40% - Accent3 5 2 4" xfId="2219" xr:uid="{C08E39D5-455F-4481-8F50-C6396AD3E662}"/>
    <cellStyle name="40% - Accent3 5 2 5" xfId="3095" xr:uid="{5679C48A-F799-4989-90BE-A5E6D63F93FE}"/>
    <cellStyle name="40% - Accent3 5 2 6" xfId="4000" xr:uid="{3B507FA2-DBFA-4E6C-A8BE-3ABC35C3DA74}"/>
    <cellStyle name="40% - Accent3 5 2 7" xfId="4921" xr:uid="{70132E26-C017-4743-B4E8-E6B4583BB4A2}"/>
    <cellStyle name="40% - Accent3 5 3" xfId="377" xr:uid="{00CA75F9-21D3-4647-B47F-5E3301202203}"/>
    <cellStyle name="40% - Accent3 5 3 2" xfId="1356" xr:uid="{81C3257F-3EED-47FB-9361-7C51A10CC719}"/>
    <cellStyle name="40% - Accent3 5 3 3" xfId="2221" xr:uid="{26AD148F-4BD3-4CE3-BB12-F426B0AAE6B8}"/>
    <cellStyle name="40% - Accent3 5 3 4" xfId="3097" xr:uid="{A644C830-C0D1-484E-9CAA-F6EC63839203}"/>
    <cellStyle name="40% - Accent3 5 3 5" xfId="4002" xr:uid="{E678BEEF-3AE5-41ED-962D-E07A93DEF4DC}"/>
    <cellStyle name="40% - Accent3 5 3 6" xfId="4923" xr:uid="{BD773AF7-3ACC-4B64-A4D7-9275234B3316}"/>
    <cellStyle name="40% - Accent3 5 4" xfId="1353" xr:uid="{48BB2AA5-1C48-4340-97DD-D87B73017809}"/>
    <cellStyle name="40% - Accent3 5 5" xfId="2218" xr:uid="{5E0D5010-3336-4993-8288-1227CC61E266}"/>
    <cellStyle name="40% - Accent3 5 6" xfId="3094" xr:uid="{ADCCBDAD-C3BF-4A8C-A0DB-90136D99AB95}"/>
    <cellStyle name="40% - Accent3 5 7" xfId="3999" xr:uid="{C3808755-FCEC-47BD-B71A-A1ADA41C7DC0}"/>
    <cellStyle name="40% - Accent3 5 8" xfId="4920" xr:uid="{CC93DB3A-7F8B-49D8-83E6-1157234E1DA7}"/>
    <cellStyle name="40% - Accent3 6" xfId="378" xr:uid="{09BE3D43-08D3-4E8A-BA15-F789B8767236}"/>
    <cellStyle name="40% - Accent3 6 2" xfId="379" xr:uid="{50D221B5-4578-460F-875B-583981B74F50}"/>
    <cellStyle name="40% - Accent3 6 2 2" xfId="1358" xr:uid="{64C0B90C-EB8E-4FFC-B9FE-941BED88CF9E}"/>
    <cellStyle name="40% - Accent3 6 2 3" xfId="2223" xr:uid="{F61574E9-11F6-4B7D-A03B-A30C761FD2B5}"/>
    <cellStyle name="40% - Accent3 6 2 4" xfId="3099" xr:uid="{06A56277-E14F-446B-93ED-4B13DF9CF5A3}"/>
    <cellStyle name="40% - Accent3 6 2 5" xfId="4004" xr:uid="{3749D4C6-383B-4DFD-B662-3913B0ADB6BB}"/>
    <cellStyle name="40% - Accent3 6 2 6" xfId="4925" xr:uid="{2A245DF7-F9E2-4C5F-BBAA-A4492D0CAA6E}"/>
    <cellStyle name="40% - Accent3 6 3" xfId="1357" xr:uid="{C0B48FF7-8D8F-4207-AA26-99E5CB773771}"/>
    <cellStyle name="40% - Accent3 6 4" xfId="2222" xr:uid="{B1303594-6097-4AD9-A0AF-B1E233CE81D3}"/>
    <cellStyle name="40% - Accent3 6 5" xfId="3098" xr:uid="{F74CAD33-F625-4104-88D3-9B716AAB3016}"/>
    <cellStyle name="40% - Accent3 6 6" xfId="4003" xr:uid="{FB8CE135-35AB-4EDA-98D1-F6E98464D765}"/>
    <cellStyle name="40% - Accent3 6 7" xfId="4924" xr:uid="{0477A4A5-0E16-475C-B854-8CB46FB935D0}"/>
    <cellStyle name="40% - Accent3 7" xfId="380" xr:uid="{61A9093A-63CB-48FF-867E-1280C0129DAA}"/>
    <cellStyle name="40% - Accent3 7 2" xfId="381" xr:uid="{05CA9C5F-F71F-41F2-BD6B-A68B735ED097}"/>
    <cellStyle name="40% - Accent3 7 2 2" xfId="1360" xr:uid="{FD1A83FB-ECDC-40BE-A7B0-FB6C29B115AF}"/>
    <cellStyle name="40% - Accent3 7 2 3" xfId="2225" xr:uid="{C3AE2CB9-F440-4D41-B07F-C650DB7D3114}"/>
    <cellStyle name="40% - Accent3 7 2 4" xfId="3101" xr:uid="{E0E4B0D6-713E-46E6-9BD3-91588083660F}"/>
    <cellStyle name="40% - Accent3 7 2 5" xfId="4006" xr:uid="{A6B5C01B-E798-4154-B441-E4759882D431}"/>
    <cellStyle name="40% - Accent3 7 2 6" xfId="4927" xr:uid="{06512E9D-D49D-49C0-92C6-D5F4CC4554C4}"/>
    <cellStyle name="40% - Accent3 7 3" xfId="1359" xr:uid="{D7F10C3C-1420-424F-8936-5006779D16D9}"/>
    <cellStyle name="40% - Accent3 7 4" xfId="2224" xr:uid="{1CE5E5A5-3968-4F5F-8119-B48A216FE974}"/>
    <cellStyle name="40% - Accent3 7 5" xfId="3100" xr:uid="{C3F064E5-8439-4A9C-B582-221750642875}"/>
    <cellStyle name="40% - Accent3 7 6" xfId="4005" xr:uid="{08F4E73F-DD59-4B8A-BEC7-CB6F1668BB25}"/>
    <cellStyle name="40% - Accent3 7 7" xfId="4926" xr:uid="{8174D189-B3D5-481B-BDF3-28F769F03FBB}"/>
    <cellStyle name="40% - Accent4 2" xfId="382" xr:uid="{06DFF427-7528-4DCD-A02D-72FC05242578}"/>
    <cellStyle name="40% - Accent4 2 10" xfId="3102" xr:uid="{1A717CF8-4029-42C0-BAC0-01C57E30EF21}"/>
    <cellStyle name="40% - Accent4 2 11" xfId="4007" xr:uid="{27656AC0-794C-4633-A74E-6BDCCF09F04C}"/>
    <cellStyle name="40% - Accent4 2 12" xfId="4928" xr:uid="{67D70C0D-E576-430E-B8CF-E136CC7AAB30}"/>
    <cellStyle name="40% - Accent4 2 2" xfId="383" xr:uid="{6A69A444-9720-4802-AF5F-0092DBF51778}"/>
    <cellStyle name="40% - Accent4 2 2 2" xfId="384" xr:uid="{FF65EF5A-2756-483E-B563-B9A98F99E65E}"/>
    <cellStyle name="40% - Accent4 2 2 2 2" xfId="385" xr:uid="{0E3A719B-711F-4346-BDB7-14B883F2225A}"/>
    <cellStyle name="40% - Accent4 2 2 2 2 2" xfId="386" xr:uid="{39BE7E74-2191-4729-AACC-AB1B9239383E}"/>
    <cellStyle name="40% - Accent4 2 2 2 2 2 2" xfId="1365" xr:uid="{CE32C500-E552-4524-B675-20E86F9A10C3}"/>
    <cellStyle name="40% - Accent4 2 2 2 2 2 3" xfId="2230" xr:uid="{2C6B7770-0B47-4B72-8C06-59B42DF40E9F}"/>
    <cellStyle name="40% - Accent4 2 2 2 2 2 4" xfId="3106" xr:uid="{FB4FC35A-C0D4-4801-B97C-66C961C27E38}"/>
    <cellStyle name="40% - Accent4 2 2 2 2 2 5" xfId="4011" xr:uid="{B52CBBC2-AD5D-45F2-963C-8F2A82E53B20}"/>
    <cellStyle name="40% - Accent4 2 2 2 2 2 6" xfId="4932" xr:uid="{C4AF8806-CCBE-4035-842B-7B970E8C3D6D}"/>
    <cellStyle name="40% - Accent4 2 2 2 2 3" xfId="1364" xr:uid="{B72C975F-A414-4304-9D55-B8E3DC72BDA2}"/>
    <cellStyle name="40% - Accent4 2 2 2 2 4" xfId="2229" xr:uid="{22E7661C-1370-4002-A550-747BD1E49902}"/>
    <cellStyle name="40% - Accent4 2 2 2 2 5" xfId="3105" xr:uid="{1FDEBC46-9264-4802-A1FD-6C5CA164EC64}"/>
    <cellStyle name="40% - Accent4 2 2 2 2 6" xfId="4010" xr:uid="{36CAF125-11AB-4335-9445-787C8A58EA43}"/>
    <cellStyle name="40% - Accent4 2 2 2 2 7" xfId="4931" xr:uid="{31C510F4-876B-4F77-82DE-A24394525BAE}"/>
    <cellStyle name="40% - Accent4 2 2 2 3" xfId="387" xr:uid="{8D16B2EC-21FE-49C1-B6D1-A83675FEF18E}"/>
    <cellStyle name="40% - Accent4 2 2 2 3 2" xfId="1366" xr:uid="{840A6FEA-5CCD-419D-8AF0-232C1AD779AF}"/>
    <cellStyle name="40% - Accent4 2 2 2 3 3" xfId="2231" xr:uid="{30F3A66F-3661-480F-AF5F-AF47A03D9C3E}"/>
    <cellStyle name="40% - Accent4 2 2 2 3 4" xfId="3107" xr:uid="{099EBF0F-72AE-4487-9506-0DADF3048AD2}"/>
    <cellStyle name="40% - Accent4 2 2 2 3 5" xfId="4012" xr:uid="{55B5AAE3-BC54-4513-B598-EFEAE2A1ABAE}"/>
    <cellStyle name="40% - Accent4 2 2 2 3 6" xfId="4933" xr:uid="{3522DC76-CA3C-4737-83AD-63819CFE7E20}"/>
    <cellStyle name="40% - Accent4 2 2 2 4" xfId="1363" xr:uid="{0F529111-3045-4431-B9EA-6DB6EA51E3CB}"/>
    <cellStyle name="40% - Accent4 2 2 2 5" xfId="2228" xr:uid="{9FF36E7E-F12C-4EB4-B506-65B133F9D594}"/>
    <cellStyle name="40% - Accent4 2 2 2 6" xfId="3104" xr:uid="{8F4399E0-5856-4273-B4AE-C17A6094BABB}"/>
    <cellStyle name="40% - Accent4 2 2 2 7" xfId="4009" xr:uid="{CFB758F6-F686-4BC5-B938-BDB7512B2E31}"/>
    <cellStyle name="40% - Accent4 2 2 2 8" xfId="4930" xr:uid="{6D2C6A68-EACA-4835-9C30-DFB868376D41}"/>
    <cellStyle name="40% - Accent4 2 2 3" xfId="388" xr:uid="{E25F5AE1-43C2-445B-912F-2964BCA4B13A}"/>
    <cellStyle name="40% - Accent4 2 2 3 2" xfId="389" xr:uid="{8983F0A6-7F0F-46B4-9BA5-027884B70EC4}"/>
    <cellStyle name="40% - Accent4 2 2 3 2 2" xfId="1368" xr:uid="{EC781A07-C3AC-4063-86C3-CECED4805A5B}"/>
    <cellStyle name="40% - Accent4 2 2 3 2 3" xfId="2233" xr:uid="{BB8E3D21-8C54-4A66-886C-D3AE4F7E83C5}"/>
    <cellStyle name="40% - Accent4 2 2 3 2 4" xfId="3109" xr:uid="{933EBA86-EBFE-451E-8987-685315BA634E}"/>
    <cellStyle name="40% - Accent4 2 2 3 2 5" xfId="4014" xr:uid="{04AABAF3-55F1-42DE-883B-E589CBE2BFD4}"/>
    <cellStyle name="40% - Accent4 2 2 3 2 6" xfId="4935" xr:uid="{2244A5A2-508F-4A9C-B02A-62F4A8014BE3}"/>
    <cellStyle name="40% - Accent4 2 2 3 3" xfId="1367" xr:uid="{5087F861-263E-4A04-8214-7DFA0AFACE00}"/>
    <cellStyle name="40% - Accent4 2 2 3 4" xfId="2232" xr:uid="{6CE550DA-2253-4AD9-AACA-37E69BB5EB19}"/>
    <cellStyle name="40% - Accent4 2 2 3 5" xfId="3108" xr:uid="{EA9F2779-AEE6-4EC2-AA50-E95AAD25F313}"/>
    <cellStyle name="40% - Accent4 2 2 3 6" xfId="4013" xr:uid="{52684084-EA7D-46A5-8FCF-72D0E4DECAED}"/>
    <cellStyle name="40% - Accent4 2 2 3 7" xfId="4934" xr:uid="{E8F94204-93AF-4793-B67D-0B40D0989B11}"/>
    <cellStyle name="40% - Accent4 2 2 4" xfId="390" xr:uid="{813D0E6C-B5E1-45A5-A953-8690D6009214}"/>
    <cellStyle name="40% - Accent4 2 2 4 2" xfId="1369" xr:uid="{93BCD37F-EF8F-405E-8A7D-79A25F497B16}"/>
    <cellStyle name="40% - Accent4 2 2 4 3" xfId="2234" xr:uid="{632D6B76-FC30-42FF-88BA-BFCE03835478}"/>
    <cellStyle name="40% - Accent4 2 2 4 4" xfId="3110" xr:uid="{51249EF4-2609-4884-AF5B-4455D920A207}"/>
    <cellStyle name="40% - Accent4 2 2 4 5" xfId="4015" xr:uid="{106260BE-9975-4F53-90BB-52F4C53345ED}"/>
    <cellStyle name="40% - Accent4 2 2 4 6" xfId="4936" xr:uid="{647FC793-CECC-4831-9A9D-38EF14124712}"/>
    <cellStyle name="40% - Accent4 2 2 5" xfId="1362" xr:uid="{3B7FB93D-2324-4618-A9AA-11B363055733}"/>
    <cellStyle name="40% - Accent4 2 2 6" xfId="2227" xr:uid="{530F935C-D941-406F-936A-DC2E6636CCFE}"/>
    <cellStyle name="40% - Accent4 2 2 7" xfId="3103" xr:uid="{7F8AD517-2F5E-4FA1-B888-BA5EE8CCBB20}"/>
    <cellStyle name="40% - Accent4 2 2 8" xfId="4008" xr:uid="{18CC0DF4-A924-428B-976C-ED181F419B22}"/>
    <cellStyle name="40% - Accent4 2 2 9" xfId="4929" xr:uid="{7E93BC5A-E8B3-4F62-81CE-57ED9E401B30}"/>
    <cellStyle name="40% - Accent4 2 3" xfId="391" xr:uid="{09DC0EDC-8C5D-4710-BF06-38DCB930F4E6}"/>
    <cellStyle name="40% - Accent4 2 3 2" xfId="392" xr:uid="{1ACB35F5-9EB4-4AD8-B01F-5674BE298AAE}"/>
    <cellStyle name="40% - Accent4 2 3 2 2" xfId="393" xr:uid="{171AF035-9F17-492A-8AF6-EA83EC7ABC13}"/>
    <cellStyle name="40% - Accent4 2 3 2 2 2" xfId="1372" xr:uid="{E8A1CBF5-3FEA-4B53-AB46-9407BC1E7172}"/>
    <cellStyle name="40% - Accent4 2 3 2 2 3" xfId="2237" xr:uid="{91505A4C-A08D-4542-B31D-5FB5DDF26157}"/>
    <cellStyle name="40% - Accent4 2 3 2 2 4" xfId="3113" xr:uid="{777A1B7B-F260-48E5-8382-FD051DB5AF6B}"/>
    <cellStyle name="40% - Accent4 2 3 2 2 5" xfId="4018" xr:uid="{3E417296-8C6D-475F-B61D-A7FDEFAA9AC5}"/>
    <cellStyle name="40% - Accent4 2 3 2 2 6" xfId="4939" xr:uid="{E15D4AF6-52E1-47E2-B696-EF3856B517C1}"/>
    <cellStyle name="40% - Accent4 2 3 2 3" xfId="1371" xr:uid="{25165E53-1F6F-437A-9A12-8C96901507DF}"/>
    <cellStyle name="40% - Accent4 2 3 2 4" xfId="2236" xr:uid="{3919AE04-DEA2-4AE5-8259-840EF7DC7195}"/>
    <cellStyle name="40% - Accent4 2 3 2 5" xfId="3112" xr:uid="{0E826B1F-0CBA-4121-88C5-FF81B40F3923}"/>
    <cellStyle name="40% - Accent4 2 3 2 6" xfId="4017" xr:uid="{D7E4E6CB-E173-4EDF-ABE9-6C69535D3813}"/>
    <cellStyle name="40% - Accent4 2 3 2 7" xfId="4938" xr:uid="{29C56173-6A42-4771-99E2-2944C80AA1D4}"/>
    <cellStyle name="40% - Accent4 2 3 3" xfId="394" xr:uid="{134DBB0F-531F-4658-B821-978C699D83C3}"/>
    <cellStyle name="40% - Accent4 2 3 3 2" xfId="1373" xr:uid="{07E7E3E5-7B83-442F-99AA-304FCBFD7D13}"/>
    <cellStyle name="40% - Accent4 2 3 3 3" xfId="2238" xr:uid="{EE8B2D29-9ABF-45B5-8DB2-25CFE51B3D93}"/>
    <cellStyle name="40% - Accent4 2 3 3 4" xfId="3114" xr:uid="{BC11A184-068B-4BA1-BC8E-AE13766D25FF}"/>
    <cellStyle name="40% - Accent4 2 3 3 5" xfId="4019" xr:uid="{02FA2EE6-BAEE-4EC7-87ED-DE93465CDD96}"/>
    <cellStyle name="40% - Accent4 2 3 3 6" xfId="4940" xr:uid="{AA87706A-C9B1-4ECE-85D0-1C2978963E41}"/>
    <cellStyle name="40% - Accent4 2 3 4" xfId="1370" xr:uid="{6F1FC8AF-2368-42BE-82D0-EC7C0C09AE80}"/>
    <cellStyle name="40% - Accent4 2 3 5" xfId="2235" xr:uid="{E43F65FE-906C-42E2-BAC7-5019BC8C115D}"/>
    <cellStyle name="40% - Accent4 2 3 6" xfId="3111" xr:uid="{374FC9C1-91ED-44D1-8F51-8CE5295D011F}"/>
    <cellStyle name="40% - Accent4 2 3 7" xfId="4016" xr:uid="{738BBBE8-1241-42E0-8321-39475E03CDE3}"/>
    <cellStyle name="40% - Accent4 2 3 8" xfId="4937" xr:uid="{8D01AB55-FC63-4C64-8E16-20E0E2FB01D9}"/>
    <cellStyle name="40% - Accent4 2 4" xfId="395" xr:uid="{660745C2-461F-4423-839B-67C169CFF0F1}"/>
    <cellStyle name="40% - Accent4 2 4 2" xfId="396" xr:uid="{F924D479-37AD-4EAA-B4A8-6A9FAF273F30}"/>
    <cellStyle name="40% - Accent4 2 4 2 2" xfId="397" xr:uid="{3E5B8FA2-09CA-4FA3-BBB8-CB31146CE2DB}"/>
    <cellStyle name="40% - Accent4 2 4 2 2 2" xfId="1376" xr:uid="{6276151E-5A27-4EC7-86CA-6BA4B83D3020}"/>
    <cellStyle name="40% - Accent4 2 4 2 2 3" xfId="2241" xr:uid="{353F732D-BF00-42EE-A6F1-EB5E4158088E}"/>
    <cellStyle name="40% - Accent4 2 4 2 2 4" xfId="3117" xr:uid="{A35E86AF-F759-4132-BADF-EC24121732F6}"/>
    <cellStyle name="40% - Accent4 2 4 2 2 5" xfId="4022" xr:uid="{EB10DE60-BEEC-4AF9-9FBC-54A29223B4D7}"/>
    <cellStyle name="40% - Accent4 2 4 2 2 6" xfId="4943" xr:uid="{D7CFCA46-5DAF-4AC8-8E6A-C92AB63D156A}"/>
    <cellStyle name="40% - Accent4 2 4 2 3" xfId="1375" xr:uid="{1E0C1DE1-EC55-400E-817D-34950E743EE3}"/>
    <cellStyle name="40% - Accent4 2 4 2 4" xfId="2240" xr:uid="{D53BE67C-37BE-4678-8779-DCDE2DD4468C}"/>
    <cellStyle name="40% - Accent4 2 4 2 5" xfId="3116" xr:uid="{9AD14D9D-122E-4CF8-9D3A-F6527B016E73}"/>
    <cellStyle name="40% - Accent4 2 4 2 6" xfId="4021" xr:uid="{C52A9ACF-4362-4C30-8F3A-12C1902D7DD3}"/>
    <cellStyle name="40% - Accent4 2 4 2 7" xfId="4942" xr:uid="{74F58C53-0C59-4F74-94F6-F1A602E13229}"/>
    <cellStyle name="40% - Accent4 2 4 3" xfId="398" xr:uid="{657BC589-0FE2-48CC-8C42-A4C2D677EECD}"/>
    <cellStyle name="40% - Accent4 2 4 3 2" xfId="1377" xr:uid="{5EA5C00D-847F-4E20-AD33-E77CC6B3C302}"/>
    <cellStyle name="40% - Accent4 2 4 3 3" xfId="2242" xr:uid="{2D160163-C456-4D8B-80A1-6A63C283466D}"/>
    <cellStyle name="40% - Accent4 2 4 3 4" xfId="3118" xr:uid="{8371CBAE-17E5-409C-9CA5-82FBEE846F7E}"/>
    <cellStyle name="40% - Accent4 2 4 3 5" xfId="4023" xr:uid="{A8113086-9740-4B75-B800-F0A577795543}"/>
    <cellStyle name="40% - Accent4 2 4 3 6" xfId="4944" xr:uid="{CD1633AF-4197-48D9-8557-8613BB6FCDD4}"/>
    <cellStyle name="40% - Accent4 2 4 4" xfId="1374" xr:uid="{0C9E8C74-5191-415F-856F-303042E8298C}"/>
    <cellStyle name="40% - Accent4 2 4 5" xfId="2239" xr:uid="{B5010BA3-98F0-4D4E-AF5C-4F4EC1D1B3EA}"/>
    <cellStyle name="40% - Accent4 2 4 6" xfId="3115" xr:uid="{46AF39D4-83C8-4F3E-9B3F-700F7C144853}"/>
    <cellStyle name="40% - Accent4 2 4 7" xfId="4020" xr:uid="{0334726D-98E8-4B41-9714-852F0D3647E6}"/>
    <cellStyle name="40% - Accent4 2 4 8" xfId="4941" xr:uid="{723C50A1-F8C8-4BDF-B8CC-541B51864546}"/>
    <cellStyle name="40% - Accent4 2 5" xfId="399" xr:uid="{39EA9AC0-7FF6-4721-8354-4508A58FCDA9}"/>
    <cellStyle name="40% - Accent4 2 5 2" xfId="400" xr:uid="{B007AEE5-B89F-42C3-BC84-1812EADFB228}"/>
    <cellStyle name="40% - Accent4 2 5 2 2" xfId="1379" xr:uid="{321D805A-88B9-48F5-AC2B-263E0C91FE0C}"/>
    <cellStyle name="40% - Accent4 2 5 2 3" xfId="2244" xr:uid="{96CF0E89-A289-4A7D-A962-B94D4E7D2219}"/>
    <cellStyle name="40% - Accent4 2 5 2 4" xfId="3120" xr:uid="{5F45FF7F-7A62-4E46-9E5A-D0BD591AB2AF}"/>
    <cellStyle name="40% - Accent4 2 5 2 5" xfId="4025" xr:uid="{9F70957E-4B07-42D2-8939-A394AD680CA6}"/>
    <cellStyle name="40% - Accent4 2 5 2 6" xfId="4946" xr:uid="{4652224C-49AD-4BE1-8443-23C4F2123D2F}"/>
    <cellStyle name="40% - Accent4 2 5 3" xfId="1378" xr:uid="{E5F757EB-B51F-4DED-BFBE-4F36F153EEEF}"/>
    <cellStyle name="40% - Accent4 2 5 4" xfId="2243" xr:uid="{496C5DAF-1B93-48BB-9010-C92D6D3E5AB5}"/>
    <cellStyle name="40% - Accent4 2 5 5" xfId="3119" xr:uid="{43D6B6AC-5A04-463E-91D3-64561832B167}"/>
    <cellStyle name="40% - Accent4 2 5 6" xfId="4024" xr:uid="{22F74F56-90B0-4E67-A535-DE7E95E9FB06}"/>
    <cellStyle name="40% - Accent4 2 5 7" xfId="4945" xr:uid="{827475F6-092B-4770-89A7-2C19D7DCC853}"/>
    <cellStyle name="40% - Accent4 2 6" xfId="401" xr:uid="{716FD9B0-B1F0-4212-8E98-B8FC974A9AE0}"/>
    <cellStyle name="40% - Accent4 2 6 2" xfId="402" xr:uid="{2290D28B-25FB-43DC-8FF8-5FDBABD03EE0}"/>
    <cellStyle name="40% - Accent4 2 6 2 2" xfId="1381" xr:uid="{9CC58AAA-2DB9-4B75-AA9B-5CB17A6D3C5E}"/>
    <cellStyle name="40% - Accent4 2 6 2 3" xfId="2246" xr:uid="{CCBD2738-D237-4F28-9969-93404BE7BA18}"/>
    <cellStyle name="40% - Accent4 2 6 2 4" xfId="3122" xr:uid="{74E88B20-63BD-450D-A73E-7811465E2CE4}"/>
    <cellStyle name="40% - Accent4 2 6 2 5" xfId="4027" xr:uid="{717C606B-5A70-4593-A3AD-3CFA7CD9035D}"/>
    <cellStyle name="40% - Accent4 2 6 2 6" xfId="4948" xr:uid="{484DDE0F-0433-4AAC-87B6-9FFA0A35D4C9}"/>
    <cellStyle name="40% - Accent4 2 6 3" xfId="1380" xr:uid="{490FCF20-ABC7-41AC-AB48-0EC3208ADE09}"/>
    <cellStyle name="40% - Accent4 2 6 4" xfId="2245" xr:uid="{FD24BBE3-7AF9-46BE-A026-82AA4BB4A0B4}"/>
    <cellStyle name="40% - Accent4 2 6 5" xfId="3121" xr:uid="{AEC3DD34-C89C-4BAA-8BF8-B7649914182E}"/>
    <cellStyle name="40% - Accent4 2 6 6" xfId="4026" xr:uid="{2967DEEC-3718-49C3-AA90-A7430B9A029C}"/>
    <cellStyle name="40% - Accent4 2 6 7" xfId="4947" xr:uid="{445E18FF-57DA-4783-810C-D2F43A1EF882}"/>
    <cellStyle name="40% - Accent4 2 7" xfId="403" xr:uid="{8D660BE7-CF0B-4978-9FB4-FFB499CC6466}"/>
    <cellStyle name="40% - Accent4 2 7 2" xfId="1382" xr:uid="{BB4F199D-26FD-47DF-AF06-DEC70DC7CEEE}"/>
    <cellStyle name="40% - Accent4 2 7 3" xfId="2247" xr:uid="{38B3E791-DAC1-484B-944C-CF64CE3A3B34}"/>
    <cellStyle name="40% - Accent4 2 7 4" xfId="3123" xr:uid="{31675D88-B132-4906-9F47-C8E6C414B408}"/>
    <cellStyle name="40% - Accent4 2 7 5" xfId="4028" xr:uid="{898C72BD-2030-466D-B666-388259639DE2}"/>
    <cellStyle name="40% - Accent4 2 7 6" xfId="4949" xr:uid="{17E49702-C19A-46A9-9DA8-B29A8D8B7D29}"/>
    <cellStyle name="40% - Accent4 2 8" xfId="1361" xr:uid="{12F64BFD-055A-40E7-9D77-CF6B2979BB71}"/>
    <cellStyle name="40% - Accent4 2 9" xfId="2226" xr:uid="{E38250E2-A96E-44F0-8F3C-15990DF0693C}"/>
    <cellStyle name="40% - Accent4 3" xfId="404" xr:uid="{EBD60FAC-176B-4622-A30B-15C52D15D615}"/>
    <cellStyle name="40% - Accent4 3 2" xfId="405" xr:uid="{75D46A56-8848-4A73-87EF-CAA12B9F8A9A}"/>
    <cellStyle name="40% - Accent4 3 2 2" xfId="406" xr:uid="{9410FA5C-3231-4AA6-96A5-E356F8322ED5}"/>
    <cellStyle name="40% - Accent4 3 2 2 2" xfId="407" xr:uid="{925B3B23-678D-48ED-9ADD-C7C723EAD9A2}"/>
    <cellStyle name="40% - Accent4 3 2 2 2 2" xfId="1386" xr:uid="{5916A0D2-CA7F-40C2-A8DC-46AD519A6DF4}"/>
    <cellStyle name="40% - Accent4 3 2 2 2 3" xfId="2251" xr:uid="{CD73A883-C0B8-4511-B038-054C26FA0BC3}"/>
    <cellStyle name="40% - Accent4 3 2 2 2 4" xfId="3127" xr:uid="{A7056243-FC98-4824-88CA-4DA9400AB658}"/>
    <cellStyle name="40% - Accent4 3 2 2 2 5" xfId="4032" xr:uid="{B3A52C21-9D16-4A34-83E6-9741D7631DEB}"/>
    <cellStyle name="40% - Accent4 3 2 2 2 6" xfId="4953" xr:uid="{CE1A27BA-E1C2-4F2B-B7A6-12B396E5AEF3}"/>
    <cellStyle name="40% - Accent4 3 2 2 3" xfId="1385" xr:uid="{AB66FD42-3FFD-44C0-994C-0EAA9A02BFF7}"/>
    <cellStyle name="40% - Accent4 3 2 2 4" xfId="2250" xr:uid="{7A6E1391-AC6B-4828-957B-69ED466091A0}"/>
    <cellStyle name="40% - Accent4 3 2 2 5" xfId="3126" xr:uid="{1009F5E3-BBBF-41F6-B332-A6A0C203A265}"/>
    <cellStyle name="40% - Accent4 3 2 2 6" xfId="4031" xr:uid="{F7CB9372-555D-4E3C-B5E5-1552C646D8BD}"/>
    <cellStyle name="40% - Accent4 3 2 2 7" xfId="4952" xr:uid="{BF772DEF-619B-45C5-8900-58F751E0BD58}"/>
    <cellStyle name="40% - Accent4 3 2 3" xfId="408" xr:uid="{6FF7BD24-2F9D-49F7-96DE-A63543AB53AA}"/>
    <cellStyle name="40% - Accent4 3 2 3 2" xfId="1387" xr:uid="{8D7C98A6-2C62-4C44-9166-0672C5217908}"/>
    <cellStyle name="40% - Accent4 3 2 3 3" xfId="2252" xr:uid="{FD115096-58A7-4499-8D7A-FF6FE6877143}"/>
    <cellStyle name="40% - Accent4 3 2 3 4" xfId="3128" xr:uid="{F66A24FF-7D2F-44D5-8A72-25B7982DF8E7}"/>
    <cellStyle name="40% - Accent4 3 2 3 5" xfId="4033" xr:uid="{009EB65E-E7F1-45F2-913A-615348C4419F}"/>
    <cellStyle name="40% - Accent4 3 2 3 6" xfId="4954" xr:uid="{40620A02-4D69-4B84-97F8-633561158D0B}"/>
    <cellStyle name="40% - Accent4 3 2 4" xfId="1384" xr:uid="{4CCAD002-2630-4DFC-AF3D-3807129BFE42}"/>
    <cellStyle name="40% - Accent4 3 2 5" xfId="2249" xr:uid="{D5AB3E62-64EC-4D9F-A888-DA068405916C}"/>
    <cellStyle name="40% - Accent4 3 2 6" xfId="3125" xr:uid="{78783966-A99D-42CC-92C4-02563128B66E}"/>
    <cellStyle name="40% - Accent4 3 2 7" xfId="4030" xr:uid="{32714F9C-78F7-492B-B1FE-5489D0B692E5}"/>
    <cellStyle name="40% - Accent4 3 2 8" xfId="4951" xr:uid="{B9F7328E-C31F-4F14-AC68-96D362E79DD7}"/>
    <cellStyle name="40% - Accent4 3 3" xfId="409" xr:uid="{CC4087A9-A603-427A-8FC8-6169F119E2FB}"/>
    <cellStyle name="40% - Accent4 3 3 2" xfId="410" xr:uid="{754FE59F-B5C7-433F-9D3A-711B0D1DAD5D}"/>
    <cellStyle name="40% - Accent4 3 3 2 2" xfId="1389" xr:uid="{4B25735B-BAA2-483E-A82E-79DFAA4FE0F8}"/>
    <cellStyle name="40% - Accent4 3 3 2 3" xfId="2254" xr:uid="{B2DE7386-CF59-45CB-99ED-8B860B344615}"/>
    <cellStyle name="40% - Accent4 3 3 2 4" xfId="3130" xr:uid="{843C84A1-F8D0-483F-9DAA-18FBDEC2EAC9}"/>
    <cellStyle name="40% - Accent4 3 3 2 5" xfId="4035" xr:uid="{D1E66FEB-E8E0-4CB1-9AC6-787D13FFFDF8}"/>
    <cellStyle name="40% - Accent4 3 3 2 6" xfId="4956" xr:uid="{588217FD-FC74-4BD0-8019-45EF8CA74E20}"/>
    <cellStyle name="40% - Accent4 3 3 3" xfId="1388" xr:uid="{345D5D7D-6B31-4130-86F8-BAC8BCE2A6D0}"/>
    <cellStyle name="40% - Accent4 3 3 4" xfId="2253" xr:uid="{F2FAB46D-5BB7-4724-BE00-3242C0540FB8}"/>
    <cellStyle name="40% - Accent4 3 3 5" xfId="3129" xr:uid="{2CF6F3E7-7BA7-4308-BB61-615837FCFFB5}"/>
    <cellStyle name="40% - Accent4 3 3 6" xfId="4034" xr:uid="{9A7CF1E6-A31E-439F-B135-4F580FC603A1}"/>
    <cellStyle name="40% - Accent4 3 3 7" xfId="4955" xr:uid="{1ADBAD64-572C-4833-90E1-9F2E199C8E7A}"/>
    <cellStyle name="40% - Accent4 3 4" xfId="411" xr:uid="{19F27345-B940-4010-8FDA-17CDA48B09E8}"/>
    <cellStyle name="40% - Accent4 3 4 2" xfId="1390" xr:uid="{10CC60CD-2EC9-4CB6-B16C-FF628C0F91DE}"/>
    <cellStyle name="40% - Accent4 3 4 3" xfId="2255" xr:uid="{CDD0A701-7459-4D4B-83C5-F83E3188523F}"/>
    <cellStyle name="40% - Accent4 3 4 4" xfId="3131" xr:uid="{EB4E6D37-02E2-46FD-BBAA-E7B351EFBD1C}"/>
    <cellStyle name="40% - Accent4 3 4 5" xfId="4036" xr:uid="{01D981F4-BAD2-4971-A4B6-6F6192EF5FC2}"/>
    <cellStyle name="40% - Accent4 3 4 6" xfId="4957" xr:uid="{8F25FC7B-1A55-47BA-B2C3-E21D02AA1B2C}"/>
    <cellStyle name="40% - Accent4 3 5" xfId="1383" xr:uid="{135E35A8-5740-4F20-A3EE-BACF7690AF60}"/>
    <cellStyle name="40% - Accent4 3 6" xfId="2248" xr:uid="{2BD7891A-5162-4933-A790-62CBC5376185}"/>
    <cellStyle name="40% - Accent4 3 7" xfId="3124" xr:uid="{A1202118-C68A-454B-960F-FB32FCDF7443}"/>
    <cellStyle name="40% - Accent4 3 8" xfId="4029" xr:uid="{3380571C-EE5D-4F86-9467-249302110D78}"/>
    <cellStyle name="40% - Accent4 3 9" xfId="4950" xr:uid="{D4F62C33-45C2-4CA5-9B81-7A6194A69FB9}"/>
    <cellStyle name="40% - Accent4 4" xfId="412" xr:uid="{A35DF9B1-531D-48F4-91F3-7D8D39580234}"/>
    <cellStyle name="40% - Accent4 4 2" xfId="413" xr:uid="{C495ABA1-C87B-4593-A784-194EA227FB98}"/>
    <cellStyle name="40% - Accent4 4 2 2" xfId="414" xr:uid="{C2A53C41-FDC6-4789-990A-5389AE02ABF8}"/>
    <cellStyle name="40% - Accent4 4 2 2 2" xfId="1393" xr:uid="{47279149-9602-41E4-B245-3B4B1C9BF142}"/>
    <cellStyle name="40% - Accent4 4 2 2 3" xfId="2258" xr:uid="{3512900C-CE3B-4D5F-A74A-A6444EDCB8DA}"/>
    <cellStyle name="40% - Accent4 4 2 2 4" xfId="3134" xr:uid="{70880029-5624-49BD-9FE1-5A7186CB388A}"/>
    <cellStyle name="40% - Accent4 4 2 2 5" xfId="4039" xr:uid="{6505D17E-65CC-4356-97EC-4705CB4C082A}"/>
    <cellStyle name="40% - Accent4 4 2 2 6" xfId="4960" xr:uid="{46E6F097-734A-4D1D-BAA1-998FBA3E2C6E}"/>
    <cellStyle name="40% - Accent4 4 2 3" xfId="1392" xr:uid="{CB1CEF0E-7E51-4A4A-9573-6F2228879BAE}"/>
    <cellStyle name="40% - Accent4 4 2 4" xfId="2257" xr:uid="{2F5CA178-6523-4506-9E14-401A18AA0CE1}"/>
    <cellStyle name="40% - Accent4 4 2 5" xfId="3133" xr:uid="{9A2CE938-37D5-47FB-B313-D8E42505F453}"/>
    <cellStyle name="40% - Accent4 4 2 6" xfId="4038" xr:uid="{FAAD5E10-4529-417D-805B-7365E7531BCE}"/>
    <cellStyle name="40% - Accent4 4 2 7" xfId="4959" xr:uid="{3912E08A-0E74-45E7-8317-710093F9ABA9}"/>
    <cellStyle name="40% - Accent4 4 3" xfId="415" xr:uid="{62834106-E97A-4585-ACDD-BC9EB917F386}"/>
    <cellStyle name="40% - Accent4 4 3 2" xfId="1394" xr:uid="{7E7FDB56-A32B-4E25-A175-12A3D5460A57}"/>
    <cellStyle name="40% - Accent4 4 3 3" xfId="2259" xr:uid="{FEFD8416-1CAE-441C-B764-87E7BFDFB1D7}"/>
    <cellStyle name="40% - Accent4 4 3 4" xfId="3135" xr:uid="{46CE5E78-5448-4EBB-BDB7-F4D2520AE2AF}"/>
    <cellStyle name="40% - Accent4 4 3 5" xfId="4040" xr:uid="{24A11117-55DD-4199-9790-DD1765A218E1}"/>
    <cellStyle name="40% - Accent4 4 3 6" xfId="4961" xr:uid="{75B5AC8D-9635-4288-924F-E91BDAB51C66}"/>
    <cellStyle name="40% - Accent4 4 4" xfId="1391" xr:uid="{3DE47CC6-3F25-4ED6-A85F-BEAD70584E3C}"/>
    <cellStyle name="40% - Accent4 4 5" xfId="2256" xr:uid="{DA3FEE86-9990-4814-903A-681B5E9DE570}"/>
    <cellStyle name="40% - Accent4 4 6" xfId="3132" xr:uid="{36C6A024-64C8-4677-8549-606044F84495}"/>
    <cellStyle name="40% - Accent4 4 7" xfId="4037" xr:uid="{C9576E1E-8BEC-4084-B825-B5905B99B28F}"/>
    <cellStyle name="40% - Accent4 4 8" xfId="4958" xr:uid="{D04BF5DC-A738-4EA0-95C8-79973BCCE45D}"/>
    <cellStyle name="40% - Accent4 5" xfId="416" xr:uid="{DA0A7948-2DD7-4FA0-A376-CAE37E966084}"/>
    <cellStyle name="40% - Accent4 5 2" xfId="417" xr:uid="{0AA195A1-FB7B-4F47-9426-919A279996FA}"/>
    <cellStyle name="40% - Accent4 5 2 2" xfId="418" xr:uid="{EBAA94EB-C2DA-44C4-B978-6CB5B1F44BF9}"/>
    <cellStyle name="40% - Accent4 5 2 2 2" xfId="1397" xr:uid="{73DF45C4-10D2-4486-A416-140E15C996A9}"/>
    <cellStyle name="40% - Accent4 5 2 2 3" xfId="2262" xr:uid="{7D0918F2-328E-4BB9-BCFD-EC7CA39746AC}"/>
    <cellStyle name="40% - Accent4 5 2 2 4" xfId="3138" xr:uid="{84B3FB28-28E2-44F0-B7C0-7F08E4689345}"/>
    <cellStyle name="40% - Accent4 5 2 2 5" xfId="4043" xr:uid="{5F699408-32D2-474F-8D08-EF3BD0C2806B}"/>
    <cellStyle name="40% - Accent4 5 2 2 6" xfId="4964" xr:uid="{69F06A0A-E692-4C68-9C2E-94287F98A5C3}"/>
    <cellStyle name="40% - Accent4 5 2 3" xfId="1396" xr:uid="{BBAA6B25-AB57-47F6-8CC5-27969C6F00D7}"/>
    <cellStyle name="40% - Accent4 5 2 4" xfId="2261" xr:uid="{3E9A823E-57BB-4988-8FCA-6123AA7C5A6F}"/>
    <cellStyle name="40% - Accent4 5 2 5" xfId="3137" xr:uid="{583D1C5D-0D56-4828-9042-7020C983E6C0}"/>
    <cellStyle name="40% - Accent4 5 2 6" xfId="4042" xr:uid="{067CE6F5-9BFB-4062-AC6B-0A132E5CD552}"/>
    <cellStyle name="40% - Accent4 5 2 7" xfId="4963" xr:uid="{78E6F1C8-84EC-483B-BCA8-EEFCF0FBDA8C}"/>
    <cellStyle name="40% - Accent4 5 3" xfId="419" xr:uid="{889B65A7-8E8F-4F30-96C7-EC1BC4E23391}"/>
    <cellStyle name="40% - Accent4 5 3 2" xfId="1398" xr:uid="{AE09D3F5-FD5A-4F08-9BC4-2A5A5E1B7203}"/>
    <cellStyle name="40% - Accent4 5 3 3" xfId="2263" xr:uid="{95C225CA-FA99-4818-9583-F88B0B5A530A}"/>
    <cellStyle name="40% - Accent4 5 3 4" xfId="3139" xr:uid="{57BE4CA7-E4F1-4CD1-8BFD-42BC5AAB36E0}"/>
    <cellStyle name="40% - Accent4 5 3 5" xfId="4044" xr:uid="{1B8D0F6B-840D-4FAF-9B87-ABB2813C2AD9}"/>
    <cellStyle name="40% - Accent4 5 3 6" xfId="4965" xr:uid="{8F20A531-E118-4055-BFB2-2382CF8C108A}"/>
    <cellStyle name="40% - Accent4 5 4" xfId="1395" xr:uid="{2555DC34-4804-4CA2-8517-B3D2338F3DD1}"/>
    <cellStyle name="40% - Accent4 5 5" xfId="2260" xr:uid="{7873ECE8-359F-43E8-A95A-A2EC7043FC62}"/>
    <cellStyle name="40% - Accent4 5 6" xfId="3136" xr:uid="{5F32BB80-64E9-4521-AE77-EB7FAE36EF85}"/>
    <cellStyle name="40% - Accent4 5 7" xfId="4041" xr:uid="{2894584F-3C9A-44AD-AB0F-1EF2E900F360}"/>
    <cellStyle name="40% - Accent4 5 8" xfId="4962" xr:uid="{69E2F3D9-A8AB-45DB-BBF1-CF8657CE76A9}"/>
    <cellStyle name="40% - Accent4 6" xfId="420" xr:uid="{2ED6908B-59F6-45A6-9EDD-0C35C8B1B66D}"/>
    <cellStyle name="40% - Accent4 6 2" xfId="421" xr:uid="{4EA2C371-3AF0-4340-AF42-0F9114801CB2}"/>
    <cellStyle name="40% - Accent4 6 2 2" xfId="1400" xr:uid="{FDB41389-117A-44F5-B4E0-83676E4658CD}"/>
    <cellStyle name="40% - Accent4 6 2 3" xfId="2265" xr:uid="{244237DD-F29E-4E01-B954-8EE916CF53B8}"/>
    <cellStyle name="40% - Accent4 6 2 4" xfId="3141" xr:uid="{40ECDB9B-5DDA-4369-8ECB-6E039AFB3034}"/>
    <cellStyle name="40% - Accent4 6 2 5" xfId="4046" xr:uid="{A61E6033-C81D-4A34-9FFF-AA81C5CC7E91}"/>
    <cellStyle name="40% - Accent4 6 2 6" xfId="4967" xr:uid="{23F279AB-B899-4780-8DE7-C834CDF2CCA3}"/>
    <cellStyle name="40% - Accent4 6 3" xfId="1399" xr:uid="{22BC501D-A780-4D98-BC07-5887889670CF}"/>
    <cellStyle name="40% - Accent4 6 4" xfId="2264" xr:uid="{B5429951-2946-442A-8BBA-48B7D63EE6BD}"/>
    <cellStyle name="40% - Accent4 6 5" xfId="3140" xr:uid="{23A4DC61-4562-454F-8BC6-45F9B4F2E1D4}"/>
    <cellStyle name="40% - Accent4 6 6" xfId="4045" xr:uid="{5B172BAB-D635-4267-9C3E-E4A0722921AB}"/>
    <cellStyle name="40% - Accent4 6 7" xfId="4966" xr:uid="{9B2E31EE-A685-4A09-9EB0-9EC50E5C1368}"/>
    <cellStyle name="40% - Accent4 7" xfId="422" xr:uid="{78BC61BA-49E3-43C4-82CE-885C523682FD}"/>
    <cellStyle name="40% - Accent4 7 2" xfId="423" xr:uid="{FFCE8E7E-BC35-4A33-B045-6AB9A9E16623}"/>
    <cellStyle name="40% - Accent4 7 2 2" xfId="1402" xr:uid="{871924A8-4F85-40B6-90DF-C17FB387E455}"/>
    <cellStyle name="40% - Accent4 7 2 3" xfId="2267" xr:uid="{DB199A59-4844-4211-80FD-DA891D26C5E5}"/>
    <cellStyle name="40% - Accent4 7 2 4" xfId="3143" xr:uid="{D6200D95-C94E-4084-93B9-3B8086907408}"/>
    <cellStyle name="40% - Accent4 7 2 5" xfId="4048" xr:uid="{B18E9658-712A-4E04-9E3E-EF2BBD7AF182}"/>
    <cellStyle name="40% - Accent4 7 2 6" xfId="4969" xr:uid="{22664E3C-433C-4643-9557-A4059BC4DF4B}"/>
    <cellStyle name="40% - Accent4 7 3" xfId="1401" xr:uid="{554496AD-6AA0-493F-8EEC-70C4AF9C4E06}"/>
    <cellStyle name="40% - Accent4 7 4" xfId="2266" xr:uid="{7025EB20-3B9C-4B95-B212-6CBFEA52B6D3}"/>
    <cellStyle name="40% - Accent4 7 5" xfId="3142" xr:uid="{9546CC8C-4BD7-494E-BD17-6F6342B1C498}"/>
    <cellStyle name="40% - Accent4 7 6" xfId="4047" xr:uid="{D0B6BC48-777A-442D-A7D3-0BE68D6A697E}"/>
    <cellStyle name="40% - Accent4 7 7" xfId="4968" xr:uid="{1F9F55EE-CE98-4341-98C7-B5FC82A05B1F}"/>
    <cellStyle name="40% - Accent5 2" xfId="424" xr:uid="{7EDDBB58-0446-444B-AC96-CB599CE5B581}"/>
    <cellStyle name="40% - Accent5 2 10" xfId="3144" xr:uid="{78C10D0D-0234-483B-B1B4-B3920539B637}"/>
    <cellStyle name="40% - Accent5 2 11" xfId="4049" xr:uid="{8B5659C8-8501-41B0-B4A3-D336691BA5CD}"/>
    <cellStyle name="40% - Accent5 2 12" xfId="4970" xr:uid="{C93FFEC0-3B5E-4A55-887D-EEFE235B3E13}"/>
    <cellStyle name="40% - Accent5 2 2" xfId="425" xr:uid="{D975F7BA-BD5B-4FAD-8576-963B7DA584DD}"/>
    <cellStyle name="40% - Accent5 2 2 2" xfId="426" xr:uid="{014D836B-B944-43B6-A030-4099B26A736B}"/>
    <cellStyle name="40% - Accent5 2 2 2 2" xfId="427" xr:uid="{E0CBB95A-B9FC-43B3-9AA2-FEF7E314B4A6}"/>
    <cellStyle name="40% - Accent5 2 2 2 2 2" xfId="428" xr:uid="{DCAA7C2D-99D2-41D7-BBBC-9133CAB3C3C6}"/>
    <cellStyle name="40% - Accent5 2 2 2 2 2 2" xfId="1407" xr:uid="{9D6ADF6C-5AC0-400B-979E-B62BEF179344}"/>
    <cellStyle name="40% - Accent5 2 2 2 2 2 3" xfId="2272" xr:uid="{9AEC3073-5123-460C-B5B3-B4101D9BED05}"/>
    <cellStyle name="40% - Accent5 2 2 2 2 2 4" xfId="3148" xr:uid="{D51F34DE-B7D6-4754-A4E0-15EAE6DC9640}"/>
    <cellStyle name="40% - Accent5 2 2 2 2 2 5" xfId="4053" xr:uid="{AF865B9A-BFFE-4059-A097-1953F31CBA68}"/>
    <cellStyle name="40% - Accent5 2 2 2 2 2 6" xfId="4974" xr:uid="{1CB236E0-2961-4B48-9CE4-510DD0D41CCC}"/>
    <cellStyle name="40% - Accent5 2 2 2 2 3" xfId="1406" xr:uid="{FF6DA58F-FC96-4E97-9949-9A88AE3D0A3B}"/>
    <cellStyle name="40% - Accent5 2 2 2 2 4" xfId="2271" xr:uid="{E28D937B-29A8-4429-9F9F-1DE915F7D121}"/>
    <cellStyle name="40% - Accent5 2 2 2 2 5" xfId="3147" xr:uid="{259F541B-EC9E-46C3-9EAA-5436B1ADADDD}"/>
    <cellStyle name="40% - Accent5 2 2 2 2 6" xfId="4052" xr:uid="{0B3AA1E9-5988-4181-92A3-A699B5A394CA}"/>
    <cellStyle name="40% - Accent5 2 2 2 2 7" xfId="4973" xr:uid="{1EC0C25F-AF7B-43C6-BA02-D88665C45739}"/>
    <cellStyle name="40% - Accent5 2 2 2 3" xfId="429" xr:uid="{3D772920-0D07-425F-8BD9-08347625648D}"/>
    <cellStyle name="40% - Accent5 2 2 2 3 2" xfId="1408" xr:uid="{0F88F292-9ECE-484C-B669-BC9E81C15E00}"/>
    <cellStyle name="40% - Accent5 2 2 2 3 3" xfId="2273" xr:uid="{658589D3-3DE5-4E42-AE31-A720DF5C91A1}"/>
    <cellStyle name="40% - Accent5 2 2 2 3 4" xfId="3149" xr:uid="{1C8634D1-0A50-4C25-A99C-CA8BB0176CF9}"/>
    <cellStyle name="40% - Accent5 2 2 2 3 5" xfId="4054" xr:uid="{B1880BFE-A7B5-461C-9DB5-C3113B9FEB56}"/>
    <cellStyle name="40% - Accent5 2 2 2 3 6" xfId="4975" xr:uid="{E72431B4-44FF-4546-98A9-CBFC97644DF1}"/>
    <cellStyle name="40% - Accent5 2 2 2 4" xfId="1405" xr:uid="{A1E58B11-9089-4988-9150-886068807DBC}"/>
    <cellStyle name="40% - Accent5 2 2 2 5" xfId="2270" xr:uid="{22859813-E501-4EBE-A0EE-53E22895E14F}"/>
    <cellStyle name="40% - Accent5 2 2 2 6" xfId="3146" xr:uid="{19EA0FF3-0E77-4080-9541-9C62A5B73683}"/>
    <cellStyle name="40% - Accent5 2 2 2 7" xfId="4051" xr:uid="{BBC9C76D-EF5F-47DB-92BC-D366BA680734}"/>
    <cellStyle name="40% - Accent5 2 2 2 8" xfId="4972" xr:uid="{4EA8B1BE-85AF-48E5-B99A-D7918E69FE74}"/>
    <cellStyle name="40% - Accent5 2 2 3" xfId="430" xr:uid="{CB2113D0-DF9F-49DA-B75D-F3A54B00F644}"/>
    <cellStyle name="40% - Accent5 2 2 3 2" xfId="431" xr:uid="{022C4FAF-5F63-46B9-B193-6A78E270CE6F}"/>
    <cellStyle name="40% - Accent5 2 2 3 2 2" xfId="1410" xr:uid="{23097A38-5164-4037-9808-E05D8DEC807C}"/>
    <cellStyle name="40% - Accent5 2 2 3 2 3" xfId="2275" xr:uid="{02BDC771-E66F-4850-AAA3-6EB19AA859C0}"/>
    <cellStyle name="40% - Accent5 2 2 3 2 4" xfId="3151" xr:uid="{D6DFB8A7-7092-4F43-B8A3-50BB2430AC05}"/>
    <cellStyle name="40% - Accent5 2 2 3 2 5" xfId="4056" xr:uid="{539A880B-B353-4917-8C5D-4CAA9700B39D}"/>
    <cellStyle name="40% - Accent5 2 2 3 2 6" xfId="4977" xr:uid="{9EBD05D3-2CDA-4487-98CE-94CBFA11D305}"/>
    <cellStyle name="40% - Accent5 2 2 3 3" xfId="1409" xr:uid="{B2C52044-73DF-4054-AB67-19DEA34822F0}"/>
    <cellStyle name="40% - Accent5 2 2 3 4" xfId="2274" xr:uid="{C513175E-73C9-4419-8186-8B70E636A356}"/>
    <cellStyle name="40% - Accent5 2 2 3 5" xfId="3150" xr:uid="{DDD95DC6-2FC0-49DF-B4E3-D5D40622F145}"/>
    <cellStyle name="40% - Accent5 2 2 3 6" xfId="4055" xr:uid="{7DF3EB1E-21B2-4E70-A875-D3202C81083C}"/>
    <cellStyle name="40% - Accent5 2 2 3 7" xfId="4976" xr:uid="{248A76F1-AD98-4064-AF2E-DE784B0FF11F}"/>
    <cellStyle name="40% - Accent5 2 2 4" xfId="432" xr:uid="{52D47A9D-1C84-4994-B39C-9B37ABDC83E0}"/>
    <cellStyle name="40% - Accent5 2 2 4 2" xfId="1411" xr:uid="{9546F007-023F-4BB0-A377-4A16C34FB7AD}"/>
    <cellStyle name="40% - Accent5 2 2 4 3" xfId="2276" xr:uid="{E519C2B8-7767-4507-AC01-9E5B9D9A3BF8}"/>
    <cellStyle name="40% - Accent5 2 2 4 4" xfId="3152" xr:uid="{E2DDE535-7552-4FE0-B2A0-FC2F090928DC}"/>
    <cellStyle name="40% - Accent5 2 2 4 5" xfId="4057" xr:uid="{24AA84EA-FC26-4D58-9A3A-F4C642417077}"/>
    <cellStyle name="40% - Accent5 2 2 4 6" xfId="4978" xr:uid="{4B38A777-141B-423B-BA86-95B39DA3D397}"/>
    <cellStyle name="40% - Accent5 2 2 5" xfId="1404" xr:uid="{BA30CDE1-D50D-4D03-B4FA-EA54050A8A5D}"/>
    <cellStyle name="40% - Accent5 2 2 6" xfId="2269" xr:uid="{F5AAAECC-93E2-484C-A5BE-F133F63C17D8}"/>
    <cellStyle name="40% - Accent5 2 2 7" xfId="3145" xr:uid="{32FA0221-53B7-4FF0-B18D-3FE8CEE859AD}"/>
    <cellStyle name="40% - Accent5 2 2 8" xfId="4050" xr:uid="{3FE525BC-7D2F-4A50-9E2F-7748D6D342F6}"/>
    <cellStyle name="40% - Accent5 2 2 9" xfId="4971" xr:uid="{8476E941-905A-4B3D-851E-F731259F2FC0}"/>
    <cellStyle name="40% - Accent5 2 3" xfId="433" xr:uid="{A9DDF096-F9D8-440B-9E0C-3E5277867BF0}"/>
    <cellStyle name="40% - Accent5 2 3 2" xfId="434" xr:uid="{2FCD08A6-1C44-48D6-AEA5-E52D2425F026}"/>
    <cellStyle name="40% - Accent5 2 3 2 2" xfId="435" xr:uid="{DCA62ABC-B61C-4790-A2D3-ACBD3EF3934D}"/>
    <cellStyle name="40% - Accent5 2 3 2 2 2" xfId="1414" xr:uid="{17389783-2A4F-485D-B766-98BBE8C8C613}"/>
    <cellStyle name="40% - Accent5 2 3 2 2 3" xfId="2279" xr:uid="{FD1DAD5A-CB24-42AA-8761-2CCE8220FCCA}"/>
    <cellStyle name="40% - Accent5 2 3 2 2 4" xfId="3155" xr:uid="{242169DD-F9FE-41B7-8ED1-E8808CF840EB}"/>
    <cellStyle name="40% - Accent5 2 3 2 2 5" xfId="4060" xr:uid="{ED5D07C3-B554-4339-A28D-809D85596B5B}"/>
    <cellStyle name="40% - Accent5 2 3 2 2 6" xfId="4981" xr:uid="{DACAA94D-778D-4300-849E-7DA124426037}"/>
    <cellStyle name="40% - Accent5 2 3 2 3" xfId="1413" xr:uid="{C2DB9609-DB01-4E1A-985D-8EA8F8350E7E}"/>
    <cellStyle name="40% - Accent5 2 3 2 4" xfId="2278" xr:uid="{77BE3EE5-33D8-4D61-AFFF-1AA820C9B629}"/>
    <cellStyle name="40% - Accent5 2 3 2 5" xfId="3154" xr:uid="{445DCBBE-2670-4A40-8BD4-7B12987D5801}"/>
    <cellStyle name="40% - Accent5 2 3 2 6" xfId="4059" xr:uid="{58E7A05E-DBA2-461F-ADB6-0A4AD8F35A4A}"/>
    <cellStyle name="40% - Accent5 2 3 2 7" xfId="4980" xr:uid="{6533DEB2-9BF6-455F-929E-E445FAFCBC3F}"/>
    <cellStyle name="40% - Accent5 2 3 3" xfId="436" xr:uid="{F5AA810E-5512-4BAC-AB32-B706ECF3D32D}"/>
    <cellStyle name="40% - Accent5 2 3 3 2" xfId="1415" xr:uid="{2B0D585C-90A6-4F97-8DB9-6E8BF2DBDCE0}"/>
    <cellStyle name="40% - Accent5 2 3 3 3" xfId="2280" xr:uid="{3D467FAF-498C-49DD-B979-AF0672E1E359}"/>
    <cellStyle name="40% - Accent5 2 3 3 4" xfId="3156" xr:uid="{42D72E21-6A75-4257-82EE-BF8648611E6E}"/>
    <cellStyle name="40% - Accent5 2 3 3 5" xfId="4061" xr:uid="{E91D7600-8039-44D1-A83E-3E16B09F167E}"/>
    <cellStyle name="40% - Accent5 2 3 3 6" xfId="4982" xr:uid="{E216B3C4-D15D-4784-B8E4-A4F53B6BA4AE}"/>
    <cellStyle name="40% - Accent5 2 3 4" xfId="1412" xr:uid="{AA75645D-51EC-41E0-9927-AE9F110FB484}"/>
    <cellStyle name="40% - Accent5 2 3 5" xfId="2277" xr:uid="{5511967C-388E-42FE-AC48-4723DFB52EC5}"/>
    <cellStyle name="40% - Accent5 2 3 6" xfId="3153" xr:uid="{B3FDE3E3-2457-41BB-9296-A93C3E6DE61F}"/>
    <cellStyle name="40% - Accent5 2 3 7" xfId="4058" xr:uid="{61F68679-D679-4F11-A436-38069683C0B8}"/>
    <cellStyle name="40% - Accent5 2 3 8" xfId="4979" xr:uid="{03AE76A4-D7D9-4A0B-9B1D-6030D12425A0}"/>
    <cellStyle name="40% - Accent5 2 4" xfId="437" xr:uid="{4E2BE1C1-7E92-4132-A4DC-5A38DAFE02D1}"/>
    <cellStyle name="40% - Accent5 2 4 2" xfId="438" xr:uid="{6FF930BD-06A4-4919-8763-D5772A73B45F}"/>
    <cellStyle name="40% - Accent5 2 4 2 2" xfId="439" xr:uid="{4EB14491-D636-495B-BAD4-896F8F7C7F7A}"/>
    <cellStyle name="40% - Accent5 2 4 2 2 2" xfId="1418" xr:uid="{0AF23B95-04B1-46FA-B0AA-098863EB19E2}"/>
    <cellStyle name="40% - Accent5 2 4 2 2 3" xfId="2283" xr:uid="{F80B8576-4E2F-415A-9927-7AF147CBF8F1}"/>
    <cellStyle name="40% - Accent5 2 4 2 2 4" xfId="3159" xr:uid="{CAD2D37D-3558-4937-9EAA-6CC05F002437}"/>
    <cellStyle name="40% - Accent5 2 4 2 2 5" xfId="4064" xr:uid="{922C35BB-2C1D-4CBA-8E9F-F0187570C0B1}"/>
    <cellStyle name="40% - Accent5 2 4 2 2 6" xfId="4985" xr:uid="{9EF51C4C-FC3F-40E0-A9A0-DF24E399047F}"/>
    <cellStyle name="40% - Accent5 2 4 2 3" xfId="1417" xr:uid="{187E7167-DD56-4DE8-AB30-6750F4A23810}"/>
    <cellStyle name="40% - Accent5 2 4 2 4" xfId="2282" xr:uid="{6508EA24-E6AC-4898-AEB3-8C7D0BE78861}"/>
    <cellStyle name="40% - Accent5 2 4 2 5" xfId="3158" xr:uid="{55C5E24D-FF79-4BFC-90A3-65E5F37DDD1E}"/>
    <cellStyle name="40% - Accent5 2 4 2 6" xfId="4063" xr:uid="{3F8E88DE-1466-4143-8761-352DFD31E685}"/>
    <cellStyle name="40% - Accent5 2 4 2 7" xfId="4984" xr:uid="{1E9483F2-803A-4655-BE98-EC46B5AA0277}"/>
    <cellStyle name="40% - Accent5 2 4 3" xfId="440" xr:uid="{0F1605C8-9D46-41F0-B82B-9DFF6E11EF44}"/>
    <cellStyle name="40% - Accent5 2 4 3 2" xfId="1419" xr:uid="{D688236D-6827-442E-8512-0233F50CBDE3}"/>
    <cellStyle name="40% - Accent5 2 4 3 3" xfId="2284" xr:uid="{0EB4C0A2-146D-4EB5-A879-7848136D10F9}"/>
    <cellStyle name="40% - Accent5 2 4 3 4" xfId="3160" xr:uid="{4A05A27B-ED56-4CE9-8D39-B54019FCDCBC}"/>
    <cellStyle name="40% - Accent5 2 4 3 5" xfId="4065" xr:uid="{D9BD9967-958E-4A86-BC20-365CD5070BC7}"/>
    <cellStyle name="40% - Accent5 2 4 3 6" xfId="4986" xr:uid="{7DAA644D-B1F6-4999-878F-2E3A303BDD06}"/>
    <cellStyle name="40% - Accent5 2 4 4" xfId="1416" xr:uid="{63210FFF-A4B2-455F-BF74-28C9233FB4A0}"/>
    <cellStyle name="40% - Accent5 2 4 5" xfId="2281" xr:uid="{0F7493DA-7D0C-4E4E-A2DC-CFF19694BAA6}"/>
    <cellStyle name="40% - Accent5 2 4 6" xfId="3157" xr:uid="{5D150777-6802-4E9E-A690-28DF07BDA69F}"/>
    <cellStyle name="40% - Accent5 2 4 7" xfId="4062" xr:uid="{C23186FB-0C06-4E49-B3F7-334A0AC1273B}"/>
    <cellStyle name="40% - Accent5 2 4 8" xfId="4983" xr:uid="{CA36E605-5EB9-4700-8DB1-98D83E3EB03A}"/>
    <cellStyle name="40% - Accent5 2 5" xfId="441" xr:uid="{CE81F5EA-CF8C-47A5-9BE0-46D4BC04E4EC}"/>
    <cellStyle name="40% - Accent5 2 5 2" xfId="442" xr:uid="{0443D01E-B5DC-4292-970A-E2DBEEB0A148}"/>
    <cellStyle name="40% - Accent5 2 5 2 2" xfId="1421" xr:uid="{EF09B1C5-DE7C-467D-AFD9-3B9D5FCB18CC}"/>
    <cellStyle name="40% - Accent5 2 5 2 3" xfId="2286" xr:uid="{6379A6DE-D712-43AC-9BCB-761874FB5C7B}"/>
    <cellStyle name="40% - Accent5 2 5 2 4" xfId="3162" xr:uid="{D1A23B50-8BE9-49C1-A7D4-9275C2424F71}"/>
    <cellStyle name="40% - Accent5 2 5 2 5" xfId="4067" xr:uid="{49E8C4B4-00A2-427C-B09E-5C0B4D55188B}"/>
    <cellStyle name="40% - Accent5 2 5 2 6" xfId="4988" xr:uid="{F21B3684-CFB7-49EC-8E5D-DA9CCA669B33}"/>
    <cellStyle name="40% - Accent5 2 5 3" xfId="1420" xr:uid="{0AFAF273-00E8-4FD9-8695-038DF97F610B}"/>
    <cellStyle name="40% - Accent5 2 5 4" xfId="2285" xr:uid="{4B8E750C-260D-49DB-A1C4-9CA4744A9768}"/>
    <cellStyle name="40% - Accent5 2 5 5" xfId="3161" xr:uid="{66EDB5A0-228D-474D-A3F9-54FFDBDACB49}"/>
    <cellStyle name="40% - Accent5 2 5 6" xfId="4066" xr:uid="{3B7A992E-4A9F-44B6-9A7B-EC6D7268E9E9}"/>
    <cellStyle name="40% - Accent5 2 5 7" xfId="4987" xr:uid="{162E08E3-8239-4EC1-8629-1A1D5E19C4F4}"/>
    <cellStyle name="40% - Accent5 2 6" xfId="443" xr:uid="{5585BD8C-3C43-4D9B-9D4E-25DDC8B3DE10}"/>
    <cellStyle name="40% - Accent5 2 6 2" xfId="444" xr:uid="{E6CC9465-F034-416A-A76C-4AA1A00554C7}"/>
    <cellStyle name="40% - Accent5 2 6 2 2" xfId="1423" xr:uid="{954BD0F1-D19A-4FC3-B154-98A604BAF121}"/>
    <cellStyle name="40% - Accent5 2 6 2 3" xfId="2288" xr:uid="{ED965D9A-9C8C-43C9-B22D-92B362A8831B}"/>
    <cellStyle name="40% - Accent5 2 6 2 4" xfId="3164" xr:uid="{767FA5E0-9307-4DF5-83A2-552E71D9459E}"/>
    <cellStyle name="40% - Accent5 2 6 2 5" xfId="4069" xr:uid="{312E7803-829E-4CC6-9688-95796E62EA9C}"/>
    <cellStyle name="40% - Accent5 2 6 2 6" xfId="4990" xr:uid="{0721642E-88B4-457E-8E6C-13AE992439E0}"/>
    <cellStyle name="40% - Accent5 2 6 3" xfId="1422" xr:uid="{4FAB07A2-E587-4A13-A8E1-4C08AEB90035}"/>
    <cellStyle name="40% - Accent5 2 6 4" xfId="2287" xr:uid="{EAF226FB-EE56-4534-868B-2E8E5928707C}"/>
    <cellStyle name="40% - Accent5 2 6 5" xfId="3163" xr:uid="{B4813C4C-620C-4933-8AAA-68E601E1BD62}"/>
    <cellStyle name="40% - Accent5 2 6 6" xfId="4068" xr:uid="{B1513B23-D30C-4138-9BD9-94764260BB5C}"/>
    <cellStyle name="40% - Accent5 2 6 7" xfId="4989" xr:uid="{474CDE53-EB61-48DD-9A74-21664049824A}"/>
    <cellStyle name="40% - Accent5 2 7" xfId="445" xr:uid="{0DE49F02-3D49-42D6-A13B-C095009BC70A}"/>
    <cellStyle name="40% - Accent5 2 7 2" xfId="1424" xr:uid="{ABF85D2B-B10D-44DF-A17E-32A26B263072}"/>
    <cellStyle name="40% - Accent5 2 7 3" xfId="2289" xr:uid="{BF4E4F8D-FFCC-460D-972D-3CFE2473D170}"/>
    <cellStyle name="40% - Accent5 2 7 4" xfId="3165" xr:uid="{2FB179B4-3184-4EC1-8442-92497781F9EC}"/>
    <cellStyle name="40% - Accent5 2 7 5" xfId="4070" xr:uid="{D3476877-AD43-4162-AFAD-45C2DFC8A4FB}"/>
    <cellStyle name="40% - Accent5 2 7 6" xfId="4991" xr:uid="{BAF7542C-B77B-4D5E-ABCA-54F8AB9E65AB}"/>
    <cellStyle name="40% - Accent5 2 8" xfId="1403" xr:uid="{ED08766E-FA00-49FA-BFBE-4F6B75BD7DAE}"/>
    <cellStyle name="40% - Accent5 2 9" xfId="2268" xr:uid="{D4C021D5-ECFA-41F8-A3D4-2D3BBDF520E2}"/>
    <cellStyle name="40% - Accent5 3" xfId="446" xr:uid="{EEA235A7-1570-410D-BE16-83EF147543F8}"/>
    <cellStyle name="40% - Accent5 3 2" xfId="447" xr:uid="{18794CDF-70DF-4734-A564-87C0CE436943}"/>
    <cellStyle name="40% - Accent5 3 2 2" xfId="448" xr:uid="{EC9B22D7-EEAA-435F-9A49-0497B7002D1B}"/>
    <cellStyle name="40% - Accent5 3 2 2 2" xfId="449" xr:uid="{AD8CB75B-4CFC-47D3-B3BF-E93E62B28D35}"/>
    <cellStyle name="40% - Accent5 3 2 2 2 2" xfId="1428" xr:uid="{4DD2D0BB-87FF-402A-96BC-FD7DC323C6A8}"/>
    <cellStyle name="40% - Accent5 3 2 2 2 3" xfId="2293" xr:uid="{1D933878-1A27-4A15-A3E3-3ACFB58F4965}"/>
    <cellStyle name="40% - Accent5 3 2 2 2 4" xfId="3169" xr:uid="{8206CAB5-92E1-430B-B4CA-5B7668F114D6}"/>
    <cellStyle name="40% - Accent5 3 2 2 2 5" xfId="4074" xr:uid="{F16DF984-7560-4074-B601-CB4B34B70316}"/>
    <cellStyle name="40% - Accent5 3 2 2 2 6" xfId="4995" xr:uid="{CC31DECA-D5AD-417B-894D-522339F23A90}"/>
    <cellStyle name="40% - Accent5 3 2 2 3" xfId="1427" xr:uid="{3EA3B145-D4A7-4203-952E-ACFD1107A6FC}"/>
    <cellStyle name="40% - Accent5 3 2 2 4" xfId="2292" xr:uid="{8D855497-AA31-4236-861A-E0907992059D}"/>
    <cellStyle name="40% - Accent5 3 2 2 5" xfId="3168" xr:uid="{A5F15274-EF81-49AE-90BF-19D900734010}"/>
    <cellStyle name="40% - Accent5 3 2 2 6" xfId="4073" xr:uid="{B0C69C38-2391-4FC9-97E4-44BB0FC629AC}"/>
    <cellStyle name="40% - Accent5 3 2 2 7" xfId="4994" xr:uid="{084B6A09-8109-446D-B511-F08EC1983490}"/>
    <cellStyle name="40% - Accent5 3 2 3" xfId="450" xr:uid="{75601346-B202-48AF-9019-075EB53FE1CE}"/>
    <cellStyle name="40% - Accent5 3 2 3 2" xfId="1429" xr:uid="{B5954298-D616-4778-BA80-A04691BB4F3E}"/>
    <cellStyle name="40% - Accent5 3 2 3 3" xfId="2294" xr:uid="{3C6FDD46-B08C-4F03-A924-9586D8A7DEC1}"/>
    <cellStyle name="40% - Accent5 3 2 3 4" xfId="3170" xr:uid="{40D5DA2D-FAD6-4258-AAC2-05F24A289209}"/>
    <cellStyle name="40% - Accent5 3 2 3 5" xfId="4075" xr:uid="{F64F5B23-92DC-4FA0-BB89-BFAC31116307}"/>
    <cellStyle name="40% - Accent5 3 2 3 6" xfId="4996" xr:uid="{AE5B65AF-6895-4060-9ECE-13664791B3C6}"/>
    <cellStyle name="40% - Accent5 3 2 4" xfId="1426" xr:uid="{B95D174C-7846-4806-9A76-95615F9E3FDB}"/>
    <cellStyle name="40% - Accent5 3 2 5" xfId="2291" xr:uid="{70A00373-9D69-4C4C-B9E2-C2B747066B51}"/>
    <cellStyle name="40% - Accent5 3 2 6" xfId="3167" xr:uid="{23BA1949-0484-42E1-A61C-EEDBF1F8A5A1}"/>
    <cellStyle name="40% - Accent5 3 2 7" xfId="4072" xr:uid="{FC0EE2CB-CDE1-4336-A38B-F94EEF3DB109}"/>
    <cellStyle name="40% - Accent5 3 2 8" xfId="4993" xr:uid="{614250A4-2742-4F20-BA57-3238BF9B072E}"/>
    <cellStyle name="40% - Accent5 3 3" xfId="451" xr:uid="{04DD0FD9-D14F-4670-8CE9-54B6C923A757}"/>
    <cellStyle name="40% - Accent5 3 3 2" xfId="452" xr:uid="{06FC6DDE-8151-48DC-AE1D-9AEEA8C4F92A}"/>
    <cellStyle name="40% - Accent5 3 3 2 2" xfId="1431" xr:uid="{5A4572C9-D155-4ABD-BEE4-C0888E8C4F48}"/>
    <cellStyle name="40% - Accent5 3 3 2 3" xfId="2296" xr:uid="{553B29ED-E4DA-4EBD-B543-CCA4D2C3DBE6}"/>
    <cellStyle name="40% - Accent5 3 3 2 4" xfId="3172" xr:uid="{4F22E60E-1AC8-457F-B2E6-23FAB89D26E8}"/>
    <cellStyle name="40% - Accent5 3 3 2 5" xfId="4077" xr:uid="{C8E78053-7857-4E00-8BC0-494FF51D9D60}"/>
    <cellStyle name="40% - Accent5 3 3 2 6" xfId="4998" xr:uid="{7FD33AA0-581B-4B89-BF1A-F7F2F99004E3}"/>
    <cellStyle name="40% - Accent5 3 3 3" xfId="1430" xr:uid="{8B2D9FFF-2FEC-459F-A30A-C34A54305D34}"/>
    <cellStyle name="40% - Accent5 3 3 4" xfId="2295" xr:uid="{51F2F4A1-D680-4180-9CBA-A2A68B566E87}"/>
    <cellStyle name="40% - Accent5 3 3 5" xfId="3171" xr:uid="{6C667962-FE70-409D-8FC7-F9B2CF828A88}"/>
    <cellStyle name="40% - Accent5 3 3 6" xfId="4076" xr:uid="{0A5F8258-0D8A-4DF7-8AC8-CFD75E319073}"/>
    <cellStyle name="40% - Accent5 3 3 7" xfId="4997" xr:uid="{EC43AD6D-0125-4AA7-87BA-269EE1F0A437}"/>
    <cellStyle name="40% - Accent5 3 4" xfId="453" xr:uid="{2905EFF7-C1A7-4129-B30B-F880E94241EF}"/>
    <cellStyle name="40% - Accent5 3 4 2" xfId="1432" xr:uid="{7C15AA81-66EE-4A51-8A64-A99255FABF37}"/>
    <cellStyle name="40% - Accent5 3 4 3" xfId="2297" xr:uid="{A238A193-2986-4A11-A3E6-1F820220A114}"/>
    <cellStyle name="40% - Accent5 3 4 4" xfId="3173" xr:uid="{00D7F0A1-74CC-429E-B000-ABC695A8273D}"/>
    <cellStyle name="40% - Accent5 3 4 5" xfId="4078" xr:uid="{4106615B-8B34-4530-9201-0E81FDBFD195}"/>
    <cellStyle name="40% - Accent5 3 4 6" xfId="4999" xr:uid="{1038E2C8-72E1-46DE-8F38-7B83D6DAC5AE}"/>
    <cellStyle name="40% - Accent5 3 5" xfId="1425" xr:uid="{1B3D75EA-E0CF-4F9B-A0A3-CC813CBF7CEB}"/>
    <cellStyle name="40% - Accent5 3 6" xfId="2290" xr:uid="{9446BF39-FC7D-4299-8602-CC61EFB1FB5B}"/>
    <cellStyle name="40% - Accent5 3 7" xfId="3166" xr:uid="{4AC789DD-26D7-4D5C-A6D6-13A60D6E3B15}"/>
    <cellStyle name="40% - Accent5 3 8" xfId="4071" xr:uid="{ED2DF9A1-5D76-4981-AE22-5D2D2A86E4D5}"/>
    <cellStyle name="40% - Accent5 3 9" xfId="4992" xr:uid="{377FCC9A-12B4-4FDC-AF1A-BA5E98E7816F}"/>
    <cellStyle name="40% - Accent5 4" xfId="454" xr:uid="{BFBC770B-4FFD-4DD9-A920-619791980FA8}"/>
    <cellStyle name="40% - Accent5 4 2" xfId="455" xr:uid="{50B49D6A-70AC-4E7E-8B12-AFF57CA7A939}"/>
    <cellStyle name="40% - Accent5 4 2 2" xfId="456" xr:uid="{30228F50-D374-43AE-884D-2B824D78E3DE}"/>
    <cellStyle name="40% - Accent5 4 2 2 2" xfId="1435" xr:uid="{9ECCE635-7FD0-46B1-9EF3-C3E212566A37}"/>
    <cellStyle name="40% - Accent5 4 2 2 3" xfId="2300" xr:uid="{81583D57-DA81-4570-BB87-21EB45234C93}"/>
    <cellStyle name="40% - Accent5 4 2 2 4" xfId="3176" xr:uid="{91051BBC-83F9-46B3-871C-C1BEAA967A01}"/>
    <cellStyle name="40% - Accent5 4 2 2 5" xfId="4081" xr:uid="{281D60DD-03CC-443A-A97E-D1D8E6BF9901}"/>
    <cellStyle name="40% - Accent5 4 2 2 6" xfId="5002" xr:uid="{00922649-B708-431A-B425-838CFC8BE763}"/>
    <cellStyle name="40% - Accent5 4 2 3" xfId="1434" xr:uid="{CB0EF23E-9AA7-4647-9038-92AC5A976984}"/>
    <cellStyle name="40% - Accent5 4 2 4" xfId="2299" xr:uid="{7D75998E-800B-4F5C-90E7-ADA42325FAAF}"/>
    <cellStyle name="40% - Accent5 4 2 5" xfId="3175" xr:uid="{F46139F8-4C0D-4662-93AC-3FC7AD7CD8EA}"/>
    <cellStyle name="40% - Accent5 4 2 6" xfId="4080" xr:uid="{3346D4BE-629A-4261-8428-753C36095260}"/>
    <cellStyle name="40% - Accent5 4 2 7" xfId="5001" xr:uid="{9A289F61-8D9D-4009-918E-234A448972B8}"/>
    <cellStyle name="40% - Accent5 4 3" xfId="457" xr:uid="{EC762CE9-2C2F-4A10-9464-FB2F20153160}"/>
    <cellStyle name="40% - Accent5 4 3 2" xfId="1436" xr:uid="{41B3AB1E-B77E-423E-A793-01B25157DFC8}"/>
    <cellStyle name="40% - Accent5 4 3 3" xfId="2301" xr:uid="{E8E32CF1-D5B2-43FA-8C37-3048E05D0E24}"/>
    <cellStyle name="40% - Accent5 4 3 4" xfId="3177" xr:uid="{1578DD2E-B16A-44DF-BD25-B2D0C7845797}"/>
    <cellStyle name="40% - Accent5 4 3 5" xfId="4082" xr:uid="{96557884-EC5E-4822-9218-2F4FFA623223}"/>
    <cellStyle name="40% - Accent5 4 3 6" xfId="5003" xr:uid="{2F1AC717-678E-4520-BDF0-2789FE2488B5}"/>
    <cellStyle name="40% - Accent5 4 4" xfId="1433" xr:uid="{1601A424-95C0-4B19-AE1A-64FBF41A916F}"/>
    <cellStyle name="40% - Accent5 4 5" xfId="2298" xr:uid="{E8FB2DFD-6436-4287-8C57-C534FF7EB11A}"/>
    <cellStyle name="40% - Accent5 4 6" xfId="3174" xr:uid="{7DF569BA-5D0F-448E-9616-27688F612B98}"/>
    <cellStyle name="40% - Accent5 4 7" xfId="4079" xr:uid="{E347DB5C-E616-40CC-AE0B-47031C9933BD}"/>
    <cellStyle name="40% - Accent5 4 8" xfId="5000" xr:uid="{64424E66-357F-4BFB-A90B-E32036364042}"/>
    <cellStyle name="40% - Accent5 5" xfId="458" xr:uid="{2481A43E-4341-46DD-BCDF-292C01883B7D}"/>
    <cellStyle name="40% - Accent5 5 2" xfId="459" xr:uid="{BC879532-B78C-450B-8AA1-3B475BC8ED2D}"/>
    <cellStyle name="40% - Accent5 5 2 2" xfId="460" xr:uid="{CADAAD45-9141-4ABE-8338-DF26A3B295F8}"/>
    <cellStyle name="40% - Accent5 5 2 2 2" xfId="1439" xr:uid="{399A4E8E-B4F1-421B-AB26-71D7BAD114BD}"/>
    <cellStyle name="40% - Accent5 5 2 2 3" xfId="2304" xr:uid="{6EE473FC-75CB-40EE-8343-5F6DA08CABD2}"/>
    <cellStyle name="40% - Accent5 5 2 2 4" xfId="3180" xr:uid="{AA7BE4A7-61B1-411C-81BE-DAED6E4B764F}"/>
    <cellStyle name="40% - Accent5 5 2 2 5" xfId="4085" xr:uid="{1DA1B113-3870-4E6D-BF3A-BB0F1F011EA9}"/>
    <cellStyle name="40% - Accent5 5 2 2 6" xfId="5006" xr:uid="{AA034C2C-1FB1-490E-AED4-B42CD20164BA}"/>
    <cellStyle name="40% - Accent5 5 2 3" xfId="1438" xr:uid="{DEA8F600-654D-4564-8110-B8560E2D4BA0}"/>
    <cellStyle name="40% - Accent5 5 2 4" xfId="2303" xr:uid="{CF3BE265-74AB-4D07-8697-2B81A5921F25}"/>
    <cellStyle name="40% - Accent5 5 2 5" xfId="3179" xr:uid="{69C7616B-6CF6-4166-A6ED-FA5A1DBE793C}"/>
    <cellStyle name="40% - Accent5 5 2 6" xfId="4084" xr:uid="{C658AC9F-D493-4947-ADA4-C40BBFB8022F}"/>
    <cellStyle name="40% - Accent5 5 2 7" xfId="5005" xr:uid="{63D6C7C8-AF81-4F6A-8256-98EFAD43A653}"/>
    <cellStyle name="40% - Accent5 5 3" xfId="461" xr:uid="{63D186B7-23F8-42FB-8928-C29CA0A7B3B0}"/>
    <cellStyle name="40% - Accent5 5 3 2" xfId="1440" xr:uid="{C17E021B-EE51-4B68-A84B-F08169F76912}"/>
    <cellStyle name="40% - Accent5 5 3 3" xfId="2305" xr:uid="{2E2B5090-E375-4998-A579-43AFFE2A095B}"/>
    <cellStyle name="40% - Accent5 5 3 4" xfId="3181" xr:uid="{7A06184C-49B8-40CC-AD9E-D4D5291EDE64}"/>
    <cellStyle name="40% - Accent5 5 3 5" xfId="4086" xr:uid="{BF9EEDC6-3D7B-4683-9CDF-91FE4715A785}"/>
    <cellStyle name="40% - Accent5 5 3 6" xfId="5007" xr:uid="{3547D806-FEF6-4D89-81A4-002EBD2E57D2}"/>
    <cellStyle name="40% - Accent5 5 4" xfId="1437" xr:uid="{729D87F0-4B16-43A0-9F7E-50954F38617A}"/>
    <cellStyle name="40% - Accent5 5 5" xfId="2302" xr:uid="{CE3E3B16-2B51-429B-93A5-190E972A7BB3}"/>
    <cellStyle name="40% - Accent5 5 6" xfId="3178" xr:uid="{C91F3A98-1EB9-4EE6-8D4D-A1CE9DD6A897}"/>
    <cellStyle name="40% - Accent5 5 7" xfId="4083" xr:uid="{0504298D-27E9-485D-BFB8-B96C7B3E7DC5}"/>
    <cellStyle name="40% - Accent5 5 8" xfId="5004" xr:uid="{C7D6ACF5-BA1E-44B1-BB87-3BEA2DDF7B7E}"/>
    <cellStyle name="40% - Accent5 6" xfId="462" xr:uid="{54A3AAE7-AF4D-4BB9-AC2C-5E95DEA1BB68}"/>
    <cellStyle name="40% - Accent5 6 2" xfId="463" xr:uid="{6B241054-E2A9-4C95-9859-3DDA7B7D2C94}"/>
    <cellStyle name="40% - Accent5 6 2 2" xfId="1442" xr:uid="{29DE8BB8-B93C-4296-85A8-4071544CBC29}"/>
    <cellStyle name="40% - Accent5 6 2 3" xfId="2307" xr:uid="{6E6CBFC4-DE43-43FC-B65B-727B5EEB84A3}"/>
    <cellStyle name="40% - Accent5 6 2 4" xfId="3183" xr:uid="{9DF7AD75-8576-4B9F-BEC6-1BDDCB2E3EBA}"/>
    <cellStyle name="40% - Accent5 6 2 5" xfId="4088" xr:uid="{4EEC3312-B736-4FE7-8262-5839D113256E}"/>
    <cellStyle name="40% - Accent5 6 2 6" xfId="5009" xr:uid="{4F5519E9-01CD-4715-BE13-AC0C04DAF4E3}"/>
    <cellStyle name="40% - Accent5 6 3" xfId="1441" xr:uid="{6ECDE6D3-62F8-441B-9945-0996D6E898D9}"/>
    <cellStyle name="40% - Accent5 6 4" xfId="2306" xr:uid="{9346A8B4-0366-4EE9-80AE-08DC283FFE0A}"/>
    <cellStyle name="40% - Accent5 6 5" xfId="3182" xr:uid="{AD388181-E64B-4B7A-BAE1-84261C133014}"/>
    <cellStyle name="40% - Accent5 6 6" xfId="4087" xr:uid="{ED288C96-8C77-424F-AC11-26F311DFF138}"/>
    <cellStyle name="40% - Accent5 6 7" xfId="5008" xr:uid="{4013D5B0-572A-40C6-A241-622A3D948F48}"/>
    <cellStyle name="40% - Accent5 7" xfId="464" xr:uid="{8E1064BF-B207-491C-A840-2BCD55840776}"/>
    <cellStyle name="40% - Accent5 7 2" xfId="465" xr:uid="{9B51D249-CF59-4F5F-8823-FA72AA02A817}"/>
    <cellStyle name="40% - Accent5 7 2 2" xfId="1444" xr:uid="{8D6750E2-BE32-4301-A613-8CBD92044DB6}"/>
    <cellStyle name="40% - Accent5 7 2 3" xfId="2309" xr:uid="{6B211CA8-3F6A-4417-A41E-40C076E6F694}"/>
    <cellStyle name="40% - Accent5 7 2 4" xfId="3185" xr:uid="{63ED592E-3BA1-407F-8C6C-D1312ABBCB4E}"/>
    <cellStyle name="40% - Accent5 7 2 5" xfId="4090" xr:uid="{9531F842-EE26-4F82-93D5-E5C03CB69755}"/>
    <cellStyle name="40% - Accent5 7 2 6" xfId="5011" xr:uid="{C0CC1622-FFF1-4838-A4A9-904A0F864865}"/>
    <cellStyle name="40% - Accent5 7 3" xfId="1443" xr:uid="{E700F06A-D4AC-4DD9-8AE3-F45CC678D832}"/>
    <cellStyle name="40% - Accent5 7 4" xfId="2308" xr:uid="{2C37A27A-44B6-4FC4-8065-C1BF660A745B}"/>
    <cellStyle name="40% - Accent5 7 5" xfId="3184" xr:uid="{9F1B2B6B-898E-4BEF-90B9-42638D27BD1F}"/>
    <cellStyle name="40% - Accent5 7 6" xfId="4089" xr:uid="{5FF9CC5F-BEA8-4BE1-B6BF-ED57E91735FA}"/>
    <cellStyle name="40% - Accent5 7 7" xfId="5010" xr:uid="{87A41332-469D-44DF-AA51-40650B4AE85B}"/>
    <cellStyle name="40% - Accent6 2" xfId="466" xr:uid="{C9F54BC6-9D96-4B52-9452-2AD1FDAAC7F3}"/>
    <cellStyle name="40% - Accent6 2 10" xfId="3186" xr:uid="{4DE2EE67-F3A7-4858-8622-A9B0B34BCFA0}"/>
    <cellStyle name="40% - Accent6 2 11" xfId="4091" xr:uid="{8953F750-68E1-434E-B9A2-8CC9AB6C3AEA}"/>
    <cellStyle name="40% - Accent6 2 12" xfId="5012" xr:uid="{278F1E09-3F1A-4F95-9756-723ADB7074BD}"/>
    <cellStyle name="40% - Accent6 2 2" xfId="467" xr:uid="{F8063C52-4B77-4D68-8CE8-B32448BAE9B2}"/>
    <cellStyle name="40% - Accent6 2 2 2" xfId="468" xr:uid="{153708E0-A506-48E2-9CC6-3E97D1DDB58E}"/>
    <cellStyle name="40% - Accent6 2 2 2 2" xfId="469" xr:uid="{F69FA107-4743-435B-AFFB-58E249EFAF00}"/>
    <cellStyle name="40% - Accent6 2 2 2 2 2" xfId="470" xr:uid="{918305C2-851D-4654-B60E-03203B55402E}"/>
    <cellStyle name="40% - Accent6 2 2 2 2 2 2" xfId="1449" xr:uid="{CDB6F797-E627-4189-ACB1-F1B050EFAAFB}"/>
    <cellStyle name="40% - Accent6 2 2 2 2 2 3" xfId="2314" xr:uid="{B279674C-B580-41E2-80E5-D2FC6FDEA69F}"/>
    <cellStyle name="40% - Accent6 2 2 2 2 2 4" xfId="3190" xr:uid="{4DE008AB-DF77-4887-B1F2-7AF190984D44}"/>
    <cellStyle name="40% - Accent6 2 2 2 2 2 5" xfId="4095" xr:uid="{B493FBBF-C54B-4F82-8948-1C811700A9D8}"/>
    <cellStyle name="40% - Accent6 2 2 2 2 2 6" xfId="5016" xr:uid="{80C15432-C0D6-41BA-B635-48C58685CACA}"/>
    <cellStyle name="40% - Accent6 2 2 2 2 3" xfId="1448" xr:uid="{9C083CA9-0CC7-4EC4-928F-7C3237A4BE8F}"/>
    <cellStyle name="40% - Accent6 2 2 2 2 4" xfId="2313" xr:uid="{EE74A992-9887-4208-878C-9F67EBECDE90}"/>
    <cellStyle name="40% - Accent6 2 2 2 2 5" xfId="3189" xr:uid="{75E13825-F035-40AB-87FA-852F45293F3E}"/>
    <cellStyle name="40% - Accent6 2 2 2 2 6" xfId="4094" xr:uid="{58B11783-AE6A-4AF4-B9F1-A4B4E434399E}"/>
    <cellStyle name="40% - Accent6 2 2 2 2 7" xfId="5015" xr:uid="{54A69C47-A723-48B0-B138-DB8DE7B3CCB8}"/>
    <cellStyle name="40% - Accent6 2 2 2 3" xfId="471" xr:uid="{385DB279-B836-4055-AE96-71D33A81F904}"/>
    <cellStyle name="40% - Accent6 2 2 2 3 2" xfId="1450" xr:uid="{4F8AFF93-0006-41D3-A6E3-51459E2EE7D7}"/>
    <cellStyle name="40% - Accent6 2 2 2 3 3" xfId="2315" xr:uid="{F1233330-D080-4AFD-9873-683EF8D4ADAC}"/>
    <cellStyle name="40% - Accent6 2 2 2 3 4" xfId="3191" xr:uid="{7AF95405-DB43-4577-9B57-1DF9CA8B636F}"/>
    <cellStyle name="40% - Accent6 2 2 2 3 5" xfId="4096" xr:uid="{5BA2B6D3-1352-442C-9A79-F1BD6F74AB5F}"/>
    <cellStyle name="40% - Accent6 2 2 2 3 6" xfId="5017" xr:uid="{D075BFFD-D2D3-448E-829E-99963891C20C}"/>
    <cellStyle name="40% - Accent6 2 2 2 4" xfId="1447" xr:uid="{B8055831-74D6-4516-9A4B-CE1BA558B8B5}"/>
    <cellStyle name="40% - Accent6 2 2 2 5" xfId="2312" xr:uid="{2A78E9E4-C987-4EB7-9F7A-EA88559ECB1E}"/>
    <cellStyle name="40% - Accent6 2 2 2 6" xfId="3188" xr:uid="{C3E5C86B-91A0-4D8B-ADC1-9B23B9CC3C9B}"/>
    <cellStyle name="40% - Accent6 2 2 2 7" xfId="4093" xr:uid="{9822F362-DF3A-4DF7-8BB8-DBEBE35A659A}"/>
    <cellStyle name="40% - Accent6 2 2 2 8" xfId="5014" xr:uid="{4026366D-20AF-4149-B355-C67FD5AA6610}"/>
    <cellStyle name="40% - Accent6 2 2 3" xfId="472" xr:uid="{0E9103E6-8C4B-4691-8C36-74A85D5D309F}"/>
    <cellStyle name="40% - Accent6 2 2 3 2" xfId="473" xr:uid="{88E770B5-2103-4104-9B29-53655D7D9DFF}"/>
    <cellStyle name="40% - Accent6 2 2 3 2 2" xfId="1452" xr:uid="{76EEDD80-0B1E-4DCB-BED7-3D525BE953D1}"/>
    <cellStyle name="40% - Accent6 2 2 3 2 3" xfId="2317" xr:uid="{E9223489-7AFF-4BEE-A1AC-7838A3A713D7}"/>
    <cellStyle name="40% - Accent6 2 2 3 2 4" xfId="3193" xr:uid="{82A7E8B3-9126-46C6-AB37-FF313E76E1F4}"/>
    <cellStyle name="40% - Accent6 2 2 3 2 5" xfId="4098" xr:uid="{34E27D07-ADA9-4779-B03F-3F2F0CAB44A6}"/>
    <cellStyle name="40% - Accent6 2 2 3 2 6" xfId="5019" xr:uid="{D54B4705-D734-43C6-8709-B47CC03ADA4F}"/>
    <cellStyle name="40% - Accent6 2 2 3 3" xfId="1451" xr:uid="{CD6B50AC-D7BD-41C6-B2CB-EED6076B4BC7}"/>
    <cellStyle name="40% - Accent6 2 2 3 4" xfId="2316" xr:uid="{01DDFF97-9426-476A-B481-7236F096CD68}"/>
    <cellStyle name="40% - Accent6 2 2 3 5" xfId="3192" xr:uid="{5B4A5CC0-15E4-4501-BAE6-2647158D5C93}"/>
    <cellStyle name="40% - Accent6 2 2 3 6" xfId="4097" xr:uid="{EC9DE900-EF2E-487C-A0EF-5F53C682A2EA}"/>
    <cellStyle name="40% - Accent6 2 2 3 7" xfId="5018" xr:uid="{0D798DD5-6584-4626-AA71-0BADA66141A6}"/>
    <cellStyle name="40% - Accent6 2 2 4" xfId="474" xr:uid="{E598134D-1CE4-4F7E-ADB8-265957BEE22A}"/>
    <cellStyle name="40% - Accent6 2 2 4 2" xfId="1453" xr:uid="{A1350EEC-5A7F-42D5-BE73-49C93C3A7D31}"/>
    <cellStyle name="40% - Accent6 2 2 4 3" xfId="2318" xr:uid="{4A37FAE7-9248-4C00-BE77-0E9B51146A98}"/>
    <cellStyle name="40% - Accent6 2 2 4 4" xfId="3194" xr:uid="{09E6EF04-A3CF-4CD0-BE80-8EB41679CFA4}"/>
    <cellStyle name="40% - Accent6 2 2 4 5" xfId="4099" xr:uid="{98C5F953-0B02-434F-902A-B77CB3146D57}"/>
    <cellStyle name="40% - Accent6 2 2 4 6" xfId="5020" xr:uid="{7CC030C2-D5C0-4E6D-B215-D7BA6B3B10DA}"/>
    <cellStyle name="40% - Accent6 2 2 5" xfId="1446" xr:uid="{7237EC95-DBF6-41C8-9335-F671E31F3212}"/>
    <cellStyle name="40% - Accent6 2 2 6" xfId="2311" xr:uid="{E090F0B2-D97A-4F9D-8350-C45116289052}"/>
    <cellStyle name="40% - Accent6 2 2 7" xfId="3187" xr:uid="{941B1E33-2316-46AA-8650-26CFCA72F069}"/>
    <cellStyle name="40% - Accent6 2 2 8" xfId="4092" xr:uid="{7E315193-0C6D-45E0-847A-517F6FF3F1F4}"/>
    <cellStyle name="40% - Accent6 2 2 9" xfId="5013" xr:uid="{CEFCFF85-1E47-4DAD-A82B-1ED880FCEE09}"/>
    <cellStyle name="40% - Accent6 2 3" xfId="475" xr:uid="{6B9EA95E-9359-4955-8710-B0A8ED8E6AB8}"/>
    <cellStyle name="40% - Accent6 2 3 2" xfId="476" xr:uid="{ABA78EAD-5AE6-458E-935E-AA8F97E39C0D}"/>
    <cellStyle name="40% - Accent6 2 3 2 2" xfId="477" xr:uid="{7DBE9FC5-5677-4A89-9453-9CE2D5CBB037}"/>
    <cellStyle name="40% - Accent6 2 3 2 2 2" xfId="1456" xr:uid="{7318A59D-F999-4F51-9B3B-F65CF06C1372}"/>
    <cellStyle name="40% - Accent6 2 3 2 2 3" xfId="2321" xr:uid="{475B9BBF-C5EC-48AC-9345-E019F936D9E9}"/>
    <cellStyle name="40% - Accent6 2 3 2 2 4" xfId="3197" xr:uid="{D722BCB7-B40A-430E-9F79-544BC8CDA6AE}"/>
    <cellStyle name="40% - Accent6 2 3 2 2 5" xfId="4102" xr:uid="{83E59161-8FB8-49BE-85C7-44266E151EBE}"/>
    <cellStyle name="40% - Accent6 2 3 2 2 6" xfId="5023" xr:uid="{2192EAD7-439C-49A1-9430-1C4CB8601733}"/>
    <cellStyle name="40% - Accent6 2 3 2 3" xfId="1455" xr:uid="{87F110DB-224E-4443-88C2-00879F03DA90}"/>
    <cellStyle name="40% - Accent6 2 3 2 4" xfId="2320" xr:uid="{0D55D371-B438-4E6F-94A8-979E1D9003DA}"/>
    <cellStyle name="40% - Accent6 2 3 2 5" xfId="3196" xr:uid="{BBE714EF-172A-4D7D-8DA6-095CD2C017A6}"/>
    <cellStyle name="40% - Accent6 2 3 2 6" xfId="4101" xr:uid="{CC547C35-CD7C-4CB5-87B9-A125303D227D}"/>
    <cellStyle name="40% - Accent6 2 3 2 7" xfId="5022" xr:uid="{7E9E07AB-CFCC-4C81-AA19-D094F065E83A}"/>
    <cellStyle name="40% - Accent6 2 3 3" xfId="478" xr:uid="{F60BC1BE-D0DA-4560-BED2-1B8380548EAF}"/>
    <cellStyle name="40% - Accent6 2 3 3 2" xfId="1457" xr:uid="{A30D823D-48C5-47F3-BE4A-1879D59C611E}"/>
    <cellStyle name="40% - Accent6 2 3 3 3" xfId="2322" xr:uid="{156CD15A-4E77-4FD9-B2E3-19B582BCF60A}"/>
    <cellStyle name="40% - Accent6 2 3 3 4" xfId="3198" xr:uid="{6ADA1421-7AE3-497E-BC95-79BD68600A92}"/>
    <cellStyle name="40% - Accent6 2 3 3 5" xfId="4103" xr:uid="{D55CE597-0FF0-4B01-ABC9-62A339BED975}"/>
    <cellStyle name="40% - Accent6 2 3 3 6" xfId="5024" xr:uid="{06933E51-DF18-472D-80D5-B1AB34AE65DE}"/>
    <cellStyle name="40% - Accent6 2 3 4" xfId="1454" xr:uid="{D7186996-0E03-40BA-9D61-AF298CEAB0FE}"/>
    <cellStyle name="40% - Accent6 2 3 5" xfId="2319" xr:uid="{334EA995-5B4F-43F9-B728-03F7AA269B17}"/>
    <cellStyle name="40% - Accent6 2 3 6" xfId="3195" xr:uid="{DE14166D-2736-44D0-A5C8-2D3070DBDF30}"/>
    <cellStyle name="40% - Accent6 2 3 7" xfId="4100" xr:uid="{F05DBB7C-25C2-4191-9CA2-43B66C36C6C2}"/>
    <cellStyle name="40% - Accent6 2 3 8" xfId="5021" xr:uid="{FB3DCDA5-0D78-478B-B37C-F91A8E9DB17C}"/>
    <cellStyle name="40% - Accent6 2 4" xfId="479" xr:uid="{51988F4D-CD7D-4443-AAE0-FDD9DE38162D}"/>
    <cellStyle name="40% - Accent6 2 4 2" xfId="480" xr:uid="{DA7409FF-FE7A-4047-A5C7-7918AD83FBF1}"/>
    <cellStyle name="40% - Accent6 2 4 2 2" xfId="481" xr:uid="{2D056CBC-53FD-4848-8B66-F42B26D1E215}"/>
    <cellStyle name="40% - Accent6 2 4 2 2 2" xfId="1460" xr:uid="{9FBDC72A-8695-41DA-9169-FB3F83DF72E7}"/>
    <cellStyle name="40% - Accent6 2 4 2 2 3" xfId="2325" xr:uid="{41240DE2-5C60-4DEC-84D8-8CA379420565}"/>
    <cellStyle name="40% - Accent6 2 4 2 2 4" xfId="3201" xr:uid="{EA5EE301-4EDF-43AE-980B-E264C84D5824}"/>
    <cellStyle name="40% - Accent6 2 4 2 2 5" xfId="4106" xr:uid="{E1F5E870-EE8D-457B-8275-7D5D3180C566}"/>
    <cellStyle name="40% - Accent6 2 4 2 2 6" xfId="5027" xr:uid="{93F16B69-E587-45F7-8465-DF3CF755D839}"/>
    <cellStyle name="40% - Accent6 2 4 2 3" xfId="1459" xr:uid="{BD82E23A-5EB0-46F1-AF15-4AB78487A5C9}"/>
    <cellStyle name="40% - Accent6 2 4 2 4" xfId="2324" xr:uid="{4D4BE927-A904-41F4-A48C-F906C08E0F3B}"/>
    <cellStyle name="40% - Accent6 2 4 2 5" xfId="3200" xr:uid="{3D90D556-9AC7-4450-BD0D-2F7BA8540FAE}"/>
    <cellStyle name="40% - Accent6 2 4 2 6" xfId="4105" xr:uid="{DB46D10A-AB9F-4ABE-844F-33FA879CDCEA}"/>
    <cellStyle name="40% - Accent6 2 4 2 7" xfId="5026" xr:uid="{A7ACA67F-C566-4040-9591-6DBE7E81CF30}"/>
    <cellStyle name="40% - Accent6 2 4 3" xfId="482" xr:uid="{1B69DC1A-9F06-4834-8957-AE2FC0382B86}"/>
    <cellStyle name="40% - Accent6 2 4 3 2" xfId="1461" xr:uid="{DB527304-4920-4CB1-AD86-C01CE5BDD317}"/>
    <cellStyle name="40% - Accent6 2 4 3 3" xfId="2326" xr:uid="{1F8DD570-18FA-4F50-8BE5-4C722682034F}"/>
    <cellStyle name="40% - Accent6 2 4 3 4" xfId="3202" xr:uid="{4FEE50C0-EDE6-4154-B92E-7671562A3FD3}"/>
    <cellStyle name="40% - Accent6 2 4 3 5" xfId="4107" xr:uid="{1FE1FEF3-5BDD-4814-8207-91AA03EF83DC}"/>
    <cellStyle name="40% - Accent6 2 4 3 6" xfId="5028" xr:uid="{EB8BAD2B-0668-4F3D-881A-EA255193D4D1}"/>
    <cellStyle name="40% - Accent6 2 4 4" xfId="1458" xr:uid="{789B11B2-534E-4962-84AA-A31ED402F490}"/>
    <cellStyle name="40% - Accent6 2 4 5" xfId="2323" xr:uid="{F631A65E-3005-4596-813C-6BE2B7FED03A}"/>
    <cellStyle name="40% - Accent6 2 4 6" xfId="3199" xr:uid="{D8FFE34B-4D23-4369-8554-D5AF87EE1287}"/>
    <cellStyle name="40% - Accent6 2 4 7" xfId="4104" xr:uid="{2C633D7D-C787-4185-99A6-E365BD8D157E}"/>
    <cellStyle name="40% - Accent6 2 4 8" xfId="5025" xr:uid="{74223AF9-A2F1-4D44-958E-4167218D3FA6}"/>
    <cellStyle name="40% - Accent6 2 5" xfId="483" xr:uid="{4668E7B7-7A7C-4F1B-8844-54076E52D2DB}"/>
    <cellStyle name="40% - Accent6 2 5 2" xfId="484" xr:uid="{6C345D8A-C1DC-479E-B2C6-98DDC3BED223}"/>
    <cellStyle name="40% - Accent6 2 5 2 2" xfId="1463" xr:uid="{8ACC28F4-2F1F-4F69-AC47-F60D3A0F0525}"/>
    <cellStyle name="40% - Accent6 2 5 2 3" xfId="2328" xr:uid="{FABC5642-E343-4A61-BDFC-078E3CDABF96}"/>
    <cellStyle name="40% - Accent6 2 5 2 4" xfId="3204" xr:uid="{EAC9480F-E0CE-477E-B1DC-A96E02D09814}"/>
    <cellStyle name="40% - Accent6 2 5 2 5" xfId="4109" xr:uid="{F58DBD2A-5BE1-4A7D-B3D3-2188696E9B09}"/>
    <cellStyle name="40% - Accent6 2 5 2 6" xfId="5030" xr:uid="{E02466CD-9AFA-4E07-AFB2-53D3BB32D562}"/>
    <cellStyle name="40% - Accent6 2 5 3" xfId="1462" xr:uid="{5A0CD509-383D-4EB2-99CE-0655E4D8E53D}"/>
    <cellStyle name="40% - Accent6 2 5 4" xfId="2327" xr:uid="{DB2E1A96-3BD6-4EB2-9C08-1AC5F742F76C}"/>
    <cellStyle name="40% - Accent6 2 5 5" xfId="3203" xr:uid="{7199174F-980A-45EF-A096-DFD92F9BCF11}"/>
    <cellStyle name="40% - Accent6 2 5 6" xfId="4108" xr:uid="{84E9FD49-3571-4566-BED9-B59BE063F406}"/>
    <cellStyle name="40% - Accent6 2 5 7" xfId="5029" xr:uid="{2AB50C2A-3A1D-44FD-ACC0-679FA1FF3292}"/>
    <cellStyle name="40% - Accent6 2 6" xfId="485" xr:uid="{229F2678-2344-4B0F-BDF9-2F197C707C06}"/>
    <cellStyle name="40% - Accent6 2 6 2" xfId="486" xr:uid="{D2F64AC7-9B18-4CD4-A0EC-613AC4D22372}"/>
    <cellStyle name="40% - Accent6 2 6 2 2" xfId="1465" xr:uid="{60C735EA-70A5-4AE7-8CBF-FF34BB584ACD}"/>
    <cellStyle name="40% - Accent6 2 6 2 3" xfId="2330" xr:uid="{6CBE4BFC-2034-4718-89A0-A8DCB25A9A2C}"/>
    <cellStyle name="40% - Accent6 2 6 2 4" xfId="3206" xr:uid="{8B295104-E135-4A3E-B484-80F774C142FF}"/>
    <cellStyle name="40% - Accent6 2 6 2 5" xfId="4111" xr:uid="{08D8FF8A-DCC9-4E27-87D7-284EFCB88BED}"/>
    <cellStyle name="40% - Accent6 2 6 2 6" xfId="5032" xr:uid="{FB6B56F3-3FD6-4B7F-9D8C-9067BE9D3338}"/>
    <cellStyle name="40% - Accent6 2 6 3" xfId="1464" xr:uid="{B64A5776-B16D-4808-8602-C45F9C64A53B}"/>
    <cellStyle name="40% - Accent6 2 6 4" xfId="2329" xr:uid="{866DAA84-1FC4-4103-B8C8-1CC28AD02FD9}"/>
    <cellStyle name="40% - Accent6 2 6 5" xfId="3205" xr:uid="{C48DA8DE-D949-4186-BFA8-545156B3E938}"/>
    <cellStyle name="40% - Accent6 2 6 6" xfId="4110" xr:uid="{27955AB9-5A4C-437F-911F-95BA718D4A97}"/>
    <cellStyle name="40% - Accent6 2 6 7" xfId="5031" xr:uid="{3DE8F780-E330-425C-AD2D-DD3E840896F8}"/>
    <cellStyle name="40% - Accent6 2 7" xfId="487" xr:uid="{6235ABE1-3263-4EBA-B625-D93BE31F48AE}"/>
    <cellStyle name="40% - Accent6 2 7 2" xfId="1466" xr:uid="{26C7AA47-F09C-496E-A02A-D4F8D68509AF}"/>
    <cellStyle name="40% - Accent6 2 7 3" xfId="2331" xr:uid="{502E3467-DF2B-4B66-B2A4-2BD48D461C1E}"/>
    <cellStyle name="40% - Accent6 2 7 4" xfId="3207" xr:uid="{20F30BE0-D93D-4AD1-B090-26D13298EF84}"/>
    <cellStyle name="40% - Accent6 2 7 5" xfId="4112" xr:uid="{7E96C465-5933-4D45-A9B7-7D94E850E233}"/>
    <cellStyle name="40% - Accent6 2 7 6" xfId="5033" xr:uid="{1AD18E48-6ABE-4392-A8EF-B38030B85DDC}"/>
    <cellStyle name="40% - Accent6 2 8" xfId="1445" xr:uid="{B4D65E58-81D1-49A0-8F43-5DB2D3994825}"/>
    <cellStyle name="40% - Accent6 2 9" xfId="2310" xr:uid="{D996871E-B2BD-4F6C-928C-67C9B59C3D68}"/>
    <cellStyle name="40% - Accent6 3" xfId="488" xr:uid="{A64E868A-045E-4A83-8B13-BBEF78BA97DB}"/>
    <cellStyle name="40% - Accent6 3 2" xfId="489" xr:uid="{F769F2E8-21D8-4795-8A70-6DC9817308AE}"/>
    <cellStyle name="40% - Accent6 3 2 2" xfId="490" xr:uid="{5E20D4ED-8F31-4419-A31B-2E5B563B3C32}"/>
    <cellStyle name="40% - Accent6 3 2 2 2" xfId="491" xr:uid="{E1C5CE9E-B50F-4174-A350-C7914A051672}"/>
    <cellStyle name="40% - Accent6 3 2 2 2 2" xfId="1470" xr:uid="{6FBA4D9C-4251-4B11-8B9A-003A4FB12A1C}"/>
    <cellStyle name="40% - Accent6 3 2 2 2 3" xfId="2335" xr:uid="{BFDB4ADD-9729-4495-896E-9BB1BBA76D25}"/>
    <cellStyle name="40% - Accent6 3 2 2 2 4" xfId="3211" xr:uid="{4BB1EBD6-4196-455B-AC37-AF61D6765BFE}"/>
    <cellStyle name="40% - Accent6 3 2 2 2 5" xfId="4116" xr:uid="{217B985C-C49F-40BF-81FA-3656DBD7EB93}"/>
    <cellStyle name="40% - Accent6 3 2 2 2 6" xfId="5037" xr:uid="{0FF0D5B9-77E0-4F9F-8D3C-04B9DB139F75}"/>
    <cellStyle name="40% - Accent6 3 2 2 3" xfId="1469" xr:uid="{73B14E05-60BB-4382-B586-F0A2EB3D8FAA}"/>
    <cellStyle name="40% - Accent6 3 2 2 4" xfId="2334" xr:uid="{F1BE2934-E918-4DE1-96FD-D928AC5570F8}"/>
    <cellStyle name="40% - Accent6 3 2 2 5" xfId="3210" xr:uid="{8942A00E-66F7-4651-B054-B04EC92D9DD2}"/>
    <cellStyle name="40% - Accent6 3 2 2 6" xfId="4115" xr:uid="{53354EB1-619B-45E8-8A43-7367AFB088EF}"/>
    <cellStyle name="40% - Accent6 3 2 2 7" xfId="5036" xr:uid="{BD99BE39-701A-4F5F-9B8F-9B357897BDCA}"/>
    <cellStyle name="40% - Accent6 3 2 3" xfId="492" xr:uid="{4869E9F1-C780-4E87-84BF-740DA2178592}"/>
    <cellStyle name="40% - Accent6 3 2 3 2" xfId="1471" xr:uid="{3656585D-1E84-40F9-8235-261258B09DF7}"/>
    <cellStyle name="40% - Accent6 3 2 3 3" xfId="2336" xr:uid="{EA76B483-4BF5-4432-A357-66092B38D3CA}"/>
    <cellStyle name="40% - Accent6 3 2 3 4" xfId="3212" xr:uid="{A4073953-F381-4B46-88C8-F6C947F24563}"/>
    <cellStyle name="40% - Accent6 3 2 3 5" xfId="4117" xr:uid="{379A1F7C-E856-4DF9-B499-A8E5ED7BEB02}"/>
    <cellStyle name="40% - Accent6 3 2 3 6" xfId="5038" xr:uid="{F7FE739E-D89F-40FA-B073-AC5A202C6C60}"/>
    <cellStyle name="40% - Accent6 3 2 4" xfId="1468" xr:uid="{D9BB6426-EDD1-4A5D-B88C-D3A96955A857}"/>
    <cellStyle name="40% - Accent6 3 2 5" xfId="2333" xr:uid="{AE7BB68E-BF06-40E8-AAD1-714AF738AF94}"/>
    <cellStyle name="40% - Accent6 3 2 6" xfId="3209" xr:uid="{3517557A-1C5B-421E-A7E6-6751BC914DF4}"/>
    <cellStyle name="40% - Accent6 3 2 7" xfId="4114" xr:uid="{49FF3C05-A2E4-4504-8A0A-B978EA1E1864}"/>
    <cellStyle name="40% - Accent6 3 2 8" xfId="5035" xr:uid="{205B9853-5385-4E23-9892-3B2BC2FD335B}"/>
    <cellStyle name="40% - Accent6 3 3" xfId="493" xr:uid="{6A6E2674-C7E5-4F38-B7BF-D98B270ED938}"/>
    <cellStyle name="40% - Accent6 3 3 2" xfId="494" xr:uid="{29D96EA7-5DDC-44D6-A647-44C21AA9F320}"/>
    <cellStyle name="40% - Accent6 3 3 2 2" xfId="1473" xr:uid="{26057121-671A-47CF-82E1-3000AFC4F4D9}"/>
    <cellStyle name="40% - Accent6 3 3 2 3" xfId="2338" xr:uid="{FA527450-F5C0-4159-BAA6-76788449F186}"/>
    <cellStyle name="40% - Accent6 3 3 2 4" xfId="3214" xr:uid="{04D85721-00F5-499D-BA49-00809A91BF84}"/>
    <cellStyle name="40% - Accent6 3 3 2 5" xfId="4119" xr:uid="{FBE8AC7C-B4E3-4B66-8A8D-E0A2A9236844}"/>
    <cellStyle name="40% - Accent6 3 3 2 6" xfId="5040" xr:uid="{000DA83C-3423-4AE0-B7C9-85B1446F6390}"/>
    <cellStyle name="40% - Accent6 3 3 3" xfId="1472" xr:uid="{5AA0F8E8-1C68-444F-ABD0-A78D2D21FBFC}"/>
    <cellStyle name="40% - Accent6 3 3 4" xfId="2337" xr:uid="{2FB1B913-CF37-47B8-A3D5-D50535600C2C}"/>
    <cellStyle name="40% - Accent6 3 3 5" xfId="3213" xr:uid="{AD16677E-D700-4C3D-B29F-F4B213C6F1C8}"/>
    <cellStyle name="40% - Accent6 3 3 6" xfId="4118" xr:uid="{2749AEEB-2BA4-451E-80A2-E58AA6FDF13D}"/>
    <cellStyle name="40% - Accent6 3 3 7" xfId="5039" xr:uid="{87913759-7DEC-4063-9EF7-0FB470B85CD4}"/>
    <cellStyle name="40% - Accent6 3 4" xfId="495" xr:uid="{F3B0FF6F-7B52-412B-B0CE-86D8BD8C8689}"/>
    <cellStyle name="40% - Accent6 3 4 2" xfId="1474" xr:uid="{0EE93B3C-D004-4D3B-8BC2-94BF8BB4E2EA}"/>
    <cellStyle name="40% - Accent6 3 4 3" xfId="2339" xr:uid="{AAD23F30-6F84-433C-8283-8B9CA5CEED7A}"/>
    <cellStyle name="40% - Accent6 3 4 4" xfId="3215" xr:uid="{18B091CA-A8FF-4A40-BA74-3885659C0EA7}"/>
    <cellStyle name="40% - Accent6 3 4 5" xfId="4120" xr:uid="{7F4BC769-CC9C-40E4-B4DD-2CFABF5872C6}"/>
    <cellStyle name="40% - Accent6 3 4 6" xfId="5041" xr:uid="{9A8E96ED-BABF-4404-8FF2-70BE3DC89054}"/>
    <cellStyle name="40% - Accent6 3 5" xfId="1467" xr:uid="{32DA308D-0716-4ABD-919B-871B87D25CDD}"/>
    <cellStyle name="40% - Accent6 3 6" xfId="2332" xr:uid="{3399A484-5967-476B-ABF2-B78D4A976AFE}"/>
    <cellStyle name="40% - Accent6 3 7" xfId="3208" xr:uid="{CC87D3A2-9E01-448B-8C4D-17EBE500988F}"/>
    <cellStyle name="40% - Accent6 3 8" xfId="4113" xr:uid="{5FDC9A06-B713-426D-B9B3-49455E56DCD6}"/>
    <cellStyle name="40% - Accent6 3 9" xfId="5034" xr:uid="{DC0DCF5C-82D0-465B-AB03-15AF43F997AE}"/>
    <cellStyle name="40% - Accent6 4" xfId="496" xr:uid="{FB0539C1-F578-4F6D-899F-A121AEB23281}"/>
    <cellStyle name="40% - Accent6 4 2" xfId="497" xr:uid="{89ECB066-0897-4CBC-9B3E-8144815D736F}"/>
    <cellStyle name="40% - Accent6 4 2 2" xfId="498" xr:uid="{E3F90B65-B0D6-4FB0-9ACE-C12E996CF322}"/>
    <cellStyle name="40% - Accent6 4 2 2 2" xfId="1477" xr:uid="{1ABF828B-AEF4-4325-9D29-6DE1BE2EA7AC}"/>
    <cellStyle name="40% - Accent6 4 2 2 3" xfId="2342" xr:uid="{0CB61890-0B2F-425C-99E7-1A25D704294C}"/>
    <cellStyle name="40% - Accent6 4 2 2 4" xfId="3218" xr:uid="{5378DA9B-FDF3-44AF-9451-135D0079123C}"/>
    <cellStyle name="40% - Accent6 4 2 2 5" xfId="4123" xr:uid="{8F5FCBE3-FEB9-4B81-96F4-1E0B0686D0DD}"/>
    <cellStyle name="40% - Accent6 4 2 2 6" xfId="5044" xr:uid="{2BAB9851-4852-440D-A0EE-7C1050E52ADD}"/>
    <cellStyle name="40% - Accent6 4 2 3" xfId="1476" xr:uid="{47F3F3AF-2DBF-44C0-B763-CF91252BDC22}"/>
    <cellStyle name="40% - Accent6 4 2 4" xfId="2341" xr:uid="{EC4DD8B8-B512-4BB9-A288-4C3FE28491D4}"/>
    <cellStyle name="40% - Accent6 4 2 5" xfId="3217" xr:uid="{914AE639-3F32-4550-878F-4134EF68065E}"/>
    <cellStyle name="40% - Accent6 4 2 6" xfId="4122" xr:uid="{DA9C1360-03A7-4E91-A0FB-CBC505F9DE56}"/>
    <cellStyle name="40% - Accent6 4 2 7" xfId="5043" xr:uid="{513E0D65-55B8-4DCC-AF4A-566FB5156B18}"/>
    <cellStyle name="40% - Accent6 4 3" xfId="499" xr:uid="{8DE13C3B-BC2F-4B75-9DDA-BFB70A803FDC}"/>
    <cellStyle name="40% - Accent6 4 3 2" xfId="1478" xr:uid="{A3273A01-D689-4ADF-B0B2-7175E314910D}"/>
    <cellStyle name="40% - Accent6 4 3 3" xfId="2343" xr:uid="{9838AC7B-EBA2-4552-A3CA-5EF029545456}"/>
    <cellStyle name="40% - Accent6 4 3 4" xfId="3219" xr:uid="{29A2ED27-A8ED-4804-A15B-85F32D55D02F}"/>
    <cellStyle name="40% - Accent6 4 3 5" xfId="4124" xr:uid="{31AF8ACA-5BFF-4037-B8C9-D68117D9014F}"/>
    <cellStyle name="40% - Accent6 4 3 6" xfId="5045" xr:uid="{BDF5DEB2-3195-4ADA-9715-0DAE1D148930}"/>
    <cellStyle name="40% - Accent6 4 4" xfId="1475" xr:uid="{51E8A90F-D72A-4D60-9DAB-7331E0B9289A}"/>
    <cellStyle name="40% - Accent6 4 5" xfId="2340" xr:uid="{B0D99418-BDD3-4534-89D6-04124F63E049}"/>
    <cellStyle name="40% - Accent6 4 6" xfId="3216" xr:uid="{5AC00861-002A-456D-AD9D-EABF479CAF31}"/>
    <cellStyle name="40% - Accent6 4 7" xfId="4121" xr:uid="{572530AB-1ACA-4C5F-978B-2234F4368147}"/>
    <cellStyle name="40% - Accent6 4 8" xfId="5042" xr:uid="{E815C7E8-9956-4F31-B980-46958DBE3160}"/>
    <cellStyle name="40% - Accent6 5" xfId="500" xr:uid="{DBF13B94-5EFB-4AFC-82C6-E0E439814190}"/>
    <cellStyle name="40% - Accent6 5 2" xfId="501" xr:uid="{1D106989-18EB-4229-B81A-3709EE8B0AAF}"/>
    <cellStyle name="40% - Accent6 5 2 2" xfId="502" xr:uid="{29E6241C-C0F7-4B3E-B847-57F5191934AB}"/>
    <cellStyle name="40% - Accent6 5 2 2 2" xfId="1481" xr:uid="{0F97437F-9E17-44B7-B2EA-F50E3116ACE0}"/>
    <cellStyle name="40% - Accent6 5 2 2 3" xfId="2346" xr:uid="{4506CE26-8DA1-4EA6-AE3F-E4F90C0C0CF0}"/>
    <cellStyle name="40% - Accent6 5 2 2 4" xfId="3222" xr:uid="{66DAA15B-12C5-4A8E-BC5E-5B267152E910}"/>
    <cellStyle name="40% - Accent6 5 2 2 5" xfId="4127" xr:uid="{25C607D6-277C-4BF2-AC0F-AB96A8269390}"/>
    <cellStyle name="40% - Accent6 5 2 2 6" xfId="5048" xr:uid="{8DB9CA4E-F142-450E-8E73-02D336383145}"/>
    <cellStyle name="40% - Accent6 5 2 3" xfId="1480" xr:uid="{B05B445A-18FD-4973-A51A-C1B10CDE061D}"/>
    <cellStyle name="40% - Accent6 5 2 4" xfId="2345" xr:uid="{1FF9B145-3E2C-42F0-B1C9-E64EC7D31930}"/>
    <cellStyle name="40% - Accent6 5 2 5" xfId="3221" xr:uid="{F2D854C9-5BC0-4455-AFBF-A8AAD1E4AFC0}"/>
    <cellStyle name="40% - Accent6 5 2 6" xfId="4126" xr:uid="{6E5BF0D4-2785-4936-9A24-FD3B5FDDC8FF}"/>
    <cellStyle name="40% - Accent6 5 2 7" xfId="5047" xr:uid="{C778BB17-EE11-4F3A-B8D6-63AFABDAE740}"/>
    <cellStyle name="40% - Accent6 5 3" xfId="503" xr:uid="{7B7B8F0B-3952-4EF8-90A6-6E5BAD2D738B}"/>
    <cellStyle name="40% - Accent6 5 3 2" xfId="1482" xr:uid="{A4A5EFAB-AF41-4B86-B3DB-2FD6A47FF709}"/>
    <cellStyle name="40% - Accent6 5 3 3" xfId="2347" xr:uid="{1C93A45D-742C-4755-A412-744D221FFB3A}"/>
    <cellStyle name="40% - Accent6 5 3 4" xfId="3223" xr:uid="{7F01AB84-44EB-46AE-BAEF-08FF1E38CA15}"/>
    <cellStyle name="40% - Accent6 5 3 5" xfId="4128" xr:uid="{DD52F991-A70D-44D3-9CED-3BBD9B1FCE82}"/>
    <cellStyle name="40% - Accent6 5 3 6" xfId="5049" xr:uid="{02CCCBAB-2A30-493A-BDF4-0DE18D3EB8C7}"/>
    <cellStyle name="40% - Accent6 5 4" xfId="1479" xr:uid="{6F9B3C81-BB02-491B-86C5-9F2CB57595B9}"/>
    <cellStyle name="40% - Accent6 5 5" xfId="2344" xr:uid="{FF2DA7EE-740A-4950-B557-3688AF573AD7}"/>
    <cellStyle name="40% - Accent6 5 6" xfId="3220" xr:uid="{3D328E2F-8796-42FB-993A-CB22DD9B23AE}"/>
    <cellStyle name="40% - Accent6 5 7" xfId="4125" xr:uid="{E80E0611-EACF-46AB-AA14-FA585E30555D}"/>
    <cellStyle name="40% - Accent6 5 8" xfId="5046" xr:uid="{AD890F57-7D54-4386-9DDC-E2EF0C6028D1}"/>
    <cellStyle name="40% - Accent6 6" xfId="504" xr:uid="{C05D49A8-51FD-4B96-A1F2-3F2545F95C58}"/>
    <cellStyle name="40% - Accent6 6 2" xfId="505" xr:uid="{48CD9688-5BEB-4F3E-B557-26E3CD5D3B7F}"/>
    <cellStyle name="40% - Accent6 6 2 2" xfId="1484" xr:uid="{4F2D01F7-A46C-4665-9921-8772FD4CBE51}"/>
    <cellStyle name="40% - Accent6 6 2 3" xfId="2349" xr:uid="{473168E4-CF30-4AF3-BFA9-4123BB0E06D1}"/>
    <cellStyle name="40% - Accent6 6 2 4" xfId="3225" xr:uid="{3A560168-5753-402C-8CE9-1291D5978E32}"/>
    <cellStyle name="40% - Accent6 6 2 5" xfId="4130" xr:uid="{2D926784-851D-4EF3-8192-A1571BD6CE19}"/>
    <cellStyle name="40% - Accent6 6 2 6" xfId="5051" xr:uid="{EE45E7FF-6670-4B93-BC66-A607A2BB35F3}"/>
    <cellStyle name="40% - Accent6 6 3" xfId="1483" xr:uid="{1C33C549-7ED2-4CE0-9AB7-ADA0B6395088}"/>
    <cellStyle name="40% - Accent6 6 4" xfId="2348" xr:uid="{9114F901-4274-4379-8DCE-C9AB90B0C92F}"/>
    <cellStyle name="40% - Accent6 6 5" xfId="3224" xr:uid="{B7F30C38-1F8F-4C95-9AD0-ADD14F3D1805}"/>
    <cellStyle name="40% - Accent6 6 6" xfId="4129" xr:uid="{147EC454-E0A0-41E0-AE12-DE7D31487B9F}"/>
    <cellStyle name="40% - Accent6 6 7" xfId="5050" xr:uid="{574F5D40-2261-4EDA-BA8C-6ECFB370C702}"/>
    <cellStyle name="40% - Accent6 7" xfId="506" xr:uid="{64553B7C-AFD0-45A0-9061-9761D827D51B}"/>
    <cellStyle name="40% - Accent6 7 2" xfId="507" xr:uid="{A9CB88C0-A70B-43EB-9DE0-2971ABF7E658}"/>
    <cellStyle name="40% - Accent6 7 2 2" xfId="1486" xr:uid="{425B79F8-996B-4C2D-9CA7-597FC352D00C}"/>
    <cellStyle name="40% - Accent6 7 2 3" xfId="2351" xr:uid="{750B0089-36DE-41D4-99F6-2CB0F08844E1}"/>
    <cellStyle name="40% - Accent6 7 2 4" xfId="3227" xr:uid="{D7AB4858-F633-4F7D-809E-653B32D72E64}"/>
    <cellStyle name="40% - Accent6 7 2 5" xfId="4132" xr:uid="{B2434E4F-5F73-43C3-A92E-E6DF9C6620F0}"/>
    <cellStyle name="40% - Accent6 7 2 6" xfId="5053" xr:uid="{4C2A81F9-025A-4A7F-922A-8FC1A8195223}"/>
    <cellStyle name="40% - Accent6 7 3" xfId="1485" xr:uid="{DA687946-0D55-4097-944A-B1B673CA783C}"/>
    <cellStyle name="40% - Accent6 7 4" xfId="2350" xr:uid="{9866B214-3DC1-441F-B7B1-E6D7F5F5C5C1}"/>
    <cellStyle name="40% - Accent6 7 5" xfId="3226" xr:uid="{F98D142C-010C-415E-85CA-28A009D65DFD}"/>
    <cellStyle name="40% - Accent6 7 6" xfId="4131" xr:uid="{B1D10DCC-C941-4DAB-A012-5A1BEC057503}"/>
    <cellStyle name="40% - Accent6 7 7" xfId="5052" xr:uid="{0710E400-C45F-44FF-A65E-B85986F2B1C4}"/>
    <cellStyle name="60% - Accent1 2" xfId="508" xr:uid="{68B805D7-F13B-4A6D-93A5-A88C8AA9D109}"/>
    <cellStyle name="60% - Accent1 2 2" xfId="509" xr:uid="{28DBC14C-EE04-49A2-8896-6F3073CDCA2B}"/>
    <cellStyle name="60% - Accent1 2 2 2" xfId="510" xr:uid="{D10CCF06-D7DD-4667-9DA0-F62E6BD2EC03}"/>
    <cellStyle name="60% - Accent1 2 2 2 2" xfId="1489" xr:uid="{9A4E14BF-1830-4CB2-BEDA-85437F2CE0B5}"/>
    <cellStyle name="60% - Accent1 2 2 2 3" xfId="2354" xr:uid="{8760B07B-CCE4-4A29-8424-0D9C2A9A6F4F}"/>
    <cellStyle name="60% - Accent1 2 2 2 4" xfId="3230" xr:uid="{C2BEAE55-B63A-4396-8CEA-8EEB1D2AA461}"/>
    <cellStyle name="60% - Accent1 2 2 2 5" xfId="4135" xr:uid="{2959D39F-E9BC-413F-9147-3FB3E7BC2CC3}"/>
    <cellStyle name="60% - Accent1 2 2 2 6" xfId="5056" xr:uid="{9CC8BC56-8D88-48B6-8E82-83EDCB3BFBEC}"/>
    <cellStyle name="60% - Accent1 2 2 3" xfId="1488" xr:uid="{CC9AF781-5094-4DDB-9426-623C714121A5}"/>
    <cellStyle name="60% - Accent1 2 2 4" xfId="2353" xr:uid="{A63A85AE-AA76-47DC-8930-98D4336EAEFB}"/>
    <cellStyle name="60% - Accent1 2 2 5" xfId="3229" xr:uid="{AC0BE977-EAC1-492E-AAB5-C278B0E27D19}"/>
    <cellStyle name="60% - Accent1 2 2 6" xfId="4134" xr:uid="{CFBF5473-E852-44A6-A7EE-E0C41F26B5D6}"/>
    <cellStyle name="60% - Accent1 2 2 7" xfId="5055" xr:uid="{102BD84A-58DF-4119-8B93-5A2462A1E9F9}"/>
    <cellStyle name="60% - Accent1 2 3" xfId="511" xr:uid="{688C9CAB-48B2-4B35-85A9-39A6124AA774}"/>
    <cellStyle name="60% - Accent1 2 3 2" xfId="1490" xr:uid="{405121AF-1410-4D5A-9D62-A3A00B0EEF8C}"/>
    <cellStyle name="60% - Accent1 2 3 3" xfId="2355" xr:uid="{7B5C2F0B-2244-49AF-9667-608AE4D67F4F}"/>
    <cellStyle name="60% - Accent1 2 3 4" xfId="3231" xr:uid="{248C2FAC-B10E-4088-AA86-2270A3B1CAA5}"/>
    <cellStyle name="60% - Accent1 2 3 5" xfId="4136" xr:uid="{B44EA0AB-E713-4FE6-BD3A-C3BB72770718}"/>
    <cellStyle name="60% - Accent1 2 3 6" xfId="5057" xr:uid="{2086701A-2CFE-4EB8-B0E9-F1D575FF3532}"/>
    <cellStyle name="60% - Accent1 2 4" xfId="1487" xr:uid="{4269F608-89B7-48A8-9DA7-C7AFC6CC59A7}"/>
    <cellStyle name="60% - Accent1 2 5" xfId="2352" xr:uid="{537785EA-A775-4B5F-A7EE-228BF6A172BF}"/>
    <cellStyle name="60% - Accent1 2 6" xfId="3228" xr:uid="{31D1C6D6-0E8E-44B9-B5F9-818E4B2A1117}"/>
    <cellStyle name="60% - Accent1 2 7" xfId="4133" xr:uid="{F2D0951F-F176-4D77-886B-6EDE0585C14C}"/>
    <cellStyle name="60% - Accent1 2 8" xfId="5054" xr:uid="{C17308C9-B585-4F03-BFE9-BBD29D623686}"/>
    <cellStyle name="60% - Accent1 3" xfId="512" xr:uid="{F524A9A2-53CF-4650-98A5-C6560644BE9C}"/>
    <cellStyle name="60% - Accent1 4" xfId="513" xr:uid="{873E9F05-7987-4898-9D04-8BE9F89F57C5}"/>
    <cellStyle name="60% - Accent1 4 2" xfId="514" xr:uid="{370233D5-A0D8-4BE0-A70B-2D52D02924AB}"/>
    <cellStyle name="60% - Accent1 4 2 2" xfId="1492" xr:uid="{CCD05339-D59D-4FC2-B1B9-31359398B01A}"/>
    <cellStyle name="60% - Accent1 4 2 3" xfId="2357" xr:uid="{B265AD03-CE41-4C9E-964D-D4CDDC9A964F}"/>
    <cellStyle name="60% - Accent1 4 2 4" xfId="3234" xr:uid="{787B158D-2332-4CC2-8A8D-430ACF6DBC87}"/>
    <cellStyle name="60% - Accent1 4 2 5" xfId="4138" xr:uid="{E600B36C-32BF-4527-9A8B-F4201CEE672B}"/>
    <cellStyle name="60% - Accent1 4 2 6" xfId="5059" xr:uid="{CEF2C041-1117-4266-BC0A-F482037CE020}"/>
    <cellStyle name="60% - Accent1 4 3" xfId="1491" xr:uid="{27B50957-4794-4707-89ED-54AC79436358}"/>
    <cellStyle name="60% - Accent1 4 4" xfId="2356" xr:uid="{2CEC806B-1F86-4917-8D5C-B0B607099A27}"/>
    <cellStyle name="60% - Accent1 4 5" xfId="3233" xr:uid="{F4F56001-4F5A-4975-B55F-4CB530B622B7}"/>
    <cellStyle name="60% - Accent1 4 6" xfId="4137" xr:uid="{43AB742F-77A6-4DF3-8926-DCC3491AB839}"/>
    <cellStyle name="60% - Accent1 4 7" xfId="5058" xr:uid="{A57A1D4A-29CC-4AC2-BBD5-4C494F96E865}"/>
    <cellStyle name="60% - Accent2 2" xfId="515" xr:uid="{508FA619-75E7-4CF3-B483-0E38942DD57C}"/>
    <cellStyle name="60% - Accent2 2 2" xfId="516" xr:uid="{5CF504F9-22DA-459F-9526-995A65CCD91C}"/>
    <cellStyle name="60% - Accent2 2 2 2" xfId="517" xr:uid="{674920B5-F1FA-44F1-BFF5-25BC6AF30FD1}"/>
    <cellStyle name="60% - Accent2 2 2 2 2" xfId="1495" xr:uid="{1BD94EEE-BDE1-471A-A16A-C16017E4C607}"/>
    <cellStyle name="60% - Accent2 2 2 2 3" xfId="2360" xr:uid="{99B0F35D-9882-475C-B9CE-E72BD23889B4}"/>
    <cellStyle name="60% - Accent2 2 2 2 4" xfId="3237" xr:uid="{960CDED7-BFD6-4F24-8D67-33C11C1337FA}"/>
    <cellStyle name="60% - Accent2 2 2 2 5" xfId="4141" xr:uid="{D5D6B652-13BC-4AF8-9BEE-F2E415FFC842}"/>
    <cellStyle name="60% - Accent2 2 2 2 6" xfId="5062" xr:uid="{D55F25A3-184D-4F4C-BB84-8A0ACF18B74F}"/>
    <cellStyle name="60% - Accent2 2 2 3" xfId="1494" xr:uid="{D7B143ED-4EEF-492F-9DB4-27C7A4473DE2}"/>
    <cellStyle name="60% - Accent2 2 2 4" xfId="2359" xr:uid="{7E32B6A4-3976-46FD-917E-D47342A8CCC5}"/>
    <cellStyle name="60% - Accent2 2 2 5" xfId="3236" xr:uid="{7BA6E7EE-8E31-457C-B429-31BBED38E4A3}"/>
    <cellStyle name="60% - Accent2 2 2 6" xfId="4140" xr:uid="{D557D9E6-355A-44C0-B810-F0FBCB74226F}"/>
    <cellStyle name="60% - Accent2 2 2 7" xfId="5061" xr:uid="{A40A7B83-AA96-4CA3-B2A0-88071135493F}"/>
    <cellStyle name="60% - Accent2 2 3" xfId="518" xr:uid="{933031B7-0F1B-47B5-9539-A0B67E7CB04E}"/>
    <cellStyle name="60% - Accent2 2 3 2" xfId="1496" xr:uid="{C92202DB-3035-4FB3-A2A2-8ECD0813B2A2}"/>
    <cellStyle name="60% - Accent2 2 3 3" xfId="2361" xr:uid="{AF134134-7EE4-46C8-A8E4-74633CF2D5A4}"/>
    <cellStyle name="60% - Accent2 2 3 4" xfId="3238" xr:uid="{765F61CB-7E3F-4ECB-8563-14A43FB26C4C}"/>
    <cellStyle name="60% - Accent2 2 3 5" xfId="4142" xr:uid="{F3DD8B02-557D-478C-8A0D-425790FA891C}"/>
    <cellStyle name="60% - Accent2 2 3 6" xfId="5063" xr:uid="{A539296C-7381-43D9-84AD-F65FCEBF8DFE}"/>
    <cellStyle name="60% - Accent2 2 4" xfId="1493" xr:uid="{0129571A-1D57-4795-943D-30994BADF8BC}"/>
    <cellStyle name="60% - Accent2 2 5" xfId="2358" xr:uid="{4A7DD2CC-013F-43F3-A838-865907F8BD28}"/>
    <cellStyle name="60% - Accent2 2 6" xfId="3235" xr:uid="{D01B4651-E7EF-4D9A-B86C-B97FEC0E1E63}"/>
    <cellStyle name="60% - Accent2 2 7" xfId="4139" xr:uid="{B70DED76-AECA-4696-96B0-93701EF9ABAA}"/>
    <cellStyle name="60% - Accent2 2 8" xfId="5060" xr:uid="{0D8D138A-356B-400A-BB21-1EB695C011F1}"/>
    <cellStyle name="60% - Accent2 3" xfId="519" xr:uid="{ACF456D0-6EBE-4226-9D5D-1D56390D8F0A}"/>
    <cellStyle name="60% - Accent2 4" xfId="520" xr:uid="{44503B1F-AAB6-4B80-9AE7-FA4A9D0E368B}"/>
    <cellStyle name="60% - Accent2 4 2" xfId="521" xr:uid="{6F6A46DD-3D17-4F45-9446-410EE91438AF}"/>
    <cellStyle name="60% - Accent2 4 2 2" xfId="1498" xr:uid="{218EDC7C-CCFD-4F51-A07E-5B10CF4D2C93}"/>
    <cellStyle name="60% - Accent2 4 2 3" xfId="2363" xr:uid="{F70217CD-74B1-4757-8412-18FCB77762FE}"/>
    <cellStyle name="60% - Accent2 4 2 4" xfId="3240" xr:uid="{56689FE7-DB28-432A-A5AD-C01E5CF59437}"/>
    <cellStyle name="60% - Accent2 4 2 5" xfId="4144" xr:uid="{D0B857D8-FCEC-4A8E-B1A8-21B39C44C26D}"/>
    <cellStyle name="60% - Accent2 4 2 6" xfId="5065" xr:uid="{DAEBF848-7736-4E3C-A2C0-4597974B1864}"/>
    <cellStyle name="60% - Accent2 4 3" xfId="1497" xr:uid="{C5FBCFCE-76B9-45DA-8CD7-360E3C17A63B}"/>
    <cellStyle name="60% - Accent2 4 4" xfId="2362" xr:uid="{7774CEA8-2A30-4064-90F1-9E90CDD11695}"/>
    <cellStyle name="60% - Accent2 4 5" xfId="3239" xr:uid="{7BFE807C-3A5E-41A5-B90B-2B0F9755B873}"/>
    <cellStyle name="60% - Accent2 4 6" xfId="4143" xr:uid="{194004D8-4FD1-4E32-9280-13CAE65D6DDE}"/>
    <cellStyle name="60% - Accent2 4 7" xfId="5064" xr:uid="{C3C3A08D-E32D-49E0-AC38-E952F0359464}"/>
    <cellStyle name="60% - Accent3 2" xfId="522" xr:uid="{58613C50-F3CC-4B11-A527-8D2487E129E0}"/>
    <cellStyle name="60% - Accent3 2 2" xfId="523" xr:uid="{EC20B6DD-2E8F-453D-8981-8020A8AC8509}"/>
    <cellStyle name="60% - Accent3 2 2 2" xfId="524" xr:uid="{81F2410D-90BD-448B-8E06-BB4AFD761A95}"/>
    <cellStyle name="60% - Accent3 2 2 2 2" xfId="1501" xr:uid="{73934303-50F3-4782-ACE4-B406E019C497}"/>
    <cellStyle name="60% - Accent3 2 2 2 3" xfId="2366" xr:uid="{E0644871-D4A3-4D2E-B0CD-A3330298C854}"/>
    <cellStyle name="60% - Accent3 2 2 2 4" xfId="3243" xr:uid="{303E5E1F-97A3-472C-BBA4-43696D7F1A7E}"/>
    <cellStyle name="60% - Accent3 2 2 2 5" xfId="4147" xr:uid="{26C1AAC0-47F7-48C5-81AE-6FA8C367B892}"/>
    <cellStyle name="60% - Accent3 2 2 2 6" xfId="5068" xr:uid="{6083B98C-26AD-4051-AAA2-DEFDCA85E5DB}"/>
    <cellStyle name="60% - Accent3 2 2 3" xfId="1500" xr:uid="{C6F5A7BE-A38A-41AC-A9D0-CEFCDC636450}"/>
    <cellStyle name="60% - Accent3 2 2 4" xfId="2365" xr:uid="{5434BC70-F106-439F-AC6A-749A09799192}"/>
    <cellStyle name="60% - Accent3 2 2 5" xfId="3242" xr:uid="{A5E1378C-2C22-4420-879F-574E41EDF013}"/>
    <cellStyle name="60% - Accent3 2 2 6" xfId="4146" xr:uid="{2CA4EF25-8592-48C7-AF03-83956CA8333C}"/>
    <cellStyle name="60% - Accent3 2 2 7" xfId="5067" xr:uid="{6B607C97-0771-4E54-A0DB-74FC1B8286C4}"/>
    <cellStyle name="60% - Accent3 2 3" xfId="525" xr:uid="{EC9601F8-3C06-454F-8462-EA718447C29E}"/>
    <cellStyle name="60% - Accent3 2 3 2" xfId="1502" xr:uid="{7BE276F1-6329-4FA9-9697-D058205821B3}"/>
    <cellStyle name="60% - Accent3 2 3 3" xfId="2367" xr:uid="{86252BAA-32C6-4476-9D3C-951A71EE9BF8}"/>
    <cellStyle name="60% - Accent3 2 3 4" xfId="3244" xr:uid="{748103A0-EFA3-4C6C-B6F9-356EF129EB02}"/>
    <cellStyle name="60% - Accent3 2 3 5" xfId="4148" xr:uid="{874804A7-43B7-4D09-82CA-AC08DBD4D325}"/>
    <cellStyle name="60% - Accent3 2 3 6" xfId="5069" xr:uid="{1860C2CA-F502-452E-A68E-71839E5FDA56}"/>
    <cellStyle name="60% - Accent3 2 4" xfId="1499" xr:uid="{3D59647D-C8E8-4D19-98B5-70C5BEDF33DF}"/>
    <cellStyle name="60% - Accent3 2 5" xfId="2364" xr:uid="{5AA6B301-62EC-41F8-991E-6B264C33C8FB}"/>
    <cellStyle name="60% - Accent3 2 6" xfId="3241" xr:uid="{9B558A22-DC5A-486C-B795-E5D7375A0213}"/>
    <cellStyle name="60% - Accent3 2 7" xfId="4145" xr:uid="{4BFBC2C5-267E-4596-A78F-55B5680EBD5E}"/>
    <cellStyle name="60% - Accent3 2 8" xfId="5066" xr:uid="{34641D0B-10AF-4309-A91B-4DD801DDA9ED}"/>
    <cellStyle name="60% - Accent3 3" xfId="526" xr:uid="{C3050944-B8B2-4774-9002-913DE2EE8DDC}"/>
    <cellStyle name="60% - Accent3 4" xfId="527" xr:uid="{F53DB456-8FF2-4893-BF1A-45289B93998C}"/>
    <cellStyle name="60% - Accent3 4 2" xfId="528" xr:uid="{9C71942F-497E-4863-9ACC-73981AD3070B}"/>
    <cellStyle name="60% - Accent3 4 2 2" xfId="1504" xr:uid="{000D24B7-56CB-441B-840A-DF1D633FDBE8}"/>
    <cellStyle name="60% - Accent3 4 2 3" xfId="2369" xr:uid="{0D17E57C-1AB0-4FFA-AEF5-4DE70DB185F3}"/>
    <cellStyle name="60% - Accent3 4 2 4" xfId="3246" xr:uid="{4657AEBE-431E-43C2-B455-108DF4C5C1DB}"/>
    <cellStyle name="60% - Accent3 4 2 5" xfId="4150" xr:uid="{D9114A44-0E9F-40C6-83F8-0FE3C82ABBC2}"/>
    <cellStyle name="60% - Accent3 4 2 6" xfId="5071" xr:uid="{16F4DB91-5219-4814-8E5E-7036C48BD997}"/>
    <cellStyle name="60% - Accent3 4 3" xfId="1503" xr:uid="{16BBD469-EC4B-40A7-8CC9-59A6F497EAA9}"/>
    <cellStyle name="60% - Accent3 4 4" xfId="2368" xr:uid="{318892F8-41BC-40CA-A17A-4F14EBC7CB37}"/>
    <cellStyle name="60% - Accent3 4 5" xfId="3245" xr:uid="{205F0738-F780-40CF-BCCD-AD65D10AE27B}"/>
    <cellStyle name="60% - Accent3 4 6" xfId="4149" xr:uid="{1E7BDE4F-D622-4DB8-A7F8-6730F99F43C1}"/>
    <cellStyle name="60% - Accent3 4 7" xfId="5070" xr:uid="{6ECDFBA4-D639-4935-8EA9-40E8E5C6A9A8}"/>
    <cellStyle name="60% - Accent4 2" xfId="529" xr:uid="{D4126EC6-54A8-443F-BFB1-31FFC315CD82}"/>
    <cellStyle name="60% - Accent4 2 2" xfId="530" xr:uid="{C471FD98-0BE3-4CFF-9AD2-71417616C147}"/>
    <cellStyle name="60% - Accent4 2 2 2" xfId="531" xr:uid="{8AE6B379-E43B-44C2-B7BE-B32F554CFB33}"/>
    <cellStyle name="60% - Accent4 2 2 2 2" xfId="1507" xr:uid="{D1713D91-117A-401D-90BB-1E99A176CCE9}"/>
    <cellStyle name="60% - Accent4 2 2 2 3" xfId="2372" xr:uid="{475E2E48-0C6D-40F0-B73E-2C88D250BFDF}"/>
    <cellStyle name="60% - Accent4 2 2 2 4" xfId="3249" xr:uid="{76AE29DA-B465-45DD-8332-035778412B4B}"/>
    <cellStyle name="60% - Accent4 2 2 2 5" xfId="4153" xr:uid="{C6551FDD-C5B4-4125-A892-7E0884B71E2C}"/>
    <cellStyle name="60% - Accent4 2 2 2 6" xfId="5074" xr:uid="{5F168B6C-AA4B-4720-953B-FE7C8BA36E7B}"/>
    <cellStyle name="60% - Accent4 2 2 3" xfId="1506" xr:uid="{7FB214D3-5DD4-430F-A9DB-D036C1B33A42}"/>
    <cellStyle name="60% - Accent4 2 2 4" xfId="2371" xr:uid="{2602B12D-DFF2-4EA5-9781-462A38F8F57A}"/>
    <cellStyle name="60% - Accent4 2 2 5" xfId="3248" xr:uid="{9396849B-F1EF-4B3A-A6E8-FD6614C6C383}"/>
    <cellStyle name="60% - Accent4 2 2 6" xfId="4152" xr:uid="{EF61DB07-13CF-4F50-9AA8-EC08E7A15835}"/>
    <cellStyle name="60% - Accent4 2 2 7" xfId="5073" xr:uid="{6B928748-B63B-404C-BA1A-687B316792B2}"/>
    <cellStyle name="60% - Accent4 2 3" xfId="532" xr:uid="{63DF99C1-8E83-435C-8D4F-920E97451626}"/>
    <cellStyle name="60% - Accent4 2 3 2" xfId="1508" xr:uid="{655344F3-4EBB-48AB-A554-BF770E898ACF}"/>
    <cellStyle name="60% - Accent4 2 3 3" xfId="2373" xr:uid="{55CD1A91-5C44-45FF-ABF7-CA289EE039B1}"/>
    <cellStyle name="60% - Accent4 2 3 4" xfId="3250" xr:uid="{EDA2E208-A023-4711-95E6-CD1A707BE55D}"/>
    <cellStyle name="60% - Accent4 2 3 5" xfId="4154" xr:uid="{8B9FA381-32CA-467A-8713-004360A3D6F8}"/>
    <cellStyle name="60% - Accent4 2 3 6" xfId="5075" xr:uid="{EB16B592-E854-41F2-9D55-EF3D5399CFB6}"/>
    <cellStyle name="60% - Accent4 2 4" xfId="1505" xr:uid="{4EC8AD2C-354D-4AA4-AB62-5E16846B9CF2}"/>
    <cellStyle name="60% - Accent4 2 5" xfId="2370" xr:uid="{827F623D-FA69-4B04-B678-D3F0A347B5F1}"/>
    <cellStyle name="60% - Accent4 2 6" xfId="3247" xr:uid="{2873E2D9-B54A-491E-B24C-7F6AC13B5EF7}"/>
    <cellStyle name="60% - Accent4 2 7" xfId="4151" xr:uid="{EE48004B-55D9-400E-ABE5-D05011E7033C}"/>
    <cellStyle name="60% - Accent4 2 8" xfId="5072" xr:uid="{B9A8A3E5-C0C3-4DE3-9699-4FEA044A90E2}"/>
    <cellStyle name="60% - Accent4 3" xfId="533" xr:uid="{585C68E9-8D6A-4B00-BA62-8A23E3CB8D23}"/>
    <cellStyle name="60% - Accent4 4" xfId="534" xr:uid="{0C884103-D4F6-4976-B6C3-81A3872E9E68}"/>
    <cellStyle name="60% - Accent4 4 2" xfId="535" xr:uid="{F499DF78-C91B-4867-9306-AFEB8F6BA3D1}"/>
    <cellStyle name="60% - Accent4 4 2 2" xfId="1510" xr:uid="{D2032981-0537-4E4C-96AA-7A9AAA49A082}"/>
    <cellStyle name="60% - Accent4 4 2 3" xfId="2375" xr:uid="{75104510-E5F4-4205-8D2D-0DF80EAB7FBD}"/>
    <cellStyle name="60% - Accent4 4 2 4" xfId="3252" xr:uid="{53BB5F2B-07CF-4EED-89B7-90C38B805C38}"/>
    <cellStyle name="60% - Accent4 4 2 5" xfId="4156" xr:uid="{DDDD6E53-F313-4988-B0DC-5EF1C2DC5DCD}"/>
    <cellStyle name="60% - Accent4 4 2 6" xfId="5077" xr:uid="{9FF50681-32D9-4CFC-9E4C-27F742D93B1E}"/>
    <cellStyle name="60% - Accent4 4 3" xfId="1509" xr:uid="{E2691834-2E70-48F7-A4A0-B94A09A17896}"/>
    <cellStyle name="60% - Accent4 4 4" xfId="2374" xr:uid="{F1BE5960-976C-4561-94A7-ABF5C1EFA431}"/>
    <cellStyle name="60% - Accent4 4 5" xfId="3251" xr:uid="{EBC47DFC-7FE9-462A-A980-161EAF3C27C5}"/>
    <cellStyle name="60% - Accent4 4 6" xfId="4155" xr:uid="{D50386B5-5278-487B-AAC2-C164C44765FF}"/>
    <cellStyle name="60% - Accent4 4 7" xfId="5076" xr:uid="{B24E0EB8-240D-47CF-AE93-3DB1AEF5AD2B}"/>
    <cellStyle name="60% - Accent5 2" xfId="536" xr:uid="{B6FE8770-D31F-4647-9176-1B9FF64C22D4}"/>
    <cellStyle name="60% - Accent5 2 2" xfId="537" xr:uid="{560476A6-5A87-475E-842A-10DB3459717C}"/>
    <cellStyle name="60% - Accent5 2 2 2" xfId="538" xr:uid="{4B5051DB-B414-45D3-B9D9-863EFF6DC5C3}"/>
    <cellStyle name="60% - Accent5 2 2 2 2" xfId="1513" xr:uid="{69DF11CF-126C-4403-A8F1-C6D1C5315BD3}"/>
    <cellStyle name="60% - Accent5 2 2 2 3" xfId="2378" xr:uid="{92BDB6FD-2255-4259-93C0-986FDC0BD0D0}"/>
    <cellStyle name="60% - Accent5 2 2 2 4" xfId="3255" xr:uid="{4C645B19-98F1-4F7B-8CF3-1F4A60916D9F}"/>
    <cellStyle name="60% - Accent5 2 2 2 5" xfId="4159" xr:uid="{3A13E0E0-D74D-48A3-B21A-7606133DE3E1}"/>
    <cellStyle name="60% - Accent5 2 2 2 6" xfId="5080" xr:uid="{13FEA450-DE3E-49D8-A9DC-8344FAFC6F14}"/>
    <cellStyle name="60% - Accent5 2 2 3" xfId="1512" xr:uid="{F2E3F66E-6077-45FB-A3B4-EA5FD5CD8435}"/>
    <cellStyle name="60% - Accent5 2 2 4" xfId="2377" xr:uid="{D2272E36-D2D6-4326-A121-0DCBF54ACF3B}"/>
    <cellStyle name="60% - Accent5 2 2 5" xfId="3254" xr:uid="{8574FD97-E99E-4C31-A50E-71DB70A161C0}"/>
    <cellStyle name="60% - Accent5 2 2 6" xfId="4158" xr:uid="{D96B9097-3ED7-4286-B4BF-9B039FC823AB}"/>
    <cellStyle name="60% - Accent5 2 2 7" xfId="5079" xr:uid="{536438B3-977F-4576-BC5C-DA46A0443762}"/>
    <cellStyle name="60% - Accent5 2 3" xfId="539" xr:uid="{C3376A38-994B-4C30-9949-53776B15BCCF}"/>
    <cellStyle name="60% - Accent5 2 3 2" xfId="1514" xr:uid="{088C6686-07BF-415F-925A-BD36B248D160}"/>
    <cellStyle name="60% - Accent5 2 3 3" xfId="2379" xr:uid="{A9B33365-6F42-47AB-9F1A-F9F6A5D88DCE}"/>
    <cellStyle name="60% - Accent5 2 3 4" xfId="3256" xr:uid="{E2A57A84-E474-4ACB-8B46-3C1DF36ED9D7}"/>
    <cellStyle name="60% - Accent5 2 3 5" xfId="4160" xr:uid="{AF2E4EE8-A219-42ED-84D9-12765A2503AA}"/>
    <cellStyle name="60% - Accent5 2 3 6" xfId="5081" xr:uid="{B2AECDCA-4864-43A5-9A6E-5F1526AB316B}"/>
    <cellStyle name="60% - Accent5 2 4" xfId="1511" xr:uid="{4FF1F107-D546-488F-8918-6B870A53035E}"/>
    <cellStyle name="60% - Accent5 2 5" xfId="2376" xr:uid="{9F5B6705-3590-48E4-8B03-2CDEF3B989C9}"/>
    <cellStyle name="60% - Accent5 2 6" xfId="3253" xr:uid="{35C7FB86-5C2E-4BC3-9975-8F517FB5CB90}"/>
    <cellStyle name="60% - Accent5 2 7" xfId="4157" xr:uid="{28A7912F-2665-468E-864A-0ED8FE906ACC}"/>
    <cellStyle name="60% - Accent5 2 8" xfId="5078" xr:uid="{F0FAC980-A705-4167-9E62-967E316C7299}"/>
    <cellStyle name="60% - Accent5 3" xfId="540" xr:uid="{210FD95E-3316-48AB-A516-194B0CFEB387}"/>
    <cellStyle name="60% - Accent5 4" xfId="541" xr:uid="{41DE85B2-5614-476B-98EF-A5D82B83D628}"/>
    <cellStyle name="60% - Accent5 4 2" xfId="542" xr:uid="{2F641FF1-55E7-4D5E-AF32-1FB678D49930}"/>
    <cellStyle name="60% - Accent5 4 2 2" xfId="1516" xr:uid="{5E0FE373-01E8-4D73-AD40-EF1EE19BDE27}"/>
    <cellStyle name="60% - Accent5 4 2 3" xfId="2381" xr:uid="{3C770EA8-6987-4C59-A77A-465FCF5AADAC}"/>
    <cellStyle name="60% - Accent5 4 2 4" xfId="3258" xr:uid="{1725A89A-D357-49C8-9E2A-5C579A52A0B5}"/>
    <cellStyle name="60% - Accent5 4 2 5" xfId="4162" xr:uid="{FB8DA198-5743-410C-A8DA-4ED0B489CE94}"/>
    <cellStyle name="60% - Accent5 4 2 6" xfId="5083" xr:uid="{FCCF2FBD-9B91-419E-81F5-E8AFB1037D0F}"/>
    <cellStyle name="60% - Accent5 4 3" xfId="1515" xr:uid="{451252A4-DE8D-449A-AD36-80B19312F461}"/>
    <cellStyle name="60% - Accent5 4 4" xfId="2380" xr:uid="{9559F72C-BA39-4604-A732-3F85E0E50B68}"/>
    <cellStyle name="60% - Accent5 4 5" xfId="3257" xr:uid="{4E6F2512-CDAE-44F4-90F8-E8D08B7DA14C}"/>
    <cellStyle name="60% - Accent5 4 6" xfId="4161" xr:uid="{8F1EF430-DAC5-403E-A334-0686608AD2D4}"/>
    <cellStyle name="60% - Accent5 4 7" xfId="5082" xr:uid="{2DE2B721-C8E9-4B77-8803-E2E4A1EF9F38}"/>
    <cellStyle name="60% - Accent6 2" xfId="543" xr:uid="{6C064C5C-06CC-463D-B4DD-706655765892}"/>
    <cellStyle name="60% - Accent6 2 2" xfId="544" xr:uid="{31D22B0C-F891-4195-A0EA-7E0D219706D2}"/>
    <cellStyle name="60% - Accent6 2 2 2" xfId="545" xr:uid="{9FBD15E8-33F6-46A9-B864-0D67E4D41015}"/>
    <cellStyle name="60% - Accent6 2 2 2 2" xfId="1519" xr:uid="{9E0588C6-6B5C-4255-9DE9-F28161385C16}"/>
    <cellStyle name="60% - Accent6 2 2 2 3" xfId="2384" xr:uid="{F38A6F67-88FB-4F9D-BDC4-6EC8FB98844C}"/>
    <cellStyle name="60% - Accent6 2 2 2 4" xfId="3261" xr:uid="{27CF56C8-4C15-425B-A36C-1CF394C6B6F0}"/>
    <cellStyle name="60% - Accent6 2 2 2 5" xfId="4165" xr:uid="{4A1B71D9-D2D3-4BA0-A220-E6B358458731}"/>
    <cellStyle name="60% - Accent6 2 2 2 6" xfId="5086" xr:uid="{EE544605-56FB-4639-9A82-741867F96457}"/>
    <cellStyle name="60% - Accent6 2 2 3" xfId="1518" xr:uid="{DD338103-C381-4278-B744-9B64A85AF5B1}"/>
    <cellStyle name="60% - Accent6 2 2 4" xfId="2383" xr:uid="{62BD2399-6701-46BD-ABA7-A867818B931C}"/>
    <cellStyle name="60% - Accent6 2 2 5" xfId="3260" xr:uid="{AAE0C002-A68C-494E-A644-7D8927741C95}"/>
    <cellStyle name="60% - Accent6 2 2 6" xfId="4164" xr:uid="{67B577F4-39A4-40D5-B2BD-30BE587A5E09}"/>
    <cellStyle name="60% - Accent6 2 2 7" xfId="5085" xr:uid="{7C72008F-E231-4CB2-AD0B-2FE97E353158}"/>
    <cellStyle name="60% - Accent6 2 3" xfId="546" xr:uid="{F21CF2A5-EAF1-4E85-8E0B-DA9E318F650C}"/>
    <cellStyle name="60% - Accent6 2 3 2" xfId="1520" xr:uid="{D098AE92-FBE1-4187-872D-E26B176903AB}"/>
    <cellStyle name="60% - Accent6 2 3 3" xfId="2385" xr:uid="{1F186327-34E1-49BA-8E48-8D93EBAB29FE}"/>
    <cellStyle name="60% - Accent6 2 3 4" xfId="3262" xr:uid="{6238C0A0-8B99-4D57-A29F-898A27EE46DD}"/>
    <cellStyle name="60% - Accent6 2 3 5" xfId="4166" xr:uid="{CB966808-80FB-45D5-A445-631A29FA9457}"/>
    <cellStyle name="60% - Accent6 2 3 6" xfId="5087" xr:uid="{48DFD78C-4C10-4E0A-AB32-326123349D8A}"/>
    <cellStyle name="60% - Accent6 2 4" xfId="1517" xr:uid="{0AC8BF9E-8F1D-41BB-B525-0E3F3C7418F1}"/>
    <cellStyle name="60% - Accent6 2 5" xfId="2382" xr:uid="{27F263D3-B8BF-4601-9DF3-D6D9018E3619}"/>
    <cellStyle name="60% - Accent6 2 6" xfId="3259" xr:uid="{57D31243-5FFD-4A6D-AAF8-11A5743FCAE4}"/>
    <cellStyle name="60% - Accent6 2 7" xfId="4163" xr:uid="{7D0E885E-56A9-4C00-AA96-A29C128B1A53}"/>
    <cellStyle name="60% - Accent6 2 8" xfId="5084" xr:uid="{29291704-5519-453B-84C8-9DC55FC01F9E}"/>
    <cellStyle name="60% - Accent6 3" xfId="547" xr:uid="{CDCD9A9B-CC16-4960-A2AC-ADD8BEB5C4E0}"/>
    <cellStyle name="60% - Accent6 4" xfId="548" xr:uid="{29008E25-5B05-470D-A746-E516D59CA12B}"/>
    <cellStyle name="60% - Accent6 4 2" xfId="549" xr:uid="{1D2824E4-6404-4C8A-B8A9-9CFE4A18E341}"/>
    <cellStyle name="60% - Accent6 4 2 2" xfId="1522" xr:uid="{5ABDB4FF-7E3C-44A3-96CE-C2A10C738E7B}"/>
    <cellStyle name="60% - Accent6 4 2 3" xfId="2387" xr:uid="{C463AC55-294B-47F9-9067-A8A6758848F4}"/>
    <cellStyle name="60% - Accent6 4 2 4" xfId="3264" xr:uid="{5E717DEE-9C2C-4DF6-8CEA-F2671B24A2B5}"/>
    <cellStyle name="60% - Accent6 4 2 5" xfId="4168" xr:uid="{5691F057-77B5-4099-B63C-AB62251C3398}"/>
    <cellStyle name="60% - Accent6 4 2 6" xfId="5089" xr:uid="{A113B5FB-A513-4516-82BE-476D30245BA9}"/>
    <cellStyle name="60% - Accent6 4 3" xfId="1521" xr:uid="{350C4309-85D7-4DA9-AD5E-A88BF2D02BDE}"/>
    <cellStyle name="60% - Accent6 4 4" xfId="2386" xr:uid="{5589C4B6-8FF6-438A-8126-E2A0A2D2A097}"/>
    <cellStyle name="60% - Accent6 4 5" xfId="3263" xr:uid="{FC5C41F6-81FB-4B55-91E2-A6723763D051}"/>
    <cellStyle name="60% - Accent6 4 6" xfId="4167" xr:uid="{D25FFD67-80FA-445D-B01E-76D90A610B9C}"/>
    <cellStyle name="60% - Accent6 4 7" xfId="5088" xr:uid="{C609224B-8606-4222-8B4C-C1C0C67818FA}"/>
    <cellStyle name="Comma" xfId="1" builtinId="3"/>
    <cellStyle name="Comma [0] 2" xfId="551" xr:uid="{4844A693-48D8-4AAE-8FB6-0FCCEA0C790A}"/>
    <cellStyle name="Comma [0] 3" xfId="552" xr:uid="{9A689F18-4632-47C1-A1EE-F5A3F1C4DAC5}"/>
    <cellStyle name="Comma [0] 4" xfId="3595" xr:uid="{AC93B220-D822-4205-A204-F2FD0CBFB686}"/>
    <cellStyle name="Comma 10" xfId="553" xr:uid="{FF1F4BB2-9326-4E88-A1D2-0BF6F97D2412}"/>
    <cellStyle name="Comma 10 10" xfId="5434" xr:uid="{03F46F83-3116-4667-AD48-FC4EE2100B74}"/>
    <cellStyle name="Comma 10 2" xfId="554" xr:uid="{52CFC9C3-A37D-439C-A1F9-55520B6DBDCB}"/>
    <cellStyle name="Comma 10 2 2" xfId="1524" xr:uid="{807EC4EE-F77F-496E-8840-245AD1AB2078}"/>
    <cellStyle name="Comma 10 2 3" xfId="2388" xr:uid="{9C5DB396-C90F-46A7-85F6-8246D1ECA4B2}"/>
    <cellStyle name="Comma 10 2 4" xfId="3265" xr:uid="{581216DC-539D-4705-BDD2-A951665A00F5}"/>
    <cellStyle name="Comma 10 2 5" xfId="4169" xr:uid="{43477481-6A02-47A3-A424-AE348423033B}"/>
    <cellStyle name="Comma 10 2 6" xfId="5090" xr:uid="{A6528FDC-6970-4764-BD2A-C078AB43FA3D}"/>
    <cellStyle name="Comma 10 3" xfId="555" xr:uid="{7F4E2416-5728-47E4-BD65-02296C4C748A}"/>
    <cellStyle name="Comma 10 3 2" xfId="1525" xr:uid="{1702F94B-1CFE-4125-B042-23E9DC247B9C}"/>
    <cellStyle name="Comma 10 3 3" xfId="2389" xr:uid="{E51FBA0F-91BF-4924-B109-7B3FBEE6766D}"/>
    <cellStyle name="Comma 10 3 4" xfId="3266" xr:uid="{176B72FA-6FEB-477B-A131-B5EEF469E804}"/>
    <cellStyle name="Comma 10 3 5" xfId="4170" xr:uid="{ECA7CDE8-7E50-4149-98BF-1D41DF6AAF54}"/>
    <cellStyle name="Comma 10 3 6" xfId="5091" xr:uid="{9E07E3F5-A639-439C-8E84-C844105C2DD4}"/>
    <cellStyle name="Comma 100" xfId="4504" xr:uid="{E61E44C4-3235-4DC4-97FB-C0F8D22CBD60}"/>
    <cellStyle name="Comma 100 2" xfId="5410" xr:uid="{AC9B2648-6341-4D6B-9557-A977A2ACDC4C}"/>
    <cellStyle name="Comma 101" xfId="4494" xr:uid="{19F46D9E-671C-4874-9135-D8074AA34112}"/>
    <cellStyle name="Comma 101 2" xfId="5220" xr:uid="{8F4D4FF5-6DEF-48D7-8FAF-18B955B7E239}"/>
    <cellStyle name="Comma 102" xfId="4495" xr:uid="{33C3267E-EC72-42B4-A0EE-89F61249A6EB}"/>
    <cellStyle name="Comma 103" xfId="4512" xr:uid="{F09ED3C8-13E7-46E9-B1DB-3E989D9196D9}"/>
    <cellStyle name="Comma 104" xfId="4528" xr:uid="{E2C6D098-7D85-4123-9FD3-915CE0410BEA}"/>
    <cellStyle name="Comma 105" xfId="4524" xr:uid="{94C94D55-6D77-4F00-A200-141B40E14C21}"/>
    <cellStyle name="Comma 106" xfId="4540" xr:uid="{61F4107E-CC12-4E4F-BD0E-F347BF31C3D4}"/>
    <cellStyle name="Comma 107" xfId="4536" xr:uid="{492C397C-80B5-4DF6-A8A1-02A2E3411513}"/>
    <cellStyle name="Comma 108" xfId="4502" xr:uid="{5006CA26-EDBE-4D3A-9225-224DECAAC212}"/>
    <cellStyle name="Comma 109" xfId="4509" xr:uid="{824F3F08-B07F-46FA-AD74-553FEF5CD91B}"/>
    <cellStyle name="Comma 11" xfId="556" xr:uid="{9D2E7234-23F1-47CD-9DA2-CF66FFF3E129}"/>
    <cellStyle name="Comma 110" xfId="4529" xr:uid="{FFD1C3CB-854F-47B9-8CE8-DB2B6847A5E5}"/>
    <cellStyle name="Comma 111" xfId="4539" xr:uid="{B2896A65-2122-4FF4-A230-BF5572E83823}"/>
    <cellStyle name="Comma 112" xfId="4499" xr:uid="{303DC813-DA80-485C-8230-DFC3945FEB1D}"/>
    <cellStyle name="Comma 113" xfId="4543" xr:uid="{C5CDE98A-A6CB-4A55-9B62-A090D94618CF}"/>
    <cellStyle name="Comma 114" xfId="4486" xr:uid="{4A92B864-9190-4E83-B175-5FEBD36A13A8}"/>
    <cellStyle name="Comma 115" xfId="4532" xr:uid="{1831D414-48C1-4D67-A6B7-FD60DE3C1733}"/>
    <cellStyle name="Comma 116" xfId="4487" xr:uid="{A5D1F675-7B6C-455E-A6A2-6B13D9FC1C47}"/>
    <cellStyle name="Comma 117" xfId="4521" xr:uid="{E1B200E8-C1A4-4A12-9E75-14B79413E234}"/>
    <cellStyle name="Comma 118" xfId="4506" xr:uid="{258EB68A-E712-428B-8164-E45C4CAF4B10}"/>
    <cellStyle name="Comma 119" xfId="4493" xr:uid="{557A10BA-DEFD-4BED-AE8F-B9AEC4FE4566}"/>
    <cellStyle name="Comma 12" xfId="557" xr:uid="{9739E343-FA91-4FBA-9849-4E1AEB81B619}"/>
    <cellStyle name="Comma 120" xfId="4520" xr:uid="{87D765BF-DB9B-4F26-86BB-C23CEFED2612}"/>
    <cellStyle name="Comma 121" xfId="4517" xr:uid="{025AC01B-0C94-4F44-B58C-75C17955A49F}"/>
    <cellStyle name="Comma 122" xfId="4527" xr:uid="{B4DDC22F-2724-4037-A58E-BC3803E4CF13}"/>
    <cellStyle name="Comma 123" xfId="4525" xr:uid="{6812D4EE-E44D-4F14-9157-D432AF9707F0}"/>
    <cellStyle name="Comma 124" xfId="4516" xr:uid="{7E07AD3C-A00D-449E-8940-886D9AA6DF25}"/>
    <cellStyle name="Comma 125" xfId="4490" xr:uid="{9C2DD4CF-EDC1-4A08-9EAB-D2ACB394C05A}"/>
    <cellStyle name="Comma 126" xfId="4497" xr:uid="{795ED974-0FAF-475C-A611-14904B804031}"/>
    <cellStyle name="Comma 127" xfId="4511" xr:uid="{4436425C-6501-4FF2-900F-B9665BBB0F25}"/>
    <cellStyle name="Comma 128" xfId="4492" xr:uid="{8A70FE27-C082-4696-9F68-A6093B996185}"/>
    <cellStyle name="Comma 129" xfId="4542" xr:uid="{D5F0BBF3-DFD6-4145-A150-1D06F22DAD89}"/>
    <cellStyle name="Comma 13" xfId="558" xr:uid="{B39463BD-FA7C-4057-B452-59BBB1F47AA2}"/>
    <cellStyle name="Comma 130" xfId="4535" xr:uid="{C72A0DC8-0746-4E7A-BCE5-19D2B1F15768}"/>
    <cellStyle name="Comma 131" xfId="5422" xr:uid="{2C1C8570-BCBB-419B-B86E-EAA73AF75383}"/>
    <cellStyle name="Comma 132" xfId="5418" xr:uid="{C379773C-7431-48DB-9CDF-A80D436F7BD4}"/>
    <cellStyle name="Comma 133" xfId="4523" xr:uid="{BA38B992-A711-43E4-8F88-CB4ECE9E5B63}"/>
    <cellStyle name="Comma 134" xfId="4510" xr:uid="{FFC12487-4DA2-49D2-97F7-9817E79BA9A6}"/>
    <cellStyle name="Comma 135" xfId="5421" xr:uid="{D3478EBE-6A85-4484-8595-8604B913C0B6}"/>
    <cellStyle name="Comma 136" xfId="4541" xr:uid="{B2F8B44C-F246-4E0E-A0C8-D3F5B21BF25A}"/>
    <cellStyle name="Comma 137" xfId="4537" xr:uid="{1198C30F-AC65-4D68-A97A-77DFABA4094F}"/>
    <cellStyle name="Comma 138" xfId="4513" xr:uid="{18933D77-B162-46F4-BE77-AD20D5E60828}"/>
    <cellStyle name="Comma 139" xfId="4519" xr:uid="{54B857F3-F109-4CC8-9C6D-19560B90A0A6}"/>
    <cellStyle name="Comma 14" xfId="559" xr:uid="{F60A8E47-006B-41DF-AA16-0CAA1032B065}"/>
    <cellStyle name="Comma 14 2" xfId="1526" xr:uid="{9065D893-188F-4F86-A8DF-C7FAF84AA6B6}"/>
    <cellStyle name="Comma 140" xfId="4507" xr:uid="{28158B23-4DF3-4A53-8E10-9C2AD31A7330}"/>
    <cellStyle name="Comma 141" xfId="4500" xr:uid="{BF1669AF-2C55-432A-9B95-215E073575BF}"/>
    <cellStyle name="Comma 142" xfId="4514" xr:uid="{61FB0AE5-FC0F-4F7B-8AB3-AC42E0B1527C}"/>
    <cellStyle name="Comma 143" xfId="4501" xr:uid="{281B3D6A-D7A9-4410-9335-7D35166F64A3}"/>
    <cellStyle name="Comma 144" xfId="4489" xr:uid="{76B3449B-EFB1-4D59-B378-2803EAF8F2D7}"/>
    <cellStyle name="Comma 145" xfId="4496" xr:uid="{343117BC-7DFB-430F-8CA2-A835813ACD02}"/>
    <cellStyle name="Comma 146" xfId="4518" xr:uid="{54230341-2AFA-4E2D-8F8F-2648DDC85698}"/>
    <cellStyle name="Comma 147" xfId="4545" xr:uid="{961FBD42-467A-4FDE-A26C-4A11E5F1CFE8}"/>
    <cellStyle name="Comma 148" xfId="4533" xr:uid="{1983F1FE-C893-4BF7-BBE0-D0C38786A6DD}"/>
    <cellStyle name="Comma 149" xfId="4488" xr:uid="{FB3435AE-2956-4F11-A3D0-D16659848DD0}"/>
    <cellStyle name="Comma 15" xfId="560" xr:uid="{95A4D051-55FD-40FC-A366-84D36267B2F1}"/>
    <cellStyle name="Comma 150" xfId="4547" xr:uid="{7B02AC55-500B-4ABB-B6F6-ECC2EB486680}"/>
    <cellStyle name="Comma 151" xfId="5419" xr:uid="{2AC5F4A0-739E-41C5-A1FD-5B454A2FAAC7}"/>
    <cellStyle name="Comma 152" xfId="4544" xr:uid="{79DC0FAC-B403-48EF-958C-F4772772831E}"/>
    <cellStyle name="Comma 153" xfId="4498" xr:uid="{4A3860A5-ED12-4DD5-BAE5-C88E7E2698DE}"/>
    <cellStyle name="Comma 154" xfId="5423" xr:uid="{60B22DCC-9DD9-4D98-9934-E1EF523A87FB}"/>
    <cellStyle name="Comma 155" xfId="4538" xr:uid="{BFE1CF37-F0ED-4770-8D55-F167972903D7}"/>
    <cellStyle name="Comma 156" xfId="4531" xr:uid="{68966850-0ABE-4458-AB8C-DB0259DFCD73}"/>
    <cellStyle name="Comma 157" xfId="5420" xr:uid="{0952A86D-EC6A-445F-80D5-D0CF8342D654}"/>
    <cellStyle name="Comma 158" xfId="4503" xr:uid="{03BB3AB3-CF24-42D4-AEB8-82306FEF8D8C}"/>
    <cellStyle name="Comma 159" xfId="4526" xr:uid="{D706E84B-0721-4C7E-8480-3551DC6785A4}"/>
    <cellStyle name="Comma 16" xfId="1523" xr:uid="{3A2DFD5E-7192-445F-ADB7-D11AB4470D6B}"/>
    <cellStyle name="Comma 160" xfId="4515" xr:uid="{F8E13586-5B00-43A6-9408-4FE9EC41BF26}"/>
    <cellStyle name="Comma 17" xfId="1843" xr:uid="{379D1771-1A71-447B-80EB-9890D551A6DD}"/>
    <cellStyle name="Comma 18" xfId="1842" xr:uid="{1271EA1E-51C0-46CD-BE46-D9C6CF96F4AA}"/>
    <cellStyle name="Comma 19" xfId="1845" xr:uid="{D0FFE652-25CC-4739-A590-5AA0AE149546}"/>
    <cellStyle name="Comma 2" xfId="561" xr:uid="{31065EBF-146B-4D84-9F68-386967149D85}"/>
    <cellStyle name="Comma 2 2" xfId="562" xr:uid="{C028DE47-E948-4B57-B896-593EDC563722}"/>
    <cellStyle name="Comma 2 2 2" xfId="563" xr:uid="{6A538C4F-18DF-4406-9EEE-11431148C02A}"/>
    <cellStyle name="Comma 2 2 2 10" xfId="5092" xr:uid="{23B64ACC-B904-4FF6-A6E1-8B13DFE7BBAD}"/>
    <cellStyle name="Comma 2 2 2 2" xfId="564" xr:uid="{6578CB20-3B0A-4970-A076-BBD8B1E8F7F4}"/>
    <cellStyle name="Comma 2 2 2 2 2" xfId="565" xr:uid="{782F0366-8594-4C1A-8F43-0B6A9FA9F1A9}"/>
    <cellStyle name="Comma 2 2 2 2 2 2" xfId="1529" xr:uid="{150BEC03-5107-418C-B705-2E79F38AE14E}"/>
    <cellStyle name="Comma 2 2 2 2 2 3" xfId="2392" xr:uid="{0BBC9165-C733-4D0F-8C43-F9F4F3663DDC}"/>
    <cellStyle name="Comma 2 2 2 2 2 4" xfId="3270" xr:uid="{A233C712-88FC-40A3-8389-C6751AC2C8E6}"/>
    <cellStyle name="Comma 2 2 2 2 2 5" xfId="4173" xr:uid="{480668BF-8EB4-4124-A6F5-C5E1EBFF164A}"/>
    <cellStyle name="Comma 2 2 2 2 2 6" xfId="5094" xr:uid="{40E899FF-8F43-47D9-97BE-622D579C2EF9}"/>
    <cellStyle name="Comma 2 2 2 2 3" xfId="1528" xr:uid="{2006F312-9D46-4AE8-A27D-1C4E224D7987}"/>
    <cellStyle name="Comma 2 2 2 2 4" xfId="2391" xr:uid="{131A12FB-7E9B-4D4D-A54B-C71909321183}"/>
    <cellStyle name="Comma 2 2 2 2 5" xfId="3269" xr:uid="{F4F5E8FE-A1CF-4864-8922-AB91BF46C6C8}"/>
    <cellStyle name="Comma 2 2 2 2 6" xfId="4172" xr:uid="{2084AE77-5361-4CCD-8E9F-CAE5EC0175FA}"/>
    <cellStyle name="Comma 2 2 2 2 7" xfId="5093" xr:uid="{5D8ACB4A-8A43-41D8-968A-140CCF429FFC}"/>
    <cellStyle name="Comma 2 2 2 3" xfId="566" xr:uid="{83198B7E-4D15-4641-82CF-84EBBB653158}"/>
    <cellStyle name="Comma 2 2 2 3 2" xfId="567" xr:uid="{EE706FBE-68BB-4E21-A8A5-BCC5C1F12AEE}"/>
    <cellStyle name="Comma 2 2 2 3 2 2" xfId="1531" xr:uid="{44C3C859-236E-40DF-A8EE-32748CD05CC6}"/>
    <cellStyle name="Comma 2 2 2 3 2 3" xfId="2394" xr:uid="{A08FF52F-822E-459C-BA72-A07230212980}"/>
    <cellStyle name="Comma 2 2 2 3 2 4" xfId="3272" xr:uid="{C6FDAA45-E378-4785-A804-3C93A571BB72}"/>
    <cellStyle name="Comma 2 2 2 3 2 5" xfId="4175" xr:uid="{645166EA-0796-401D-AE5A-318E1E6BC3A3}"/>
    <cellStyle name="Comma 2 2 2 3 2 6" xfId="5096" xr:uid="{1D6EBBF9-C6C2-48A9-B2E4-E64B858A9B86}"/>
    <cellStyle name="Comma 2 2 2 3 3" xfId="1530" xr:uid="{17E02976-01A4-4BA3-8217-1DB297ECD0CE}"/>
    <cellStyle name="Comma 2 2 2 3 4" xfId="2393" xr:uid="{CB200130-0276-4570-8696-BEA5E93503A9}"/>
    <cellStyle name="Comma 2 2 2 3 5" xfId="3271" xr:uid="{8578BF13-C318-4C93-9A7B-83F822B62103}"/>
    <cellStyle name="Comma 2 2 2 3 6" xfId="4174" xr:uid="{700FD663-61C3-4A79-96E4-35B0262F7C5B}"/>
    <cellStyle name="Comma 2 2 2 3 7" xfId="5095" xr:uid="{70C28465-C634-4CE2-B575-C649D468D5D9}"/>
    <cellStyle name="Comma 2 2 2 4" xfId="568" xr:uid="{A9E6205F-191B-4E01-959D-DEE4F667F210}"/>
    <cellStyle name="Comma 2 2 2 5" xfId="569" xr:uid="{BCE7FD40-5E3F-4E38-A3A3-9E0B75517D61}"/>
    <cellStyle name="Comma 2 2 2 5 2" xfId="1532" xr:uid="{B385B4F2-70D5-4410-A011-15B18C776B5E}"/>
    <cellStyle name="Comma 2 2 2 5 3" xfId="2395" xr:uid="{2B01B640-94CF-4C3A-814A-6CCED78DA316}"/>
    <cellStyle name="Comma 2 2 2 5 4" xfId="3274" xr:uid="{DF451089-C5F1-4312-A057-1032F10284E9}"/>
    <cellStyle name="Comma 2 2 2 5 5" xfId="4176" xr:uid="{CBE52A73-BAC5-4217-88E5-3A18CDB6B093}"/>
    <cellStyle name="Comma 2 2 2 5 6" xfId="5097" xr:uid="{15166889-83F0-4CB9-ABFC-A514BAF028FF}"/>
    <cellStyle name="Comma 2 2 2 6" xfId="1527" xr:uid="{287ACDEB-7E95-4F52-8B25-64D786B221DD}"/>
    <cellStyle name="Comma 2 2 2 7" xfId="2390" xr:uid="{005D0219-2346-4AB4-BCF8-A03CB4238A3E}"/>
    <cellStyle name="Comma 2 2 2 8" xfId="3268" xr:uid="{32A4426F-F3F2-4762-91C1-58664C792949}"/>
    <cellStyle name="Comma 2 2 2 9" xfId="4171" xr:uid="{BC124C43-4EF4-49FF-8628-BEE932239870}"/>
    <cellStyle name="Comma 2 3" xfId="570" xr:uid="{45A58B31-3828-427B-B15E-880B160A75F1}"/>
    <cellStyle name="Comma 2 3 2" xfId="571" xr:uid="{5AD5A437-5AD9-486B-9C93-74FAEC880C05}"/>
    <cellStyle name="Comma 2 3 2 2" xfId="572" xr:uid="{FF2794A8-A804-4395-BF01-AB1CA5BECF6D}"/>
    <cellStyle name="Comma 2 3 2 3" xfId="573" xr:uid="{E169F36F-548B-43DF-A7BB-373BC15C6D47}"/>
    <cellStyle name="Comma 2 3 2 3 2" xfId="574" xr:uid="{85F42E09-01F9-4D50-BAFF-2D28148210C2}"/>
    <cellStyle name="Comma 2 4" xfId="575" xr:uid="{81D2058C-C87E-47C6-8A39-249582483384}"/>
    <cellStyle name="Comma 2 4 10" xfId="4177" xr:uid="{AD9B7507-6B11-460B-8122-37B86B29808B}"/>
    <cellStyle name="Comma 2 4 11" xfId="5098" xr:uid="{034A624F-E202-4C7B-8FEA-8B7E1FAC17F8}"/>
    <cellStyle name="Comma 2 4 2" xfId="576" xr:uid="{2B905255-882D-47D6-81AE-589F4A995750}"/>
    <cellStyle name="Comma 2 4 2 2" xfId="577" xr:uid="{DF921F7A-71EC-44BF-B728-FEBC5F1872A6}"/>
    <cellStyle name="Comma 2 4 2 2 2" xfId="1535" xr:uid="{256ECF2D-05A3-4506-90A1-C61FFBD32C1F}"/>
    <cellStyle name="Comma 2 4 2 2 3" xfId="2398" xr:uid="{9A5CAD6A-91D8-4A7D-B36D-6F4791A739C3}"/>
    <cellStyle name="Comma 2 4 2 2 4" xfId="3277" xr:uid="{F9B45A00-39FC-4209-BFBE-95C47915F019}"/>
    <cellStyle name="Comma 2 4 2 2 5" xfId="4179" xr:uid="{7D31BF3C-FFE9-49E4-AEDF-E1F70402A568}"/>
    <cellStyle name="Comma 2 4 2 2 6" xfId="5100" xr:uid="{250E5FAC-93F7-4F56-87B5-376959B4A77E}"/>
    <cellStyle name="Comma 2 4 2 3" xfId="1534" xr:uid="{67C9F9AA-37DF-4033-944F-0BF322C1F303}"/>
    <cellStyle name="Comma 2 4 2 4" xfId="2397" xr:uid="{CBE060DE-D5E7-44BD-A26F-06BBE2D96069}"/>
    <cellStyle name="Comma 2 4 2 5" xfId="3276" xr:uid="{5AB32D51-A0E9-43B4-A203-1DF5B3B19CA4}"/>
    <cellStyle name="Comma 2 4 2 6" xfId="4178" xr:uid="{AFA15EF7-E8E7-4A26-A740-4A37589E98CC}"/>
    <cellStyle name="Comma 2 4 2 7" xfId="5099" xr:uid="{EC668699-BA87-42DC-91D1-8782BC48A0CC}"/>
    <cellStyle name="Comma 2 4 3" xfId="578" xr:uid="{248882CB-B0C9-4648-9FEB-C25FCDA1A398}"/>
    <cellStyle name="Comma 2 4 3 2" xfId="579" xr:uid="{B5F12A51-ADC9-4A34-8660-B7F09AEE9C12}"/>
    <cellStyle name="Comma 2 4 3 2 2" xfId="1537" xr:uid="{D383923F-1432-4C20-9B25-BCDE2249DDE5}"/>
    <cellStyle name="Comma 2 4 3 2 3" xfId="2400" xr:uid="{9B4ADAA6-6B69-4214-92CC-5BD343686B86}"/>
    <cellStyle name="Comma 2 4 3 2 4" xfId="3279" xr:uid="{395D50DC-4E2F-4454-82DD-413B748187D7}"/>
    <cellStyle name="Comma 2 4 3 2 5" xfId="4181" xr:uid="{80EC8536-2D06-463B-A81E-E7BB08F800B3}"/>
    <cellStyle name="Comma 2 4 3 2 6" xfId="5102" xr:uid="{2941D9DB-7C15-4C39-B23A-EB4764A29994}"/>
    <cellStyle name="Comma 2 4 3 3" xfId="1536" xr:uid="{BF77F464-52AD-49B2-A1D8-FA1ABB9A4AA3}"/>
    <cellStyle name="Comma 2 4 3 4" xfId="2399" xr:uid="{6DDF0D24-3453-4986-8A3C-A0C8CFD7C110}"/>
    <cellStyle name="Comma 2 4 3 5" xfId="3278" xr:uid="{B2DE15D3-DA2E-49C0-983E-23A65EEA72E8}"/>
    <cellStyle name="Comma 2 4 3 6" xfId="4180" xr:uid="{B253B43C-C1A2-4E2B-B677-CB19CEF6A32E}"/>
    <cellStyle name="Comma 2 4 3 7" xfId="5101" xr:uid="{E9B6AD47-6333-4552-990B-7B17F36C455F}"/>
    <cellStyle name="Comma 2 4 4" xfId="580" xr:uid="{E7582336-C2FD-4B99-92D6-1369567B73E7}"/>
    <cellStyle name="Comma 2 4 4 2" xfId="581" xr:uid="{89F0D45B-6AE6-4EA0-B363-662FFC245436}"/>
    <cellStyle name="Comma 2 4 4 2 2" xfId="1539" xr:uid="{999D1D32-DD8B-4A53-A4EC-F382DAF966DD}"/>
    <cellStyle name="Comma 2 4 4 2 3" xfId="2402" xr:uid="{5DB6355B-C5A0-48A5-BA58-422874C7649B}"/>
    <cellStyle name="Comma 2 4 4 2 4" xfId="3281" xr:uid="{4F3AE8C0-661E-4B34-87EA-E638C498E4AD}"/>
    <cellStyle name="Comma 2 4 4 2 5" xfId="4183" xr:uid="{441E64A3-EC8E-4C03-90F1-165A6D7B1512}"/>
    <cellStyle name="Comma 2 4 4 2 6" xfId="5104" xr:uid="{789DC247-C186-4614-8CF3-BA92A54267D5}"/>
    <cellStyle name="Comma 2 4 4 3" xfId="1538" xr:uid="{408FAEFE-073B-4343-915F-86BF8822D6B7}"/>
    <cellStyle name="Comma 2 4 4 4" xfId="2401" xr:uid="{58465787-535D-4208-AB5B-92A7FFDC4DD5}"/>
    <cellStyle name="Comma 2 4 4 5" xfId="3280" xr:uid="{BE46B9EC-ECFD-440E-AB02-91AB1F9E2A53}"/>
    <cellStyle name="Comma 2 4 4 6" xfId="4182" xr:uid="{4E868D3E-0A7D-4D4F-A223-667B92A1E49B}"/>
    <cellStyle name="Comma 2 4 4 7" xfId="5103" xr:uid="{90230BF2-F869-4180-A92C-00691D60EEC9}"/>
    <cellStyle name="Comma 2 4 5" xfId="582" xr:uid="{7EBBB867-B159-4673-B2F2-36694A1DCCBC}"/>
    <cellStyle name="Comma 2 4 6" xfId="583" xr:uid="{98CFA8AF-EE8C-441E-A6DE-5CE1523A1A93}"/>
    <cellStyle name="Comma 2 4 6 2" xfId="1540" xr:uid="{04FB8B85-3C8D-4982-9E23-B70EAF1688A5}"/>
    <cellStyle name="Comma 2 4 6 3" xfId="2403" xr:uid="{DD73B530-5F30-45DE-B0A2-3CF331947EB5}"/>
    <cellStyle name="Comma 2 4 6 4" xfId="3282" xr:uid="{FEE57AD2-C426-47C6-925F-F0C68417D7D8}"/>
    <cellStyle name="Comma 2 4 6 5" xfId="4184" xr:uid="{2917CFEA-E5E5-433A-A686-1FB5B0F79B48}"/>
    <cellStyle name="Comma 2 4 6 6" xfId="5105" xr:uid="{03D7CBF5-5AE7-451A-811C-32917F5AE0D3}"/>
    <cellStyle name="Comma 2 4 7" xfId="1533" xr:uid="{7943D7B3-48ED-49DA-BFBF-75A08DC05620}"/>
    <cellStyle name="Comma 2 4 8" xfId="2396" xr:uid="{DCFE02A1-17A1-4833-8656-034B8589CEB6}"/>
    <cellStyle name="Comma 2 4 9" xfId="3275" xr:uid="{D519019A-44C6-458E-8F6E-BBAD60D2C41B}"/>
    <cellStyle name="Comma 2 5" xfId="584" xr:uid="{EE4C7CAE-D16F-4E1D-BB55-F173CD859024}"/>
    <cellStyle name="Comma 2 6" xfId="5426" xr:uid="{5ADCD735-965B-418A-AB0D-2D496210090F}"/>
    <cellStyle name="Comma 20" xfId="1844" xr:uid="{45FFF1EA-2394-41AA-9972-6C61CBEBC04E}"/>
    <cellStyle name="Comma 21" xfId="981" xr:uid="{A7F8CD89-627E-4CB9-94A5-78AF67086918}"/>
    <cellStyle name="Comma 21 2" xfId="3594" xr:uid="{C071C797-D743-4196-85C6-507301A17736}"/>
    <cellStyle name="Comma 22" xfId="1841" xr:uid="{B67F9BE1-1E87-49E4-B48E-701A968E94EE}"/>
    <cellStyle name="Comma 23" xfId="1847" xr:uid="{13C37330-ED12-4603-9F72-5444C0DF5E2B}"/>
    <cellStyle name="Comma 24" xfId="2711" xr:uid="{0E438EBE-D13E-454B-A8F5-A78C942D97C4}"/>
    <cellStyle name="Comma 25" xfId="2721" xr:uid="{D20A5C6C-EF7A-4D22-8656-B494FDF83EF2}"/>
    <cellStyle name="Comma 26" xfId="2698" xr:uid="{F81B2E4A-B9FD-4DFB-9ABC-A8F32162C549}"/>
    <cellStyle name="Comma 27" xfId="2720" xr:uid="{7E6C7001-E9C5-4F41-8433-20FDAE4877B2}"/>
    <cellStyle name="Comma 28" xfId="2689" xr:uid="{A4761850-B07A-4AD5-B8EF-771B565608DE}"/>
    <cellStyle name="Comma 29" xfId="2719" xr:uid="{F2E52C53-C8BE-4459-8AAC-3BAFDAE35DDA}"/>
    <cellStyle name="Comma 3" xfId="585" xr:uid="{D0402806-8450-41EB-BD52-A1DE4A14A8DC}"/>
    <cellStyle name="Comma 3 2" xfId="586" xr:uid="{FD82DBB9-76DD-41E0-A224-00EC0E3E72B3}"/>
    <cellStyle name="Comma 3 2 2" xfId="587" xr:uid="{A4B46F23-6FC0-4B25-86D2-D4F5D41D7315}"/>
    <cellStyle name="Comma 3 2 3" xfId="588" xr:uid="{B40A7A5A-B89B-4C61-8FA1-14D5164FA936}"/>
    <cellStyle name="Comma 3 2 3 2" xfId="1542" xr:uid="{1E081BAD-EAD1-4A68-AFF7-3C9DCDB45F1F}"/>
    <cellStyle name="Comma 3 2 3 3" xfId="2405" xr:uid="{F15F9A8B-DD50-40F0-9CAA-532374C47978}"/>
    <cellStyle name="Comma 3 2 3 4" xfId="3285" xr:uid="{4B21E58F-C1D3-48D7-A452-B89F8EFAEC53}"/>
    <cellStyle name="Comma 3 2 3 5" xfId="4186" xr:uid="{DB8B5EBF-9A64-4E7C-9354-74AA164534BB}"/>
    <cellStyle name="Comma 3 2 3 6" xfId="5107" xr:uid="{0C404C23-C65D-4E2A-9329-B10596E4E3BF}"/>
    <cellStyle name="Comma 3 2 4" xfId="1541" xr:uid="{06EBD7F3-F5AF-4489-B597-0D7397F5C9E2}"/>
    <cellStyle name="Comma 3 2 5" xfId="2404" xr:uid="{9F6E4648-D93B-4ABC-B70F-46F9F7505FCA}"/>
    <cellStyle name="Comma 3 2 6" xfId="3283" xr:uid="{0A96DAEB-C127-4797-83D6-7BC4F8232F5B}"/>
    <cellStyle name="Comma 3 2 7" xfId="4185" xr:uid="{8B91C420-6C0D-49A9-BE2B-23D2E496AB5B}"/>
    <cellStyle name="Comma 3 2 8" xfId="5106" xr:uid="{2CFB10F0-A50D-450D-80F7-A14F964D66E4}"/>
    <cellStyle name="Comma 3 3" xfId="589" xr:uid="{06F61AFE-7CFF-44B4-9C4F-FFAC09917EB8}"/>
    <cellStyle name="Comma 3 4" xfId="590" xr:uid="{F756458B-8E46-4C92-AE91-E473C5308033}"/>
    <cellStyle name="Comma 3 4 2" xfId="1543" xr:uid="{F5AC1EE7-389E-43A3-86B4-9E3E1008A628}"/>
    <cellStyle name="Comma 3 4 3" xfId="2406" xr:uid="{F116993A-26C9-4745-A736-33D4A5F721CF}"/>
    <cellStyle name="Comma 3 4 4" xfId="3286" xr:uid="{1E58F44C-5736-404F-A648-0D844FF30AA9}"/>
    <cellStyle name="Comma 3 4 5" xfId="4187" xr:uid="{253358F4-CD09-4A86-AA9D-8E43E0EE415B}"/>
    <cellStyle name="Comma 3 4 6" xfId="5108" xr:uid="{99E16C7E-7E19-47FA-8D84-234395F42137}"/>
    <cellStyle name="Comma 3 5" xfId="591" xr:uid="{F40B009F-0C35-4BA3-95DF-F7AEFB827274}"/>
    <cellStyle name="Comma 3 5 2" xfId="1544" xr:uid="{C978E4EE-137C-4890-AB96-D3605FCF2B5B}"/>
    <cellStyle name="Comma 3 5 3" xfId="2407" xr:uid="{0A04F250-14B0-4C3B-BFEA-A8E72837AD0B}"/>
    <cellStyle name="Comma 3 5 4" xfId="3287" xr:uid="{53998970-F0CD-431B-9741-C78E1505609E}"/>
    <cellStyle name="Comma 3 5 5" xfId="4188" xr:uid="{24C67AD6-55F6-4881-96B8-FAE1F0F17C1B}"/>
    <cellStyle name="Comma 3 5 6" xfId="5109" xr:uid="{7155BB19-6291-4F4D-9286-E6953A02A237}"/>
    <cellStyle name="Comma 30" xfId="2618" xr:uid="{26D94912-C43B-4A53-A243-3FF47210ECBD}"/>
    <cellStyle name="Comma 31" xfId="2718" xr:uid="{D9E6192D-5A97-4FE5-84F3-41A80EC34F35}"/>
    <cellStyle name="Comma 32" xfId="2569" xr:uid="{E4F98A42-1A69-4861-8893-94686F6BC64D}"/>
    <cellStyle name="Comma 33" xfId="2717" xr:uid="{8A76BF28-A498-4489-93FF-D21C4C76E744}"/>
    <cellStyle name="Comma 34" xfId="2568" xr:uid="{AEAB49ED-D127-437A-A195-3ED30D86D88B}"/>
    <cellStyle name="Comma 35" xfId="2716" xr:uid="{8903B1B1-6BB6-45C5-A958-453849162125}"/>
    <cellStyle name="Comma 36" xfId="2506" xr:uid="{AF3855DE-7FDB-4EA3-AE58-A107A9D72016}"/>
    <cellStyle name="Comma 37" xfId="2715" xr:uid="{C8FE7729-67B8-4979-9FBB-0634547A0D70}"/>
    <cellStyle name="Comma 38" xfId="2458" xr:uid="{16FD6036-C68E-458D-BD92-250BE6A4C263}"/>
    <cellStyle name="Comma 39" xfId="2714" xr:uid="{6C401DD2-D82B-4020-8366-AC8503C8CD59}"/>
    <cellStyle name="Comma 4" xfId="592" xr:uid="{061A5CE7-4A52-424A-BB39-C75119FDA972}"/>
    <cellStyle name="Comma 4 2" xfId="593" xr:uid="{4C6C7478-6D1A-4D2C-8229-B5623933020C}"/>
    <cellStyle name="Comma 4 2 2" xfId="594" xr:uid="{AE995F71-77E6-42B3-A4DB-D27F1E2F976E}"/>
    <cellStyle name="Comma 4 2 3" xfId="595" xr:uid="{029DB740-D54E-44E1-B91D-20AB923F5D29}"/>
    <cellStyle name="Comma 4 2 3 2" xfId="1546" xr:uid="{2F9BC993-AC39-496B-BAA9-F672DE3B8C8D}"/>
    <cellStyle name="Comma 4 2 3 3" xfId="2409" xr:uid="{A45AE5E5-C740-4F9A-9526-CDEB44B04565}"/>
    <cellStyle name="Comma 4 2 3 4" xfId="3289" xr:uid="{36261DDC-6EAB-48CF-A890-1F9B37BC0298}"/>
    <cellStyle name="Comma 4 2 3 5" xfId="4190" xr:uid="{CC3BEA52-C8C5-4756-BEA3-A2EBE35B180D}"/>
    <cellStyle name="Comma 4 2 3 6" xfId="5111" xr:uid="{B38B8623-2B75-416B-A7FB-295E34D52780}"/>
    <cellStyle name="Comma 4 2 4" xfId="1545" xr:uid="{21AC09F0-D698-4CE0-94D4-E8DC32F93950}"/>
    <cellStyle name="Comma 4 2 5" xfId="2408" xr:uid="{15A89A0F-CDE1-4735-89C0-A8C0ADDC0E20}"/>
    <cellStyle name="Comma 4 2 6" xfId="3288" xr:uid="{F69032AF-A6FB-4A44-8A92-0E982DF0E2EE}"/>
    <cellStyle name="Comma 4 2 7" xfId="4189" xr:uid="{A054B3B6-9FCE-405C-8852-A9C6A76C2F5C}"/>
    <cellStyle name="Comma 4 2 8" xfId="5110" xr:uid="{73089E9C-D386-41F6-8B5F-7F387D73402C}"/>
    <cellStyle name="Comma 40" xfId="2456" xr:uid="{9BB4E55B-93AA-41BD-AF03-A32C6E1D0EAB}"/>
    <cellStyle name="Comma 41" xfId="2713" xr:uid="{1DEEF503-783A-48B5-921B-292EDBDD542B}"/>
    <cellStyle name="Comma 42" xfId="2455" xr:uid="{A5B17442-E673-4215-A172-5582295EC10A}"/>
    <cellStyle name="Comma 43" xfId="2712" xr:uid="{95F28ABB-74E0-4B82-8CC8-F8C379562B55}"/>
    <cellStyle name="Comma 44" xfId="2723" xr:uid="{38DA7BD5-A8A9-4C6A-9030-357D54316DD8}"/>
    <cellStyle name="Comma 45" xfId="3590" xr:uid="{C5CB9C92-93C7-4E40-91AE-BBDBBFF586F5}"/>
    <cellStyle name="Comma 46" xfId="3626" xr:uid="{EABAD887-1A19-48D5-A1FA-607885673E54}"/>
    <cellStyle name="Comma 47" xfId="3569" xr:uid="{0C460DF5-E8E6-4452-A4EE-D89B484C4F43}"/>
    <cellStyle name="Comma 48" xfId="3625" xr:uid="{011C729A-44A6-4BBC-BD4C-891E7A694C12}"/>
    <cellStyle name="Comma 49" xfId="3450" xr:uid="{5CE120DC-D10D-4799-B575-17E3B7FC78C9}"/>
    <cellStyle name="Comma 5" xfId="596" xr:uid="{B4CFB7B0-73DC-4C53-ABB2-930FB59DE5C0}"/>
    <cellStyle name="Comma 5 2" xfId="597" xr:uid="{3876F75A-AA4F-4A25-B079-9FB2EF37B5D7}"/>
    <cellStyle name="Comma 5 3" xfId="598" xr:uid="{F3A91313-C760-4383-AE39-85F3079830FA}"/>
    <cellStyle name="Comma 5 4" xfId="599" xr:uid="{01205E84-581D-4673-B4F1-8A8EC2C0A416}"/>
    <cellStyle name="Comma 5 4 2" xfId="600" xr:uid="{59AB9493-09AF-4A23-8B18-AC761368C230}"/>
    <cellStyle name="Comma 5 4 2 2" xfId="1548" xr:uid="{D7445374-9982-4FB0-A4EF-FCEB9C65CFE1}"/>
    <cellStyle name="Comma 5 4 2 3" xfId="2411" xr:uid="{CBD0DFF3-D055-4A3D-A4B9-CB348BAA86DA}"/>
    <cellStyle name="Comma 5 4 2 4" xfId="3291" xr:uid="{779DF519-0BFB-40A0-B327-4001595F0EEB}"/>
    <cellStyle name="Comma 5 4 2 5" xfId="4192" xr:uid="{9CE74E10-7DBC-4F4D-8002-AEA1BEAE5447}"/>
    <cellStyle name="Comma 5 4 2 6" xfId="5113" xr:uid="{D96FCAEA-F645-47B9-8C09-E34184E2F6F7}"/>
    <cellStyle name="Comma 5 4 3" xfId="1547" xr:uid="{01B3B621-36A6-4F8C-A946-CD72DFC73636}"/>
    <cellStyle name="Comma 5 4 4" xfId="2410" xr:uid="{C1D2C1BE-E525-4E17-87BB-6D50F5452DA7}"/>
    <cellStyle name="Comma 5 4 5" xfId="3290" xr:uid="{2966787E-E6FF-49A4-93AA-8E66E36899A6}"/>
    <cellStyle name="Comma 5 4 6" xfId="4191" xr:uid="{39C71F01-A4BB-4CB0-AAD1-570806ADBE07}"/>
    <cellStyle name="Comma 5 4 7" xfId="5112" xr:uid="{713A8D60-4C03-422A-904D-E21D8440F55F}"/>
    <cellStyle name="Comma 50" xfId="3624" xr:uid="{2932EAFF-F8A3-4152-9BB4-0A413FB0781E}"/>
    <cellStyle name="Comma 51" xfId="3403" xr:uid="{59365E30-18FE-4EF2-86E5-B5B8DE1BDD7F}"/>
    <cellStyle name="Comma 52" xfId="3623" xr:uid="{09E96264-5913-4023-9BA5-6166EB48312C}"/>
    <cellStyle name="Comma 53" xfId="3339" xr:uid="{E911B35D-E235-455E-B2B1-09405C849C73}"/>
    <cellStyle name="Comma 54" xfId="3622" xr:uid="{F909B681-30C7-4454-927D-7AC13B9AF697}"/>
    <cellStyle name="Comma 55" xfId="3338" xr:uid="{035F3668-903B-42BB-B17C-53F1DE829CA2}"/>
    <cellStyle name="Comma 56" xfId="3621" xr:uid="{884D65D6-21FD-436F-860E-A8807BEF5AB9}"/>
    <cellStyle name="Comma 57" xfId="3308" xr:uid="{AE61A20F-618C-4235-842B-3CCF6308BC0E}"/>
    <cellStyle name="Comma 58" xfId="3620" xr:uid="{85D7B70B-D250-4678-8A58-3CF4057121DE}"/>
    <cellStyle name="Comma 59" xfId="3307" xr:uid="{E88D8B0E-B1F8-400F-855C-2AB915AE5B17}"/>
    <cellStyle name="Comma 6" xfId="601" xr:uid="{DAB98BF9-4517-4FB1-995B-76808F8F2E66}"/>
    <cellStyle name="Comma 6 2" xfId="602" xr:uid="{58EDA4E8-2BCA-480E-B1E6-023900BD4B4E}"/>
    <cellStyle name="Comma 6 3" xfId="603" xr:uid="{CFF0504D-DB62-43A4-B6D5-3C7F2E6AF013}"/>
    <cellStyle name="Comma 6 3 2" xfId="604" xr:uid="{F01D4361-8B0B-4F8E-8C5D-708745C8D4A3}"/>
    <cellStyle name="Comma 6 3 2 2" xfId="1550" xr:uid="{10362F45-3BAA-443E-9F8F-02E7C337EA85}"/>
    <cellStyle name="Comma 6 3 2 3" xfId="2413" xr:uid="{AFDD3E65-BC0A-40FB-A4F5-547E32FF13E3}"/>
    <cellStyle name="Comma 6 3 2 4" xfId="3293" xr:uid="{C94249E9-5AFD-416D-A95A-097816FA39A5}"/>
    <cellStyle name="Comma 6 3 2 5" xfId="4194" xr:uid="{B8860B32-8130-4C4A-9BD6-5D4A3CCF37BA}"/>
    <cellStyle name="Comma 6 3 2 6" xfId="5115" xr:uid="{BA558D4F-9136-427B-8FEF-68D16EEEC386}"/>
    <cellStyle name="Comma 6 3 3" xfId="1549" xr:uid="{4CABD98D-6D99-4A6E-8547-9B563412FFA9}"/>
    <cellStyle name="Comma 6 3 4" xfId="2412" xr:uid="{8C84AE2A-116C-46E0-8784-F521CD50CC83}"/>
    <cellStyle name="Comma 6 3 5" xfId="3292" xr:uid="{35DFDC4D-3D84-4F59-800A-A4750B45A9E3}"/>
    <cellStyle name="Comma 6 3 6" xfId="4193" xr:uid="{48B7CC32-54BB-4809-B28A-BAEC801ACD1F}"/>
    <cellStyle name="Comma 6 3 7" xfId="5114" xr:uid="{1491E4BA-886F-4D43-840F-2DEFEA6D6C76}"/>
    <cellStyle name="Comma 60" xfId="3619" xr:uid="{EB14C5D1-4BBE-4408-B781-48F28D0FA329}"/>
    <cellStyle name="Comma 61" xfId="3298" xr:uid="{6795C264-C989-4BFE-8E5F-C7B30D45EAE9}"/>
    <cellStyle name="Comma 62" xfId="3618" xr:uid="{E418517A-7922-4A88-8567-F28B0553A12B}"/>
    <cellStyle name="Comma 63" xfId="3284" xr:uid="{14CE6257-3F62-4218-8B59-AFFF43DC69C8}"/>
    <cellStyle name="Comma 64" xfId="3617" xr:uid="{F4EB6C44-2AB9-4C11-AA50-6904230627AE}"/>
    <cellStyle name="Comma 65" xfId="3273" xr:uid="{0AA32EC7-3470-4F90-8602-13B2F863FC47}"/>
    <cellStyle name="Comma 66" xfId="3616" xr:uid="{EF6AC583-303E-420B-B693-539887CEE00A}"/>
    <cellStyle name="Comma 67" xfId="3267" xr:uid="{A9FA292D-888A-4A7C-98D5-15C5FDA814D5}"/>
    <cellStyle name="Comma 68" xfId="3615" xr:uid="{4D82DE65-E110-4222-AC52-08F16671D50C}"/>
    <cellStyle name="Comma 69" xfId="3232" xr:uid="{F7684ABD-FEA8-4559-A975-62F29D25EC25}"/>
    <cellStyle name="Comma 7" xfId="605" xr:uid="{14DCC9F5-E43F-42FD-82A3-99D49757483E}"/>
    <cellStyle name="Comma 7 2" xfId="606" xr:uid="{190A1E66-C5A4-42B0-ACC6-D967C4F9B7C5}"/>
    <cellStyle name="Comma 7 2 2" xfId="607" xr:uid="{F7F61124-890D-41F3-ADC1-1F0C55AF2D11}"/>
    <cellStyle name="Comma 7 2 2 2" xfId="1552" xr:uid="{63628E27-2DCE-4FFB-83B8-A8A08A998711}"/>
    <cellStyle name="Comma 7 2 2 3" xfId="2415" xr:uid="{8660B1B0-E9A1-439D-B83D-B80B3911B6A4}"/>
    <cellStyle name="Comma 7 2 2 4" xfId="3295" xr:uid="{6A48A6B2-300E-4C20-A890-C2310910CF9E}"/>
    <cellStyle name="Comma 7 2 2 5" xfId="4196" xr:uid="{5F5B417D-1092-4507-8BBD-C9EB163337FB}"/>
    <cellStyle name="Comma 7 2 2 6" xfId="5117" xr:uid="{6DF20369-C152-40AD-92F4-274DFFF18AAC}"/>
    <cellStyle name="Comma 7 2 3" xfId="1551" xr:uid="{DB9FF361-7F5D-49C7-AB3A-BAEE4FC24A5C}"/>
    <cellStyle name="Comma 7 2 4" xfId="2414" xr:uid="{CDEB2853-A4C4-479A-95CE-00C2BD953CCC}"/>
    <cellStyle name="Comma 7 2 5" xfId="3294" xr:uid="{20769B5D-66D7-4EB1-8C33-85DAA329C828}"/>
    <cellStyle name="Comma 7 2 6" xfId="4195" xr:uid="{3E30E9C1-48E5-487A-81E5-F26FA5F598D8}"/>
    <cellStyle name="Comma 7 2 7" xfId="5116" xr:uid="{0A2EB6F8-8F39-4554-A9A5-2D08097961EF}"/>
    <cellStyle name="Comma 7 3" xfId="608" xr:uid="{93D716FC-2193-4CE5-B9B3-DA7A0CBA0761}"/>
    <cellStyle name="Comma 7 3 2" xfId="1553" xr:uid="{076C8CCF-4757-484F-B80D-8153DCC3D182}"/>
    <cellStyle name="Comma 7 3 3" xfId="2416" xr:uid="{67AAD1F6-BB76-47B8-A644-0C28A596C4F8}"/>
    <cellStyle name="Comma 7 3 4" xfId="3296" xr:uid="{DE2875D6-8BFF-4382-83E9-5B2E091ECF43}"/>
    <cellStyle name="Comma 7 3 5" xfId="4197" xr:uid="{917AE6BF-E6B4-48D7-9073-13F3F73F2866}"/>
    <cellStyle name="Comma 7 3 6" xfId="5118" xr:uid="{CB63A206-2728-4AC8-AEF6-295BC05B634C}"/>
    <cellStyle name="Comma 7 4" xfId="609" xr:uid="{76EC3359-B16A-42D5-89B5-7A950FF0DE4D}"/>
    <cellStyle name="Comma 7 4 2" xfId="1554" xr:uid="{B4518B60-5BA4-4973-946D-44DBA86B717D}"/>
    <cellStyle name="Comma 7 4 3" xfId="2417" xr:uid="{446F8E34-4C94-40A6-82CA-6A38D280E180}"/>
    <cellStyle name="Comma 7 4 4" xfId="3297" xr:uid="{D18AE259-E36C-4F2C-9E8D-73AD4AA015D5}"/>
    <cellStyle name="Comma 7 4 5" xfId="4198" xr:uid="{425A64B0-5514-4A3E-952F-A486F334AEC0}"/>
    <cellStyle name="Comma 7 4 6" xfId="5119" xr:uid="{B5DFE23E-E717-46E1-B40A-935818FAE82A}"/>
    <cellStyle name="Comma 70" xfId="3614" xr:uid="{AC26238E-E08C-4F8D-92CD-E762DD95CA0B}"/>
    <cellStyle name="Comma 71" xfId="3596" xr:uid="{EFC72523-F6D6-4F74-9EC1-99F88B8E2350}"/>
    <cellStyle name="Comma 72" xfId="3613" xr:uid="{D89888D3-C036-4620-97E5-BD78F55E96D8}"/>
    <cellStyle name="Comma 73" xfId="3597" xr:uid="{187BD2A6-B13C-4D31-90A1-AE87AD1F5AB7}"/>
    <cellStyle name="Comma 74" xfId="3612" xr:uid="{1B67DBEC-D720-4B52-A021-F9A60E389EF3}"/>
    <cellStyle name="Comma 75" xfId="3598" xr:uid="{FF0181FA-EDDF-4566-8872-E36FB9017A96}"/>
    <cellStyle name="Comma 76" xfId="3611" xr:uid="{DE0C177D-1C49-4E2D-98DC-4DC2CB02144A}"/>
    <cellStyle name="Comma 77" xfId="3599" xr:uid="{AF48DB70-EC99-4D35-859A-C7E26EEC108B}"/>
    <cellStyle name="Comma 78" xfId="3610" xr:uid="{5BD23923-CB5C-4510-AB7D-205B27F855B7}"/>
    <cellStyle name="Comma 79" xfId="3600" xr:uid="{753543FD-83C6-4614-9F82-45D5CBDB29FC}"/>
    <cellStyle name="Comma 8" xfId="610" xr:uid="{9BCF54DD-E790-48B8-8493-55E7D78A4B66}"/>
    <cellStyle name="Comma 8 2" xfId="611" xr:uid="{BC562756-09D0-4DA7-9997-C286F5BAC70D}"/>
    <cellStyle name="Comma 8 3" xfId="612" xr:uid="{754A78A2-DE38-45B5-AFD5-94ADB38D6742}"/>
    <cellStyle name="Comma 8 3 2" xfId="613" xr:uid="{C2E7760A-9ABD-40BC-A5D6-435CFF5E5C03}"/>
    <cellStyle name="Comma 8 3 2 2" xfId="614" xr:uid="{B5EDD3B0-2DCA-4266-A1FD-75DB41386245}"/>
    <cellStyle name="Comma 80" xfId="3609" xr:uid="{915A3E89-9435-411F-82B2-9661960328C3}"/>
    <cellStyle name="Comma 81" xfId="3601" xr:uid="{514C584B-FC96-4E3F-8CBB-ACC39D4543B8}"/>
    <cellStyle name="Comma 82" xfId="3608" xr:uid="{52C49B41-D03E-4E63-A552-7058754EBB53}"/>
    <cellStyle name="Comma 83" xfId="3602" xr:uid="{A6868078-1BA8-47F5-B7F5-F9DCA6005A78}"/>
    <cellStyle name="Comma 84" xfId="3607" xr:uid="{3F49DAEA-35F9-41D9-9218-3E72F03A42B6}"/>
    <cellStyle name="Comma 85" xfId="3603" xr:uid="{E0686ED1-273B-4AAD-A820-C5DD05779459}"/>
    <cellStyle name="Comma 86" xfId="3606" xr:uid="{E8F0E77C-DD15-4E00-A605-08C629EAA695}"/>
    <cellStyle name="Comma 87" xfId="3604" xr:uid="{A4679EE1-6AD0-4F22-B9C7-D4B2675BBBD3}"/>
    <cellStyle name="Comma 88" xfId="3605" xr:uid="{8DEE7B20-79B6-4DED-946B-BB756B15F6B8}"/>
    <cellStyle name="Comma 89" xfId="3628" xr:uid="{FC29F645-897F-4D79-ADA9-058C5C4B5407}"/>
    <cellStyle name="Comma 9" xfId="615" xr:uid="{326E9764-08C7-4AFA-9302-C44AD6A98CB5}"/>
    <cellStyle name="Comma 9 2" xfId="616" xr:uid="{07C8A6F3-CF38-4669-86C9-1A367BB5B2A5}"/>
    <cellStyle name="Comma 9 2 2" xfId="1555" xr:uid="{8FFACD06-8E44-4A6A-AA46-A98B4DE31D41}"/>
    <cellStyle name="Comma 9 2 3" xfId="2418" xr:uid="{C8945674-55BC-498D-AD2B-95FD4537F971}"/>
    <cellStyle name="Comma 9 2 4" xfId="3299" xr:uid="{7BA3822A-D659-429A-8AF2-1C8EEFEE50A4}"/>
    <cellStyle name="Comma 9 2 5" xfId="4199" xr:uid="{DC9FF8A8-6B0B-4069-887C-56CEAE451FA5}"/>
    <cellStyle name="Comma 9 2 6" xfId="5120" xr:uid="{42153EDC-E8D7-49C8-ABEF-422D5C76DD41}"/>
    <cellStyle name="Comma 9 3" xfId="617" xr:uid="{E90D229D-C527-414B-8FA5-87256962E651}"/>
    <cellStyle name="Comma 9 3 2" xfId="1556" xr:uid="{A95246B4-4C0B-491C-A52E-794B8E2135E3}"/>
    <cellStyle name="Comma 9 3 3" xfId="2419" xr:uid="{A0EFF8A3-7C3D-4055-B71B-E577F29E7A72}"/>
    <cellStyle name="Comma 9 3 4" xfId="3300" xr:uid="{76B2AD82-A4F2-4353-9BD0-CEB6D4714C3B}"/>
    <cellStyle name="Comma 9 3 5" xfId="4200" xr:uid="{B1844513-1BFA-4DE2-A8C2-A327F8099C82}"/>
    <cellStyle name="Comma 9 3 6" xfId="5121" xr:uid="{ABD336DE-448B-44CF-8E00-762E2A603BC0}"/>
    <cellStyle name="Comma 90" xfId="4483" xr:uid="{85F79433-27A3-47B8-B453-8DD28541DA9B}"/>
    <cellStyle name="Comma 91" xfId="4485" xr:uid="{1BF7C000-D563-4125-B800-1CE068837242}"/>
    <cellStyle name="Comma 92" xfId="550" xr:uid="{64D044B6-16B7-4F4F-9BA6-700FFC54A7E7}"/>
    <cellStyle name="Comma 92 2" xfId="4549" xr:uid="{D861381F-7CF2-48C3-B69F-71713515F3BA}"/>
    <cellStyle name="Comma 93" xfId="4491" xr:uid="{D1807EDF-5C70-4A07-8204-0A60F7E0CA16}"/>
    <cellStyle name="Comma 93 2" xfId="5408" xr:uid="{028AD9CE-90FD-49A6-BD08-D2A9B560EDCD}"/>
    <cellStyle name="Comma 94" xfId="4546" xr:uid="{8EF94141-D143-4755-BFF3-D5D6254F0A62}"/>
    <cellStyle name="Comma 94 2" xfId="5413" xr:uid="{EAAD6D28-C322-4EE6-8BFC-6BF129E48487}"/>
    <cellStyle name="Comma 95" xfId="4534" xr:uid="{1A9F73F7-4DDD-46F8-9A3D-AE33E5CEBFD8}"/>
    <cellStyle name="Comma 95 2" xfId="5387" xr:uid="{B7273779-F518-45B5-98CC-E586523F07E6}"/>
    <cellStyle name="Comma 96" xfId="4522" xr:uid="{39BCEA6F-3298-42C1-8E16-D4CB2B288C0D}"/>
    <cellStyle name="Comma 96 2" xfId="5412" xr:uid="{38E314F3-D140-4DD6-A692-B18D01A169A9}"/>
    <cellStyle name="Comma 97" xfId="4505" xr:uid="{10C1EF75-D686-43AE-8124-35B4BB128323}"/>
    <cellStyle name="Comma 97 2" xfId="5269" xr:uid="{F5BD2E4C-2694-4630-8905-4BBE8E4F83D0}"/>
    <cellStyle name="Comma 98" xfId="4508" xr:uid="{CB555668-2AA9-4BCC-9C18-2647C6BA1214}"/>
    <cellStyle name="Comma 98 2" xfId="5411" xr:uid="{97B42D1C-14C4-408C-947D-D219B5B1AFB8}"/>
    <cellStyle name="Comma 99" xfId="4530" xr:uid="{047B0947-8C0F-46E6-85C1-3CFA504CB7A3}"/>
    <cellStyle name="Comma 99 2" xfId="5267" xr:uid="{602D032F-5A83-4E7C-B8F6-6BB59A19D61B}"/>
    <cellStyle name="Currency [0] 2" xfId="618" xr:uid="{6B0437B9-A9EF-4A3D-ADD5-7A4ED05F5B85}"/>
    <cellStyle name="Currency [0] 3" xfId="619" xr:uid="{5C2E6D9F-EA50-44ED-80AD-33EA2CB58D50}"/>
    <cellStyle name="Currency [0] 4" xfId="3593" xr:uid="{AFB0B4B6-280E-4321-AB4C-7CC8DC7FE94F}"/>
    <cellStyle name="Currency 10" xfId="4484" xr:uid="{23B87A67-60E5-438B-9404-F278C63A22F3}"/>
    <cellStyle name="Currency 11" xfId="5409" xr:uid="{3F2383CC-B7D1-4656-BCFB-2B2F17A29C4C}"/>
    <cellStyle name="Currency 12" xfId="5414" xr:uid="{29AEFA43-0259-44A5-AB20-4F473311A97C}"/>
    <cellStyle name="Currency 13" xfId="5415" xr:uid="{8F5FEEAB-AA4E-4F68-839A-AEBAF2C0066F}"/>
    <cellStyle name="Currency 14" xfId="5416" xr:uid="{A9E99561-0478-4C3F-BE8E-2E2C26523B36}"/>
    <cellStyle name="Currency 15" xfId="5417" xr:uid="{07120A88-A443-4BDD-AC20-629BFDC5475B}"/>
    <cellStyle name="Currency 2" xfId="620" xr:uid="{C4645D33-384E-41E3-ABC1-60C99CCB0DF1}"/>
    <cellStyle name="Currency 2 2" xfId="621" xr:uid="{854527AF-42B6-44E2-94EB-93E080925117}"/>
    <cellStyle name="Currency 2 2 2" xfId="622" xr:uid="{0C2544E5-BC22-492D-9950-8971B9DE9CCC}"/>
    <cellStyle name="Currency 2 2 2 2" xfId="623" xr:uid="{19E84671-1E36-459A-AB7D-A6052579FF43}"/>
    <cellStyle name="Currency 2 2 2 2 2" xfId="1558" xr:uid="{EBF975D8-86E1-4928-92F6-3A9A433F8DCF}"/>
    <cellStyle name="Currency 2 2 2 2 3" xfId="2421" xr:uid="{3B991BEB-2FEB-47C9-83A1-D8CB5EDF2636}"/>
    <cellStyle name="Currency 2 2 2 2 4" xfId="3302" xr:uid="{B426CE86-8E6C-4E0F-BBF2-8CF34FE164AD}"/>
    <cellStyle name="Currency 2 2 2 2 5" xfId="4202" xr:uid="{8B5F3E50-3400-4CA4-B53D-F46346E90AB7}"/>
    <cellStyle name="Currency 2 2 2 2 6" xfId="5123" xr:uid="{63B784B2-6357-424B-BA1F-B4E1F8619811}"/>
    <cellStyle name="Currency 2 2 2 3" xfId="1557" xr:uid="{86C7B0C4-4E40-4FF9-BE39-34384A36DF3F}"/>
    <cellStyle name="Currency 2 2 2 4" xfId="2420" xr:uid="{694E7F95-6435-4B63-BF58-E9C595BFC4C9}"/>
    <cellStyle name="Currency 2 2 2 5" xfId="3301" xr:uid="{2901CD7A-DDB5-4030-86F0-7B60837CB922}"/>
    <cellStyle name="Currency 2 2 2 6" xfId="4201" xr:uid="{F33BFEDA-CFA2-4919-A36F-CC0DB0DF3909}"/>
    <cellStyle name="Currency 2 2 2 7" xfId="5122" xr:uid="{15C06B2E-47C5-4402-8F1C-25BAF7AE5A6F}"/>
    <cellStyle name="Currency 2 3" xfId="624" xr:uid="{7EB84678-1238-46E6-8766-E005579DDB2E}"/>
    <cellStyle name="Currency 2 3 2" xfId="625" xr:uid="{724701BE-B09F-40F0-AFC6-67C898EB1A96}"/>
    <cellStyle name="Currency 2 3 2 2" xfId="1560" xr:uid="{89292710-9131-4093-B67D-38C327769BBA}"/>
    <cellStyle name="Currency 2 3 2 3" xfId="2423" xr:uid="{7D01A347-2A89-4D88-BD67-78532200AFDA}"/>
    <cellStyle name="Currency 2 3 2 4" xfId="3304" xr:uid="{4EB85FDB-3B01-4064-9874-4E4EF8DE3653}"/>
    <cellStyle name="Currency 2 3 2 5" xfId="4204" xr:uid="{A162EF01-D292-4A69-AFCB-821D827560B1}"/>
    <cellStyle name="Currency 2 3 2 6" xfId="5125" xr:uid="{432253F1-C08D-49EF-B590-45B630BEB3B4}"/>
    <cellStyle name="Currency 2 3 3" xfId="1559" xr:uid="{027B3625-AC5B-4D98-9A40-5783438C22B5}"/>
    <cellStyle name="Currency 2 3 4" xfId="2422" xr:uid="{030B21B8-C60F-40AB-A93E-8CA549D33239}"/>
    <cellStyle name="Currency 2 3 5" xfId="3303" xr:uid="{CA55B26C-89E6-4589-8458-8E88BF2219E5}"/>
    <cellStyle name="Currency 2 3 6" xfId="4203" xr:uid="{654EF615-3709-4C1C-94A4-65106478441C}"/>
    <cellStyle name="Currency 2 3 7" xfId="5124" xr:uid="{D29932B8-9763-4722-B973-D48592AB7D68}"/>
    <cellStyle name="Currency 2 4" xfId="626" xr:uid="{E6DDDAF4-F523-4FA5-8220-9A8199EE9E63}"/>
    <cellStyle name="Currency 2 4 2" xfId="1561" xr:uid="{667A1F31-5559-4482-A0B4-84C564894B10}"/>
    <cellStyle name="Currency 2 4 3" xfId="2424" xr:uid="{999C97F0-8AED-4FA9-A5EB-A7ACDD00D4F3}"/>
    <cellStyle name="Currency 2 4 4" xfId="3305" xr:uid="{D7F8F241-E0D2-48F6-BF04-6A468FB5DAA7}"/>
    <cellStyle name="Currency 2 4 5" xfId="4205" xr:uid="{B20F13F3-9D3E-469D-A75A-11F6131E6968}"/>
    <cellStyle name="Currency 2 4 6" xfId="5126" xr:uid="{8F5C413E-9D63-40AB-99DF-FD3B271023C3}"/>
    <cellStyle name="Currency 2 5" xfId="627" xr:uid="{DD296436-A805-4EE0-8530-CBD9DD4D744D}"/>
    <cellStyle name="Currency 2 5 2" xfId="1562" xr:uid="{F7BA0F3E-71EB-4EA6-A1C6-EB0ABFEB8DE5}"/>
    <cellStyle name="Currency 2 5 3" xfId="2425" xr:uid="{5F0795EE-D0CB-4EC8-8FE3-DF64AE5EFE25}"/>
    <cellStyle name="Currency 2 5 4" xfId="3306" xr:uid="{E0676426-5E8F-440E-BF38-C88D236F6C80}"/>
    <cellStyle name="Currency 2 5 5" xfId="4206" xr:uid="{4E1A154C-6BE0-4230-A637-CCDB3B56DA51}"/>
    <cellStyle name="Currency 2 5 6" xfId="5127" xr:uid="{2A360FEB-6645-4EF9-9F44-601A7DB4E1DE}"/>
    <cellStyle name="Currency 3" xfId="628" xr:uid="{E3FC2490-2E62-4C37-88DF-35AD371AA0E0}"/>
    <cellStyle name="Currency 4" xfId="629" xr:uid="{FC137C35-03F5-4313-9893-FF33678C37DE}"/>
    <cellStyle name="Currency 5" xfId="630" xr:uid="{31306A00-FF4B-46D5-A49F-EF74B5CC07B0}"/>
    <cellStyle name="Currency 6" xfId="631" xr:uid="{88E27593-36D9-4201-9319-4B004C7C4447}"/>
    <cellStyle name="Currency 7" xfId="632" xr:uid="{C3FC79E3-935D-4007-BFA7-7385A41C19C1}"/>
    <cellStyle name="Currency 8" xfId="633" xr:uid="{E2296B4B-E3F9-4E58-BBB0-2D67C8A39770}"/>
    <cellStyle name="Currency 9" xfId="3592" xr:uid="{493FF43A-84E2-4AFA-BD37-73295E45BDA5}"/>
    <cellStyle name="Hyperlink" xfId="2" builtinId="8"/>
    <cellStyle name="Hyperlink 2" xfId="635" xr:uid="{A623ABFC-47A6-43A8-B5D4-F8199F8DC0E9}"/>
    <cellStyle name="Hyperlink 3" xfId="636" xr:uid="{77C0C357-B425-49BF-9FE8-C2570E924432}"/>
    <cellStyle name="Hyperlink 4" xfId="637" xr:uid="{BD721F2D-0A12-4390-BE9A-1036D1EA648F}"/>
    <cellStyle name="Hyperlink 5" xfId="634" xr:uid="{2D8BC73C-914C-490F-BC76-1BD4FD065257}"/>
    <cellStyle name="Neutral 2" xfId="638" xr:uid="{32E9875A-7E42-4068-B706-53810405CA1B}"/>
    <cellStyle name="Neutral 3" xfId="639" xr:uid="{56CE7DEF-B386-477A-B268-32AF52CAD787}"/>
    <cellStyle name="Neutral 4" xfId="640" xr:uid="{C84C2096-2F9F-4CA0-962B-AAB20C46732C}"/>
    <cellStyle name="Normal" xfId="0" builtinId="0"/>
    <cellStyle name="Normal 10" xfId="641" xr:uid="{DCED55EE-9290-4D31-917F-E3A0C9839373}"/>
    <cellStyle name="Normal 10 10" xfId="4207" xr:uid="{8F23D905-3C02-4A6C-AD04-FA5F0C09C785}"/>
    <cellStyle name="Normal 10 11" xfId="5128" xr:uid="{F5FB7B53-A8A1-4D7E-BB56-D09944AB5E92}"/>
    <cellStyle name="Normal 10 2" xfId="642" xr:uid="{D9B78ED7-323C-4D21-9E4E-027A5E3E6DD9}"/>
    <cellStyle name="Normal 10 2 2" xfId="643" xr:uid="{95615308-4FB6-41B3-A745-FD4148256081}"/>
    <cellStyle name="Normal 10 2 2 2" xfId="644" xr:uid="{B36EBD0D-1C78-4E03-B807-84C0188F9B51}"/>
    <cellStyle name="Normal 10 2 2 2 2" xfId="645" xr:uid="{67F5DD8D-39CD-4227-BDB5-6F33DBABDA52}"/>
    <cellStyle name="Normal 10 2 2 2 2 2" xfId="1567" xr:uid="{C9A66E03-977B-46CD-B79C-DC8F72536D51}"/>
    <cellStyle name="Normal 10 2 2 2 2 3" xfId="2430" xr:uid="{F507F76A-936A-48D8-BB1C-CF377FA347FC}"/>
    <cellStyle name="Normal 10 2 2 2 2 4" xfId="3313" xr:uid="{B5EBAC58-15EC-4C9B-9CDB-164078AE6E8C}"/>
    <cellStyle name="Normal 10 2 2 2 2 5" xfId="4211" xr:uid="{06AF4D75-59F1-4DBC-8537-3CF934859B50}"/>
    <cellStyle name="Normal 10 2 2 2 2 6" xfId="5132" xr:uid="{986D3EF1-3AEF-4577-A1DC-ED5341C75DBD}"/>
    <cellStyle name="Normal 10 2 2 2 3" xfId="1566" xr:uid="{FB973FB5-B6B2-46EB-8B2A-705EC08FF818}"/>
    <cellStyle name="Normal 10 2 2 2 4" xfId="2429" xr:uid="{5ABDF949-8F1B-4A15-B539-4475082B2973}"/>
    <cellStyle name="Normal 10 2 2 2 5" xfId="3312" xr:uid="{5EBBE5B0-AF5B-4324-ACC9-AC2C8E67F516}"/>
    <cellStyle name="Normal 10 2 2 2 6" xfId="4210" xr:uid="{801D5B32-E030-44BB-9275-E33174620F7B}"/>
    <cellStyle name="Normal 10 2 2 2 7" xfId="5131" xr:uid="{E619A7DC-4FA0-4B8B-95F2-52B5ADA7BDB1}"/>
    <cellStyle name="Normal 10 2 2 3" xfId="646" xr:uid="{E6FDABAA-30EB-4FDB-8350-AE844DBDD1F9}"/>
    <cellStyle name="Normal 10 2 2 3 2" xfId="1568" xr:uid="{A66CF124-B987-457B-8ED9-D8BFE096633C}"/>
    <cellStyle name="Normal 10 2 2 3 3" xfId="2431" xr:uid="{C76F741C-7314-4FD8-957C-CCA1392928D3}"/>
    <cellStyle name="Normal 10 2 2 3 4" xfId="3314" xr:uid="{20402ACE-96EB-4D4F-B86E-66F4B71E48AD}"/>
    <cellStyle name="Normal 10 2 2 3 5" xfId="4212" xr:uid="{D6B1E7AE-95D2-4983-9ACC-6CEEA88DADA3}"/>
    <cellStyle name="Normal 10 2 2 3 6" xfId="5133" xr:uid="{BDAE97BC-86A9-40C6-9E6B-3E384B432C73}"/>
    <cellStyle name="Normal 10 2 2 4" xfId="1565" xr:uid="{8E55D385-41C5-4CDD-868D-CF81CA5850A0}"/>
    <cellStyle name="Normal 10 2 2 5" xfId="2428" xr:uid="{F7A575BF-0779-4D32-B1D8-C41CF817EA26}"/>
    <cellStyle name="Normal 10 2 2 6" xfId="3311" xr:uid="{2908D0F5-14A1-4B2E-8F19-28B8D11003E4}"/>
    <cellStyle name="Normal 10 2 2 7" xfId="4209" xr:uid="{BE47271E-25BA-4D34-AEF8-5BDC7F22BAE7}"/>
    <cellStyle name="Normal 10 2 2 8" xfId="5130" xr:uid="{DFE0752E-485A-429C-A33F-2DD8561DB5CB}"/>
    <cellStyle name="Normal 10 2 3" xfId="647" xr:uid="{8D69E22C-1EAE-4EDB-A37C-2968C96546F8}"/>
    <cellStyle name="Normal 10 2 3 2" xfId="648" xr:uid="{34D49C5D-CFA4-486D-86B3-3F1C0C763C99}"/>
    <cellStyle name="Normal 10 2 3 2 2" xfId="1570" xr:uid="{B1285EAD-4C83-46AF-A3F4-4FB0302FFFAF}"/>
    <cellStyle name="Normal 10 2 3 2 3" xfId="2433" xr:uid="{518CD2C8-BA5F-42A5-A79E-1485D57199D9}"/>
    <cellStyle name="Normal 10 2 3 2 4" xfId="3316" xr:uid="{581B338C-2BEB-4001-8BA5-0F8C0D0FFB58}"/>
    <cellStyle name="Normal 10 2 3 2 5" xfId="4214" xr:uid="{475D07D3-CC49-4F2A-8C7D-55B517010FC0}"/>
    <cellStyle name="Normal 10 2 3 2 6" xfId="5135" xr:uid="{7CFEE6D5-40B9-4889-8A91-3E92C7C3BF3B}"/>
    <cellStyle name="Normal 10 2 3 3" xfId="1569" xr:uid="{43EB7C0E-A719-4545-9EA4-A80E189D120F}"/>
    <cellStyle name="Normal 10 2 3 4" xfId="2432" xr:uid="{C012B8A5-3216-436F-9B01-82FE7CF8C745}"/>
    <cellStyle name="Normal 10 2 3 5" xfId="3315" xr:uid="{5D2CF228-3D4E-4367-83FE-F5B990A82B09}"/>
    <cellStyle name="Normal 10 2 3 6" xfId="4213" xr:uid="{0E67963C-8DAF-49EF-9103-4D5C1477AE4E}"/>
    <cellStyle name="Normal 10 2 3 7" xfId="5134" xr:uid="{C6EA14D7-4E71-4992-9B2D-320CC66B21FF}"/>
    <cellStyle name="Normal 10 2 4" xfId="649" xr:uid="{4C1A4B52-985D-424F-AF69-3853F9707CDE}"/>
    <cellStyle name="Normal 10 2 4 2" xfId="1571" xr:uid="{E53C0188-0C3F-4C4B-A222-E2A0D0E29865}"/>
    <cellStyle name="Normal 10 2 4 3" xfId="2434" xr:uid="{40E7913A-0361-4E4A-BD3F-469212AF9E82}"/>
    <cellStyle name="Normal 10 2 4 4" xfId="3317" xr:uid="{BDAE4AB4-1938-496D-B4CD-8CA7C79961D4}"/>
    <cellStyle name="Normal 10 2 4 5" xfId="4215" xr:uid="{A34FE46C-52AF-45E9-B439-6802048161BE}"/>
    <cellStyle name="Normal 10 2 4 6" xfId="5136" xr:uid="{C1A1E5DA-F306-459B-B96C-313EC2E97AF7}"/>
    <cellStyle name="Normal 10 2 5" xfId="1564" xr:uid="{E1AD5AD8-66EA-405A-93BF-A900FD813B7B}"/>
    <cellStyle name="Normal 10 2 6" xfId="2427" xr:uid="{46169CBD-BCFA-4AF3-B5E9-8FB8E73E23CB}"/>
    <cellStyle name="Normal 10 2 7" xfId="3310" xr:uid="{0E308AC9-E4B0-4D84-8F5E-8BC1851E20AB}"/>
    <cellStyle name="Normal 10 2 8" xfId="4208" xr:uid="{0E2D9E91-771C-40C5-BA89-4645A5449EF2}"/>
    <cellStyle name="Normal 10 2 9" xfId="5129" xr:uid="{76BAD18C-DE6C-480E-BF57-269FBBC854CB}"/>
    <cellStyle name="Normal 10 3" xfId="650" xr:uid="{51350FEA-1715-48C7-8912-F0F41C845733}"/>
    <cellStyle name="Normal 10 3 2" xfId="651" xr:uid="{BED3A83C-0295-428B-B6AD-660C7D46FC0E}"/>
    <cellStyle name="Normal 10 3 2 2" xfId="652" xr:uid="{E0B28E12-4EF9-46BD-95B1-9D679D97396E}"/>
    <cellStyle name="Normal 10 3 2 2 2" xfId="1574" xr:uid="{6EC40ED8-D382-455A-8760-CE386FD908B1}"/>
    <cellStyle name="Normal 10 3 2 2 3" xfId="2437" xr:uid="{ABBA3CF2-6263-41D7-A716-E9F181EB984C}"/>
    <cellStyle name="Normal 10 3 2 2 4" xfId="3320" xr:uid="{9D88CD8B-8005-4CEB-990A-960CA245382E}"/>
    <cellStyle name="Normal 10 3 2 2 5" xfId="4218" xr:uid="{9840B99D-06FB-4818-BBBB-2400E1FE6EA1}"/>
    <cellStyle name="Normal 10 3 2 2 6" xfId="5139" xr:uid="{1779CE0C-7273-440D-AC8E-602FF29BA073}"/>
    <cellStyle name="Normal 10 3 2 3" xfId="1573" xr:uid="{A0133860-4267-4034-889D-25EE085A535C}"/>
    <cellStyle name="Normal 10 3 2 4" xfId="2436" xr:uid="{FFF3E2D7-2D4B-437F-843B-88A964659711}"/>
    <cellStyle name="Normal 10 3 2 5" xfId="3319" xr:uid="{DEDBB4F2-63A8-4B66-86DA-1AD9DD0EB657}"/>
    <cellStyle name="Normal 10 3 2 6" xfId="4217" xr:uid="{398D14BD-DD6E-4294-87D5-29A6AFC59ADD}"/>
    <cellStyle name="Normal 10 3 2 7" xfId="5138" xr:uid="{7450B2CA-FEE7-4FE9-BB5A-CC270EE4CBD7}"/>
    <cellStyle name="Normal 10 3 3" xfId="653" xr:uid="{916B8DEA-4E80-4D75-ACA8-AF88F0319D36}"/>
    <cellStyle name="Normal 10 3 3 2" xfId="1575" xr:uid="{B166A645-B7A6-43B0-ACF0-A8A82FA2B99E}"/>
    <cellStyle name="Normal 10 3 3 3" xfId="2438" xr:uid="{5AAEB9C8-53CF-4A07-92DC-0EF55CD3F690}"/>
    <cellStyle name="Normal 10 3 3 4" xfId="3321" xr:uid="{2847C79A-18FA-40D9-8D57-704C426E9709}"/>
    <cellStyle name="Normal 10 3 3 5" xfId="4219" xr:uid="{B5D0E6CF-7C8B-4DD3-A1A0-C0B57F3D6297}"/>
    <cellStyle name="Normal 10 3 3 6" xfId="5140" xr:uid="{C0335CC6-9196-48A7-940B-E7338B2B1285}"/>
    <cellStyle name="Normal 10 3 4" xfId="1572" xr:uid="{B0AECC3A-20C7-43F0-9174-64E5EC8B0414}"/>
    <cellStyle name="Normal 10 3 5" xfId="2435" xr:uid="{C30CBB93-2FC4-4FFF-BF9D-58E0836B115F}"/>
    <cellStyle name="Normal 10 3 6" xfId="3318" xr:uid="{AD92FD01-5224-4F30-A843-3781CC8203AE}"/>
    <cellStyle name="Normal 10 3 7" xfId="4216" xr:uid="{1889F12B-A608-4D76-9414-BC8193DB81FE}"/>
    <cellStyle name="Normal 10 3 8" xfId="5137" xr:uid="{50D8C9CA-B2F9-4547-9F14-455D96DA58C6}"/>
    <cellStyle name="Normal 10 4" xfId="654" xr:uid="{6A969234-F12F-474C-80EC-723FC11F81D7}"/>
    <cellStyle name="Normal 10 4 2" xfId="655" xr:uid="{73F93E47-5044-4477-9187-37C3FB6D3A82}"/>
    <cellStyle name="Normal 10 4 2 2" xfId="656" xr:uid="{EEF4C669-B3D8-4DF2-8D0B-0DFC35F88CC1}"/>
    <cellStyle name="Normal 10 4 2 2 2" xfId="1578" xr:uid="{8A1BB9C6-AE9B-417A-BE3E-1EBBF4DDD63B}"/>
    <cellStyle name="Normal 10 4 2 2 3" xfId="2441" xr:uid="{2E0C439D-44F1-4AF0-87D6-C9BF4813C89F}"/>
    <cellStyle name="Normal 10 4 2 2 4" xfId="3324" xr:uid="{1549C93E-6428-4D2A-B845-EC0A42370412}"/>
    <cellStyle name="Normal 10 4 2 2 5" xfId="4222" xr:uid="{B611CBDD-8BC6-450E-B281-BB1F72477021}"/>
    <cellStyle name="Normal 10 4 2 2 6" xfId="5143" xr:uid="{958546EE-F55A-4CEB-971D-CA5A8DB0F695}"/>
    <cellStyle name="Normal 10 4 2 3" xfId="1577" xr:uid="{DA71F62B-CE3C-4331-ABB1-93262ACB6DFD}"/>
    <cellStyle name="Normal 10 4 2 4" xfId="2440" xr:uid="{404EBF71-91C0-421A-BE12-0155A8CBF97B}"/>
    <cellStyle name="Normal 10 4 2 5" xfId="3323" xr:uid="{3FAF4BE5-4BBB-4BE3-BFC1-0A8A170B6D45}"/>
    <cellStyle name="Normal 10 4 2 6" xfId="4221" xr:uid="{5F60CA91-B7C4-4C0A-A8C5-F42FA377B0F6}"/>
    <cellStyle name="Normal 10 4 2 7" xfId="5142" xr:uid="{5C621890-54B6-40E0-B1E3-31B39A2A2B7B}"/>
    <cellStyle name="Normal 10 4 3" xfId="657" xr:uid="{5A54BAD0-82CC-4F21-AF8A-82F5018A3E7B}"/>
    <cellStyle name="Normal 10 4 3 2" xfId="1579" xr:uid="{6D8C523B-046F-4F79-ACCD-26AF124E00B8}"/>
    <cellStyle name="Normal 10 4 3 3" xfId="2442" xr:uid="{FFC7F0B7-AF66-4A07-B9F3-D4B82C89D2BE}"/>
    <cellStyle name="Normal 10 4 3 4" xfId="3325" xr:uid="{BAC3C7CF-09F1-4ED3-8ACC-66496CF57EF3}"/>
    <cellStyle name="Normal 10 4 3 5" xfId="4223" xr:uid="{21B076EC-8E31-42EF-BABE-DFB52C30EA3A}"/>
    <cellStyle name="Normal 10 4 3 6" xfId="5144" xr:uid="{48909288-B958-4478-980F-F98416550B64}"/>
    <cellStyle name="Normal 10 4 4" xfId="1576" xr:uid="{C3619D06-E1E7-47B3-9F02-96A534F24A73}"/>
    <cellStyle name="Normal 10 4 5" xfId="2439" xr:uid="{A0C3D42F-5A8E-4034-9D39-2ECE0503C466}"/>
    <cellStyle name="Normal 10 4 6" xfId="3322" xr:uid="{7CA3E9B6-446E-44A2-8A9E-A67B8285CC0F}"/>
    <cellStyle name="Normal 10 4 7" xfId="4220" xr:uid="{378B4F5E-DBF2-4BFF-A4A4-A06AF4A88518}"/>
    <cellStyle name="Normal 10 4 8" xfId="5141" xr:uid="{85E91A75-4BD6-4BBF-8D72-B264C9532F2F}"/>
    <cellStyle name="Normal 10 5" xfId="658" xr:uid="{0B085C9C-8D83-4AFA-BE63-88D781EA0F8A}"/>
    <cellStyle name="Normal 10 5 2" xfId="659" xr:uid="{8D4F8B9A-A547-4E50-ACC3-27C9022726D8}"/>
    <cellStyle name="Normal 10 5 2 2" xfId="1581" xr:uid="{FD4947DE-3D7A-4FF8-BD7A-5DA12D94E0C2}"/>
    <cellStyle name="Normal 10 5 2 3" xfId="2444" xr:uid="{C5B024A5-0F6E-45C4-9241-8E290E5514FC}"/>
    <cellStyle name="Normal 10 5 2 4" xfId="3327" xr:uid="{E26D6C5B-455F-4EFC-A53A-F70DBE348DBF}"/>
    <cellStyle name="Normal 10 5 2 5" xfId="4225" xr:uid="{E194D557-6D69-422D-9467-908A47E49D0F}"/>
    <cellStyle name="Normal 10 5 2 6" xfId="5146" xr:uid="{E9200146-F1D8-4BE5-B429-D7A8AF28710E}"/>
    <cellStyle name="Normal 10 5 3" xfId="1580" xr:uid="{9AF8280B-39A9-462E-92B7-B413156870AB}"/>
    <cellStyle name="Normal 10 5 4" xfId="2443" xr:uid="{5E2C1D17-4F15-4426-8C6A-755BB3D4D953}"/>
    <cellStyle name="Normal 10 5 5" xfId="3326" xr:uid="{5D3EAE21-BA23-4B10-927D-2D8889D0B724}"/>
    <cellStyle name="Normal 10 5 6" xfId="4224" xr:uid="{E47DC58A-3AED-4EF2-AB94-1AD7A16F96B4}"/>
    <cellStyle name="Normal 10 5 7" xfId="5145" xr:uid="{71D562EC-2A12-46C5-BCFE-A607B1CB0D28}"/>
    <cellStyle name="Normal 10 6" xfId="660" xr:uid="{F40D7CCC-A46E-4D94-A31F-A54F7229ACC1}"/>
    <cellStyle name="Normal 10 6 2" xfId="1582" xr:uid="{A3603BB5-1293-4E8F-ACBA-515C98EB47F5}"/>
    <cellStyle name="Normal 10 6 3" xfId="2445" xr:uid="{72B11AB8-3035-4136-996D-2EE8E5224E44}"/>
    <cellStyle name="Normal 10 6 4" xfId="3328" xr:uid="{AB579BEC-BE37-433C-8AD4-CD699D6B5DCA}"/>
    <cellStyle name="Normal 10 6 5" xfId="4226" xr:uid="{79885557-2C91-4CEC-9528-FC840FCF4C75}"/>
    <cellStyle name="Normal 10 6 6" xfId="5147" xr:uid="{818D0173-14AA-4585-B4FA-F005E03031DF}"/>
    <cellStyle name="Normal 10 7" xfId="1563" xr:uid="{F427793D-D45C-47B0-A75D-DD6028434629}"/>
    <cellStyle name="Normal 10 8" xfId="2426" xr:uid="{3908612D-272F-42CB-8D40-CA0AADEC7EC7}"/>
    <cellStyle name="Normal 10 9" xfId="3309" xr:uid="{89A96639-C114-488C-A1E1-CDFE14E29941}"/>
    <cellStyle name="Normal 11" xfId="661" xr:uid="{67914637-4F2D-439E-A2A0-AA1411F4BCB8}"/>
    <cellStyle name="Normal 11 2" xfId="662" xr:uid="{17D308AC-BE2F-4E77-BD8D-13C3F6C91667}"/>
    <cellStyle name="Normal 11 2 2" xfId="663" xr:uid="{649789CC-441A-4EA8-A13E-5B760DAF1FE6}"/>
    <cellStyle name="Normal 11 2 2 2" xfId="1585" xr:uid="{4537FDE1-3659-4732-8931-94591927FF2C}"/>
    <cellStyle name="Normal 11 2 2 3" xfId="2448" xr:uid="{0F863B17-8160-4570-A2D0-627431378199}"/>
    <cellStyle name="Normal 11 2 2 4" xfId="3331" xr:uid="{ECC99E9F-2F5E-4563-A1DB-4181316B830D}"/>
    <cellStyle name="Normal 11 2 2 5" xfId="4229" xr:uid="{7D432DF3-72D2-4D93-AEA8-EB4B36D9FDA2}"/>
    <cellStyle name="Normal 11 2 2 6" xfId="5150" xr:uid="{2BA53E54-B0C3-48B4-81A7-AFFF12EF3F69}"/>
    <cellStyle name="Normal 11 2 3" xfId="1584" xr:uid="{96DE944A-05CE-48F2-AA08-4AC4B472EBB3}"/>
    <cellStyle name="Normal 11 2 4" xfId="2447" xr:uid="{D71D9285-AC9B-442E-99FC-7F6636257069}"/>
    <cellStyle name="Normal 11 2 5" xfId="3330" xr:uid="{1BECA319-DF50-439B-9E36-1523068B7D02}"/>
    <cellStyle name="Normal 11 2 6" xfId="4228" xr:uid="{BB157371-E22D-4ECC-948A-8FFCD4FA8F96}"/>
    <cellStyle name="Normal 11 2 7" xfId="5149" xr:uid="{770361D5-7682-4502-88E8-0472EAF83AE0}"/>
    <cellStyle name="Normal 11 3" xfId="664" xr:uid="{9B993DE9-648B-4C44-85E3-7CEDE1CC6814}"/>
    <cellStyle name="Normal 11 3 2" xfId="1586" xr:uid="{E0FF45D8-2413-4452-9B40-3EE305C44224}"/>
    <cellStyle name="Normal 11 3 3" xfId="2449" xr:uid="{B966931D-9962-428E-B469-F1CCD88E619F}"/>
    <cellStyle name="Normal 11 3 4" xfId="3332" xr:uid="{59C98909-C2D0-4AE4-A1E6-9E64AD27A3BA}"/>
    <cellStyle name="Normal 11 3 5" xfId="4230" xr:uid="{1C508591-285D-452A-AAA2-731833A710E4}"/>
    <cellStyle name="Normal 11 3 6" xfId="5151" xr:uid="{DAAB5B90-13B6-4BC2-9D61-2EF083B0A296}"/>
    <cellStyle name="Normal 11 4" xfId="1583" xr:uid="{7CC5F2F4-B178-482D-8677-C2A3290F4990}"/>
    <cellStyle name="Normal 11 5" xfId="2446" xr:uid="{525135C9-46C1-4A92-9E90-97ADA43D5B9B}"/>
    <cellStyle name="Normal 11 6" xfId="3329" xr:uid="{BC22EB5A-ED94-4CA4-B3A2-2A595D44956E}"/>
    <cellStyle name="Normal 11 7" xfId="4227" xr:uid="{D0E6247D-906D-457A-9FF4-A5FB3BD65E71}"/>
    <cellStyle name="Normal 11 8" xfId="5148" xr:uid="{3292193E-4989-4199-8F3F-80405FDE886F}"/>
    <cellStyle name="Normal 11 9" xfId="5429" xr:uid="{D0D072B1-4B75-4F4F-9D96-349145AA4018}"/>
    <cellStyle name="Normal 12" xfId="665" xr:uid="{FE9FAE9C-8B5F-4B92-9E1C-6C953E29A7FD}"/>
    <cellStyle name="Normal 12 2" xfId="666" xr:uid="{E8F124F4-50DC-49C9-BC90-D8242A978043}"/>
    <cellStyle name="Normal 12 2 2" xfId="667" xr:uid="{D1B6298F-1B95-4ADD-8711-2D7C10BBD78C}"/>
    <cellStyle name="Normal 12 2 2 2" xfId="1588" xr:uid="{6902E2D2-807A-487D-B124-AA274451E903}"/>
    <cellStyle name="Normal 12 2 2 3" xfId="2451" xr:uid="{AAFAEB85-4575-4FE6-B1F7-051D00483857}"/>
    <cellStyle name="Normal 12 2 2 4" xfId="3334" xr:uid="{525C6F25-1F96-4435-853D-DEB444B6996C}"/>
    <cellStyle name="Normal 12 2 2 5" xfId="4232" xr:uid="{9AD47516-09C8-4D60-86D4-C5368675A79E}"/>
    <cellStyle name="Normal 12 2 2 6" xfId="5153" xr:uid="{CF517110-BAD6-4DC6-8C66-C487A50B9499}"/>
    <cellStyle name="Normal 12 2 3" xfId="1587" xr:uid="{7866580E-2268-43F4-9095-0DC01B59B6CB}"/>
    <cellStyle name="Normal 12 2 4" xfId="2450" xr:uid="{206E7EA2-F333-4F1F-96D0-EEAEA5086373}"/>
    <cellStyle name="Normal 12 2 5" xfId="3333" xr:uid="{4BC8E8E1-B01D-41EC-9A75-DD999FED8702}"/>
    <cellStyle name="Normal 12 2 6" xfId="4231" xr:uid="{278F2DE1-C5F2-46BA-A4FA-07E01AB52A4F}"/>
    <cellStyle name="Normal 12 2 7" xfId="5152" xr:uid="{A7493BE4-A196-472B-BF32-3577EB46F62A}"/>
    <cellStyle name="Normal 13" xfId="668" xr:uid="{375DADF1-375C-4223-9105-F19EF7BC07C4}"/>
    <cellStyle name="Normal 13 2" xfId="669" xr:uid="{C6D638B0-7473-4BC0-A5CF-4D2890FC3CFB}"/>
    <cellStyle name="Normal 13 2 2" xfId="1590" xr:uid="{D5755828-E171-4AAF-96C0-69CA91DC5A24}"/>
    <cellStyle name="Normal 13 2 3" xfId="2453" xr:uid="{881DB06E-D172-4ED5-ABE1-53E74ABC3198}"/>
    <cellStyle name="Normal 13 2 4" xfId="3336" xr:uid="{CD47D2E5-DF37-4540-A1EE-65E2A62771D6}"/>
    <cellStyle name="Normal 13 2 5" xfId="4234" xr:uid="{0633938B-9749-4E0B-986E-B6733279533A}"/>
    <cellStyle name="Normal 13 2 6" xfId="5155" xr:uid="{9A9A81FA-A830-4602-9A66-CD1F3EAC9BAB}"/>
    <cellStyle name="Normal 13 3" xfId="1589" xr:uid="{B3D35D2E-B4B7-48AF-A1AB-900ADBF0B028}"/>
    <cellStyle name="Normal 13 4" xfId="2452" xr:uid="{C006299E-BF5A-4253-8BB9-4A954AD8B8DC}"/>
    <cellStyle name="Normal 13 5" xfId="3335" xr:uid="{61B7FAB1-646F-4DEB-87D8-79269A6F5681}"/>
    <cellStyle name="Normal 13 6" xfId="4233" xr:uid="{7340A92F-688E-4D4E-8DB6-BD7A12CC6165}"/>
    <cellStyle name="Normal 13 7" xfId="5154" xr:uid="{067E555F-C546-405A-B84B-612E1C5E0C00}"/>
    <cellStyle name="Normal 14" xfId="670" xr:uid="{2E3200DF-0DD1-4ABF-8778-206C6BB8C378}"/>
    <cellStyle name="Normal 15" xfId="671" xr:uid="{5F0DC25C-AA85-4312-9D17-09317C4B503B}"/>
    <cellStyle name="Normal 15 2" xfId="1591" xr:uid="{D9A42778-1A54-4124-8F15-1177EC87145F}"/>
    <cellStyle name="Normal 16" xfId="982" xr:uid="{8B5A4CA2-ADE7-4E92-90FA-C28CC7941270}"/>
    <cellStyle name="Normal 17" xfId="980" xr:uid="{3D8C1FC1-5A00-44B6-AC80-7A6F8547EAE0}"/>
    <cellStyle name="Normal 18" xfId="1846" xr:uid="{08E12B30-6B26-4FF9-A860-18755041841B}"/>
    <cellStyle name="Normal 19" xfId="2722" xr:uid="{A50A857B-96B4-4DC7-B2DE-7CD0FD5B36C8}"/>
    <cellStyle name="Normal 2" xfId="672" xr:uid="{DD7D362C-1C21-4CAC-83D3-4DA310B0C7D1}"/>
    <cellStyle name="Normal 2 10" xfId="673" xr:uid="{3A489414-8A91-40B6-AD8E-2B87FD79AE2C}"/>
    <cellStyle name="Normal 2 10 2" xfId="1592" xr:uid="{B84B2C7F-58E2-4557-8F75-364E4123EE98}"/>
    <cellStyle name="Normal 2 10 3" xfId="2454" xr:uid="{896B45C3-41A8-49F2-8B82-AE30BBB10B92}"/>
    <cellStyle name="Normal 2 10 4" xfId="3337" xr:uid="{60330151-7D26-4439-ABFC-444FBD47D7E4}"/>
    <cellStyle name="Normal 2 10 5" xfId="4235" xr:uid="{D88A0A08-312F-4447-8F5D-AC7B2E1BD524}"/>
    <cellStyle name="Normal 2 10 6" xfId="5156" xr:uid="{477498C1-AF97-4A72-BE7D-44358A0E8158}"/>
    <cellStyle name="Normal 2 11" xfId="5425" xr:uid="{F980823E-614B-4179-97FF-C0C4E0C480D9}"/>
    <cellStyle name="Normal 2 2" xfId="674" xr:uid="{6D963249-232F-4F23-A97B-B095F569945A}"/>
    <cellStyle name="Normal 2 2 2" xfId="675" xr:uid="{5434C123-1407-4EED-89AB-844F1B9E7456}"/>
    <cellStyle name="Normal 2 2 3" xfId="676" xr:uid="{3F9F5B7B-B1B1-4F7B-867F-4DAA1019ECA3}"/>
    <cellStyle name="Normal 2 2 4" xfId="677" xr:uid="{566A1A7C-3D07-4A03-9E92-05B0DC8FF6DE}"/>
    <cellStyle name="Normal 2 3" xfId="678" xr:uid="{BF43E9FE-0C0E-4DEA-8C48-D6C75E142803}"/>
    <cellStyle name="Normal 2 4" xfId="679" xr:uid="{D792648F-3DB5-4F64-866C-A78AFA03B232}"/>
    <cellStyle name="Normal 2 5" xfId="680" xr:uid="{4ABE17F5-0250-4822-8B96-502043E62541}"/>
    <cellStyle name="Normal 2 5 2" xfId="681" xr:uid="{3E044BBB-1E95-4754-AD48-9355DBC2EBAF}"/>
    <cellStyle name="Normal 2 5 3" xfId="682" xr:uid="{ADACD21C-31A4-4D09-8381-1D9E5933257F}"/>
    <cellStyle name="Normal 2 5 3 2" xfId="683" xr:uid="{246301EB-B5FA-47E5-9EC0-6D05B3420B1D}"/>
    <cellStyle name="Normal 2 6" xfId="684" xr:uid="{45DF83CB-24D2-4751-B041-617BA4FF5D71}"/>
    <cellStyle name="Normal 2 7" xfId="685" xr:uid="{F2C984A4-3726-42E2-AE45-5825B53FDCF4}"/>
    <cellStyle name="Normal 2 7 2" xfId="686" xr:uid="{D6886855-0EEF-4EEE-A970-0C714B1AE14D}"/>
    <cellStyle name="Normal 2 8" xfId="687" xr:uid="{15653373-CD71-4A35-97BB-E82535692565}"/>
    <cellStyle name="Normal 2 9" xfId="688" xr:uid="{ABBA51AF-583C-4F1A-9CB2-D86621B48156}"/>
    <cellStyle name="Normal 2 9 2" xfId="1593" xr:uid="{5BED9A48-B2C0-4E84-B141-7F1E07D4A7EB}"/>
    <cellStyle name="Normal 2 9 3" xfId="2457" xr:uid="{15A9F57D-79FF-41FA-82D2-C3AE469D298A}"/>
    <cellStyle name="Normal 2 9 4" xfId="3340" xr:uid="{E2038EC7-E7A2-4D57-BBA3-F2FA69FCC812}"/>
    <cellStyle name="Normal 2 9 5" xfId="4236" xr:uid="{798A33AF-F845-4CC7-869E-31DEBF80BF08}"/>
    <cellStyle name="Normal 2 9 6" xfId="5157" xr:uid="{AABEE7E3-C2E6-447F-BA30-34882233A58D}"/>
    <cellStyle name="Normal 20" xfId="3627" xr:uid="{34EAE4A5-82EC-4158-9429-19DC498AF859}"/>
    <cellStyle name="Normal 21" xfId="4548" xr:uid="{841FA816-1BEE-4310-9037-FC03A9EAAA9E}"/>
    <cellStyle name="Normal 3" xfId="689" xr:uid="{AF075ADE-C860-4520-B8CD-FA43CA04ABFA}"/>
    <cellStyle name="Normal 3 10" xfId="690" xr:uid="{A88DACCC-FB81-4E7C-893D-ACBC9C7B7A27}"/>
    <cellStyle name="Normal 3 11" xfId="5424" xr:uid="{313C44B6-6D36-45DA-A5DB-635C5DAB0F4E}"/>
    <cellStyle name="Normal 3 2" xfId="691" xr:uid="{1495CBAD-5188-42C2-89DF-59A8ECB805BD}"/>
    <cellStyle name="Normal 3 2 2" xfId="692" xr:uid="{E349BCA6-096A-4C14-AB37-A0EBF5806C86}"/>
    <cellStyle name="Normal 3 2 2 10" xfId="4237" xr:uid="{30B66BB9-FB43-4D0A-84A9-38FFFFAFE073}"/>
    <cellStyle name="Normal 3 2 2 11" xfId="5158" xr:uid="{AC458C43-0A65-4E9D-A392-A7D4D7A173AF}"/>
    <cellStyle name="Normal 3 2 2 2" xfId="693" xr:uid="{70E832F0-728A-4433-AF51-1A99E59B73E2}"/>
    <cellStyle name="Normal 3 2 2 2 2" xfId="694" xr:uid="{FFA92CC5-C230-4582-8521-4602D817A0D1}"/>
    <cellStyle name="Normal 3 2 2 2 2 2" xfId="695" xr:uid="{4810CD63-30EE-4CA1-972B-01DEE8FA6F19}"/>
    <cellStyle name="Normal 3 2 2 2 2 2 2" xfId="696" xr:uid="{E90391B3-6838-4204-A419-A1496A7B67C3}"/>
    <cellStyle name="Normal 3 2 2 2 2 2 2 2" xfId="1598" xr:uid="{A80FAB4A-0E9F-44FE-852E-6D9001FFD64A}"/>
    <cellStyle name="Normal 3 2 2 2 2 2 2 3" xfId="2463" xr:uid="{A4983FC1-BDBF-4DDC-A727-C1DD99CE4916}"/>
    <cellStyle name="Normal 3 2 2 2 2 2 2 4" xfId="3345" xr:uid="{2282DC7D-AF83-4BA0-9F8B-337A90587B38}"/>
    <cellStyle name="Normal 3 2 2 2 2 2 2 5" xfId="4241" xr:uid="{D06E94A6-BBBE-4782-893D-FC5A58A559F2}"/>
    <cellStyle name="Normal 3 2 2 2 2 2 2 6" xfId="5162" xr:uid="{F62B9F81-881A-46BE-97FE-614D15942095}"/>
    <cellStyle name="Normal 3 2 2 2 2 2 3" xfId="1597" xr:uid="{7CD91467-FB92-4605-91B4-7016CE0030E7}"/>
    <cellStyle name="Normal 3 2 2 2 2 2 4" xfId="2462" xr:uid="{993008F8-12DA-4471-A248-293A71739EEC}"/>
    <cellStyle name="Normal 3 2 2 2 2 2 5" xfId="3344" xr:uid="{7A7E595C-1DA8-4084-8701-BF80A2084B59}"/>
    <cellStyle name="Normal 3 2 2 2 2 2 6" xfId="4240" xr:uid="{613BA053-D3EA-4C98-9B26-7F9807BC05B8}"/>
    <cellStyle name="Normal 3 2 2 2 2 2 7" xfId="5161" xr:uid="{844743BD-D0EE-4700-B32F-6BE1B60E3D24}"/>
    <cellStyle name="Normal 3 2 2 2 2 3" xfId="697" xr:uid="{077F4006-1AFD-4A7E-894E-BD6EA703E210}"/>
    <cellStyle name="Normal 3 2 2 2 2 3 2" xfId="1599" xr:uid="{C184AC9E-B154-4984-B7DB-9155906B7CC7}"/>
    <cellStyle name="Normal 3 2 2 2 2 3 3" xfId="2464" xr:uid="{1FBADE79-F236-441F-80D5-E9514ACE9361}"/>
    <cellStyle name="Normal 3 2 2 2 2 3 4" xfId="3346" xr:uid="{879E5CF6-E164-40FE-8560-AB4FC3E0D939}"/>
    <cellStyle name="Normal 3 2 2 2 2 3 5" xfId="4242" xr:uid="{16A71C09-BAF8-4F1B-BF3C-E41367E9D971}"/>
    <cellStyle name="Normal 3 2 2 2 2 3 6" xfId="5163" xr:uid="{1C256DFF-5BC6-46C3-B187-006EF00664F7}"/>
    <cellStyle name="Normal 3 2 2 2 2 4" xfId="1596" xr:uid="{25BBA9B1-6D82-40FC-BFC3-3945D490ACA2}"/>
    <cellStyle name="Normal 3 2 2 2 2 5" xfId="2461" xr:uid="{9351ECDA-2754-441D-876F-24D090EACDD7}"/>
    <cellStyle name="Normal 3 2 2 2 2 6" xfId="3343" xr:uid="{5605C848-2684-45E8-9EA8-D49F927B32DA}"/>
    <cellStyle name="Normal 3 2 2 2 2 7" xfId="4239" xr:uid="{B8EE6D8F-68D4-437D-9236-AA119F6E5DEF}"/>
    <cellStyle name="Normal 3 2 2 2 2 8" xfId="5160" xr:uid="{8CC2A209-28D4-4692-AA4C-A300ADCE4729}"/>
    <cellStyle name="Normal 3 2 2 2 3" xfId="698" xr:uid="{65C1E29F-5CA1-4B23-A24F-A2BCDF280EF5}"/>
    <cellStyle name="Normal 3 2 2 2 3 2" xfId="699" xr:uid="{88140DE0-D1B8-4283-845F-E6F412350BF4}"/>
    <cellStyle name="Normal 3 2 2 2 3 2 2" xfId="1601" xr:uid="{31EEE57A-164A-4C74-BA6C-42A729BD14EF}"/>
    <cellStyle name="Normal 3 2 2 2 3 2 3" xfId="2466" xr:uid="{A065CA3F-0994-4E58-881E-8958AB1692A4}"/>
    <cellStyle name="Normal 3 2 2 2 3 2 4" xfId="3348" xr:uid="{A7BAEB3E-BA8F-4C57-BE8C-C7B6C304E63F}"/>
    <cellStyle name="Normal 3 2 2 2 3 2 5" xfId="4244" xr:uid="{D6DE766B-B644-4728-900E-DD5D36A47385}"/>
    <cellStyle name="Normal 3 2 2 2 3 2 6" xfId="5165" xr:uid="{57D3977D-00B8-4072-8025-BBB11B71814A}"/>
    <cellStyle name="Normal 3 2 2 2 3 3" xfId="1600" xr:uid="{CC1A16FD-3D62-49C9-B0B6-A562A77D71FC}"/>
    <cellStyle name="Normal 3 2 2 2 3 4" xfId="2465" xr:uid="{594B2367-C5EB-4EB7-9FE2-A6CACEDCE1A0}"/>
    <cellStyle name="Normal 3 2 2 2 3 5" xfId="3347" xr:uid="{9A789CBC-DD8E-499B-A8F0-1C40343E50CE}"/>
    <cellStyle name="Normal 3 2 2 2 3 6" xfId="4243" xr:uid="{AD065F71-7042-4DC0-8111-ADBBAB9A6F0D}"/>
    <cellStyle name="Normal 3 2 2 2 3 7" xfId="5164" xr:uid="{A28E0609-6F1C-4E18-8B4F-0FA996E8B98A}"/>
    <cellStyle name="Normal 3 2 2 2 4" xfId="700" xr:uid="{A2C6B11A-5C7D-4163-B724-08E480AFDB0A}"/>
    <cellStyle name="Normal 3 2 2 2 4 2" xfId="1602" xr:uid="{CDC1CB45-BFBC-40D7-A025-A771B60AC0B8}"/>
    <cellStyle name="Normal 3 2 2 2 4 3" xfId="2467" xr:uid="{D0C52AF8-0E08-4CEF-A48C-C7CD8C60C592}"/>
    <cellStyle name="Normal 3 2 2 2 4 4" xfId="3349" xr:uid="{E6F2C593-E55E-4D1B-AFF5-9CA3FEF4DB53}"/>
    <cellStyle name="Normal 3 2 2 2 4 5" xfId="4245" xr:uid="{B41C3597-6F5A-4B49-884B-DA5ADDFD7C44}"/>
    <cellStyle name="Normal 3 2 2 2 4 6" xfId="5166" xr:uid="{B90E7E37-098E-40C7-8EAB-65F17408BD45}"/>
    <cellStyle name="Normal 3 2 2 2 5" xfId="1595" xr:uid="{25C9C544-96E4-4111-9665-574C60082D67}"/>
    <cellStyle name="Normal 3 2 2 2 6" xfId="2460" xr:uid="{65308B1A-5F59-411D-B4FB-563C7CDDF8D1}"/>
    <cellStyle name="Normal 3 2 2 2 7" xfId="3342" xr:uid="{309ACB53-4510-440F-B9D4-06A0F4DCB7FC}"/>
    <cellStyle name="Normal 3 2 2 2 8" xfId="4238" xr:uid="{3CB4AE52-E0F6-4A62-A412-0F7BD1BBF1B5}"/>
    <cellStyle name="Normal 3 2 2 2 9" xfId="5159" xr:uid="{6C43C66D-4E84-48DD-8656-62C5F939C89A}"/>
    <cellStyle name="Normal 3 2 2 3" xfId="701" xr:uid="{32D77276-DCA8-4FC0-B6D8-5F82287B07CC}"/>
    <cellStyle name="Normal 3 2 2 3 2" xfId="702" xr:uid="{C6E44268-99FB-440C-9B94-2D82E2977452}"/>
    <cellStyle name="Normal 3 2 2 3 2 2" xfId="703" xr:uid="{72BF15FC-D2E9-4199-BBBB-4DC440B2D6FF}"/>
    <cellStyle name="Normal 3 2 2 3 2 2 2" xfId="1605" xr:uid="{3AAF1DB6-ADD9-4BB5-9844-C82EC6D9A085}"/>
    <cellStyle name="Normal 3 2 2 3 2 2 3" xfId="2470" xr:uid="{83A5EE24-D655-40C6-8290-593C0CC7CEDF}"/>
    <cellStyle name="Normal 3 2 2 3 2 2 4" xfId="3352" xr:uid="{59EF0CD2-7F74-420B-9DF5-B442CE271B89}"/>
    <cellStyle name="Normal 3 2 2 3 2 2 5" xfId="4248" xr:uid="{30AAB926-C3B4-4401-A76E-607BC287FB70}"/>
    <cellStyle name="Normal 3 2 2 3 2 2 6" xfId="5169" xr:uid="{4E02DFF0-CCBE-4EAE-91A3-D613F28EC8EE}"/>
    <cellStyle name="Normal 3 2 2 3 2 3" xfId="1604" xr:uid="{A1712F56-5072-4964-947A-97C3073360FF}"/>
    <cellStyle name="Normal 3 2 2 3 2 4" xfId="2469" xr:uid="{437C9F2F-512B-435F-A888-C8C297C7E10F}"/>
    <cellStyle name="Normal 3 2 2 3 2 5" xfId="3351" xr:uid="{79BF097E-DCA0-42F6-8B6C-14B9A9603830}"/>
    <cellStyle name="Normal 3 2 2 3 2 6" xfId="4247" xr:uid="{9D376BC3-2018-4B76-B70D-F9CD461EAE67}"/>
    <cellStyle name="Normal 3 2 2 3 2 7" xfId="5168" xr:uid="{04CC4BE9-3F1B-4670-8C67-2CD16D82D0E6}"/>
    <cellStyle name="Normal 3 2 2 3 3" xfId="704" xr:uid="{9BA6CB3B-07D2-400B-9EE1-D781ED0458F5}"/>
    <cellStyle name="Normal 3 2 2 3 3 2" xfId="1606" xr:uid="{233E870F-AE20-450D-90CA-5E889D4453A2}"/>
    <cellStyle name="Normal 3 2 2 3 3 3" xfId="2471" xr:uid="{1468B868-B2E1-4A09-B44B-063BFD34D25F}"/>
    <cellStyle name="Normal 3 2 2 3 3 4" xfId="3353" xr:uid="{4C82E71D-A08D-42DF-9A92-C5177653D5FF}"/>
    <cellStyle name="Normal 3 2 2 3 3 5" xfId="4249" xr:uid="{EC9849B1-8DB1-4FD9-91E9-3EB53C0A966A}"/>
    <cellStyle name="Normal 3 2 2 3 3 6" xfId="5170" xr:uid="{6752FA0C-A2E2-461C-BE33-417AC99B082E}"/>
    <cellStyle name="Normal 3 2 2 3 4" xfId="1603" xr:uid="{3D5E4C1B-D0E8-4344-B6AE-8AE995725B3A}"/>
    <cellStyle name="Normal 3 2 2 3 5" xfId="2468" xr:uid="{C4E1D752-2F33-479C-B610-77A984E25942}"/>
    <cellStyle name="Normal 3 2 2 3 6" xfId="3350" xr:uid="{0E316D1A-CB13-4E9F-9C5E-5F799DFB27FB}"/>
    <cellStyle name="Normal 3 2 2 3 7" xfId="4246" xr:uid="{07848645-04CA-406D-8FC8-89740270E346}"/>
    <cellStyle name="Normal 3 2 2 3 8" xfId="5167" xr:uid="{2798A7B3-24DE-4905-AF53-B4E34D3CE9AA}"/>
    <cellStyle name="Normal 3 2 2 4" xfId="705" xr:uid="{AAAC86EC-1DCC-48D2-9014-DF3E520D0B95}"/>
    <cellStyle name="Normal 3 2 2 4 2" xfId="706" xr:uid="{93F4BF5F-BB33-4EA1-A681-6D32A950224F}"/>
    <cellStyle name="Normal 3 2 2 4 2 2" xfId="707" xr:uid="{79F127CB-135C-4AC6-82C3-AE88C69655C7}"/>
    <cellStyle name="Normal 3 2 2 4 2 2 2" xfId="1609" xr:uid="{00BED9DF-85D2-43B2-AFB8-5D7BCE28A68D}"/>
    <cellStyle name="Normal 3 2 2 4 2 2 3" xfId="2474" xr:uid="{8C686402-D28E-4CBF-9444-2160456675D4}"/>
    <cellStyle name="Normal 3 2 2 4 2 2 4" xfId="3356" xr:uid="{87D60F4B-8969-4193-9ED3-CED457559D62}"/>
    <cellStyle name="Normal 3 2 2 4 2 2 5" xfId="4252" xr:uid="{59337304-19CF-4806-B567-4CFE116F2E4A}"/>
    <cellStyle name="Normal 3 2 2 4 2 2 6" xfId="5173" xr:uid="{4E3C5EBE-9169-45D5-A79F-7941B5783D41}"/>
    <cellStyle name="Normal 3 2 2 4 2 3" xfId="1608" xr:uid="{E0D4EE0B-098D-42BE-A0DF-CC95734A7250}"/>
    <cellStyle name="Normal 3 2 2 4 2 4" xfId="2473" xr:uid="{2A9457BF-B564-4636-8824-C4FFD9775DCE}"/>
    <cellStyle name="Normal 3 2 2 4 2 5" xfId="3355" xr:uid="{997B547F-5AAC-4C2C-BA2A-A5D5D84C0052}"/>
    <cellStyle name="Normal 3 2 2 4 2 6" xfId="4251" xr:uid="{0D3EB954-0F91-41AB-B1B1-33B19D1A0EF3}"/>
    <cellStyle name="Normal 3 2 2 4 2 7" xfId="5172" xr:uid="{A90302EB-DE92-4915-A5D6-60B8D0117824}"/>
    <cellStyle name="Normal 3 2 2 4 3" xfId="708" xr:uid="{3064FBAF-57DD-4797-A37D-AABF6498F0CD}"/>
    <cellStyle name="Normal 3 2 2 4 3 2" xfId="1610" xr:uid="{9851B349-D48C-4988-9B8B-CA9777692644}"/>
    <cellStyle name="Normal 3 2 2 4 3 3" xfId="2475" xr:uid="{958659AB-75B9-45E5-B5B1-B208A1397BD2}"/>
    <cellStyle name="Normal 3 2 2 4 3 4" xfId="3357" xr:uid="{300FE289-4E72-4906-97F4-BAE8162DE583}"/>
    <cellStyle name="Normal 3 2 2 4 3 5" xfId="4253" xr:uid="{70D98104-DDA7-49AE-BCB9-67AB32A68896}"/>
    <cellStyle name="Normal 3 2 2 4 3 6" xfId="5174" xr:uid="{075EE37E-C00B-4491-A62F-59F1A886B571}"/>
    <cellStyle name="Normal 3 2 2 4 4" xfId="1607" xr:uid="{6AC04DF0-FA16-4AA6-8D73-E59EA1F277AA}"/>
    <cellStyle name="Normal 3 2 2 4 5" xfId="2472" xr:uid="{400F578D-80DF-497E-86A2-22842C36E486}"/>
    <cellStyle name="Normal 3 2 2 4 6" xfId="3354" xr:uid="{6EE5A284-F0CF-4715-BC13-F425E32AE764}"/>
    <cellStyle name="Normal 3 2 2 4 7" xfId="4250" xr:uid="{FBEDF846-A7C7-4C21-A93A-4964AC0549D8}"/>
    <cellStyle name="Normal 3 2 2 4 8" xfId="5171" xr:uid="{3D5D271C-4D4A-4CD5-BCEC-DE63EEA49B7B}"/>
    <cellStyle name="Normal 3 2 2 5" xfId="709" xr:uid="{9B2E69EE-8605-4977-8821-552AC750A4B9}"/>
    <cellStyle name="Normal 3 2 2 5 2" xfId="710" xr:uid="{63EF98BD-BB36-4BA3-BF25-815FF4409A4A}"/>
    <cellStyle name="Normal 3 2 2 5 2 2" xfId="1612" xr:uid="{E476931F-CC3D-42AF-94F6-FAB467D58A7D}"/>
    <cellStyle name="Normal 3 2 2 5 2 3" xfId="2477" xr:uid="{BAED7E77-F08C-4FF7-AF6C-DFC1B8ED3EC6}"/>
    <cellStyle name="Normal 3 2 2 5 2 4" xfId="3359" xr:uid="{FF3FB15D-D5A5-426E-B04A-479FF3BB1E7D}"/>
    <cellStyle name="Normal 3 2 2 5 2 5" xfId="4255" xr:uid="{615C3D66-6F30-4E5D-A303-BBC89E638CAB}"/>
    <cellStyle name="Normal 3 2 2 5 2 6" xfId="5176" xr:uid="{BAF7A723-B197-4DB6-94F4-0543A772B7E8}"/>
    <cellStyle name="Normal 3 2 2 5 3" xfId="1611" xr:uid="{CF4A0985-EF43-4226-A298-F65A8FC7137C}"/>
    <cellStyle name="Normal 3 2 2 5 4" xfId="2476" xr:uid="{CC4A1A46-022C-4F95-84BD-BD22A8D0EF61}"/>
    <cellStyle name="Normal 3 2 2 5 5" xfId="3358" xr:uid="{07948907-6969-4076-98BC-7460215B2D5B}"/>
    <cellStyle name="Normal 3 2 2 5 6" xfId="4254" xr:uid="{7E2BF54D-3F73-4254-9359-3C8FFE0D672A}"/>
    <cellStyle name="Normal 3 2 2 5 7" xfId="5175" xr:uid="{30D37BDE-217A-4584-BDCA-2CB243D883F8}"/>
    <cellStyle name="Normal 3 2 2 6" xfId="711" xr:uid="{C93BED06-E966-4A32-80F5-FC37F53DBD2D}"/>
    <cellStyle name="Normal 3 2 2 6 2" xfId="1613" xr:uid="{455D9F54-C88B-4C10-886F-2C29D6BECB14}"/>
    <cellStyle name="Normal 3 2 2 6 3" xfId="2478" xr:uid="{54F70E8C-8687-43F7-8A34-7F30A0EF3880}"/>
    <cellStyle name="Normal 3 2 2 6 4" xfId="3360" xr:uid="{72C9E049-D01F-4216-9600-BE96C03C472C}"/>
    <cellStyle name="Normal 3 2 2 6 5" xfId="4256" xr:uid="{8A9C3C69-0AA2-4D90-95C5-DA4B6A20F8D4}"/>
    <cellStyle name="Normal 3 2 2 6 6" xfId="5177" xr:uid="{17DFE13E-EEB6-4F12-82CA-2913DC8900BA}"/>
    <cellStyle name="Normal 3 2 2 7" xfId="1594" xr:uid="{164DFC13-5F6B-475D-89B5-2E87AE734473}"/>
    <cellStyle name="Normal 3 2 2 8" xfId="2459" xr:uid="{AE387CC7-F028-4196-ADC6-B4690FC80972}"/>
    <cellStyle name="Normal 3 2 2 9" xfId="3341" xr:uid="{8397AA23-9415-4CB0-99C2-4121A678A650}"/>
    <cellStyle name="Normal 3 2 3" xfId="712" xr:uid="{F2122504-785A-4D7F-B1D9-D7A1B51EA7D9}"/>
    <cellStyle name="Normal 3 2 3 2" xfId="713" xr:uid="{7EC15B01-2C59-44BF-B200-B58EC19F83AB}"/>
    <cellStyle name="Normal 3 2 3 2 2" xfId="714" xr:uid="{DE8777A4-05BF-497E-957F-5BBB720C65B6}"/>
    <cellStyle name="Normal 3 2 3 2 2 2" xfId="715" xr:uid="{76EB3C7F-513F-40EE-8689-5EBB15548066}"/>
    <cellStyle name="Normal 3 2 3 2 2 2 2" xfId="1617" xr:uid="{2EDA7649-46F3-446D-B32B-E964F3D4E754}"/>
    <cellStyle name="Normal 3 2 3 2 2 2 3" xfId="2482" xr:uid="{C619CAF0-80DA-457A-B300-8C6EDA7BF6BE}"/>
    <cellStyle name="Normal 3 2 3 2 2 2 4" xfId="3364" xr:uid="{26FBA721-2292-4EDA-B232-D1A90858D128}"/>
    <cellStyle name="Normal 3 2 3 2 2 2 5" xfId="4260" xr:uid="{B3F5F57D-0262-4E3A-816B-1205010BB65E}"/>
    <cellStyle name="Normal 3 2 3 2 2 2 6" xfId="5181" xr:uid="{F07F01D1-EF2E-49DD-A825-AD729DCBC21B}"/>
    <cellStyle name="Normal 3 2 3 2 2 3" xfId="1616" xr:uid="{368A52F3-BEA4-4E6A-B2D4-E1155B9B5DDE}"/>
    <cellStyle name="Normal 3 2 3 2 2 4" xfId="2481" xr:uid="{6BBC5C22-1E0C-4742-9408-4B1A9C701EB1}"/>
    <cellStyle name="Normal 3 2 3 2 2 5" xfId="3363" xr:uid="{3D177829-6297-4D7D-AC6D-82010AC774A1}"/>
    <cellStyle name="Normal 3 2 3 2 2 6" xfId="4259" xr:uid="{0D336556-BF12-4DDD-9126-3A40E7DF8DF7}"/>
    <cellStyle name="Normal 3 2 3 2 2 7" xfId="5180" xr:uid="{BC8A8E62-9561-496F-87C6-166881443E5E}"/>
    <cellStyle name="Normal 3 2 3 2 3" xfId="716" xr:uid="{C53083B3-164D-400C-999B-C13FB9F29638}"/>
    <cellStyle name="Normal 3 2 3 2 3 2" xfId="1618" xr:uid="{4AF3422F-3585-476C-BAE9-BE81082C9804}"/>
    <cellStyle name="Normal 3 2 3 2 3 3" xfId="2483" xr:uid="{E404CB76-D128-4FE6-95D8-797199FD6CCC}"/>
    <cellStyle name="Normal 3 2 3 2 3 4" xfId="3365" xr:uid="{EF08330A-2CD5-4C18-8E03-7D1592B03B34}"/>
    <cellStyle name="Normal 3 2 3 2 3 5" xfId="4261" xr:uid="{6D87A31A-1283-4532-B9FF-92C64819A69E}"/>
    <cellStyle name="Normal 3 2 3 2 3 6" xfId="5182" xr:uid="{A7C9F812-498E-4323-9AD9-79A2234C9298}"/>
    <cellStyle name="Normal 3 2 3 2 4" xfId="1615" xr:uid="{4B656D08-1B65-4121-9DB4-47C524953952}"/>
    <cellStyle name="Normal 3 2 3 2 5" xfId="2480" xr:uid="{B6189BBF-7FF4-42F5-BAC0-BA5D01FEDCE1}"/>
    <cellStyle name="Normal 3 2 3 2 6" xfId="3362" xr:uid="{B0B7DEDF-B901-4FF8-8944-6309A3A3F22F}"/>
    <cellStyle name="Normal 3 2 3 2 7" xfId="4258" xr:uid="{5549A481-A36D-4F39-B350-63E1FD2DD7D1}"/>
    <cellStyle name="Normal 3 2 3 2 8" xfId="5179" xr:uid="{F8E4CBF4-BD14-4B53-97B7-52444A364ED5}"/>
    <cellStyle name="Normal 3 2 3 3" xfId="717" xr:uid="{75EA8246-CDC6-4E77-9B16-6E619B4E3663}"/>
    <cellStyle name="Normal 3 2 3 3 2" xfId="718" xr:uid="{FAFCEB48-0EF1-48C6-A50F-884B78F5A9DB}"/>
    <cellStyle name="Normal 3 2 3 3 2 2" xfId="1620" xr:uid="{268C360B-2D68-4A05-B955-B50EA26B60BF}"/>
    <cellStyle name="Normal 3 2 3 3 2 3" xfId="2485" xr:uid="{64628B2C-7D3E-43C2-83C8-D05C4242350D}"/>
    <cellStyle name="Normal 3 2 3 3 2 4" xfId="3367" xr:uid="{8919CE76-6EC4-4CB3-A087-329D05CE1AFE}"/>
    <cellStyle name="Normal 3 2 3 3 2 5" xfId="4263" xr:uid="{8F8847DA-78F0-4BA8-8EFE-EC07D14E96CD}"/>
    <cellStyle name="Normal 3 2 3 3 2 6" xfId="5184" xr:uid="{3C350611-44C8-41ED-82B7-E9F05404A702}"/>
    <cellStyle name="Normal 3 2 3 3 3" xfId="1619" xr:uid="{F65730BB-C901-44E1-A1B0-4F893CF73DD9}"/>
    <cellStyle name="Normal 3 2 3 3 4" xfId="2484" xr:uid="{CA44661C-26F3-4BE3-8583-E3414F2CF964}"/>
    <cellStyle name="Normal 3 2 3 3 5" xfId="3366" xr:uid="{55326B9A-04CD-4764-ABC0-16929E5BDE4B}"/>
    <cellStyle name="Normal 3 2 3 3 6" xfId="4262" xr:uid="{EAF04F01-5F54-4BF2-B950-DD5FF9DC7964}"/>
    <cellStyle name="Normal 3 2 3 3 7" xfId="5183" xr:uid="{80CDD6E4-3309-47AB-84FA-6E4B96CEDD8E}"/>
    <cellStyle name="Normal 3 2 3 4" xfId="719" xr:uid="{37776022-810E-4C0C-B39E-0923D0DABF4B}"/>
    <cellStyle name="Normal 3 2 3 4 2" xfId="1621" xr:uid="{A3C6D348-1519-4C57-A19F-513F21EA37E9}"/>
    <cellStyle name="Normal 3 2 3 4 3" xfId="2486" xr:uid="{AC8E0DD1-FCD3-4624-AC34-2E4860E1E012}"/>
    <cellStyle name="Normal 3 2 3 4 4" xfId="3368" xr:uid="{601667F4-D6BF-4DAB-93D1-C2A897E8D503}"/>
    <cellStyle name="Normal 3 2 3 4 5" xfId="4264" xr:uid="{F2DA04C8-9F76-45B1-88DC-F47F7862596D}"/>
    <cellStyle name="Normal 3 2 3 4 6" xfId="5185" xr:uid="{9086CD1B-2CB4-4FD6-A56F-873C9F56E3D4}"/>
    <cellStyle name="Normal 3 2 3 5" xfId="1614" xr:uid="{A2602E7D-8F9B-45B4-9292-CC0BFB10745E}"/>
    <cellStyle name="Normal 3 2 3 6" xfId="2479" xr:uid="{16C6AAF5-E2A6-4C76-8A25-7F337DF8F5A3}"/>
    <cellStyle name="Normal 3 2 3 7" xfId="3361" xr:uid="{206697EF-0CBD-4990-A48B-4A5D6ECBB959}"/>
    <cellStyle name="Normal 3 2 3 8" xfId="4257" xr:uid="{9DA51100-3EF8-47B1-95E5-ED0EB18038A8}"/>
    <cellStyle name="Normal 3 2 3 9" xfId="5178" xr:uid="{7347CAAA-12AF-492C-81D9-E0DBD55401DC}"/>
    <cellStyle name="Normal 3 2 4" xfId="720" xr:uid="{3B39AC8D-AE36-4991-B3C7-4E75FE281C1B}"/>
    <cellStyle name="Normal 3 2 4 2" xfId="721" xr:uid="{2B284D99-238A-46A7-B7F5-24AA516014A9}"/>
    <cellStyle name="Normal 3 2 4 2 2" xfId="722" xr:uid="{66974F3C-BF26-4B4E-BD31-1A1608B7E327}"/>
    <cellStyle name="Normal 3 2 4 2 2 2" xfId="1624" xr:uid="{8D0060A2-68C0-4141-AD6C-170E64B4D987}"/>
    <cellStyle name="Normal 3 2 4 2 2 3" xfId="2489" xr:uid="{2E9A97B6-7BDF-4BF5-A550-F101C8B53EC5}"/>
    <cellStyle name="Normal 3 2 4 2 2 4" xfId="3371" xr:uid="{806655A1-8E36-4A1F-9F96-173AC38C179C}"/>
    <cellStyle name="Normal 3 2 4 2 2 5" xfId="4267" xr:uid="{02FE39CC-9FCB-43AE-B7AF-53E8A8F81BE2}"/>
    <cellStyle name="Normal 3 2 4 2 2 6" xfId="5188" xr:uid="{82FEE2EF-BF38-4A66-AE26-7E76EE3474D6}"/>
    <cellStyle name="Normal 3 2 4 2 3" xfId="1623" xr:uid="{5AB3D49A-B08A-4E4E-A77F-70DC859E4054}"/>
    <cellStyle name="Normal 3 2 4 2 4" xfId="2488" xr:uid="{E552FDE2-8573-4E76-84F4-68C08C18D117}"/>
    <cellStyle name="Normal 3 2 4 2 5" xfId="3370" xr:uid="{620BBB47-1127-4CB6-BF7D-D3BCA51577DC}"/>
    <cellStyle name="Normal 3 2 4 2 6" xfId="4266" xr:uid="{92E41892-E4F0-4E5A-8E70-BA20CA7ECE3F}"/>
    <cellStyle name="Normal 3 2 4 2 7" xfId="5187" xr:uid="{08F2BB72-02CD-4AE8-AF0D-92D853768865}"/>
    <cellStyle name="Normal 3 2 4 3" xfId="723" xr:uid="{1328F5FE-3E0C-46AD-B141-84DCA21EABFD}"/>
    <cellStyle name="Normal 3 2 4 3 2" xfId="1625" xr:uid="{D06477E9-1D00-4625-83DE-9A8B200A000D}"/>
    <cellStyle name="Normal 3 2 4 3 3" xfId="2490" xr:uid="{6409FF9C-7DA6-425F-B73D-851A181FF278}"/>
    <cellStyle name="Normal 3 2 4 3 4" xfId="3372" xr:uid="{694ABC00-4C2B-43B9-8F5C-8FD0E6AFEBAA}"/>
    <cellStyle name="Normal 3 2 4 3 5" xfId="4268" xr:uid="{E3B61DF4-E546-4CBE-A2A4-F06D9D97976D}"/>
    <cellStyle name="Normal 3 2 4 3 6" xfId="5189" xr:uid="{8C01D565-862A-4271-B674-1602800F0B04}"/>
    <cellStyle name="Normal 3 2 4 4" xfId="1622" xr:uid="{7A84E18D-84BB-4130-AC4F-F7864237F7BC}"/>
    <cellStyle name="Normal 3 2 4 5" xfId="2487" xr:uid="{885BF99E-9A7D-46AF-B491-EAB0DB69D09F}"/>
    <cellStyle name="Normal 3 2 4 6" xfId="3369" xr:uid="{02FF8C44-5887-4F2F-90F8-6B766449CB7D}"/>
    <cellStyle name="Normal 3 2 4 7" xfId="4265" xr:uid="{A5E8605F-CF16-4BC4-ABD9-C5E2AFA9D35D}"/>
    <cellStyle name="Normal 3 2 4 8" xfId="5186" xr:uid="{5E819341-45B1-48D4-99C9-AE4B46E0F78B}"/>
    <cellStyle name="Normal 3 2 5" xfId="724" xr:uid="{9A66787E-E6C2-4E99-AFE0-C63957B7056F}"/>
    <cellStyle name="Normal 3 2 6" xfId="725" xr:uid="{4A1E1D18-1201-47F7-8F78-F37DC09246AC}"/>
    <cellStyle name="Normal 3 2 6 2" xfId="726" xr:uid="{FF258154-F279-4E8D-82C9-655358C07CA7}"/>
    <cellStyle name="Normal 3 2 6 2 2" xfId="727" xr:uid="{FCBFD649-F30A-4FE9-B6E6-BF3A76FF44C2}"/>
    <cellStyle name="Normal 3 2 6 2 2 2" xfId="1628" xr:uid="{92D65946-1D1B-4E40-B58E-686C8D9A7476}"/>
    <cellStyle name="Normal 3 2 6 2 2 3" xfId="2493" xr:uid="{0A4D3119-EAEB-4F5C-AEEB-9CEEB4892133}"/>
    <cellStyle name="Normal 3 2 6 2 2 4" xfId="3375" xr:uid="{1B30BA79-001E-4F1D-AA32-6B330E7F957B}"/>
    <cellStyle name="Normal 3 2 6 2 2 5" xfId="4271" xr:uid="{BDF99C28-AFF2-4A01-940C-0976DA956321}"/>
    <cellStyle name="Normal 3 2 6 2 2 6" xfId="5192" xr:uid="{4543F289-375F-4B36-8334-D45DCCFA9641}"/>
    <cellStyle name="Normal 3 2 6 2 3" xfId="1627" xr:uid="{99F0590A-C2AE-4E07-A9AE-C4FDBB8F8CA2}"/>
    <cellStyle name="Normal 3 2 6 2 4" xfId="2492" xr:uid="{AFE3EBDC-D82D-44F3-B4F9-3DD27973A1C6}"/>
    <cellStyle name="Normal 3 2 6 2 5" xfId="3374" xr:uid="{1CC5A81C-9058-4DDA-A2DA-7FAB656B5B41}"/>
    <cellStyle name="Normal 3 2 6 2 6" xfId="4270" xr:uid="{72FF6E66-4067-4337-9643-0BCE7A727A0F}"/>
    <cellStyle name="Normal 3 2 6 2 7" xfId="5191" xr:uid="{7AF61771-0CF3-4B00-9729-B81F2A0B6DD5}"/>
    <cellStyle name="Normal 3 2 6 3" xfId="728" xr:uid="{1A7C7C25-31D0-459E-A095-8B3115859E98}"/>
    <cellStyle name="Normal 3 2 6 3 2" xfId="1629" xr:uid="{09F60789-0375-4D71-9D08-FCF483ECEF82}"/>
    <cellStyle name="Normal 3 2 6 3 3" xfId="2494" xr:uid="{532D8362-DDC9-498D-8707-5DFA2C2D3B7D}"/>
    <cellStyle name="Normal 3 2 6 3 4" xfId="3376" xr:uid="{CA8DCA92-145A-4925-8EAB-41FABEFC5D18}"/>
    <cellStyle name="Normal 3 2 6 3 5" xfId="4272" xr:uid="{08B2CAA7-66C2-4CB7-95C4-1824CB938E89}"/>
    <cellStyle name="Normal 3 2 6 3 6" xfId="5193" xr:uid="{2224F82D-AE45-43A9-B49E-0E6271270DFB}"/>
    <cellStyle name="Normal 3 2 6 4" xfId="1626" xr:uid="{67E1EEF0-58C7-4A05-85F1-5EC309AD4718}"/>
    <cellStyle name="Normal 3 2 6 5" xfId="2491" xr:uid="{6F1278C0-D84F-4041-A09A-322A6A345537}"/>
    <cellStyle name="Normal 3 2 6 6" xfId="3373" xr:uid="{9FDDAA21-D838-4567-84B0-203972306D35}"/>
    <cellStyle name="Normal 3 2 6 7" xfId="4269" xr:uid="{52D282B6-D029-42E8-AA4F-5BBAF98FF072}"/>
    <cellStyle name="Normal 3 2 6 8" xfId="5190" xr:uid="{F90BB7CF-84F5-4D58-AE50-D58B6A335127}"/>
    <cellStyle name="Normal 3 2 7" xfId="729" xr:uid="{409D14DB-909E-4F77-896A-E35F8E192E98}"/>
    <cellStyle name="Normal 3 2 7 2" xfId="730" xr:uid="{A76F3A69-F430-43D2-B0DB-4B194E8DFEAF}"/>
    <cellStyle name="Normal 3 2 7 2 2" xfId="731" xr:uid="{00233F01-4CEA-4E03-9366-50DCC129A06E}"/>
    <cellStyle name="Normal 3 2 7 2 2 2" xfId="1632" xr:uid="{FF1EE4FF-1C07-4DCC-B5FA-F213E17B6D9B}"/>
    <cellStyle name="Normal 3 2 7 2 2 3" xfId="2497" xr:uid="{4CE69404-2243-484A-9069-C264E34E766F}"/>
    <cellStyle name="Normal 3 2 7 2 2 4" xfId="3379" xr:uid="{143EEA04-D15A-46D4-BA37-57A0D3E75DA3}"/>
    <cellStyle name="Normal 3 2 7 2 2 5" xfId="4275" xr:uid="{253C2273-8406-4AD2-B0C5-E910DB4FD5E7}"/>
    <cellStyle name="Normal 3 2 7 2 2 6" xfId="5196" xr:uid="{20D86AA2-1585-4E1E-B4D1-E45C69C4CA22}"/>
    <cellStyle name="Normal 3 2 7 2 3" xfId="1631" xr:uid="{756482EF-A77F-4746-BB4A-9871C7C2883B}"/>
    <cellStyle name="Normal 3 2 7 2 4" xfId="2496" xr:uid="{69543CF6-3EFD-4925-A026-69A56BB8C355}"/>
    <cellStyle name="Normal 3 2 7 2 5" xfId="3378" xr:uid="{2A9A9BFF-8C8E-4B7A-B959-942992FC5935}"/>
    <cellStyle name="Normal 3 2 7 2 6" xfId="4274" xr:uid="{19BE87CC-CAC1-4914-A59B-D95EC70FD8A6}"/>
    <cellStyle name="Normal 3 2 7 2 7" xfId="5195" xr:uid="{0C3AE2BD-2844-4F4F-B8E5-6F2D0FB8670C}"/>
    <cellStyle name="Normal 3 2 7 3" xfId="732" xr:uid="{2FD7A9F4-7C3B-4B0E-A3C0-ADF5D51976D0}"/>
    <cellStyle name="Normal 3 2 7 3 2" xfId="1633" xr:uid="{BE61E215-2C9F-4EFE-A3FE-9DBC9BD13016}"/>
    <cellStyle name="Normal 3 2 7 3 3" xfId="2498" xr:uid="{5586A119-A33D-46DF-81FD-2C5A4491E289}"/>
    <cellStyle name="Normal 3 2 7 3 4" xfId="3380" xr:uid="{8390C3FB-3C80-495A-A23D-0F494AD94295}"/>
    <cellStyle name="Normal 3 2 7 3 5" xfId="4276" xr:uid="{A7AA5B4D-CAC3-416A-8D20-BF859E027B94}"/>
    <cellStyle name="Normal 3 2 7 3 6" xfId="5197" xr:uid="{2BA57A69-1353-4BF4-B05B-CB76B6508C28}"/>
    <cellStyle name="Normal 3 2 7 4" xfId="1630" xr:uid="{079BC692-8CC0-4D16-AD4D-F01F98823817}"/>
    <cellStyle name="Normal 3 2 7 5" xfId="2495" xr:uid="{6A5D6E71-E8B6-4A44-8AED-F251E4A4C7E5}"/>
    <cellStyle name="Normal 3 2 7 6" xfId="3377" xr:uid="{793AAA69-29DF-4DB2-8B1B-3977FC645944}"/>
    <cellStyle name="Normal 3 2 7 7" xfId="4273" xr:uid="{5988704B-D550-4B5F-BDCB-9D6664EAFF7C}"/>
    <cellStyle name="Normal 3 2 7 8" xfId="5194" xr:uid="{9A909970-D80B-4623-8B6F-428E1390FAF9}"/>
    <cellStyle name="Normal 3 2 8" xfId="5428" xr:uid="{E68DF3A9-D4D3-4C86-8E65-E35139C3AE67}"/>
    <cellStyle name="Normal 3 3" xfId="733" xr:uid="{42107AEC-3132-4280-9F2C-546946656881}"/>
    <cellStyle name="Normal 3 3 2" xfId="734" xr:uid="{C6EC9F3B-17D7-4725-B0EA-E90D1AA4F021}"/>
    <cellStyle name="Normal 3 3 2 10" xfId="5198" xr:uid="{DDC00F16-1882-479A-8C0A-942FE4C16933}"/>
    <cellStyle name="Normal 3 3 2 2" xfId="735" xr:uid="{F268E499-C139-4AB7-B7FD-7972BBE6D12C}"/>
    <cellStyle name="Normal 3 3 2 2 2" xfId="736" xr:uid="{B6903705-A070-4847-A020-57D8C1472D42}"/>
    <cellStyle name="Normal 3 3 2 2 2 2" xfId="737" xr:uid="{66134A32-9FFD-47AF-B8E7-F92E2B104BDC}"/>
    <cellStyle name="Normal 3 3 2 2 2 2 2" xfId="1637" xr:uid="{9B635598-3353-431C-A015-E25864A5963C}"/>
    <cellStyle name="Normal 3 3 2 2 2 2 3" xfId="2502" xr:uid="{24E00C80-7FD5-4F6D-9B42-2F7E1F28E7FB}"/>
    <cellStyle name="Normal 3 3 2 2 2 2 4" xfId="3384" xr:uid="{FCE6A772-7C73-48F5-8536-60F5C474102C}"/>
    <cellStyle name="Normal 3 3 2 2 2 2 5" xfId="4280" xr:uid="{3FDCF86A-D780-492C-91A7-C31E7926D871}"/>
    <cellStyle name="Normal 3 3 2 2 2 2 6" xfId="5201" xr:uid="{604861F3-C6FB-4526-9BC9-29691D54BB15}"/>
    <cellStyle name="Normal 3 3 2 2 2 3" xfId="1636" xr:uid="{83A3EE23-DE5E-4476-ADE9-302D08C95062}"/>
    <cellStyle name="Normal 3 3 2 2 2 4" xfId="2501" xr:uid="{E4CB8A98-2244-421A-AD5E-F2F5AD785077}"/>
    <cellStyle name="Normal 3 3 2 2 2 5" xfId="3383" xr:uid="{628EA7CB-C20F-463C-827C-5C48C91716FA}"/>
    <cellStyle name="Normal 3 3 2 2 2 6" xfId="4279" xr:uid="{43B15646-0C48-4326-AABE-03D81BCF6BC6}"/>
    <cellStyle name="Normal 3 3 2 2 2 7" xfId="5200" xr:uid="{259E8675-E9D1-4A90-9F89-5FFBCFC8DB41}"/>
    <cellStyle name="Normal 3 3 2 2 3" xfId="738" xr:uid="{44890C45-4EFF-42BC-A446-77737C382C9B}"/>
    <cellStyle name="Normal 3 3 2 2 3 2" xfId="1638" xr:uid="{F6CB8B7A-C8A9-48CB-84ED-B6425A6D3019}"/>
    <cellStyle name="Normal 3 3 2 2 3 3" xfId="2503" xr:uid="{FA02AEE1-7253-4E41-A314-69AF2520FC86}"/>
    <cellStyle name="Normal 3 3 2 2 3 4" xfId="3385" xr:uid="{3679AD67-92DC-41CB-BD93-4022990E595E}"/>
    <cellStyle name="Normal 3 3 2 2 3 5" xfId="4281" xr:uid="{F75DC769-1F81-46C5-BA99-A7667FFDEB4F}"/>
    <cellStyle name="Normal 3 3 2 2 3 6" xfId="5202" xr:uid="{08BCAC97-7E72-42BD-BA8A-5651A831E3D0}"/>
    <cellStyle name="Normal 3 3 2 2 4" xfId="1635" xr:uid="{2F8DD351-1FB3-4737-BC23-FB2772DEA4ED}"/>
    <cellStyle name="Normal 3 3 2 2 5" xfId="2500" xr:uid="{1A6BD8B0-3B34-4200-804B-6C29F0857A2B}"/>
    <cellStyle name="Normal 3 3 2 2 6" xfId="3382" xr:uid="{B4B374CB-9425-463F-B362-2F0C15FB60B9}"/>
    <cellStyle name="Normal 3 3 2 2 7" xfId="4278" xr:uid="{9273568E-114B-4B62-8EF2-67116B5082D7}"/>
    <cellStyle name="Normal 3 3 2 2 8" xfId="5199" xr:uid="{97BE127D-6DD0-4FEA-8BD0-B9C03A1E48A5}"/>
    <cellStyle name="Normal 3 3 2 3" xfId="739" xr:uid="{936098CD-5463-447E-84F6-88BAC96072DB}"/>
    <cellStyle name="Normal 3 3 2 3 2" xfId="740" xr:uid="{F4D6A7F2-3EAC-484F-AC98-08C84AABA7CB}"/>
    <cellStyle name="Normal 3 3 2 3 2 2" xfId="741" xr:uid="{B11B6E9F-B900-488F-BFFB-B3DE030F6870}"/>
    <cellStyle name="Normal 3 3 2 3 3" xfId="742" xr:uid="{2AD0B288-878D-4031-9426-D7247B996754}"/>
    <cellStyle name="Normal 3 3 2 3 3 2" xfId="743" xr:uid="{7293DC93-CC2A-4140-9508-E8BF5C425329}"/>
    <cellStyle name="Normal 3 3 2 3 3 2 2" xfId="1640" xr:uid="{79AD5695-B0E5-430B-A289-0A206804D063}"/>
    <cellStyle name="Normal 3 3 2 3 3 2 3" xfId="2505" xr:uid="{78CDB57D-2E18-4E96-8449-9B0E54E92FEE}"/>
    <cellStyle name="Normal 3 3 2 3 3 2 4" xfId="3387" xr:uid="{8C51A4EC-5685-40ED-A42C-A665136AAE6B}"/>
    <cellStyle name="Normal 3 3 2 3 3 2 5" xfId="4283" xr:uid="{6720D725-5971-40A1-98B2-FE143B29C26B}"/>
    <cellStyle name="Normal 3 3 2 3 3 2 6" xfId="5204" xr:uid="{B3EA4966-D7A6-4DCD-BE6E-D892958D371D}"/>
    <cellStyle name="Normal 3 3 2 3 3 3" xfId="1639" xr:uid="{BD0250EA-51DF-4F98-B117-E80AA382933D}"/>
    <cellStyle name="Normal 3 3 2 3 3 4" xfId="2504" xr:uid="{9661F834-F07B-4933-9E7D-FDF5DBB16EC6}"/>
    <cellStyle name="Normal 3 3 2 3 3 5" xfId="3386" xr:uid="{CDF5EF04-77DC-4AA9-AFEC-FD8B72F2891E}"/>
    <cellStyle name="Normal 3 3 2 3 3 6" xfId="4282" xr:uid="{AB503E65-3104-4CFE-87A1-460078A0FBB9}"/>
    <cellStyle name="Normal 3 3 2 3 3 7" xfId="5203" xr:uid="{D88DCC46-BE57-4470-920E-6F39665F3E69}"/>
    <cellStyle name="Normal 3 3 2 4" xfId="744" xr:uid="{86CD7655-88D3-4EB4-9370-6C397FE378A7}"/>
    <cellStyle name="Normal 3 3 2 4 2" xfId="745" xr:uid="{ED2C6219-00C8-4996-BBD9-821237E73ED4}"/>
    <cellStyle name="Normal 3 3 2 4 2 2" xfId="746" xr:uid="{27F83C97-6105-4DC0-8AA0-0A6F3AFAEC28}"/>
    <cellStyle name="Normal 3 3 2 4 2 2 2" xfId="1642" xr:uid="{34C6EB1A-8BF3-4C06-AFDF-DF36DB35E213}"/>
    <cellStyle name="Normal 3 3 2 4 2 2 3" xfId="2508" xr:uid="{AA6A2F13-C9E3-4497-BEA7-623A9F568D0E}"/>
    <cellStyle name="Normal 3 3 2 4 2 2 4" xfId="3389" xr:uid="{3BD92429-ACF1-4A82-8D7E-27F308A439E9}"/>
    <cellStyle name="Normal 3 3 2 4 2 2 5" xfId="4285" xr:uid="{21865A1C-7748-49B6-9922-26A42F2EEA86}"/>
    <cellStyle name="Normal 3 3 2 4 2 2 6" xfId="5206" xr:uid="{A5C61752-81D5-4552-A71D-CF8AC8AC87A6}"/>
    <cellStyle name="Normal 3 3 2 4 2 3" xfId="1641" xr:uid="{98E2A006-CD91-4B16-8702-0521FFE39D60}"/>
    <cellStyle name="Normal 3 3 2 4 2 4" xfId="2507" xr:uid="{F9B5E107-319A-45BD-962F-74BD7028B24B}"/>
    <cellStyle name="Normal 3 3 2 4 2 5" xfId="3388" xr:uid="{D4448A81-5E56-432F-B5A9-C0251F6E386F}"/>
    <cellStyle name="Normal 3 3 2 4 2 6" xfId="4284" xr:uid="{D04C8446-78AD-4711-BF98-368705B659B3}"/>
    <cellStyle name="Normal 3 3 2 4 2 7" xfId="5205" xr:uid="{3F991218-CDE4-47EB-A49C-39E02A5A92DF}"/>
    <cellStyle name="Normal 3 3 2 5" xfId="747" xr:uid="{3FA2E822-E1B3-4BA1-B2C8-D14648964189}"/>
    <cellStyle name="Normal 3 3 2 5 2" xfId="1643" xr:uid="{47C67225-4EE8-47B4-AB87-0BB85AD176DC}"/>
    <cellStyle name="Normal 3 3 2 5 3" xfId="2509" xr:uid="{6EEBFBD5-FEB5-4B28-A6DF-C1DF403A118A}"/>
    <cellStyle name="Normal 3 3 2 5 4" xfId="3390" xr:uid="{9F31133C-FF08-4A69-A454-21B5EAB2BFF9}"/>
    <cellStyle name="Normal 3 3 2 5 5" xfId="4286" xr:uid="{46236D99-1B87-4517-BAA5-C74D45E62648}"/>
    <cellStyle name="Normal 3 3 2 5 6" xfId="5207" xr:uid="{488D4E06-0ED3-48F9-8EEF-EE300BE3D6B8}"/>
    <cellStyle name="Normal 3 3 2 6" xfId="1634" xr:uid="{570BE6B0-0236-4D50-87A9-EBBDC59C3EC6}"/>
    <cellStyle name="Normal 3 3 2 7" xfId="2499" xr:uid="{678EA853-C206-4169-B816-EE83DEAA8810}"/>
    <cellStyle name="Normal 3 3 2 8" xfId="3381" xr:uid="{AEAB4424-492E-472A-9DDC-D44826E0A113}"/>
    <cellStyle name="Normal 3 3 2 9" xfId="4277" xr:uid="{12FFA25F-2988-400A-9C71-1A4043F73AF9}"/>
    <cellStyle name="Normal 3 3 3" xfId="748" xr:uid="{13F9D5F0-48C4-45B7-B8A9-B08F977E2A9E}"/>
    <cellStyle name="Normal 3 3 3 2" xfId="749" xr:uid="{84AB8B0E-C4EC-4350-8B85-0A9F1C79B43F}"/>
    <cellStyle name="Normal 3 3 3 2 2" xfId="750" xr:uid="{F4EE8913-8E9E-47E6-861E-13160F8DAAB3}"/>
    <cellStyle name="Normal 3 3 3 2 2 2" xfId="1646" xr:uid="{49EBEAFC-CA37-4498-BE44-CCFDAB7CB45B}"/>
    <cellStyle name="Normal 3 3 3 2 2 3" xfId="2512" xr:uid="{C476FF7E-B4BF-4BEB-BF5C-2266EAF966C4}"/>
    <cellStyle name="Normal 3 3 3 2 2 4" xfId="3393" xr:uid="{8E2D48AB-3F27-4F17-94E5-55AC133A8BBC}"/>
    <cellStyle name="Normal 3 3 3 2 2 5" xfId="4289" xr:uid="{04B1BEB0-25F6-4D3D-B0E6-0669AF9BD11D}"/>
    <cellStyle name="Normal 3 3 3 2 2 6" xfId="5210" xr:uid="{2E6017A5-7A00-44B5-940C-167A101E58A0}"/>
    <cellStyle name="Normal 3 3 3 2 3" xfId="1645" xr:uid="{72DFBEE0-4015-4831-AE60-FB6B40AED200}"/>
    <cellStyle name="Normal 3 3 3 2 4" xfId="2511" xr:uid="{C4DF8BC6-DCC4-4520-AE93-475F0A110BA7}"/>
    <cellStyle name="Normal 3 3 3 2 5" xfId="3392" xr:uid="{61383A3E-153D-4961-9F90-634ECAC75C33}"/>
    <cellStyle name="Normal 3 3 3 2 6" xfId="4288" xr:uid="{868C9288-5A6B-4039-A67D-AA234B9DBE43}"/>
    <cellStyle name="Normal 3 3 3 2 7" xfId="5209" xr:uid="{F62344B2-D9F8-4825-89E9-60EDFAD82E2C}"/>
    <cellStyle name="Normal 3 3 3 3" xfId="751" xr:uid="{97B78E53-A6C5-4D73-99FB-0D76866D4315}"/>
    <cellStyle name="Normal 3 3 3 3 2" xfId="1647" xr:uid="{CE3A683E-8EB4-4654-9C5C-2C361AB8CA4F}"/>
    <cellStyle name="Normal 3 3 3 3 3" xfId="2513" xr:uid="{B7007353-19E3-4360-962B-D578E538B81C}"/>
    <cellStyle name="Normal 3 3 3 3 4" xfId="3394" xr:uid="{70F7DBF6-96EB-4BED-9E2F-84AD589084BE}"/>
    <cellStyle name="Normal 3 3 3 3 5" xfId="4290" xr:uid="{25FBBC61-2285-4AD0-8CE2-5366BEBCE910}"/>
    <cellStyle name="Normal 3 3 3 3 6" xfId="5211" xr:uid="{000027F5-18E3-428C-9598-FEE18ECF3074}"/>
    <cellStyle name="Normal 3 3 3 4" xfId="1644" xr:uid="{D908FFBF-6BD0-47D1-9990-2CD4E97DC23D}"/>
    <cellStyle name="Normal 3 3 3 5" xfId="2510" xr:uid="{716C0954-A722-4DA9-B06C-753EF2CBBD54}"/>
    <cellStyle name="Normal 3 3 3 6" xfId="3391" xr:uid="{0288B5F8-6177-4499-9B60-25D420566FFF}"/>
    <cellStyle name="Normal 3 3 3 7" xfId="4287" xr:uid="{1A7B8F51-4FE8-4E6C-AEA5-359FC65F4B75}"/>
    <cellStyle name="Normal 3 3 3 8" xfId="5208" xr:uid="{D53CEA85-5485-4FB0-B970-C41B99B73332}"/>
    <cellStyle name="Normal 3 3 4" xfId="752" xr:uid="{41842159-6F0E-4E90-82C5-3B11E8ACC169}"/>
    <cellStyle name="Normal 3 3 4 2" xfId="753" xr:uid="{3EDD172F-9260-49E0-8F75-254F20BB9389}"/>
    <cellStyle name="Normal 3 3 4 2 2" xfId="754" xr:uid="{FD7E6145-621E-4D5D-AF7B-FA29F277CAF5}"/>
    <cellStyle name="Normal 3 3 4 2 2 2" xfId="1650" xr:uid="{253212C1-DE5F-48E1-9382-F7F02381278A}"/>
    <cellStyle name="Normal 3 3 4 2 2 3" xfId="2516" xr:uid="{D8E745A3-9E54-45F5-82FF-970DA0FBBDD7}"/>
    <cellStyle name="Normal 3 3 4 2 2 4" xfId="3397" xr:uid="{9A493581-A7B9-4C6F-A4EC-969E3ED146F8}"/>
    <cellStyle name="Normal 3 3 4 2 2 5" xfId="4293" xr:uid="{DC7E9FCE-8F29-44CB-964C-57658D8E3667}"/>
    <cellStyle name="Normal 3 3 4 2 2 6" xfId="5214" xr:uid="{35B8E0D3-7C92-43DC-BEC6-297902A47CE8}"/>
    <cellStyle name="Normal 3 3 4 2 3" xfId="1649" xr:uid="{F64F68E5-0DD8-4F08-81CF-DD3DA104A9E4}"/>
    <cellStyle name="Normal 3 3 4 2 4" xfId="2515" xr:uid="{E4F2C1C2-6515-4AD3-982B-036C6E76BC57}"/>
    <cellStyle name="Normal 3 3 4 2 5" xfId="3396" xr:uid="{964B7976-01D3-4719-89F8-3E7C5912D238}"/>
    <cellStyle name="Normal 3 3 4 2 6" xfId="4292" xr:uid="{96EC870B-83DE-4884-8C82-8D928D6E9325}"/>
    <cellStyle name="Normal 3 3 4 2 7" xfId="5213" xr:uid="{5CB0E3DB-15BE-48F3-8783-AC42F15F5C81}"/>
    <cellStyle name="Normal 3 3 4 3" xfId="755" xr:uid="{55B2A4B0-42E0-41C5-AF65-13AF7BA797AD}"/>
    <cellStyle name="Normal 3 3 4 3 2" xfId="1651" xr:uid="{0384BB33-D8EF-4A2F-80DC-27D3D02E9752}"/>
    <cellStyle name="Normal 3 3 4 3 3" xfId="2517" xr:uid="{EE4FACD6-97DA-4C7B-850A-FC3ED2DBB93A}"/>
    <cellStyle name="Normal 3 3 4 3 4" xfId="3398" xr:uid="{29A19691-C43C-4C64-9DCA-3C2AB863E91B}"/>
    <cellStyle name="Normal 3 3 4 3 5" xfId="4294" xr:uid="{F35253F6-EDB5-4F1C-9E27-9E3ED96E3685}"/>
    <cellStyle name="Normal 3 3 4 3 6" xfId="5215" xr:uid="{ED121D49-1838-4B0B-AC5C-3478F557C2D9}"/>
    <cellStyle name="Normal 3 3 4 4" xfId="1648" xr:uid="{31D710C4-B3D5-4557-A1BF-A06CBA829C2B}"/>
    <cellStyle name="Normal 3 3 4 5" xfId="2514" xr:uid="{82BE4804-F53A-4D6E-B070-F3A762C96AD5}"/>
    <cellStyle name="Normal 3 3 4 6" xfId="3395" xr:uid="{30C9D8AA-9FE2-40E6-9977-D51F5C4E967B}"/>
    <cellStyle name="Normal 3 3 4 7" xfId="4291" xr:uid="{66302BD4-8D03-4EA3-97E7-FADB58EB0642}"/>
    <cellStyle name="Normal 3 3 4 8" xfId="5212" xr:uid="{7AC517CB-9495-4342-8026-7ABD4A377453}"/>
    <cellStyle name="Normal 3 3 5" xfId="756" xr:uid="{30B9B5AA-464D-4275-92EC-23F234D9E65A}"/>
    <cellStyle name="Normal 3 3 5 2" xfId="757" xr:uid="{43252AB9-C3A4-45F7-8727-F56967E3ED07}"/>
    <cellStyle name="Normal 3 3 5 2 2" xfId="758" xr:uid="{A5E94FF9-3BE9-4A3C-B7A4-35D625F3A1F2}"/>
    <cellStyle name="Normal 3 3 5 2 2 2" xfId="1654" xr:uid="{19890519-612D-448B-88F1-34C4BF30A08F}"/>
    <cellStyle name="Normal 3 3 5 2 2 3" xfId="2520" xr:uid="{D8FAB12C-B2A8-40E4-8F7E-D558C9117753}"/>
    <cellStyle name="Normal 3 3 5 2 2 4" xfId="3401" xr:uid="{721BB589-EAFF-4633-B002-BD2B6512FF3A}"/>
    <cellStyle name="Normal 3 3 5 2 2 5" xfId="4297" xr:uid="{D15CA900-6566-403C-BD4C-89666436E309}"/>
    <cellStyle name="Normal 3 3 5 2 2 6" xfId="5218" xr:uid="{E5F5F79D-2680-490C-A088-C3B0CB58C244}"/>
    <cellStyle name="Normal 3 3 5 2 3" xfId="1653" xr:uid="{A4B53D22-CEAE-4EF5-9FB2-941B69C98AE1}"/>
    <cellStyle name="Normal 3 3 5 2 4" xfId="2519" xr:uid="{69723C64-D371-47EA-A324-3413D41AC7D7}"/>
    <cellStyle name="Normal 3 3 5 2 5" xfId="3400" xr:uid="{4A908384-490A-420F-98F6-159172A98795}"/>
    <cellStyle name="Normal 3 3 5 2 6" xfId="4296" xr:uid="{1513B826-CB0C-4B1D-AD63-F123D47F3551}"/>
    <cellStyle name="Normal 3 3 5 2 7" xfId="5217" xr:uid="{ED21BC18-33D3-4E7C-9D7E-09995F6F0837}"/>
    <cellStyle name="Normal 3 3 5 3" xfId="759" xr:uid="{C6575C1B-44CC-4768-8247-8E7FC1FE039F}"/>
    <cellStyle name="Normal 3 3 5 3 2" xfId="1655" xr:uid="{C4DC1886-C8AA-4739-BBE8-A5CD5CEE8009}"/>
    <cellStyle name="Normal 3 3 5 3 3" xfId="2521" xr:uid="{0D5FF45C-92AA-4C24-BF70-EE0C4AA54BC4}"/>
    <cellStyle name="Normal 3 3 5 3 4" xfId="3402" xr:uid="{710057CD-5718-40AF-B048-82331BF339B8}"/>
    <cellStyle name="Normal 3 3 5 3 5" xfId="4298" xr:uid="{E77920C4-019F-4BFE-83B0-5D7F532B5C01}"/>
    <cellStyle name="Normal 3 3 5 3 6" xfId="5219" xr:uid="{ED77BF39-B00C-4064-B386-6788D06946D3}"/>
    <cellStyle name="Normal 3 3 5 4" xfId="1652" xr:uid="{03C8C5BC-6FEF-48AA-85BA-EEE1B8F74C35}"/>
    <cellStyle name="Normal 3 3 5 5" xfId="2518" xr:uid="{FC0768F6-501A-4EA9-A18F-870AB2F6130A}"/>
    <cellStyle name="Normal 3 3 5 6" xfId="3399" xr:uid="{A4592B4B-6328-457E-8458-290D8C7FE071}"/>
    <cellStyle name="Normal 3 3 5 7" xfId="4295" xr:uid="{73CEA25F-D515-4A32-999F-BF961222EB28}"/>
    <cellStyle name="Normal 3 3 5 8" xfId="5216" xr:uid="{CF87F271-A323-4A23-8555-62D536ABD396}"/>
    <cellStyle name="Normal 3 3 6" xfId="760" xr:uid="{0B2A2D67-F546-4223-9ABF-DA9F49D19694}"/>
    <cellStyle name="Normal 3 4" xfId="761" xr:uid="{88629FD1-8A92-4783-87A0-752C20FC7FF2}"/>
    <cellStyle name="Normal 3 4 2" xfId="762" xr:uid="{86EECB18-F3B6-48F8-A6C2-29F5903AF5A6}"/>
    <cellStyle name="Normal 3 4 2 2" xfId="763" xr:uid="{CFE03DF6-B583-4884-807C-496D324E6F3A}"/>
    <cellStyle name="Normal 3 4 2 2 2" xfId="764" xr:uid="{F95807B6-5E60-4BD8-8D39-FAD59CBAB56E}"/>
    <cellStyle name="Normal 3 4 2 2 2 2" xfId="765" xr:uid="{035E271E-490E-4FB3-8962-067363B87E81}"/>
    <cellStyle name="Normal 3 4 2 2 2 2 2" xfId="1659" xr:uid="{44253718-7BE9-42BC-BB3E-3D2309E131C5}"/>
    <cellStyle name="Normal 3 4 2 2 2 2 3" xfId="2525" xr:uid="{966EE58F-D2BA-4199-AA00-B7EE8B5C4B91}"/>
    <cellStyle name="Normal 3 4 2 2 2 2 4" xfId="3407" xr:uid="{4132BF57-F0BE-465C-B3D4-49C3AD7A74BD}"/>
    <cellStyle name="Normal 3 4 2 2 2 2 5" xfId="4302" xr:uid="{0D2A54F8-EFB4-4D85-82D2-B9EB802972DA}"/>
    <cellStyle name="Normal 3 4 2 2 2 2 6" xfId="5224" xr:uid="{5CBF2DDF-3C3A-4D43-9722-0D96D77B9A81}"/>
    <cellStyle name="Normal 3 4 2 2 2 3" xfId="1658" xr:uid="{AD58A152-9D99-4784-B0C4-D152EDDBFFAB}"/>
    <cellStyle name="Normal 3 4 2 2 2 4" xfId="2524" xr:uid="{91A7000F-A73D-4613-9266-E0DD6A8DC93D}"/>
    <cellStyle name="Normal 3 4 2 2 2 5" xfId="3406" xr:uid="{D7F8AF1C-4903-4520-B226-C9C6E29BA090}"/>
    <cellStyle name="Normal 3 4 2 2 2 6" xfId="4301" xr:uid="{359E9FA6-4C45-41BE-BBFB-BB86EEE474CC}"/>
    <cellStyle name="Normal 3 4 2 2 2 7" xfId="5223" xr:uid="{301F725C-C12D-4784-AB2A-82A25F3766C0}"/>
    <cellStyle name="Normal 3 4 2 2 3" xfId="766" xr:uid="{EE231171-D72B-4670-8F7B-42278792E412}"/>
    <cellStyle name="Normal 3 4 2 2 3 2" xfId="1660" xr:uid="{FA6E6B64-D073-42ED-9744-6F1E58571EB7}"/>
    <cellStyle name="Normal 3 4 2 2 3 3" xfId="2526" xr:uid="{EA242589-49D2-48FB-A03D-0B7F7851B72D}"/>
    <cellStyle name="Normal 3 4 2 2 3 4" xfId="3408" xr:uid="{070ED967-10C9-4C39-AC45-8172870FFD17}"/>
    <cellStyle name="Normal 3 4 2 2 3 5" xfId="4303" xr:uid="{601624F4-42D0-4D81-9329-5F7344ACDA86}"/>
    <cellStyle name="Normal 3 4 2 2 3 6" xfId="5225" xr:uid="{7DC7A653-F98D-471A-B4CE-CA44120E4EC5}"/>
    <cellStyle name="Normal 3 4 2 2 4" xfId="1657" xr:uid="{BD2E8BEE-A7F6-4363-B3E9-59A27CFEF8D6}"/>
    <cellStyle name="Normal 3 4 2 2 5" xfId="2523" xr:uid="{D9530BDB-8DE4-4583-B518-B1944F2D2DE3}"/>
    <cellStyle name="Normal 3 4 2 2 6" xfId="3405" xr:uid="{EB16B67C-AFF9-45B0-84F9-E1BC3D72EAAA}"/>
    <cellStyle name="Normal 3 4 2 2 7" xfId="4300" xr:uid="{E178EE23-EF80-4220-A75B-9EDB59C8993F}"/>
    <cellStyle name="Normal 3 4 2 2 8" xfId="5222" xr:uid="{09AB331F-D8DD-40C0-B648-12606C453AFC}"/>
    <cellStyle name="Normal 3 4 2 3" xfId="767" xr:uid="{8FCAC0F8-9FC8-47C0-AEED-905E8DACC9DA}"/>
    <cellStyle name="Normal 3 4 2 3 2" xfId="768" xr:uid="{9653B188-FC00-4726-A0C5-CC711286FEB9}"/>
    <cellStyle name="Normal 3 4 2 3 2 2" xfId="1662" xr:uid="{A79A36F7-03B2-41CA-9897-19E5597451DF}"/>
    <cellStyle name="Normal 3 4 2 3 2 3" xfId="2528" xr:uid="{B54BF6A0-B32A-4DF5-9AF2-24D391FD9A40}"/>
    <cellStyle name="Normal 3 4 2 3 2 4" xfId="3410" xr:uid="{3D0443B7-C36E-4A3D-ACED-FEFDE3F4942E}"/>
    <cellStyle name="Normal 3 4 2 3 2 5" xfId="4305" xr:uid="{9F22399F-F07C-4C6A-ABD2-F15CED64140E}"/>
    <cellStyle name="Normal 3 4 2 3 2 6" xfId="5227" xr:uid="{69D83CF6-C402-4282-8139-4E07A26AD443}"/>
    <cellStyle name="Normal 3 4 2 3 3" xfId="1661" xr:uid="{9D9BC576-B010-4D38-850E-6A5A3C2FF767}"/>
    <cellStyle name="Normal 3 4 2 3 4" xfId="2527" xr:uid="{136638F0-0EF9-4E0A-B37D-88A43D50A0AA}"/>
    <cellStyle name="Normal 3 4 2 3 5" xfId="3409" xr:uid="{AB4F605B-100C-4CD2-AA7E-D20A520ACF0A}"/>
    <cellStyle name="Normal 3 4 2 3 6" xfId="4304" xr:uid="{D9D56F69-2B5B-4A39-BA25-ED77F773C94A}"/>
    <cellStyle name="Normal 3 4 2 3 7" xfId="5226" xr:uid="{0ABFF30B-235B-40E8-9235-15C0B51F3D79}"/>
    <cellStyle name="Normal 3 4 2 4" xfId="769" xr:uid="{CCAD4A1F-09E4-4F60-9054-FBC32419EB8F}"/>
    <cellStyle name="Normal 3 4 2 4 2" xfId="1663" xr:uid="{581F3A78-8BE9-4305-A92C-96DF6885121B}"/>
    <cellStyle name="Normal 3 4 2 4 3" xfId="2529" xr:uid="{BC1CFEBF-03B8-4BEA-958C-9F56878FD9E3}"/>
    <cellStyle name="Normal 3 4 2 4 4" xfId="3411" xr:uid="{DA890661-9B46-4B56-B6BE-68275C9EF48E}"/>
    <cellStyle name="Normal 3 4 2 4 5" xfId="4306" xr:uid="{47017216-BE37-4008-9831-D3D6C51D8589}"/>
    <cellStyle name="Normal 3 4 2 4 6" xfId="5228" xr:uid="{26E1A9C6-A4D7-427E-8327-F8933D5A06A9}"/>
    <cellStyle name="Normal 3 4 2 5" xfId="1656" xr:uid="{276CC674-2F4F-4354-AD54-6B7184206203}"/>
    <cellStyle name="Normal 3 4 2 6" xfId="2522" xr:uid="{78446A62-6DC4-4E0B-85C4-E292E320CF03}"/>
    <cellStyle name="Normal 3 4 2 7" xfId="3404" xr:uid="{88529D2B-9BD5-4980-92C3-9A8A46C3014B}"/>
    <cellStyle name="Normal 3 4 2 8" xfId="4299" xr:uid="{DFD1763C-1EE9-4F70-8C6A-6890740DB17C}"/>
    <cellStyle name="Normal 3 4 2 9" xfId="5221" xr:uid="{6C4470C4-DE63-43AC-A17B-C74C98788751}"/>
    <cellStyle name="Normal 3 4 3" xfId="770" xr:uid="{029A221B-9C75-44BD-BBA2-0F8720FED153}"/>
    <cellStyle name="Normal 3 4 3 2" xfId="771" xr:uid="{82E6398E-100C-4E0B-ABD1-3E0CD4872199}"/>
    <cellStyle name="Normal 3 4 3 2 2" xfId="772" xr:uid="{1DF7BF92-1F0C-4840-8DBF-BFD8D971B75D}"/>
    <cellStyle name="Normal 3 4 3 2 2 2" xfId="1666" xr:uid="{15D5DC96-9D25-4795-9CA9-ED89905CE7FC}"/>
    <cellStyle name="Normal 3 4 3 2 2 3" xfId="2532" xr:uid="{D186A3C1-F6BE-495F-AEEE-E11EAE406C60}"/>
    <cellStyle name="Normal 3 4 3 2 2 4" xfId="3414" xr:uid="{13350182-A7DD-4A55-9702-E585B037C475}"/>
    <cellStyle name="Normal 3 4 3 2 2 5" xfId="4309" xr:uid="{95F11F70-FB5F-4E1F-A1A6-1E4D81F10AC2}"/>
    <cellStyle name="Normal 3 4 3 2 2 6" xfId="5231" xr:uid="{3D8F22D0-BD75-4329-B620-A159FA185F94}"/>
    <cellStyle name="Normal 3 4 3 2 3" xfId="1665" xr:uid="{F12CEFD4-7A74-42D6-846C-28BC358947F6}"/>
    <cellStyle name="Normal 3 4 3 2 4" xfId="2531" xr:uid="{71EB7F43-9DF9-445C-A2DE-E55B8D96A947}"/>
    <cellStyle name="Normal 3 4 3 2 5" xfId="3413" xr:uid="{9FFBAB36-29E1-4ECA-94E6-22799152FE8B}"/>
    <cellStyle name="Normal 3 4 3 2 6" xfId="4308" xr:uid="{F1EF7446-6F78-45CE-B5DC-E0D60B19A5B8}"/>
    <cellStyle name="Normal 3 4 3 2 7" xfId="5230" xr:uid="{84FA1A9D-1A1A-478D-B245-B9147D5E3121}"/>
    <cellStyle name="Normal 3 4 3 3" xfId="773" xr:uid="{4612FA4F-9B28-493B-A122-382CD5FBBAF7}"/>
    <cellStyle name="Normal 3 4 3 3 2" xfId="1667" xr:uid="{2C599A41-21D4-4F56-A43C-7C6EB3A2DEF6}"/>
    <cellStyle name="Normal 3 4 3 3 3" xfId="2533" xr:uid="{21B9E9C3-74D3-4465-B2D0-F5A17C2D2275}"/>
    <cellStyle name="Normal 3 4 3 3 4" xfId="3415" xr:uid="{912CA508-F4D3-4ADA-86D2-433D96B90C87}"/>
    <cellStyle name="Normal 3 4 3 3 5" xfId="4310" xr:uid="{3B26182E-951C-437C-878C-EC29733CD7C3}"/>
    <cellStyle name="Normal 3 4 3 3 6" xfId="5232" xr:uid="{D8794671-3698-4F12-8B56-12F9FD913646}"/>
    <cellStyle name="Normal 3 4 3 4" xfId="1664" xr:uid="{0C68CBB0-B6C7-4306-BE8E-675B498311C8}"/>
    <cellStyle name="Normal 3 4 3 5" xfId="2530" xr:uid="{E75C4AB9-49EA-459F-A1A7-5E9D508681C5}"/>
    <cellStyle name="Normal 3 4 3 6" xfId="3412" xr:uid="{976043A4-A1AC-4A94-ADE5-408D00A8539E}"/>
    <cellStyle name="Normal 3 4 3 7" xfId="4307" xr:uid="{B04C3D8C-563B-4FD5-8EB5-718EE7E85EB1}"/>
    <cellStyle name="Normal 3 4 3 8" xfId="5229" xr:uid="{602B01BF-E08E-4D7A-B4BC-AE8B3EF4CDEE}"/>
    <cellStyle name="Normal 3 4 4" xfId="774" xr:uid="{684C5436-2638-47A1-A322-9B176399B629}"/>
    <cellStyle name="Normal 3 4 4 2" xfId="775" xr:uid="{90C38C3E-31EC-4BF8-A11F-F5CC5C5A266B}"/>
    <cellStyle name="Normal 3 4 4 2 2" xfId="776" xr:uid="{0724920A-CDA1-45B3-B7B1-7C911DB8E509}"/>
    <cellStyle name="Normal 3 4 4 2 2 2" xfId="1670" xr:uid="{9B74961C-C319-4515-A097-0EED75DCDF75}"/>
    <cellStyle name="Normal 3 4 4 2 2 3" xfId="2536" xr:uid="{C65DAB8F-93EE-4D94-9F71-F67229DDB0F7}"/>
    <cellStyle name="Normal 3 4 4 2 2 4" xfId="3418" xr:uid="{3453E95C-5B2A-477E-8CB2-E0C484B84B92}"/>
    <cellStyle name="Normal 3 4 4 2 2 5" xfId="4313" xr:uid="{6636337E-8E75-4CF4-B9B1-72D539AAC467}"/>
    <cellStyle name="Normal 3 4 4 2 2 6" xfId="5235" xr:uid="{7EFB8CA9-9509-42CF-8C3C-5AAE55B4A641}"/>
    <cellStyle name="Normal 3 4 4 2 3" xfId="1669" xr:uid="{123C568E-46DA-478F-A487-CEBFED4AA2E5}"/>
    <cellStyle name="Normal 3 4 4 2 4" xfId="2535" xr:uid="{B71C6E7F-09A9-4904-A527-D3E348742C80}"/>
    <cellStyle name="Normal 3 4 4 2 5" xfId="3417" xr:uid="{295BA467-06F9-45C9-8D00-F914E7015760}"/>
    <cellStyle name="Normal 3 4 4 2 6" xfId="4312" xr:uid="{6D4CC54F-B987-4C20-8C41-9266763C9B72}"/>
    <cellStyle name="Normal 3 4 4 2 7" xfId="5234" xr:uid="{A8F6D615-5DFB-40FB-B95F-A8140B936F97}"/>
    <cellStyle name="Normal 3 4 4 3" xfId="777" xr:uid="{FA35A3ED-670E-4073-880F-D631A69740F8}"/>
    <cellStyle name="Normal 3 4 4 3 2" xfId="1671" xr:uid="{693BEB6B-974A-4E87-AFC0-7E0A4592269E}"/>
    <cellStyle name="Normal 3 4 4 3 3" xfId="2537" xr:uid="{510A98DD-5170-48D8-B288-A57C928F33CA}"/>
    <cellStyle name="Normal 3 4 4 3 4" xfId="3419" xr:uid="{78281235-31A7-4244-9FE1-4FAECCE9BAFB}"/>
    <cellStyle name="Normal 3 4 4 3 5" xfId="4314" xr:uid="{A72CF753-8DCE-4AF7-AA7C-906C99F50003}"/>
    <cellStyle name="Normal 3 4 4 3 6" xfId="5236" xr:uid="{B8A429B9-CBBF-4D09-A471-4105A63E997A}"/>
    <cellStyle name="Normal 3 4 4 4" xfId="1668" xr:uid="{5D9BB008-27DB-4C47-B11B-ED4F2B2BE278}"/>
    <cellStyle name="Normal 3 4 4 5" xfId="2534" xr:uid="{B6EE6675-A86D-49B1-8A00-AB31CE0B520E}"/>
    <cellStyle name="Normal 3 4 4 6" xfId="3416" xr:uid="{ED433F31-49C9-4EDD-98DC-C46B2EB6DD22}"/>
    <cellStyle name="Normal 3 4 4 7" xfId="4311" xr:uid="{3EE33960-51CB-4BC8-B17C-0414BA908CAC}"/>
    <cellStyle name="Normal 3 4 4 8" xfId="5233" xr:uid="{B2B0B784-8124-4435-9643-44E641FAD93E}"/>
    <cellStyle name="Normal 3 4 5" xfId="778" xr:uid="{2C1697BF-2BA6-46F7-9303-B647B1CC9215}"/>
    <cellStyle name="Normal 3 4 5 2" xfId="779" xr:uid="{3F594AF2-6A9D-492D-88E1-9D85CC9900C5}"/>
    <cellStyle name="Normal 3 4 5 2 2" xfId="780" xr:uid="{C6754F47-3B7A-4411-99CC-BEB50BEA49FB}"/>
    <cellStyle name="Normal 3 4 5 2 2 2" xfId="1674" xr:uid="{E6D853A8-F2FC-441B-9D91-8AAD31B09C80}"/>
    <cellStyle name="Normal 3 4 5 2 2 3" xfId="2540" xr:uid="{8F35475A-6378-4798-97C4-7E137EAAA439}"/>
    <cellStyle name="Normal 3 4 5 2 2 4" xfId="3422" xr:uid="{9A6A337E-3E77-43BA-B5B4-9780B88F00F4}"/>
    <cellStyle name="Normal 3 4 5 2 2 5" xfId="4317" xr:uid="{11974C02-8B71-42B5-8BCA-E83383CF707C}"/>
    <cellStyle name="Normal 3 4 5 2 2 6" xfId="5239" xr:uid="{BDF9FC97-C164-46F3-B17D-CC998A4FEC70}"/>
    <cellStyle name="Normal 3 4 5 2 3" xfId="1673" xr:uid="{81F4A332-EDD6-4675-B821-0D5D6A6FDDCE}"/>
    <cellStyle name="Normal 3 4 5 2 4" xfId="2539" xr:uid="{2A9F4BCF-BA5F-473A-99CF-7C51A1831955}"/>
    <cellStyle name="Normal 3 4 5 2 5" xfId="3421" xr:uid="{82176397-4062-4BE2-B80A-9E6B5E855069}"/>
    <cellStyle name="Normal 3 4 5 2 6" xfId="4316" xr:uid="{AEC42FF3-ABFA-4A77-A389-F6ED3EAF72B2}"/>
    <cellStyle name="Normal 3 4 5 2 7" xfId="5238" xr:uid="{51B38656-8E6A-4370-831E-7638537601DC}"/>
    <cellStyle name="Normal 3 4 5 3" xfId="781" xr:uid="{DC971F74-D434-4435-AF6F-9E23623A6FF7}"/>
    <cellStyle name="Normal 3 4 5 3 2" xfId="1675" xr:uid="{D7024D0B-8609-4DB5-BA82-D5364DE35011}"/>
    <cellStyle name="Normal 3 4 5 3 3" xfId="2541" xr:uid="{AD8B2284-D50E-45D8-BEAB-278783B3970A}"/>
    <cellStyle name="Normal 3 4 5 3 4" xfId="3423" xr:uid="{F1D06B51-9064-4FD0-8CCE-113693FA266B}"/>
    <cellStyle name="Normal 3 4 5 3 5" xfId="4318" xr:uid="{837BBFE4-F954-42B5-A485-D9950BA674A0}"/>
    <cellStyle name="Normal 3 4 5 3 6" xfId="5240" xr:uid="{AD51F74F-3138-445F-A9FC-B7BF20022497}"/>
    <cellStyle name="Normal 3 4 5 4" xfId="1672" xr:uid="{D95D0AE5-51F9-41D7-B4BD-FD7D6DC18205}"/>
    <cellStyle name="Normal 3 4 5 5" xfId="2538" xr:uid="{CCF2D368-0BAC-44C1-B50B-B81677E8EBB8}"/>
    <cellStyle name="Normal 3 4 5 6" xfId="3420" xr:uid="{5FBAE6E2-3093-4A3C-8B9F-6D671B8EA4EF}"/>
    <cellStyle name="Normal 3 4 5 7" xfId="4315" xr:uid="{5F6ACAE8-6CEF-4F6B-A7DC-DCD57262D007}"/>
    <cellStyle name="Normal 3 4 5 8" xfId="5237" xr:uid="{A52DF917-391F-4E24-A2BC-45AD04FCA0F3}"/>
    <cellStyle name="Normal 3 5" xfId="782" xr:uid="{6018949C-06B2-4F91-85E5-FB30EF84B102}"/>
    <cellStyle name="Normal 3 5 2" xfId="783" xr:uid="{51283B41-9B43-47D3-A258-B1A9615C9604}"/>
    <cellStyle name="Normal 3 5 2 2" xfId="784" xr:uid="{BE578190-E4D8-4980-919B-A7F0D176F490}"/>
    <cellStyle name="Normal 3 5 2 2 2" xfId="785" xr:uid="{4CE26EC4-3584-4632-A277-BB12AC0655D5}"/>
    <cellStyle name="Normal 3 5 2 2 2 2" xfId="1679" xr:uid="{4ED5F1BB-901F-4F76-AD06-D3B6E57AA228}"/>
    <cellStyle name="Normal 3 5 2 2 2 3" xfId="2545" xr:uid="{66F44B54-6C9A-422A-98AA-DB63E3266439}"/>
    <cellStyle name="Normal 3 5 2 2 2 4" xfId="3427" xr:uid="{9F8E1EE5-DD93-475F-A18D-9DC320A928DC}"/>
    <cellStyle name="Normal 3 5 2 2 2 5" xfId="4322" xr:uid="{6976CC99-DAF4-47DC-AD8B-7053BB8DF76F}"/>
    <cellStyle name="Normal 3 5 2 2 2 6" xfId="5244" xr:uid="{CFC90689-6C11-47D2-8FDB-809FEB9F9393}"/>
    <cellStyle name="Normal 3 5 2 2 3" xfId="1678" xr:uid="{0505E5E9-C6C5-4D45-9EE6-597A6027F51E}"/>
    <cellStyle name="Normal 3 5 2 2 4" xfId="2544" xr:uid="{70779CAD-5E3F-40C5-9F21-3C1D0849663E}"/>
    <cellStyle name="Normal 3 5 2 2 5" xfId="3426" xr:uid="{19342FB0-D454-4E9B-8552-2E34142BF2F5}"/>
    <cellStyle name="Normal 3 5 2 2 6" xfId="4321" xr:uid="{6F17EC10-3B13-423A-AF41-2E40ED7784BC}"/>
    <cellStyle name="Normal 3 5 2 2 7" xfId="5243" xr:uid="{FA87A9B0-B210-4643-B413-8B92D7B112EE}"/>
    <cellStyle name="Normal 3 5 2 3" xfId="786" xr:uid="{BA4B6009-3EFE-4B96-BD58-D450CF57BA60}"/>
    <cellStyle name="Normal 3 5 2 3 2" xfId="1680" xr:uid="{831DE675-8133-4E4E-B961-0792DC7D82BC}"/>
    <cellStyle name="Normal 3 5 2 3 3" xfId="2546" xr:uid="{50F39D53-AB7A-4F74-A9A2-5E91A7D3179C}"/>
    <cellStyle name="Normal 3 5 2 3 4" xfId="3428" xr:uid="{74EDB317-B3A7-4A6E-8DF0-1006EDC0DA6E}"/>
    <cellStyle name="Normal 3 5 2 3 5" xfId="4323" xr:uid="{02420E80-210A-4B96-91DC-821AD199FED9}"/>
    <cellStyle name="Normal 3 5 2 3 6" xfId="5245" xr:uid="{84B82C35-4D14-45B5-8CD4-043C5F8EEA52}"/>
    <cellStyle name="Normal 3 5 2 4" xfId="1677" xr:uid="{3E90A3ED-B39A-439C-84EE-0112A580EA1D}"/>
    <cellStyle name="Normal 3 5 2 5" xfId="2543" xr:uid="{A2D0D420-AE43-4F0B-9DB7-5DA488F68E1C}"/>
    <cellStyle name="Normal 3 5 2 6" xfId="3425" xr:uid="{F24055EB-7056-42BF-8621-A9AACFAA9CC1}"/>
    <cellStyle name="Normal 3 5 2 7" xfId="4320" xr:uid="{9481A77F-626A-44B3-9DD9-BE0812FF634B}"/>
    <cellStyle name="Normal 3 5 2 8" xfId="5242" xr:uid="{F9B99135-96C1-43BA-B261-606D21662E49}"/>
    <cellStyle name="Normal 3 5 3" xfId="787" xr:uid="{F55B75D1-BD92-425D-836C-5BC40562F290}"/>
    <cellStyle name="Normal 3 5 3 2" xfId="788" xr:uid="{3B535ED2-9297-4D94-BE6D-B7DEE058C61A}"/>
    <cellStyle name="Normal 3 5 3 2 2" xfId="1682" xr:uid="{8CFD1B0A-B86D-4715-A618-4C21EA477B6F}"/>
    <cellStyle name="Normal 3 5 3 2 3" xfId="2548" xr:uid="{23AEB0F6-2ED3-4296-8436-09FC4A88E405}"/>
    <cellStyle name="Normal 3 5 3 2 4" xfId="3430" xr:uid="{9FDE1A6A-9956-4495-84B4-6E0EC007727E}"/>
    <cellStyle name="Normal 3 5 3 2 5" xfId="4325" xr:uid="{CA5D5862-FB1B-4E74-842D-6D8B2A4A7344}"/>
    <cellStyle name="Normal 3 5 3 2 6" xfId="5247" xr:uid="{84DA5275-1905-4E9C-B298-8805EB4EB15A}"/>
    <cellStyle name="Normal 3 5 3 3" xfId="1681" xr:uid="{235CF552-4E76-45D3-9D5F-59C0C25E816C}"/>
    <cellStyle name="Normal 3 5 3 4" xfId="2547" xr:uid="{04F5E1F0-C148-4657-8C4C-40C0BFEB38E7}"/>
    <cellStyle name="Normal 3 5 3 5" xfId="3429" xr:uid="{EF52518E-DA3B-42EF-939A-A857E7FED7F1}"/>
    <cellStyle name="Normal 3 5 3 6" xfId="4324" xr:uid="{68EB319F-5907-474E-B11E-69A9B6B17022}"/>
    <cellStyle name="Normal 3 5 3 7" xfId="5246" xr:uid="{214EC6C8-5582-482E-A207-6057E5191DAA}"/>
    <cellStyle name="Normal 3 5 4" xfId="789" xr:uid="{83424C34-1025-436D-895A-71B1153F6CEC}"/>
    <cellStyle name="Normal 3 5 4 2" xfId="1683" xr:uid="{C14EAE57-294F-46DB-9C74-83744B2A4002}"/>
    <cellStyle name="Normal 3 5 4 3" xfId="2549" xr:uid="{0427EFE3-1077-4976-A7E5-E513652C86A1}"/>
    <cellStyle name="Normal 3 5 4 4" xfId="3431" xr:uid="{7CDB1ACF-5B4D-4395-B1AF-BBAE227D9E41}"/>
    <cellStyle name="Normal 3 5 4 5" xfId="4326" xr:uid="{7B862E29-E1FA-44E2-B5A0-FF9AA16D304B}"/>
    <cellStyle name="Normal 3 5 4 6" xfId="5248" xr:uid="{EB30DBB1-B62E-4A3A-ACE2-2876A280C337}"/>
    <cellStyle name="Normal 3 5 5" xfId="1676" xr:uid="{0EC29148-3C09-4062-A03C-A73CBCBD4393}"/>
    <cellStyle name="Normal 3 5 6" xfId="2542" xr:uid="{8A5A4089-B6CC-4D36-8197-7D81D708F205}"/>
    <cellStyle name="Normal 3 5 7" xfId="3424" xr:uid="{2777426F-D43A-462A-A81C-BFE78B3F043A}"/>
    <cellStyle name="Normal 3 5 8" xfId="4319" xr:uid="{2F03762F-1233-42D1-B19E-24FBD75A9617}"/>
    <cellStyle name="Normal 3 5 9" xfId="5241" xr:uid="{1DF9BFDC-EA0B-4B46-BA30-DD4375A466C3}"/>
    <cellStyle name="Normal 3 6" xfId="790" xr:uid="{021162AA-DAF4-46A5-B8E9-29013A7AD744}"/>
    <cellStyle name="Normal 3 6 2" xfId="791" xr:uid="{CFE7162E-CABE-4D6B-84DC-B5FC78A11A6C}"/>
    <cellStyle name="Normal 3 6 2 2" xfId="792" xr:uid="{97990E95-A887-4446-99B6-1C00C6852C9A}"/>
    <cellStyle name="Normal 3 6 2 2 2" xfId="1686" xr:uid="{C865140B-1785-437A-BC35-C25FF9A6B259}"/>
    <cellStyle name="Normal 3 6 2 2 3" xfId="2552" xr:uid="{098A2ADD-9B9E-4B21-95C0-DA6A1EFD3351}"/>
    <cellStyle name="Normal 3 6 2 2 4" xfId="3434" xr:uid="{D43381F3-552C-4341-92B0-4FCBB8D45346}"/>
    <cellStyle name="Normal 3 6 2 2 5" xfId="4329" xr:uid="{26E6590C-3871-419A-BC07-806CA23719B2}"/>
    <cellStyle name="Normal 3 6 2 2 6" xfId="5251" xr:uid="{7602E273-A162-48F8-B529-FE1D8FB0B4D4}"/>
    <cellStyle name="Normal 3 6 2 3" xfId="1685" xr:uid="{ABF6DFCB-9E31-479F-91B6-157FF7FDA136}"/>
    <cellStyle name="Normal 3 6 2 4" xfId="2551" xr:uid="{7DE14B75-54B6-4815-AB18-83467303ACD0}"/>
    <cellStyle name="Normal 3 6 2 5" xfId="3433" xr:uid="{736BB5F0-9736-40A6-8A4E-8C18FE9283A7}"/>
    <cellStyle name="Normal 3 6 2 6" xfId="4328" xr:uid="{38535454-4AA7-4EBD-A84B-5C48597BB9D0}"/>
    <cellStyle name="Normal 3 6 2 7" xfId="5250" xr:uid="{DAE3F068-5AF8-4EFD-9B0A-A1D82115E519}"/>
    <cellStyle name="Normal 3 6 3" xfId="793" xr:uid="{C001E0C8-5D6F-4274-98BD-CCB557BF670B}"/>
    <cellStyle name="Normal 3 6 3 2" xfId="1687" xr:uid="{A09FB7CF-01FF-4C0F-984B-327285C0FC75}"/>
    <cellStyle name="Normal 3 6 3 3" xfId="2553" xr:uid="{B256BE80-6221-4A7F-893D-C468F5309471}"/>
    <cellStyle name="Normal 3 6 3 4" xfId="3435" xr:uid="{A560EA4D-F4AE-46E0-9F30-6DC8F0F49685}"/>
    <cellStyle name="Normal 3 6 3 5" xfId="4330" xr:uid="{02E15736-33B7-4F44-A841-7C3244917DD6}"/>
    <cellStyle name="Normal 3 6 3 6" xfId="5252" xr:uid="{7136633B-40F9-4467-9D5B-713EA21866D1}"/>
    <cellStyle name="Normal 3 6 4" xfId="1684" xr:uid="{BB5A028F-6D54-451D-B14A-75E30143E9BA}"/>
    <cellStyle name="Normal 3 6 5" xfId="2550" xr:uid="{242BF4EB-E804-40E2-9FDF-578393672C98}"/>
    <cellStyle name="Normal 3 6 6" xfId="3432" xr:uid="{C22788EA-5CD5-48B5-8693-1AEEA1D86D50}"/>
    <cellStyle name="Normal 3 6 7" xfId="4327" xr:uid="{0517AC53-7919-426D-8274-97AA96B40E72}"/>
    <cellStyle name="Normal 3 6 8" xfId="5249" xr:uid="{D7E16315-A5D8-4BB6-8EAC-65ACA5FBFE79}"/>
    <cellStyle name="Normal 3 7" xfId="794" xr:uid="{1B7CBE8B-BA25-49AC-A8D2-C7C67B0B5F71}"/>
    <cellStyle name="Normal 3 8" xfId="795" xr:uid="{843264BD-23CE-4281-9E51-DF57C79F3895}"/>
    <cellStyle name="Normal 3 8 2" xfId="796" xr:uid="{CA4C29C3-9F39-4E48-8240-4AA5819B2ACA}"/>
    <cellStyle name="Normal 3 8 2 2" xfId="797" xr:uid="{16421C2E-7B62-4C99-94F0-DF174277FFFD}"/>
    <cellStyle name="Normal 3 8 2 2 2" xfId="1690" xr:uid="{5AE6A94A-83B1-43AB-A63F-E65ECF7CEDF3}"/>
    <cellStyle name="Normal 3 8 2 2 3" xfId="2556" xr:uid="{5B992FDC-F67D-4B87-B4F1-23608081EB9C}"/>
    <cellStyle name="Normal 3 8 2 2 4" xfId="3438" xr:uid="{0CBCA73F-D3EF-43AA-A9E0-98C8759D7A8F}"/>
    <cellStyle name="Normal 3 8 2 2 5" xfId="4333" xr:uid="{047C1458-934D-4CC0-9BAF-C672BF430DAB}"/>
    <cellStyle name="Normal 3 8 2 2 6" xfId="5255" xr:uid="{7BC94E68-353C-4B93-ACCC-1F153B94FB56}"/>
    <cellStyle name="Normal 3 8 2 3" xfId="1689" xr:uid="{348667BF-2F17-460C-91E3-A2643EF48CB8}"/>
    <cellStyle name="Normal 3 8 2 4" xfId="2555" xr:uid="{F8DB54BD-084B-4FE7-A0E9-9FA1AAC44585}"/>
    <cellStyle name="Normal 3 8 2 5" xfId="3437" xr:uid="{A2874634-EDBC-4472-A715-68F3C351D305}"/>
    <cellStyle name="Normal 3 8 2 6" xfId="4332" xr:uid="{61E14DBA-B496-49E0-AD7D-4175D900234A}"/>
    <cellStyle name="Normal 3 8 2 7" xfId="5254" xr:uid="{2762D2D7-1B3C-45AC-AD10-DF35CC5584C6}"/>
    <cellStyle name="Normal 3 8 3" xfId="798" xr:uid="{ACCCADFF-46B9-428D-BDF0-ED963CE5DA48}"/>
    <cellStyle name="Normal 3 8 3 2" xfId="1691" xr:uid="{8C13CC37-7A9D-4957-B9FA-58E6F502E62C}"/>
    <cellStyle name="Normal 3 8 3 3" xfId="2557" xr:uid="{CE237F33-DD2C-4680-A096-5DE47A132C36}"/>
    <cellStyle name="Normal 3 8 3 4" xfId="3439" xr:uid="{DBA80804-F32A-45F5-81E2-894D486C79F8}"/>
    <cellStyle name="Normal 3 8 3 5" xfId="4334" xr:uid="{8AA1E4FF-424B-4460-9DF1-A062EFF713BD}"/>
    <cellStyle name="Normal 3 8 3 6" xfId="5256" xr:uid="{95C75FD6-230C-447B-82FE-9646DEDFC21D}"/>
    <cellStyle name="Normal 3 8 4" xfId="1688" xr:uid="{F623980A-D516-432E-BDC0-C1B4BC7A1152}"/>
    <cellStyle name="Normal 3 8 5" xfId="2554" xr:uid="{9F09B13F-E4BB-484B-B85C-F6C177EF1C9D}"/>
    <cellStyle name="Normal 3 8 6" xfId="3436" xr:uid="{743FE577-AE52-4470-8E42-A7A3BF3F03F7}"/>
    <cellStyle name="Normal 3 8 7" xfId="4331" xr:uid="{0AD0C0E7-3812-4B28-852C-C1A99F02D1EB}"/>
    <cellStyle name="Normal 3 8 8" xfId="5253" xr:uid="{52FFF92D-DC52-4B77-B67B-CEC4FAF249B8}"/>
    <cellStyle name="Normal 3 9" xfId="799" xr:uid="{80918104-6F4C-427D-9F8D-D5E35CE67461}"/>
    <cellStyle name="Normal 3 9 2" xfId="800" xr:uid="{32459721-DDF1-4875-8D5B-E9C10864705C}"/>
    <cellStyle name="Normal 3 9 2 2" xfId="801" xr:uid="{A8D9A074-3648-4F46-9C0D-5ECF8357A84A}"/>
    <cellStyle name="Normal 3 9 2 2 2" xfId="1694" xr:uid="{5C326603-8AA9-4B10-B0EE-415795AC7A9E}"/>
    <cellStyle name="Normal 3 9 2 2 3" xfId="2560" xr:uid="{8E412F47-F35F-449E-8DB3-A55DA96B0E19}"/>
    <cellStyle name="Normal 3 9 2 2 4" xfId="3442" xr:uid="{901D3A9D-929F-4879-8070-FF38D98E62C5}"/>
    <cellStyle name="Normal 3 9 2 2 5" xfId="4337" xr:uid="{C2AEDDBD-D030-4439-88C5-B903FBB89C86}"/>
    <cellStyle name="Normal 3 9 2 2 6" xfId="5259" xr:uid="{3A8D6364-A59D-487B-82D7-C2D2035CFEEA}"/>
    <cellStyle name="Normal 3 9 2 3" xfId="1693" xr:uid="{5021781C-9DE5-4362-987B-30A23A48596C}"/>
    <cellStyle name="Normal 3 9 2 4" xfId="2559" xr:uid="{4F673186-9B40-4939-9554-F9461EA7329D}"/>
    <cellStyle name="Normal 3 9 2 5" xfId="3441" xr:uid="{434D913E-A1F2-4C8C-B0A0-8BC896760DC1}"/>
    <cellStyle name="Normal 3 9 2 6" xfId="4336" xr:uid="{25271A4E-739B-4699-A29C-3FAE12BBC96F}"/>
    <cellStyle name="Normal 3 9 2 7" xfId="5258" xr:uid="{CE4A340A-49B5-4D8B-8E4E-4AD05A570E0E}"/>
    <cellStyle name="Normal 3 9 3" xfId="802" xr:uid="{E4502783-0108-428D-8499-F00D4B9F2B00}"/>
    <cellStyle name="Normal 3 9 3 2" xfId="1695" xr:uid="{820F42A7-D15F-4FB6-8007-9FDE852F301A}"/>
    <cellStyle name="Normal 3 9 3 3" xfId="2561" xr:uid="{564DCF8A-E7BA-4D9E-9942-74494B32F3A0}"/>
    <cellStyle name="Normal 3 9 3 4" xfId="3443" xr:uid="{7009864C-AE4D-4525-BDAC-72DCF714564F}"/>
    <cellStyle name="Normal 3 9 3 5" xfId="4338" xr:uid="{B5607E58-D2A2-43D8-B6A4-388E7978EDC7}"/>
    <cellStyle name="Normal 3 9 3 6" xfId="5260" xr:uid="{AA518661-EB65-47CA-936D-0373B7C4AA7E}"/>
    <cellStyle name="Normal 3 9 4" xfId="1692" xr:uid="{FC338DCE-5D43-494D-AD56-B2337C17021B}"/>
    <cellStyle name="Normal 3 9 5" xfId="2558" xr:uid="{59F897A7-B4C1-43AB-823C-2A76155A1486}"/>
    <cellStyle name="Normal 3 9 6" xfId="3440" xr:uid="{B411793C-5218-4CB3-974E-F1E80F20FAF7}"/>
    <cellStyle name="Normal 3 9 7" xfId="4335" xr:uid="{718A0D1D-FA23-4773-B0A1-3721ECDF8D70}"/>
    <cellStyle name="Normal 3 9 8" xfId="5257" xr:uid="{A99EACFE-B1CC-467F-88C8-5F0ABEAE1494}"/>
    <cellStyle name="Normal 4" xfId="803" xr:uid="{2E6D905E-A02A-4C84-9AE1-3F170CA3258B}"/>
    <cellStyle name="Normal 4 2" xfId="804" xr:uid="{4C581AB7-0CC5-4622-BCAD-57472FA5B026}"/>
    <cellStyle name="Normal 4 2 2" xfId="805" xr:uid="{794A2353-4C87-4BAF-B1D3-830238DAFACB}"/>
    <cellStyle name="Normal 4 2 2 2" xfId="806" xr:uid="{553B1564-48F6-46FF-8EB1-43684DA6DFCE}"/>
    <cellStyle name="Normal 4 2 2 2 2" xfId="1698" xr:uid="{7C7A2743-E891-4DE6-81C8-61036CE46CFC}"/>
    <cellStyle name="Normal 4 2 2 2 3" xfId="2564" xr:uid="{B6331F9A-07C3-4169-8F01-E5A2E6A634AF}"/>
    <cellStyle name="Normal 4 2 2 2 4" xfId="3446" xr:uid="{1A854704-D02E-477C-B716-674CB6316EE2}"/>
    <cellStyle name="Normal 4 2 2 2 5" xfId="4341" xr:uid="{9B416F1D-A4D6-4A33-8089-8280C3F19AE7}"/>
    <cellStyle name="Normal 4 2 2 2 6" xfId="5263" xr:uid="{18651A25-28F2-4A7B-A618-346588A84096}"/>
    <cellStyle name="Normal 4 2 2 3" xfId="1697" xr:uid="{3F766587-FF79-48D3-9D43-121B20B1E77E}"/>
    <cellStyle name="Normal 4 2 2 4" xfId="2563" xr:uid="{A2BC1367-AE1B-48AE-A9F5-97C305D85391}"/>
    <cellStyle name="Normal 4 2 2 5" xfId="3445" xr:uid="{4A3CC51B-EF6A-404D-9796-2622CB021E77}"/>
    <cellStyle name="Normal 4 2 2 6" xfId="4340" xr:uid="{5675B3BC-D732-453D-BC01-07CD8D308414}"/>
    <cellStyle name="Normal 4 2 2 7" xfId="5262" xr:uid="{12CF890D-9F13-45B9-A91B-BF9ECD050E03}"/>
    <cellStyle name="Normal 4 2 3" xfId="807" xr:uid="{4F511D2B-CE1A-445D-9697-AEC088792C38}"/>
    <cellStyle name="Normal 4 2 3 2" xfId="808" xr:uid="{2B7B6E57-3FE0-4709-B1C8-35C80A8FD830}"/>
    <cellStyle name="Normal 4 2 3 2 2" xfId="1700" xr:uid="{9CA85B44-3E13-498F-AA59-E74904233605}"/>
    <cellStyle name="Normal 4 2 3 2 3" xfId="2566" xr:uid="{4ED9E3FA-2486-409A-8DD7-C11F11A5407F}"/>
    <cellStyle name="Normal 4 2 3 2 4" xfId="3448" xr:uid="{D0F238BB-551B-444D-9F11-585866FBDD62}"/>
    <cellStyle name="Normal 4 2 3 2 5" xfId="4343" xr:uid="{588FD589-82D3-4AA6-A246-E0D941E7D695}"/>
    <cellStyle name="Normal 4 2 3 2 6" xfId="5265" xr:uid="{577D2E83-D238-4814-A803-41E1C0076CEA}"/>
    <cellStyle name="Normal 4 2 3 3" xfId="1699" xr:uid="{D1665181-07FC-4CE1-9172-ACC65E48F134}"/>
    <cellStyle name="Normal 4 2 3 4" xfId="2565" xr:uid="{CB5E1210-0472-4F03-B917-ABC6321B7A57}"/>
    <cellStyle name="Normal 4 2 3 5" xfId="3447" xr:uid="{5F62FC28-AA43-43DE-84E0-E32AE576D4C6}"/>
    <cellStyle name="Normal 4 2 3 6" xfId="4342" xr:uid="{4A00CF8B-EA5E-4DE2-97A3-61FB998649E8}"/>
    <cellStyle name="Normal 4 2 3 7" xfId="5264" xr:uid="{71F7E580-7B53-451B-B7B6-7F2380304B93}"/>
    <cellStyle name="Normal 4 2 4" xfId="809" xr:uid="{0F87ACFB-2101-4A7C-89CD-E6D92E9E8AA8}"/>
    <cellStyle name="Normal 4 2 4 2" xfId="1701" xr:uid="{B0633B4D-9AC9-4998-9D48-1859E4478B9E}"/>
    <cellStyle name="Normal 4 2 4 3" xfId="2567" xr:uid="{065588CA-2381-4589-986B-4FA1ED598991}"/>
    <cellStyle name="Normal 4 2 4 4" xfId="3449" xr:uid="{95BD179D-61EB-4F1E-BD18-5DFBE6D12C3A}"/>
    <cellStyle name="Normal 4 2 4 5" xfId="4344" xr:uid="{9D497EAB-2B45-45B0-89B2-A1739BD9B71F}"/>
    <cellStyle name="Normal 4 2 4 6" xfId="5266" xr:uid="{2F59F914-6C6B-4768-B5F1-3A2FE344083A}"/>
    <cellStyle name="Normal 4 2 5" xfId="1696" xr:uid="{6F518E09-82F9-4594-A821-847543CCB078}"/>
    <cellStyle name="Normal 4 2 6" xfId="2562" xr:uid="{3304A4FE-B824-40B3-A6D5-81C79543C915}"/>
    <cellStyle name="Normal 4 2 7" xfId="3444" xr:uid="{959019D4-C34A-41CC-969D-A61E928DEFA2}"/>
    <cellStyle name="Normal 4 2 8" xfId="4339" xr:uid="{27B7544B-DA41-49FF-A1B9-62647A5258AA}"/>
    <cellStyle name="Normal 4 2 9" xfId="5261" xr:uid="{29EFCAF3-33C6-44AC-8CC3-624A32124C87}"/>
    <cellStyle name="Normal 4 3" xfId="810" xr:uid="{ECD62C06-63F8-498B-9473-4AA4EBD78823}"/>
    <cellStyle name="Normal 4 3 2" xfId="811" xr:uid="{943FF206-0E3A-449F-884B-125432D365FE}"/>
    <cellStyle name="Normal 4 3 2 2" xfId="812" xr:uid="{547654AE-3209-4AF2-BDD3-141406CFAF81}"/>
    <cellStyle name="Normal 4 3 2 2 2" xfId="813" xr:uid="{C656997E-34B2-4602-8F60-FE27DCC93455}"/>
    <cellStyle name="Normal 4 4" xfId="814" xr:uid="{39D23707-E495-4AF4-B07D-487AD08BE08B}"/>
    <cellStyle name="Normal 4 4 2" xfId="815" xr:uid="{EF1B9906-C6C4-4D27-9732-99A3BC39E5A0}"/>
    <cellStyle name="Normal 4 4 2 2" xfId="816" xr:uid="{CA4347B1-5EFF-4228-BAF3-9E8F419CBCE1}"/>
    <cellStyle name="Normal 5" xfId="817" xr:uid="{CA4EEB64-1C5F-40AC-852A-3ECAAC3D62A7}"/>
    <cellStyle name="Normal 557" xfId="5431" xr:uid="{79877142-3C1D-4FCE-9D4B-DA7216645EA1}"/>
    <cellStyle name="Normal 561" xfId="5432" xr:uid="{81D5EC0C-F04F-4D3A-AAAE-ED7F1B2AB8D1}"/>
    <cellStyle name="Normal 568" xfId="5433" xr:uid="{A8C01CC3-392F-4CD1-993D-F3875CBF4F5F}"/>
    <cellStyle name="Normal 576" xfId="5435" xr:uid="{3066F7AD-0857-4CBC-BFB1-EF796FA88C95}"/>
    <cellStyle name="Normal 6" xfId="818" xr:uid="{8F25EF09-6E9B-4C10-B9AF-6D5342D70D64}"/>
    <cellStyle name="Normal 6 2" xfId="819" xr:uid="{F28DD49F-E8E8-4FDF-85A7-959E598348E5}"/>
    <cellStyle name="Normal 6 2 2" xfId="820" xr:uid="{A80C7494-077A-42C3-9A6C-C41FA9C8F764}"/>
    <cellStyle name="Normal 6 2 3" xfId="821" xr:uid="{EE5CA1C6-B5C1-4D80-9580-15572718E4A6}"/>
    <cellStyle name="Normal 6 2 3 2" xfId="1703" xr:uid="{F9A349B9-CAA7-4291-8FAE-C52EA517131E}"/>
    <cellStyle name="Normal 6 2 3 3" xfId="2571" xr:uid="{99EFE28E-ADB2-4EB6-BFBD-8564964C6154}"/>
    <cellStyle name="Normal 6 2 3 4" xfId="3452" xr:uid="{4532006C-22B2-4B01-887B-6029B6BCFAAB}"/>
    <cellStyle name="Normal 6 2 3 5" xfId="4346" xr:uid="{7B3DD3C4-7E60-4FE2-9632-99481C66643E}"/>
    <cellStyle name="Normal 6 2 3 6" xfId="5270" xr:uid="{1F02AB39-4C08-4709-A89A-DE6884686E39}"/>
    <cellStyle name="Normal 6 2 4" xfId="1702" xr:uid="{A560F584-BB89-4456-AB20-E8AD9683FB6F}"/>
    <cellStyle name="Normal 6 2 5" xfId="2570" xr:uid="{58E1DF24-739C-47A9-88C8-06827E29ACCA}"/>
    <cellStyle name="Normal 6 2 6" xfId="3451" xr:uid="{C2A59EC5-A7D6-4067-AEEF-69AB251A1A0F}"/>
    <cellStyle name="Normal 6 2 7" xfId="4345" xr:uid="{3E2695C9-6293-4A0B-8963-617A1252D4F2}"/>
    <cellStyle name="Normal 6 2 8" xfId="5268" xr:uid="{4F8A1E44-1C71-4346-9332-141C60DA73A5}"/>
    <cellStyle name="Normal 63" xfId="822" xr:uid="{1EC4F387-3D62-4BAF-A3D9-F6D6519477DD}"/>
    <cellStyle name="Normal 63 2" xfId="823" xr:uid="{B400DDAE-ADC2-413E-B6C9-D2415E5DEBE8}"/>
    <cellStyle name="Normal 63 2 2" xfId="1705" xr:uid="{6B4861BA-CB13-4D44-BA8E-7A4384D63C87}"/>
    <cellStyle name="Normal 63 2 3" xfId="2573" xr:uid="{F90F94EB-C430-4527-93B8-8E7CD2699E1A}"/>
    <cellStyle name="Normal 63 2 4" xfId="3454" xr:uid="{C26C0990-06D9-4296-BC3F-B9F0AB3D1921}"/>
    <cellStyle name="Normal 63 2 5" xfId="4348" xr:uid="{CE2DE173-01EC-4ECE-9311-EA52BB5B3185}"/>
    <cellStyle name="Normal 63 2 6" xfId="5272" xr:uid="{300CB4F8-7FB3-4C6C-AA51-FF090571FB1C}"/>
    <cellStyle name="Normal 63 3" xfId="1704" xr:uid="{CECB5867-F783-4ABA-B7A5-301E03D904B6}"/>
    <cellStyle name="Normal 63 4" xfId="2572" xr:uid="{E80F8EBC-BD58-467E-B022-3AEED1CAD124}"/>
    <cellStyle name="Normal 63 5" xfId="3453" xr:uid="{3A314196-DD4A-4D54-A4E9-A7E2B625D7E4}"/>
    <cellStyle name="Normal 63 6" xfId="4347" xr:uid="{12D68965-8305-4015-BD34-EF71B099A7D2}"/>
    <cellStyle name="Normal 63 7" xfId="5271" xr:uid="{841CD8D0-282E-4BD1-BC8B-FEFE35E3E867}"/>
    <cellStyle name="Normal 7" xfId="824" xr:uid="{D0AA0533-6D4F-452B-BA47-3BEEC3B0F2B9}"/>
    <cellStyle name="Normal 7 2" xfId="825" xr:uid="{BD59081D-0FC3-447E-AC39-6B517DDB5ADF}"/>
    <cellStyle name="Normal 7 3" xfId="826" xr:uid="{670818EE-8637-4DDE-A3A5-CB18DCA18C99}"/>
    <cellStyle name="Normal 7 3 2" xfId="827" xr:uid="{F047ECD3-48F2-4EB9-8DCB-13836300567B}"/>
    <cellStyle name="Normal 7 3 2 2" xfId="1707" xr:uid="{9C887130-091F-44A6-A18E-D9A04E658CC7}"/>
    <cellStyle name="Normal 7 3 2 3" xfId="2575" xr:uid="{BB1A5220-B85B-41C1-B3F9-2E9DFF009D80}"/>
    <cellStyle name="Normal 7 3 2 4" xfId="3456" xr:uid="{5BD861FD-8315-43A8-8538-FAB1BCCBF371}"/>
    <cellStyle name="Normal 7 3 2 5" xfId="4350" xr:uid="{0857F47A-F0F6-4C2D-AE6C-A6FEF32CF996}"/>
    <cellStyle name="Normal 7 3 2 6" xfId="5274" xr:uid="{22EDCA96-B2D7-44E2-A96C-9070376730F9}"/>
    <cellStyle name="Normal 7 3 3" xfId="1706" xr:uid="{1F5512A4-F8BA-4B09-8F60-7F4287C68562}"/>
    <cellStyle name="Normal 7 3 4" xfId="2574" xr:uid="{0672D4E8-C77A-428C-89F6-1FE2CF921D15}"/>
    <cellStyle name="Normal 7 3 5" xfId="3455" xr:uid="{AEB96E84-79E3-4038-9DDA-1004AB8EEBAC}"/>
    <cellStyle name="Normal 7 3 6" xfId="4349" xr:uid="{D6BB0018-AD55-43FB-9C20-6A0187261C3C}"/>
    <cellStyle name="Normal 7 3 7" xfId="5273" xr:uid="{0EDDF069-4746-4D25-8B55-C9D7BDD3CCFE}"/>
    <cellStyle name="Normal 8" xfId="828" xr:uid="{7C7D64E0-8A79-4FA1-A14A-62161CE53919}"/>
    <cellStyle name="Normal 8 10" xfId="2576" xr:uid="{9440A600-044E-42E6-9016-FAABE9AFA5A4}"/>
    <cellStyle name="Normal 8 11" xfId="3457" xr:uid="{D485A973-8222-4A0E-933F-F80350D55F04}"/>
    <cellStyle name="Normal 8 12" xfId="4351" xr:uid="{AFDD5A18-E76E-41A5-AC50-3FBFF81CF226}"/>
    <cellStyle name="Normal 8 13" xfId="5275" xr:uid="{4857EFC6-23BA-4516-A15D-7CBFE7E4E0EC}"/>
    <cellStyle name="Normal 8 2" xfId="829" xr:uid="{20D85D36-2BD8-4593-BADA-298995C909DD}"/>
    <cellStyle name="Normal 8 2 10" xfId="4352" xr:uid="{B19A0683-0FFC-4E94-BCDF-D24B05C97CA0}"/>
    <cellStyle name="Normal 8 2 11" xfId="5276" xr:uid="{FEDF7D6E-50F4-49E4-AC8C-57A0BDF99D96}"/>
    <cellStyle name="Normal 8 2 2" xfId="830" xr:uid="{BF923195-D259-49DA-8A27-C9470F266322}"/>
    <cellStyle name="Normal 8 2 2 2" xfId="831" xr:uid="{5A61908D-09EA-49B8-BE81-7899D906CF1B}"/>
    <cellStyle name="Normal 8 2 2 2 2" xfId="832" xr:uid="{C3F96FD0-ABB3-4E39-9D04-303E3E2975FE}"/>
    <cellStyle name="Normal 8 2 2 2 2 2" xfId="833" xr:uid="{5253BB97-693F-4A8B-96A8-81E87327CD7C}"/>
    <cellStyle name="Normal 8 2 2 2 2 2 2" xfId="1713" xr:uid="{E478049F-B6E4-4F80-A496-C8D2D4A02464}"/>
    <cellStyle name="Normal 8 2 2 2 2 2 3" xfId="2581" xr:uid="{B1A4A305-F4DB-47F2-B257-B43FBF356A27}"/>
    <cellStyle name="Normal 8 2 2 2 2 2 4" xfId="3462" xr:uid="{3A4AF97A-7AA0-4E76-93DB-535E928230A6}"/>
    <cellStyle name="Normal 8 2 2 2 2 2 5" xfId="4356" xr:uid="{218BE88B-2B59-4C45-B9E3-557813B12CBF}"/>
    <cellStyle name="Normal 8 2 2 2 2 2 6" xfId="5280" xr:uid="{5CAFC931-1494-4120-B986-3B3AE51062A1}"/>
    <cellStyle name="Normal 8 2 2 2 2 3" xfId="1712" xr:uid="{373603C8-57DB-4B0D-97C6-3346F887D368}"/>
    <cellStyle name="Normal 8 2 2 2 2 4" xfId="2580" xr:uid="{4E323B67-3007-436B-B3F5-23934A98C634}"/>
    <cellStyle name="Normal 8 2 2 2 2 5" xfId="3461" xr:uid="{7A5E3AB8-5B7E-4728-B437-8DE5FE214301}"/>
    <cellStyle name="Normal 8 2 2 2 2 6" xfId="4355" xr:uid="{C40C93FB-43BC-4143-9CCB-A70E6D8594C5}"/>
    <cellStyle name="Normal 8 2 2 2 2 7" xfId="5279" xr:uid="{51A25D44-7488-4551-BF4D-DBC3B9156F60}"/>
    <cellStyle name="Normal 8 2 2 2 3" xfId="834" xr:uid="{81EB096D-35D9-42A6-A126-709755E0E7A8}"/>
    <cellStyle name="Normal 8 2 2 2 3 2" xfId="1714" xr:uid="{09BDEE9F-651B-426C-9972-8BC0957E7FD2}"/>
    <cellStyle name="Normal 8 2 2 2 3 3" xfId="2582" xr:uid="{79757CBC-FF50-4E4B-9401-00C78BC92961}"/>
    <cellStyle name="Normal 8 2 2 2 3 4" xfId="3463" xr:uid="{75775716-EBC5-4940-BE44-A09CF0AA2AF2}"/>
    <cellStyle name="Normal 8 2 2 2 3 5" xfId="4357" xr:uid="{3008E423-14AE-498D-A6A4-72CA41D6CCA0}"/>
    <cellStyle name="Normal 8 2 2 2 3 6" xfId="5281" xr:uid="{51B63720-DAD7-48FF-B6B3-A2D5963A9594}"/>
    <cellStyle name="Normal 8 2 2 2 4" xfId="1711" xr:uid="{A454BBF4-7C23-43B3-A916-A372584C3946}"/>
    <cellStyle name="Normal 8 2 2 2 5" xfId="2579" xr:uid="{58E571D4-9129-47F9-8ED6-CA5F40FA1F32}"/>
    <cellStyle name="Normal 8 2 2 2 6" xfId="3460" xr:uid="{69E2483D-362E-4498-BA9F-832655E3AFE1}"/>
    <cellStyle name="Normal 8 2 2 2 7" xfId="4354" xr:uid="{A7B3A6C4-FD4C-4B1A-83C4-2B1C871AD6EF}"/>
    <cellStyle name="Normal 8 2 2 2 8" xfId="5278" xr:uid="{86C6CE33-C51E-460C-BCF4-44392119D5F8}"/>
    <cellStyle name="Normal 8 2 2 3" xfId="835" xr:uid="{12515B69-024B-4AA2-99BE-F9E20C87B600}"/>
    <cellStyle name="Normal 8 2 2 3 2" xfId="836" xr:uid="{39F36360-F6A2-4FD9-AF38-26DD2CC8AFB2}"/>
    <cellStyle name="Normal 8 2 2 3 2 2" xfId="1716" xr:uid="{3D2D31EC-F263-414F-B46F-478CE2E8404F}"/>
    <cellStyle name="Normal 8 2 2 3 2 3" xfId="2584" xr:uid="{36F627D4-6BA7-4B67-B87B-A8E857257012}"/>
    <cellStyle name="Normal 8 2 2 3 2 4" xfId="3465" xr:uid="{C17AD154-F07F-4512-BA91-631D0A0B87CD}"/>
    <cellStyle name="Normal 8 2 2 3 2 5" xfId="4359" xr:uid="{1A7B7A75-139A-46DB-9491-31592569455D}"/>
    <cellStyle name="Normal 8 2 2 3 2 6" xfId="5283" xr:uid="{1CE33F57-50A4-4AC2-B36D-B725D265E0EB}"/>
    <cellStyle name="Normal 8 2 2 3 3" xfId="1715" xr:uid="{1503F811-8EC2-457C-80B1-AD2D79EBC6F4}"/>
    <cellStyle name="Normal 8 2 2 3 4" xfId="2583" xr:uid="{6197104C-3880-4BE9-9612-3111DEBB62E7}"/>
    <cellStyle name="Normal 8 2 2 3 5" xfId="3464" xr:uid="{B3BF66C9-757A-4227-BB96-453D9C084FAD}"/>
    <cellStyle name="Normal 8 2 2 3 6" xfId="4358" xr:uid="{D5A06D82-0606-405F-A81E-E398F3795D80}"/>
    <cellStyle name="Normal 8 2 2 3 7" xfId="5282" xr:uid="{82905506-1918-4642-AEE0-5317F5B6CFA8}"/>
    <cellStyle name="Normal 8 2 2 4" xfId="837" xr:uid="{F6D2F57B-4594-471A-B610-C5F9060E6723}"/>
    <cellStyle name="Normal 8 2 2 4 2" xfId="1717" xr:uid="{E5CCEE07-19DB-442F-B2C6-89736A304EEC}"/>
    <cellStyle name="Normal 8 2 2 4 3" xfId="2585" xr:uid="{3E3A26DD-3B42-4FEA-98F3-18AEDC88E15D}"/>
    <cellStyle name="Normal 8 2 2 4 4" xfId="3466" xr:uid="{ABE8C96F-623A-48FE-9129-FF6336B72D24}"/>
    <cellStyle name="Normal 8 2 2 4 5" xfId="4360" xr:uid="{5EF3F256-FF81-4339-99E5-A95658725AE9}"/>
    <cellStyle name="Normal 8 2 2 4 6" xfId="5284" xr:uid="{9AA9424E-6575-497B-9E5C-7B8A8216B84D}"/>
    <cellStyle name="Normal 8 2 2 5" xfId="1710" xr:uid="{0296D832-59F5-4C76-8557-0B1E3C126C79}"/>
    <cellStyle name="Normal 8 2 2 6" xfId="2578" xr:uid="{8F31FB80-AAC6-4B45-926C-C046055B61CC}"/>
    <cellStyle name="Normal 8 2 2 7" xfId="3459" xr:uid="{85CC5176-585F-4D0B-8B47-0766A493AA85}"/>
    <cellStyle name="Normal 8 2 2 8" xfId="4353" xr:uid="{9E08C4D1-6DAE-48E5-992A-B9AF6521F904}"/>
    <cellStyle name="Normal 8 2 2 9" xfId="5277" xr:uid="{B1485684-148A-47E8-92F2-5ED954F00C32}"/>
    <cellStyle name="Normal 8 2 3" xfId="838" xr:uid="{8392C61E-3B8C-4E04-9A43-B37B8B7E7960}"/>
    <cellStyle name="Normal 8 2 3 2" xfId="839" xr:uid="{FC099BC2-1F86-4B21-B5B5-F08102FD8E32}"/>
    <cellStyle name="Normal 8 2 3 2 2" xfId="840" xr:uid="{4568FBFC-7D1C-4EC7-8413-197C9E57DDF2}"/>
    <cellStyle name="Normal 8 2 3 2 2 2" xfId="1720" xr:uid="{0C1AB7CA-0693-4FE4-B42F-5DAF599B13E9}"/>
    <cellStyle name="Normal 8 2 3 2 2 3" xfId="2588" xr:uid="{38D3FA35-B8A6-464D-B24C-0C3C26F3698C}"/>
    <cellStyle name="Normal 8 2 3 2 2 4" xfId="3469" xr:uid="{F6893282-DF89-4C05-9A74-50F5BC634354}"/>
    <cellStyle name="Normal 8 2 3 2 2 5" xfId="4363" xr:uid="{6FC0516D-1BDC-40C6-9BA9-91F5EC9C3936}"/>
    <cellStyle name="Normal 8 2 3 2 2 6" xfId="5287" xr:uid="{E97706E2-99DE-4A1C-9ABD-76BFB6699652}"/>
    <cellStyle name="Normal 8 2 3 2 3" xfId="1719" xr:uid="{72375609-C4CB-4172-A548-FEF739EC8190}"/>
    <cellStyle name="Normal 8 2 3 2 4" xfId="2587" xr:uid="{7EAAE783-7404-41C8-B828-7BF2EC7857F5}"/>
    <cellStyle name="Normal 8 2 3 2 5" xfId="3468" xr:uid="{06F833F7-4A75-44ED-BCF6-8BA368E4A3EF}"/>
    <cellStyle name="Normal 8 2 3 2 6" xfId="4362" xr:uid="{195F4FEC-9087-4FD0-AD55-86B3E5C0F9B5}"/>
    <cellStyle name="Normal 8 2 3 2 7" xfId="5286" xr:uid="{86CC211A-0D2E-408D-BFFD-7F3F997CE292}"/>
    <cellStyle name="Normal 8 2 3 3" xfId="841" xr:uid="{C0948BAB-4E52-4E36-943A-7D2C8C8DF9CE}"/>
    <cellStyle name="Normal 8 2 3 3 2" xfId="1721" xr:uid="{3AB2C39B-0EED-4194-B9B6-61E28C27AA93}"/>
    <cellStyle name="Normal 8 2 3 3 3" xfId="2589" xr:uid="{CABA9DB7-DDC6-4362-8E8A-AEF9E1F11BE5}"/>
    <cellStyle name="Normal 8 2 3 3 4" xfId="3470" xr:uid="{6679AB94-555C-4D95-9196-6B2A0FA37BE2}"/>
    <cellStyle name="Normal 8 2 3 3 5" xfId="4364" xr:uid="{DCA1D176-C0F9-49EE-80D9-2D59435BD254}"/>
    <cellStyle name="Normal 8 2 3 3 6" xfId="5288" xr:uid="{8743E2CF-58E6-4ACC-99B5-370FEDF50E52}"/>
    <cellStyle name="Normal 8 2 3 4" xfId="1718" xr:uid="{EF0BA66C-A8FB-460C-A9E5-21DA24224F08}"/>
    <cellStyle name="Normal 8 2 3 5" xfId="2586" xr:uid="{456134CD-ACE8-4645-8BE1-E1F309BE641D}"/>
    <cellStyle name="Normal 8 2 3 6" xfId="3467" xr:uid="{44322B7F-B8E6-487B-88B2-EB73B9C38D4F}"/>
    <cellStyle name="Normal 8 2 3 7" xfId="4361" xr:uid="{87C73EC1-F25A-47D8-8E0E-24B4514912A1}"/>
    <cellStyle name="Normal 8 2 3 8" xfId="5285" xr:uid="{64BCFCC9-44FC-4476-B170-F1287BE26A23}"/>
    <cellStyle name="Normal 8 2 4" xfId="842" xr:uid="{BF49F991-FD62-4E5F-9895-2F92F80E7DBE}"/>
    <cellStyle name="Normal 8 2 4 2" xfId="843" xr:uid="{B509B713-4299-40B0-A39A-B8706689B75D}"/>
    <cellStyle name="Normal 8 2 4 2 2" xfId="844" xr:uid="{C3C1190D-10E4-42AA-BE9F-563196F9A230}"/>
    <cellStyle name="Normal 8 2 4 2 2 2" xfId="1724" xr:uid="{700F3F15-7AA2-4C9B-AB7B-D102C1CF41EE}"/>
    <cellStyle name="Normal 8 2 4 2 2 3" xfId="2592" xr:uid="{9DA76ABC-59D8-4D49-9D20-94B82F4EAF2C}"/>
    <cellStyle name="Normal 8 2 4 2 2 4" xfId="3473" xr:uid="{A3E7310C-7612-42A3-AB4E-F5D905B3D2ED}"/>
    <cellStyle name="Normal 8 2 4 2 2 5" xfId="4367" xr:uid="{7D6713D9-A7D2-4E8C-A304-128F581850A3}"/>
    <cellStyle name="Normal 8 2 4 2 2 6" xfId="5291" xr:uid="{278AF2D7-4024-4950-87B3-79066C547713}"/>
    <cellStyle name="Normal 8 2 4 2 3" xfId="1723" xr:uid="{6081E333-50EC-4691-99BB-4E8E265CE30A}"/>
    <cellStyle name="Normal 8 2 4 2 4" xfId="2591" xr:uid="{9D62A6BB-D592-473B-8C80-3902EAF92D44}"/>
    <cellStyle name="Normal 8 2 4 2 5" xfId="3472" xr:uid="{ADF36A6C-D4E0-4895-AD2B-00036ED84721}"/>
    <cellStyle name="Normal 8 2 4 2 6" xfId="4366" xr:uid="{867C111F-E89B-4F8D-9812-E82ACC7AC5F0}"/>
    <cellStyle name="Normal 8 2 4 2 7" xfId="5290" xr:uid="{36E47D24-7B2C-4CDF-8A26-C2864BE0F4E8}"/>
    <cellStyle name="Normal 8 2 4 3" xfId="845" xr:uid="{A67EF369-9F43-479E-964D-05BAC829E6DA}"/>
    <cellStyle name="Normal 8 2 4 3 2" xfId="1725" xr:uid="{F8BBCD31-4AC2-4EF4-B339-EA01D0F1ADA8}"/>
    <cellStyle name="Normal 8 2 4 3 3" xfId="2593" xr:uid="{48AA71E9-63A2-4F35-BDC8-A0DA50784A5D}"/>
    <cellStyle name="Normal 8 2 4 3 4" xfId="3474" xr:uid="{6E16D4DB-4E5A-4453-834A-4A3140C2531A}"/>
    <cellStyle name="Normal 8 2 4 3 5" xfId="4368" xr:uid="{23E2AE26-F1D7-4F00-B549-94E1A41503FB}"/>
    <cellStyle name="Normal 8 2 4 3 6" xfId="5292" xr:uid="{0664EA09-9E69-45F1-9123-D9009EAE0A58}"/>
    <cellStyle name="Normal 8 2 4 4" xfId="1722" xr:uid="{8079E182-228A-4CA8-8E5D-C0FDE483A09D}"/>
    <cellStyle name="Normal 8 2 4 5" xfId="2590" xr:uid="{EB7B87AD-7514-4DCF-82B9-6F6B92DF632F}"/>
    <cellStyle name="Normal 8 2 4 6" xfId="3471" xr:uid="{971A8A98-50FC-4120-8BF0-8EA13E067876}"/>
    <cellStyle name="Normal 8 2 4 7" xfId="4365" xr:uid="{3FC0A1A1-9B2E-402D-B6C2-0E73F4F3672A}"/>
    <cellStyle name="Normal 8 2 4 8" xfId="5289" xr:uid="{31434BE6-BC6F-4201-8154-F37B687343CC}"/>
    <cellStyle name="Normal 8 2 5" xfId="846" xr:uid="{9C963FD1-FBF3-4CE5-9655-14D0B5E19006}"/>
    <cellStyle name="Normal 8 2 5 2" xfId="847" xr:uid="{F7A2CB6C-9A16-48A2-A99D-8E3220226186}"/>
    <cellStyle name="Normal 8 2 5 2 2" xfId="1727" xr:uid="{5B62AD7C-482D-446B-94C7-370597862E05}"/>
    <cellStyle name="Normal 8 2 5 2 3" xfId="2595" xr:uid="{99B41D24-28A0-4E6B-B0CC-045355043BD1}"/>
    <cellStyle name="Normal 8 2 5 2 4" xfId="3476" xr:uid="{BCE5DE99-901A-46F9-9487-029C32CD00C9}"/>
    <cellStyle name="Normal 8 2 5 2 5" xfId="4370" xr:uid="{5484ADB1-DA8C-47F3-A9C4-2A7863FF3219}"/>
    <cellStyle name="Normal 8 2 5 2 6" xfId="5294" xr:uid="{664E80F8-A74F-4A4D-AFFA-B0445EB0A89A}"/>
    <cellStyle name="Normal 8 2 5 3" xfId="1726" xr:uid="{297974B0-EE30-43ED-8060-EEF4B451152A}"/>
    <cellStyle name="Normal 8 2 5 4" xfId="2594" xr:uid="{1466EB3E-B0F8-465C-8A23-42D8A9211202}"/>
    <cellStyle name="Normal 8 2 5 5" xfId="3475" xr:uid="{E5793A09-3112-47D3-A564-392D3D501884}"/>
    <cellStyle name="Normal 8 2 5 6" xfId="4369" xr:uid="{1BBD7AA5-2E19-47F1-AA19-2D33B28DDDF9}"/>
    <cellStyle name="Normal 8 2 5 7" xfId="5293" xr:uid="{2A64D7C3-912D-422A-98A2-75F78A5ED8D3}"/>
    <cellStyle name="Normal 8 2 6" xfId="848" xr:uid="{E5A4E65D-A013-4513-8CEB-D01350B23425}"/>
    <cellStyle name="Normal 8 2 6 2" xfId="1728" xr:uid="{E10BA322-7D5F-4F1A-9FA1-4C9E0501465D}"/>
    <cellStyle name="Normal 8 2 6 3" xfId="2596" xr:uid="{80750A28-4F89-48A1-B06A-971382E4547A}"/>
    <cellStyle name="Normal 8 2 6 4" xfId="3477" xr:uid="{56572E97-5857-44C8-BC2F-DAF7C6E872CC}"/>
    <cellStyle name="Normal 8 2 6 5" xfId="4371" xr:uid="{463FD071-BC87-46A9-99E9-AC862E8EDD46}"/>
    <cellStyle name="Normal 8 2 6 6" xfId="5295" xr:uid="{248F0958-06A4-42E7-8842-BD5501744561}"/>
    <cellStyle name="Normal 8 2 7" xfId="1709" xr:uid="{A7546E98-374D-458C-86EF-29C9B681BB28}"/>
    <cellStyle name="Normal 8 2 8" xfId="2577" xr:uid="{438FD993-68F2-4F4E-8437-F4566123EDF9}"/>
    <cellStyle name="Normal 8 2 9" xfId="3458" xr:uid="{AB6C3658-F29B-4C33-B2CF-67C1C4390B0F}"/>
    <cellStyle name="Normal 8 3" xfId="849" xr:uid="{EEE92F4F-7517-4CAB-A0B6-48BB7BC7D908}"/>
    <cellStyle name="Normal 8 3 2" xfId="850" xr:uid="{81763A5F-3AC8-4EA0-A7C7-6E1DD577C3C8}"/>
    <cellStyle name="Normal 8 3 2 2" xfId="851" xr:uid="{58A4C546-BB84-481D-9BFE-DD56B56CBF34}"/>
    <cellStyle name="Normal 8 3 2 2 2" xfId="852" xr:uid="{B935D668-9E21-45D7-B8F4-22863CAF7318}"/>
    <cellStyle name="Normal 8 3 2 2 2 2" xfId="1732" xr:uid="{79091671-3DC1-4631-8E6D-24052AB1342A}"/>
    <cellStyle name="Normal 8 3 2 2 2 3" xfId="2600" xr:uid="{69CAA3AF-AA9E-4583-A7CB-983AB5CB02AA}"/>
    <cellStyle name="Normal 8 3 2 2 2 4" xfId="3481" xr:uid="{289BA9E0-4F1A-4CDD-AE31-9DC1039F0C9B}"/>
    <cellStyle name="Normal 8 3 2 2 2 5" xfId="4375" xr:uid="{D51CED65-6D80-4CDC-A92A-DC67C8B6E157}"/>
    <cellStyle name="Normal 8 3 2 2 2 6" xfId="5299" xr:uid="{EE0D35B5-48C9-402C-85AA-2F0EC5BD9104}"/>
    <cellStyle name="Normal 8 3 2 2 3" xfId="1731" xr:uid="{29044F95-B826-4908-B737-77CFF2012FBA}"/>
    <cellStyle name="Normal 8 3 2 2 4" xfId="2599" xr:uid="{B5F29BC2-0009-431E-8008-AC6BBB8F3C47}"/>
    <cellStyle name="Normal 8 3 2 2 5" xfId="3480" xr:uid="{282E7C96-CC91-4FA4-B226-490938DD5BA1}"/>
    <cellStyle name="Normal 8 3 2 2 6" xfId="4374" xr:uid="{67B5F981-099F-403D-BE3C-948B5F4D74BC}"/>
    <cellStyle name="Normal 8 3 2 2 7" xfId="5298" xr:uid="{1E596C34-980E-4A6F-9624-26BD49B04F65}"/>
    <cellStyle name="Normal 8 3 2 3" xfId="853" xr:uid="{EF1E7657-4924-4388-90D1-FBF71CB5AAEA}"/>
    <cellStyle name="Normal 8 3 2 3 2" xfId="1733" xr:uid="{8B412885-5A72-46F4-8C4A-D4EC7C7C35E1}"/>
    <cellStyle name="Normal 8 3 2 3 3" xfId="2601" xr:uid="{C76707AF-44CC-4376-AFC4-BADFC7D77F0D}"/>
    <cellStyle name="Normal 8 3 2 3 4" xfId="3482" xr:uid="{E15FD502-194D-42A8-8A67-39632B7EF39B}"/>
    <cellStyle name="Normal 8 3 2 3 5" xfId="4376" xr:uid="{512E5FB0-99B1-4EA3-9DA3-46BF2DCAAA93}"/>
    <cellStyle name="Normal 8 3 2 3 6" xfId="5300" xr:uid="{47F57724-38A2-4C8B-AC69-EC74B3A7A2FA}"/>
    <cellStyle name="Normal 8 3 2 4" xfId="1730" xr:uid="{AEFBC0F6-11C1-4944-BF78-EAB974FF7F34}"/>
    <cellStyle name="Normal 8 3 2 5" xfId="2598" xr:uid="{AB4DE139-5F32-4F4C-B8F5-C5FD2DA2F98A}"/>
    <cellStyle name="Normal 8 3 2 6" xfId="3479" xr:uid="{E5D83A1C-34FB-4814-8328-8B9F5BF4F565}"/>
    <cellStyle name="Normal 8 3 2 7" xfId="4373" xr:uid="{D986F996-CA4B-4ED2-9096-3BE6A3642DC4}"/>
    <cellStyle name="Normal 8 3 2 8" xfId="5297" xr:uid="{6905D52B-7A7D-4958-8E23-BFE071EAE9D2}"/>
    <cellStyle name="Normal 8 3 3" xfId="854" xr:uid="{C6C4AD53-4612-4CBC-9EA1-F468FE8573B0}"/>
    <cellStyle name="Normal 8 3 3 2" xfId="855" xr:uid="{200056B7-0394-4DCD-8208-50AE68439951}"/>
    <cellStyle name="Normal 8 3 3 2 2" xfId="1735" xr:uid="{7278DC42-C47B-4DDF-8EAB-7A24308B0364}"/>
    <cellStyle name="Normal 8 3 3 2 3" xfId="2603" xr:uid="{E741DB5B-ED12-40E1-AF49-802C488945CF}"/>
    <cellStyle name="Normal 8 3 3 2 4" xfId="3484" xr:uid="{91E82E06-CF15-43CD-8B65-FE7BE2A1F9C2}"/>
    <cellStyle name="Normal 8 3 3 2 5" xfId="4378" xr:uid="{B6F5C524-594D-4A14-87FA-5CF1D9321F33}"/>
    <cellStyle name="Normal 8 3 3 2 6" xfId="5302" xr:uid="{AA5B665B-7440-406B-8963-7395631E0439}"/>
    <cellStyle name="Normal 8 3 3 3" xfId="1734" xr:uid="{25B4D28A-1C5E-4A86-84F8-E48F4E576CAB}"/>
    <cellStyle name="Normal 8 3 3 4" xfId="2602" xr:uid="{84E1C1F5-E84F-4E54-A515-566DE17B50F0}"/>
    <cellStyle name="Normal 8 3 3 5" xfId="3483" xr:uid="{81D7C86E-9E98-4FE4-B901-3CF4A2962A72}"/>
    <cellStyle name="Normal 8 3 3 6" xfId="4377" xr:uid="{ADBBBB2E-7D0E-4175-A0A5-92FE24352FF5}"/>
    <cellStyle name="Normal 8 3 3 7" xfId="5301" xr:uid="{3CE5B690-D29C-4683-BEB4-A93A4063C3B4}"/>
    <cellStyle name="Normal 8 3 4" xfId="856" xr:uid="{4AD8F75D-C581-4854-823E-9306856C2717}"/>
    <cellStyle name="Normal 8 3 4 2" xfId="1736" xr:uid="{BF49CCFD-D128-4308-B658-E4199445631A}"/>
    <cellStyle name="Normal 8 3 4 3" xfId="2604" xr:uid="{3D7B1208-5508-41D3-BD24-80F3CA657665}"/>
    <cellStyle name="Normal 8 3 4 4" xfId="3485" xr:uid="{2E104B56-2841-4850-8A9A-C4761B60E9FF}"/>
    <cellStyle name="Normal 8 3 4 5" xfId="4379" xr:uid="{82760EAE-5591-405B-8DA7-C0F59344820F}"/>
    <cellStyle name="Normal 8 3 4 6" xfId="5303" xr:uid="{9890907D-96F4-4559-9DC5-E3CFAF5D31B7}"/>
    <cellStyle name="Normal 8 3 5" xfId="1729" xr:uid="{2E8E7A64-98A1-44B5-B907-4207EEF38049}"/>
    <cellStyle name="Normal 8 3 6" xfId="2597" xr:uid="{475D005D-55A7-4735-A26C-FFBB96D7D973}"/>
    <cellStyle name="Normal 8 3 7" xfId="3478" xr:uid="{4957B323-CC3C-4006-8220-0635CC582D63}"/>
    <cellStyle name="Normal 8 3 8" xfId="4372" xr:uid="{417B45EB-B040-4344-A033-C09BED19AC55}"/>
    <cellStyle name="Normal 8 3 9" xfId="5296" xr:uid="{E7A82E62-C455-4445-A870-E3B835F613DD}"/>
    <cellStyle name="Normal 8 4" xfId="857" xr:uid="{F8282644-83BE-4E43-ADF4-76C8DAFA7507}"/>
    <cellStyle name="Normal 8 4 2" xfId="858" xr:uid="{37F6B2B1-D306-44C9-A3D4-23AA4CCF1AFF}"/>
    <cellStyle name="Normal 8 4 2 2" xfId="859" xr:uid="{AAA76C73-054E-47A4-8819-9B321CEDCA9C}"/>
    <cellStyle name="Normal 8 4 2 2 2" xfId="1739" xr:uid="{6F64EAF3-5606-4F91-A8ED-4B0A704F047D}"/>
    <cellStyle name="Normal 8 4 2 2 3" xfId="2607" xr:uid="{E130009D-9B62-4D2A-AC2A-B41C246812C1}"/>
    <cellStyle name="Normal 8 4 2 2 4" xfId="3488" xr:uid="{F399922D-9FEE-4706-A36C-70E043DDAFAE}"/>
    <cellStyle name="Normal 8 4 2 2 5" xfId="4382" xr:uid="{C9A09B09-1118-45D9-9420-861B643E3CD0}"/>
    <cellStyle name="Normal 8 4 2 2 6" xfId="5306" xr:uid="{0E66FEE9-68A5-46C1-97E3-3FDBA3CD1632}"/>
    <cellStyle name="Normal 8 4 2 3" xfId="1738" xr:uid="{873AB932-84F4-4BE1-A6C2-DB3AC3DE417A}"/>
    <cellStyle name="Normal 8 4 2 4" xfId="2606" xr:uid="{748A4095-E9EA-4C2F-BDD4-F2CA40E5CC95}"/>
    <cellStyle name="Normal 8 4 2 5" xfId="3487" xr:uid="{A9DDE899-C342-4539-A51D-944D3FF9AC61}"/>
    <cellStyle name="Normal 8 4 2 6" xfId="4381" xr:uid="{4C712D58-12E4-4FAE-AF5B-8F28C1ECE306}"/>
    <cellStyle name="Normal 8 4 2 7" xfId="5305" xr:uid="{9AF1FCC0-6E53-4125-9F4C-B01FF8BC39C1}"/>
    <cellStyle name="Normal 8 4 3" xfId="860" xr:uid="{619B4818-BD33-4E93-AAF8-9F32866D6CB3}"/>
    <cellStyle name="Normal 8 4 3 2" xfId="1740" xr:uid="{86CF817A-FF27-48C1-9348-99101D5CA2C1}"/>
    <cellStyle name="Normal 8 4 3 3" xfId="2608" xr:uid="{B515AC1F-0265-492C-947F-241D903A51FD}"/>
    <cellStyle name="Normal 8 4 3 4" xfId="3489" xr:uid="{703CD398-1F15-47F4-A61D-E9F88C14C07E}"/>
    <cellStyle name="Normal 8 4 3 5" xfId="4383" xr:uid="{09C39BCA-AC9B-4EBB-B809-1FFB61BF7D3E}"/>
    <cellStyle name="Normal 8 4 3 6" xfId="5307" xr:uid="{FEF6BCF1-03E0-498E-8F43-9BF7F53E9A71}"/>
    <cellStyle name="Normal 8 4 4" xfId="1737" xr:uid="{5108656B-9A00-4D25-8A94-25A348869161}"/>
    <cellStyle name="Normal 8 4 5" xfId="2605" xr:uid="{F3883F56-12FB-4F12-9B2A-F97C0FADF690}"/>
    <cellStyle name="Normal 8 4 6" xfId="3486" xr:uid="{C0DFD929-8A97-4378-9DF6-1E0D7D648CBA}"/>
    <cellStyle name="Normal 8 4 7" xfId="4380" xr:uid="{2D95D46A-564E-423F-A6F4-C1ED57E6A4A2}"/>
    <cellStyle name="Normal 8 4 8" xfId="5304" xr:uid="{AF82C4EE-9557-41CA-BA10-71B7FF43626E}"/>
    <cellStyle name="Normal 8 5" xfId="861" xr:uid="{46AA6FB3-6ED8-4E8F-BE18-33A4FBE01182}"/>
    <cellStyle name="Normal 8 5 2" xfId="862" xr:uid="{9293641C-3C64-4595-B4DD-FFF94C791E3F}"/>
    <cellStyle name="Normal 8 5 2 2" xfId="863" xr:uid="{136E488E-8F01-472E-8B34-4F0D56531FA0}"/>
    <cellStyle name="Normal 8 5 2 2 2" xfId="1743" xr:uid="{38058C95-6955-47AC-ADE8-24C2352E5F74}"/>
    <cellStyle name="Normal 8 5 2 2 3" xfId="2611" xr:uid="{E412A234-9967-437C-90DD-2D93B4046F63}"/>
    <cellStyle name="Normal 8 5 2 2 4" xfId="3492" xr:uid="{B4060AB0-4D01-40CD-BB94-E3465037FA96}"/>
    <cellStyle name="Normal 8 5 2 2 5" xfId="4386" xr:uid="{025CC210-C0C1-47A3-8D61-D07526F45B21}"/>
    <cellStyle name="Normal 8 5 2 2 6" xfId="5310" xr:uid="{6C5B98A8-E1CC-4EBE-80F6-04F18A913118}"/>
    <cellStyle name="Normal 8 5 2 3" xfId="1742" xr:uid="{F4E2426B-4746-4059-9833-D089F4FF4D06}"/>
    <cellStyle name="Normal 8 5 2 4" xfId="2610" xr:uid="{C22FE488-D006-4D1B-A5D7-F398D7E35F9A}"/>
    <cellStyle name="Normal 8 5 2 5" xfId="3491" xr:uid="{52BA9F75-325A-46B9-B9A0-1510FA9D54B0}"/>
    <cellStyle name="Normal 8 5 2 6" xfId="4385" xr:uid="{77534587-B1E6-41A5-8322-7638442E6227}"/>
    <cellStyle name="Normal 8 5 2 7" xfId="5309" xr:uid="{4A68364F-1C27-4455-8F08-174FBD299830}"/>
    <cellStyle name="Normal 8 5 3" xfId="864" xr:uid="{166AABC5-2C9B-4024-8743-DF3924E1325D}"/>
    <cellStyle name="Normal 8 5 3 2" xfId="1744" xr:uid="{23D0608B-5500-4108-940F-2AB1F80ED3C5}"/>
    <cellStyle name="Normal 8 5 3 3" xfId="2612" xr:uid="{9E7C8FEC-3737-45EE-88A3-1E14C2661BA9}"/>
    <cellStyle name="Normal 8 5 3 4" xfId="3493" xr:uid="{7B651978-B07A-48EC-90AB-883D2E333560}"/>
    <cellStyle name="Normal 8 5 3 5" xfId="4387" xr:uid="{5C0750BF-83BE-4A85-AF43-8B51D9E7EF4E}"/>
    <cellStyle name="Normal 8 5 3 6" xfId="5311" xr:uid="{5A272DB9-12C3-4C37-8C66-5B6EC437979E}"/>
    <cellStyle name="Normal 8 5 4" xfId="1741" xr:uid="{37AB7FA2-2B30-4B55-93E5-DC870985789F}"/>
    <cellStyle name="Normal 8 5 5" xfId="2609" xr:uid="{6175D453-D570-4838-90F4-460FBE7FDD3A}"/>
    <cellStyle name="Normal 8 5 6" xfId="3490" xr:uid="{F09F0D4C-7C6D-484E-9A48-16C571770784}"/>
    <cellStyle name="Normal 8 5 7" xfId="4384" xr:uid="{9825A3B4-4EC3-4207-AE6B-60E0A98CAA77}"/>
    <cellStyle name="Normal 8 5 8" xfId="5308" xr:uid="{D17E63AD-0F03-4010-8972-1EBAE998770F}"/>
    <cellStyle name="Normal 8 6" xfId="865" xr:uid="{32D6199D-D856-412D-A3EE-913181B639F4}"/>
    <cellStyle name="Normal 8 6 2" xfId="866" xr:uid="{DAF0AE5D-E5A9-45BF-A1B0-FABD001BDA56}"/>
    <cellStyle name="Normal 8 6 2 2" xfId="1746" xr:uid="{1610558B-9789-47ED-9781-8B56A3035D6A}"/>
    <cellStyle name="Normal 8 6 2 3" xfId="2614" xr:uid="{F54D8053-51AC-4033-AEBB-D5E46B2BC06C}"/>
    <cellStyle name="Normal 8 6 2 4" xfId="3495" xr:uid="{9AC20617-70A4-4E53-8976-A9305B05CF2F}"/>
    <cellStyle name="Normal 8 6 2 5" xfId="4389" xr:uid="{D3AB2425-04CB-4B64-B1D8-4B6390DBACB2}"/>
    <cellStyle name="Normal 8 6 2 6" xfId="5313" xr:uid="{3BA42F66-E4EF-42B3-B292-02F7328D9CEB}"/>
    <cellStyle name="Normal 8 6 3" xfId="1745" xr:uid="{D8837D8F-3F80-4476-8080-D39101E07B60}"/>
    <cellStyle name="Normal 8 6 4" xfId="2613" xr:uid="{88F697AA-7572-4253-A20E-DD310E3A3FDF}"/>
    <cellStyle name="Normal 8 6 5" xfId="3494" xr:uid="{4BB81668-3652-4A0A-83D8-B8116644974B}"/>
    <cellStyle name="Normal 8 6 6" xfId="4388" xr:uid="{B7660FE6-442F-4ACD-A652-B737CD055612}"/>
    <cellStyle name="Normal 8 6 7" xfId="5312" xr:uid="{0F3A5954-460D-4CC3-855A-71A20D2CF64E}"/>
    <cellStyle name="Normal 8 7" xfId="867" xr:uid="{CA0E3DAE-E45A-47D7-AC6B-C8B08156EBC6}"/>
    <cellStyle name="Normal 8 7 2" xfId="868" xr:uid="{738D9ACB-86C6-4894-8B2B-FC79C7541A53}"/>
    <cellStyle name="Normal 8 7 2 2" xfId="1748" xr:uid="{4CE5BA98-C02B-4E7E-A450-39E51C58CD08}"/>
    <cellStyle name="Normal 8 7 2 3" xfId="2616" xr:uid="{B0EDEDDE-3D53-4660-B6EF-F8D94F666FE6}"/>
    <cellStyle name="Normal 8 7 2 4" xfId="3497" xr:uid="{5EFDF022-95D6-4043-99F7-002B93425593}"/>
    <cellStyle name="Normal 8 7 2 5" xfId="4391" xr:uid="{C8F5B8EA-579E-4FFF-92F8-D377873DD8F9}"/>
    <cellStyle name="Normal 8 7 2 6" xfId="5315" xr:uid="{D144E28C-583F-41AC-976E-433353C247EF}"/>
    <cellStyle name="Normal 8 7 3" xfId="1747" xr:uid="{FF0FA360-B424-45A1-A61B-D64693C5FAB5}"/>
    <cellStyle name="Normal 8 7 4" xfId="2615" xr:uid="{092BC02E-3F56-4A0E-8DC2-45442FBED060}"/>
    <cellStyle name="Normal 8 7 5" xfId="3496" xr:uid="{FA416FD5-B0C9-43AE-A83A-BFA4051AD9CF}"/>
    <cellStyle name="Normal 8 7 6" xfId="4390" xr:uid="{504C2169-6BB3-44BB-B5FE-A1559C605924}"/>
    <cellStyle name="Normal 8 7 7" xfId="5314" xr:uid="{C83CA959-2767-4408-856B-2F6440829F13}"/>
    <cellStyle name="Normal 8 8" xfId="869" xr:uid="{4D017993-E821-4BAA-9E26-2FEC9CB5C480}"/>
    <cellStyle name="Normal 8 8 2" xfId="1749" xr:uid="{B5F1370E-4C8B-4AA9-979F-B018D5A12C8E}"/>
    <cellStyle name="Normal 8 8 3" xfId="2617" xr:uid="{DD5F3606-ABFA-4ED1-B1CC-90ED0C61A3EF}"/>
    <cellStyle name="Normal 8 8 4" xfId="3498" xr:uid="{90C252F1-6447-4861-80D0-F7F822203778}"/>
    <cellStyle name="Normal 8 8 5" xfId="4392" xr:uid="{22A1D6AC-A4F4-4AC9-AC1B-4B159A624614}"/>
    <cellStyle name="Normal 8 8 6" xfId="5316" xr:uid="{D2F8D188-DF5F-46E5-8748-80BABAC552E3}"/>
    <cellStyle name="Normal 8 9" xfId="1708" xr:uid="{9022BEC1-7D80-49CB-A410-0FDF10C7503E}"/>
    <cellStyle name="Normal 9" xfId="870" xr:uid="{4CA10282-D42B-40CA-B5BF-2762F1C58357}"/>
    <cellStyle name="Normal 9 2" xfId="871" xr:uid="{8A24E757-20B3-49BC-BEFE-FCADEC6B8D63}"/>
    <cellStyle name="Note 2" xfId="872" xr:uid="{AB19AB0B-3385-4BC2-8F2F-4F6D3149A8BD}"/>
    <cellStyle name="Note 2 10" xfId="2619" xr:uid="{07D7AA99-CF94-48CB-91BB-F28C35F88B35}"/>
    <cellStyle name="Note 2 11" xfId="3499" xr:uid="{75BCFFD7-F4FC-4303-A8D9-47083FFC8954}"/>
    <cellStyle name="Note 2 12" xfId="4393" xr:uid="{C539CFB9-77CD-4ED1-9343-F4F7B8D4383F}"/>
    <cellStyle name="Note 2 13" xfId="5317" xr:uid="{2F1CFA6E-C3DF-45F3-8325-1AD1881516CA}"/>
    <cellStyle name="Note 2 2" xfId="873" xr:uid="{AE299902-B774-4338-BC4E-0F2C907B9076}"/>
    <cellStyle name="Note 2 2 10" xfId="4394" xr:uid="{372D03E3-7E35-4F0F-A1AB-F0CA85E56D37}"/>
    <cellStyle name="Note 2 2 11" xfId="5318" xr:uid="{6A57AF49-5601-4FD0-9273-D9AAA0C3294C}"/>
    <cellStyle name="Note 2 2 2" xfId="874" xr:uid="{9D504459-5439-4B92-AFB1-12239719557E}"/>
    <cellStyle name="Note 2 2 2 2" xfId="875" xr:uid="{F027266F-B05E-4084-A296-FCFC23FE4FBF}"/>
    <cellStyle name="Note 2 2 2 2 2" xfId="876" xr:uid="{78B7834E-48C4-4D3B-9991-EF97CEF1303A}"/>
    <cellStyle name="Note 2 2 2 2 2 2" xfId="877" xr:uid="{954C5B1A-BAA1-4D07-B010-A193AFE9F21B}"/>
    <cellStyle name="Note 2 2 2 2 2 2 2" xfId="1755" xr:uid="{E9E6AE5D-1E45-48A5-B34A-8D6D89DA8A59}"/>
    <cellStyle name="Note 2 2 2 2 2 2 3" xfId="2624" xr:uid="{4899B1BF-AE91-47B1-A4BB-B05F96DE765D}"/>
    <cellStyle name="Note 2 2 2 2 2 2 4" xfId="3504" xr:uid="{AD821BCE-E402-457D-BFD2-A69801531537}"/>
    <cellStyle name="Note 2 2 2 2 2 2 5" xfId="4398" xr:uid="{8E76FB99-22CC-4B65-8274-82A20227AD4F}"/>
    <cellStyle name="Note 2 2 2 2 2 2 6" xfId="5322" xr:uid="{78681DBC-B3E9-4220-A52E-976EB3CD6FAA}"/>
    <cellStyle name="Note 2 2 2 2 2 3" xfId="1754" xr:uid="{EFBBEC19-77C3-4D72-A206-21CFCA43CF7C}"/>
    <cellStyle name="Note 2 2 2 2 2 4" xfId="2623" xr:uid="{DF533750-4126-4B76-9B26-C82EC7C5F761}"/>
    <cellStyle name="Note 2 2 2 2 2 5" xfId="3503" xr:uid="{D2849E2E-C89F-428F-9372-FDD166A81517}"/>
    <cellStyle name="Note 2 2 2 2 2 6" xfId="4397" xr:uid="{E0500625-DF82-40BD-B52C-0CEC6688813D}"/>
    <cellStyle name="Note 2 2 2 2 2 7" xfId="5321" xr:uid="{D9003A6C-575D-4B81-A3C2-1856ED0C6103}"/>
    <cellStyle name="Note 2 2 2 2 3" xfId="878" xr:uid="{16ACE8D3-C828-4DB3-8589-7DD9EE64A770}"/>
    <cellStyle name="Note 2 2 2 2 3 2" xfId="1756" xr:uid="{F9748533-5879-4578-8D41-71B374E86027}"/>
    <cellStyle name="Note 2 2 2 2 3 3" xfId="2625" xr:uid="{97262F18-8661-4AE8-A3F9-2B7063E9DE7E}"/>
    <cellStyle name="Note 2 2 2 2 3 4" xfId="3505" xr:uid="{8E1FF2BB-C7FD-47DA-84D6-D704A07341F6}"/>
    <cellStyle name="Note 2 2 2 2 3 5" xfId="4399" xr:uid="{4F026D40-9E9B-4C36-A5ED-6591D950DD2C}"/>
    <cellStyle name="Note 2 2 2 2 3 6" xfId="5323" xr:uid="{1222567B-FF55-4405-9863-73581F4BD6DA}"/>
    <cellStyle name="Note 2 2 2 2 4" xfId="1753" xr:uid="{9088C11F-B008-4FF7-8DF7-90CAF6CFD5B4}"/>
    <cellStyle name="Note 2 2 2 2 5" xfId="2622" xr:uid="{2704AEED-240A-4755-B78E-2DF03B50F6B2}"/>
    <cellStyle name="Note 2 2 2 2 6" xfId="3502" xr:uid="{F5E5C2AE-7830-47AD-A423-B9AC9C06F1CB}"/>
    <cellStyle name="Note 2 2 2 2 7" xfId="4396" xr:uid="{8F927FC8-3D56-4761-9E16-E5B2B2FB6DD3}"/>
    <cellStyle name="Note 2 2 2 2 8" xfId="5320" xr:uid="{CA5F3C72-75E1-4111-8A32-3440448CA1EE}"/>
    <cellStyle name="Note 2 2 2 3" xfId="879" xr:uid="{BBFC0768-46D5-48F8-8D61-87653DEA2AD1}"/>
    <cellStyle name="Note 2 2 2 3 2" xfId="880" xr:uid="{5841CC20-5EB1-49F1-8EEF-4679158536FC}"/>
    <cellStyle name="Note 2 2 2 3 2 2" xfId="1758" xr:uid="{C0C5DC18-FBB6-4E8F-BD91-844704A0F155}"/>
    <cellStyle name="Note 2 2 2 3 2 3" xfId="2627" xr:uid="{0B1D0D5A-1042-4E8C-A6C5-7D763F4FADCA}"/>
    <cellStyle name="Note 2 2 2 3 2 4" xfId="3507" xr:uid="{30E99CF6-1774-45E6-B8B7-BB7F53869310}"/>
    <cellStyle name="Note 2 2 2 3 2 5" xfId="4401" xr:uid="{4D586BD1-F159-4A14-ACE6-BE4D2DDAAD8A}"/>
    <cellStyle name="Note 2 2 2 3 2 6" xfId="5325" xr:uid="{9FC8C594-F7B3-4F06-983E-B88C89009529}"/>
    <cellStyle name="Note 2 2 2 3 3" xfId="1757" xr:uid="{2FA9EE9F-B449-4A38-85C4-09F9047DFC97}"/>
    <cellStyle name="Note 2 2 2 3 4" xfId="2626" xr:uid="{94C560C8-4DF4-4E98-881E-22F531078472}"/>
    <cellStyle name="Note 2 2 2 3 5" xfId="3506" xr:uid="{CD45D2D0-77F5-4D22-808F-ED70C611E357}"/>
    <cellStyle name="Note 2 2 2 3 6" xfId="4400" xr:uid="{9D97CD7C-9D17-46F2-9CAC-C8C4585EE60C}"/>
    <cellStyle name="Note 2 2 2 3 7" xfId="5324" xr:uid="{69769118-62B3-49FB-84C5-3D782E44E0B0}"/>
    <cellStyle name="Note 2 2 2 4" xfId="881" xr:uid="{157106DB-DF81-4C74-B594-EA4F937236F1}"/>
    <cellStyle name="Note 2 2 2 4 2" xfId="1759" xr:uid="{9ADF9B1C-6170-4D55-B6CF-5A5B69F7DC45}"/>
    <cellStyle name="Note 2 2 2 4 3" xfId="2628" xr:uid="{3D3C8517-8926-46A9-B5FF-C708271E8FBE}"/>
    <cellStyle name="Note 2 2 2 4 4" xfId="3508" xr:uid="{6E583C1A-6178-4656-BF32-43A989F75C39}"/>
    <cellStyle name="Note 2 2 2 4 5" xfId="4402" xr:uid="{4A06B50C-347B-4602-A2F5-94081F5B8F6A}"/>
    <cellStyle name="Note 2 2 2 4 6" xfId="5326" xr:uid="{54DBA4A6-F02D-48C6-94D5-4F75FDD3FBB8}"/>
    <cellStyle name="Note 2 2 2 5" xfId="1752" xr:uid="{BE1A2E8F-DE83-4070-A500-BAC9A4392565}"/>
    <cellStyle name="Note 2 2 2 6" xfId="2621" xr:uid="{99466BF7-E20F-4B11-883F-8F486911A425}"/>
    <cellStyle name="Note 2 2 2 7" xfId="3501" xr:uid="{E851FC49-2525-4111-8ADA-D5AB5F033158}"/>
    <cellStyle name="Note 2 2 2 8" xfId="4395" xr:uid="{58784B3F-F19E-4E26-8A7C-66E2E0237031}"/>
    <cellStyle name="Note 2 2 2 9" xfId="5319" xr:uid="{7811ED31-EEFA-426F-B6E0-27A6F0DA2FFA}"/>
    <cellStyle name="Note 2 2 3" xfId="882" xr:uid="{823E081A-C9B2-464F-9B5E-B9C41FB90C1F}"/>
    <cellStyle name="Note 2 2 3 2" xfId="883" xr:uid="{027E69AA-BE03-4B49-A895-363D48AC9735}"/>
    <cellStyle name="Note 2 2 3 2 2" xfId="884" xr:uid="{AA698664-8D28-4D03-98B4-F8D234197171}"/>
    <cellStyle name="Note 2 2 3 2 2 2" xfId="1762" xr:uid="{B176D3CA-70BC-4DBF-AB78-CFFBE192DDE5}"/>
    <cellStyle name="Note 2 2 3 2 2 3" xfId="2631" xr:uid="{78C992CB-7401-4C4D-9A5D-6F4720746F53}"/>
    <cellStyle name="Note 2 2 3 2 2 4" xfId="3511" xr:uid="{5C514536-DEF5-4EEF-B2FA-31ED3AF792E7}"/>
    <cellStyle name="Note 2 2 3 2 2 5" xfId="4405" xr:uid="{3EA4F7C4-B071-4B92-825F-EA8A7F885B64}"/>
    <cellStyle name="Note 2 2 3 2 2 6" xfId="5329" xr:uid="{CCB3E299-533E-417E-B7B0-521AD58FF68F}"/>
    <cellStyle name="Note 2 2 3 2 3" xfId="1761" xr:uid="{1075BAAD-F19A-4B55-BC2C-3308582130D8}"/>
    <cellStyle name="Note 2 2 3 2 4" xfId="2630" xr:uid="{5DE56C37-2F1E-4CFC-9EE0-82012BA15428}"/>
    <cellStyle name="Note 2 2 3 2 5" xfId="3510" xr:uid="{956D79F4-A860-483C-85E7-6BACDC0A04CE}"/>
    <cellStyle name="Note 2 2 3 2 6" xfId="4404" xr:uid="{41B3AE08-F201-4B10-AC47-D34DB0294D89}"/>
    <cellStyle name="Note 2 2 3 2 7" xfId="5328" xr:uid="{64420C84-A57C-4144-B376-26604E0F34FA}"/>
    <cellStyle name="Note 2 2 3 3" xfId="885" xr:uid="{AC56A28B-3A1E-45C3-8389-2F172A5407EC}"/>
    <cellStyle name="Note 2 2 3 3 2" xfId="1763" xr:uid="{12E008ED-0BF9-4943-B5A4-5C331F936B63}"/>
    <cellStyle name="Note 2 2 3 3 3" xfId="2632" xr:uid="{D3A33A5E-581B-4C6B-8680-BC353ADD6010}"/>
    <cellStyle name="Note 2 2 3 3 4" xfId="3512" xr:uid="{E2873EE4-3AAC-4DC1-8D12-48D97D88BDF6}"/>
    <cellStyle name="Note 2 2 3 3 5" xfId="4406" xr:uid="{FC500A3E-6220-41FF-B18E-D176BEDC5E83}"/>
    <cellStyle name="Note 2 2 3 3 6" xfId="5330" xr:uid="{F0A3DB83-5C34-4B89-AEF6-C223ADC7E301}"/>
    <cellStyle name="Note 2 2 3 4" xfId="1760" xr:uid="{96958A4D-DE73-4220-AA8B-5C310C69F359}"/>
    <cellStyle name="Note 2 2 3 5" xfId="2629" xr:uid="{84945961-5C91-481D-9C3F-9CCE5C4980EC}"/>
    <cellStyle name="Note 2 2 3 6" xfId="3509" xr:uid="{B2EC6952-FDE0-4D54-8745-427B6E0C0528}"/>
    <cellStyle name="Note 2 2 3 7" xfId="4403" xr:uid="{8C4F1DBE-B94E-4FEF-B656-C3FBE532529C}"/>
    <cellStyle name="Note 2 2 3 8" xfId="5327" xr:uid="{D6B5ED4D-8F19-46E5-ACD2-994D40F41450}"/>
    <cellStyle name="Note 2 2 4" xfId="886" xr:uid="{2DB76142-3252-4C1D-90FA-1395EF7C1627}"/>
    <cellStyle name="Note 2 2 4 2" xfId="887" xr:uid="{C6CD6EB5-1CA4-4F32-8804-5A3CF79EE961}"/>
    <cellStyle name="Note 2 2 4 2 2" xfId="888" xr:uid="{FABF7486-3699-4D80-8724-9E64C23F18AA}"/>
    <cellStyle name="Note 2 2 4 2 2 2" xfId="1766" xr:uid="{09A69704-87E9-4567-9F6F-293875F78C57}"/>
    <cellStyle name="Note 2 2 4 2 2 3" xfId="2635" xr:uid="{1F702A9F-5DBA-4719-B72C-6EE170D29A6F}"/>
    <cellStyle name="Note 2 2 4 2 2 4" xfId="3515" xr:uid="{98E7179E-323F-4DDF-AD97-DDA676AEF636}"/>
    <cellStyle name="Note 2 2 4 2 2 5" xfId="4409" xr:uid="{CABBCAEC-5A49-4D7C-AC01-E43A7300ED73}"/>
    <cellStyle name="Note 2 2 4 2 2 6" xfId="5333" xr:uid="{6E64FE8A-A4F4-4275-A904-1E9B7A6ADD27}"/>
    <cellStyle name="Note 2 2 4 2 3" xfId="1765" xr:uid="{1503D5E7-BC9F-4D42-A9EB-3D44CD5C9FDC}"/>
    <cellStyle name="Note 2 2 4 2 4" xfId="2634" xr:uid="{8BE92B1F-88FA-4DD7-A4EA-C48619057F7E}"/>
    <cellStyle name="Note 2 2 4 2 5" xfId="3514" xr:uid="{98F051D3-8D58-4792-BDDA-B24F52D459FE}"/>
    <cellStyle name="Note 2 2 4 2 6" xfId="4408" xr:uid="{AD601254-C6AC-42AA-B928-B3F81ED657B8}"/>
    <cellStyle name="Note 2 2 4 2 7" xfId="5332" xr:uid="{8949C2CA-2B30-48BA-81AD-06CC347BFA96}"/>
    <cellStyle name="Note 2 2 4 3" xfId="889" xr:uid="{70905329-F74E-4C25-A12F-058596B3D00A}"/>
    <cellStyle name="Note 2 2 4 3 2" xfId="1767" xr:uid="{B7B8C6E1-F516-45A6-81C2-4D6D16FED913}"/>
    <cellStyle name="Note 2 2 4 3 3" xfId="2636" xr:uid="{294AC6DB-029F-46AE-9445-8A92F46BB818}"/>
    <cellStyle name="Note 2 2 4 3 4" xfId="3516" xr:uid="{E6E53402-A9C5-44E0-AA48-17128EB7964F}"/>
    <cellStyle name="Note 2 2 4 3 5" xfId="4410" xr:uid="{FC2205A7-CF35-45EA-B06C-A10868212547}"/>
    <cellStyle name="Note 2 2 4 3 6" xfId="5334" xr:uid="{7EB07E94-FD5C-48E5-B6BD-120E6DA8C713}"/>
    <cellStyle name="Note 2 2 4 4" xfId="1764" xr:uid="{7DAC5B5A-B620-4E14-BF8B-44EEE40B5283}"/>
    <cellStyle name="Note 2 2 4 5" xfId="2633" xr:uid="{90F8EA7A-C098-45E8-A7B7-AE5DD794FDF4}"/>
    <cellStyle name="Note 2 2 4 6" xfId="3513" xr:uid="{8A09D4BE-4D4D-456C-B1DF-1D1D3C2B059F}"/>
    <cellStyle name="Note 2 2 4 7" xfId="4407" xr:uid="{2F9FABC0-7D48-4ABD-9955-6F2BA62FF939}"/>
    <cellStyle name="Note 2 2 4 8" xfId="5331" xr:uid="{2CB187F3-38CB-4B94-8060-8E5CA4C8044D}"/>
    <cellStyle name="Note 2 2 5" xfId="890" xr:uid="{572EDF89-3072-433E-BB3A-C72A4CCEABA8}"/>
    <cellStyle name="Note 2 2 5 2" xfId="891" xr:uid="{1FDF69B6-3F8D-4CCB-8974-7C2162908931}"/>
    <cellStyle name="Note 2 2 5 2 2" xfId="1769" xr:uid="{0D8D63C9-E840-46DB-A99D-7C2A4654859D}"/>
    <cellStyle name="Note 2 2 5 2 3" xfId="2638" xr:uid="{9323AE81-B5F9-4728-B8DD-D4CAAA76A761}"/>
    <cellStyle name="Note 2 2 5 2 4" xfId="3518" xr:uid="{90053349-475C-47A4-BB45-4AEF4B8FEF42}"/>
    <cellStyle name="Note 2 2 5 2 5" xfId="4412" xr:uid="{E00B6D57-CDBA-4D00-B459-7F24A44D62F8}"/>
    <cellStyle name="Note 2 2 5 2 6" xfId="5336" xr:uid="{185F1030-0E18-4D66-9C44-D23DE85555E5}"/>
    <cellStyle name="Note 2 2 5 3" xfId="1768" xr:uid="{E734E240-1DC9-48C4-8C16-DBA6BF6EB6DC}"/>
    <cellStyle name="Note 2 2 5 4" xfId="2637" xr:uid="{CCDE9E7B-85F4-44E5-9985-4C5B07EFB55B}"/>
    <cellStyle name="Note 2 2 5 5" xfId="3517" xr:uid="{D26DB411-39BA-4A07-8CE7-27EAC9F15DE2}"/>
    <cellStyle name="Note 2 2 5 6" xfId="4411" xr:uid="{CDEE8154-D793-42DA-8B23-AE0AD74BD4EF}"/>
    <cellStyle name="Note 2 2 5 7" xfId="5335" xr:uid="{7AA99F60-943B-4AD0-BB46-0A462038341A}"/>
    <cellStyle name="Note 2 2 6" xfId="892" xr:uid="{6EC9FA6D-1C90-4FC5-BA90-6F0C2CE6BDED}"/>
    <cellStyle name="Note 2 2 6 2" xfId="1770" xr:uid="{675E64AA-1F00-4153-9BB2-8E6B6D18847D}"/>
    <cellStyle name="Note 2 2 6 3" xfId="2639" xr:uid="{AB1A97A8-3DBD-48A8-AC01-1BB4204E6B90}"/>
    <cellStyle name="Note 2 2 6 4" xfId="3519" xr:uid="{45228500-3764-49F9-A53D-B83FEBD89411}"/>
    <cellStyle name="Note 2 2 6 5" xfId="4413" xr:uid="{9D5AA278-71AD-4536-99AD-45DF7AED2B65}"/>
    <cellStyle name="Note 2 2 6 6" xfId="5337" xr:uid="{6BF027D2-66F7-4E72-B026-E6DD04D95A94}"/>
    <cellStyle name="Note 2 2 7" xfId="1751" xr:uid="{581B08CF-85D7-49CE-8D8D-6034CF2CD49B}"/>
    <cellStyle name="Note 2 2 8" xfId="2620" xr:uid="{F2369890-2F18-4342-9891-1239C4669088}"/>
    <cellStyle name="Note 2 2 9" xfId="3500" xr:uid="{51B66F5F-A8E1-4C21-A320-9DBDC770A5CE}"/>
    <cellStyle name="Note 2 3" xfId="893" xr:uid="{AC1734B4-E7DF-4EE2-B02F-017DF108D9D4}"/>
    <cellStyle name="Note 2 3 2" xfId="894" xr:uid="{221EE3F2-9AEE-4E75-81A3-1C501089B006}"/>
    <cellStyle name="Note 2 3 2 2" xfId="895" xr:uid="{458E1ED1-7184-4959-A523-2EC497C1D8F3}"/>
    <cellStyle name="Note 2 3 2 2 2" xfId="896" xr:uid="{A6C64005-069B-4B35-8F8B-B4C4A650CB76}"/>
    <cellStyle name="Note 2 3 2 2 2 2" xfId="1774" xr:uid="{6A70E3A8-88C2-469E-BD1A-7A5BF9092473}"/>
    <cellStyle name="Note 2 3 2 2 2 3" xfId="2643" xr:uid="{019F0430-A837-4FE3-928D-6AA590A4B11C}"/>
    <cellStyle name="Note 2 3 2 2 2 4" xfId="3523" xr:uid="{7BD58B1C-D7FB-4789-B1B1-2D8ECBA7AAF5}"/>
    <cellStyle name="Note 2 3 2 2 2 5" xfId="4417" xr:uid="{3A9E08F7-4E61-4EB4-8BCB-209873BD457F}"/>
    <cellStyle name="Note 2 3 2 2 2 6" xfId="5341" xr:uid="{1E73659F-CA21-4927-BB2D-9D5BD48CA963}"/>
    <cellStyle name="Note 2 3 2 2 3" xfId="1773" xr:uid="{E480422F-AA04-4A29-8C1C-DF573557D5CE}"/>
    <cellStyle name="Note 2 3 2 2 4" xfId="2642" xr:uid="{2BC5339F-C1D4-4C44-B603-07454B056C86}"/>
    <cellStyle name="Note 2 3 2 2 5" xfId="3522" xr:uid="{E24F513E-F988-48FA-B23D-3077E5A8E852}"/>
    <cellStyle name="Note 2 3 2 2 6" xfId="4416" xr:uid="{29F8C731-9735-4219-95BE-D06C92FE52F2}"/>
    <cellStyle name="Note 2 3 2 2 7" xfId="5340" xr:uid="{922AEBBB-F6E7-42F3-BD9A-1D344049293E}"/>
    <cellStyle name="Note 2 3 2 3" xfId="897" xr:uid="{B4F71A52-1AE3-464D-AC4C-1E39CB32D4BA}"/>
    <cellStyle name="Note 2 3 2 3 2" xfId="1775" xr:uid="{F98C0028-C880-40E8-9C31-855759377AD5}"/>
    <cellStyle name="Note 2 3 2 3 3" xfId="2644" xr:uid="{B1B521BC-A303-42E6-AB1D-A74E8416E160}"/>
    <cellStyle name="Note 2 3 2 3 4" xfId="3524" xr:uid="{DF397C20-FA77-4203-BB1C-3BCD3B98BBDE}"/>
    <cellStyle name="Note 2 3 2 3 5" xfId="4418" xr:uid="{61346D90-A167-4368-AAC9-C813F0663A41}"/>
    <cellStyle name="Note 2 3 2 3 6" xfId="5342" xr:uid="{7ED7CC69-791C-4BE3-985F-21B29B69CECB}"/>
    <cellStyle name="Note 2 3 2 4" xfId="1772" xr:uid="{6AB8EBC3-4880-4ADE-8F38-62A3C869AAE6}"/>
    <cellStyle name="Note 2 3 2 5" xfId="2641" xr:uid="{63220CC3-5819-40B9-9830-41C08868B6F6}"/>
    <cellStyle name="Note 2 3 2 6" xfId="3521" xr:uid="{BCD30360-DA9A-44D3-8DB7-D1BA76113B8D}"/>
    <cellStyle name="Note 2 3 2 7" xfId="4415" xr:uid="{7FE2B688-0B34-44E4-A6FB-CEF7EA819531}"/>
    <cellStyle name="Note 2 3 2 8" xfId="5339" xr:uid="{96924F87-84BB-4243-A495-7F198302FEB0}"/>
    <cellStyle name="Note 2 3 3" xfId="898" xr:uid="{0EED507A-AC10-4FBC-865D-478557D76DED}"/>
    <cellStyle name="Note 2 3 3 2" xfId="899" xr:uid="{5517032A-9FAC-4A67-8E72-231399B51D3E}"/>
    <cellStyle name="Note 2 3 3 2 2" xfId="1777" xr:uid="{99DE73EB-5362-48F3-A4F8-C2EAE3596C15}"/>
    <cellStyle name="Note 2 3 3 2 3" xfId="2646" xr:uid="{3FEABBBF-2583-4650-9039-6F9AE33AE5B3}"/>
    <cellStyle name="Note 2 3 3 2 4" xfId="3526" xr:uid="{EF7D1B05-6B4C-41EE-9F6D-808D94C2AF54}"/>
    <cellStyle name="Note 2 3 3 2 5" xfId="4420" xr:uid="{8D58403B-6B6B-4FC0-839F-773B2434053F}"/>
    <cellStyle name="Note 2 3 3 2 6" xfId="5344" xr:uid="{F041411E-547A-45FB-9E27-FAC553C50209}"/>
    <cellStyle name="Note 2 3 3 3" xfId="1776" xr:uid="{26E5A3F6-759E-4A2D-AD3E-F401794ECADF}"/>
    <cellStyle name="Note 2 3 3 4" xfId="2645" xr:uid="{F5F14A8C-F406-41AA-88A0-E7E940B605E4}"/>
    <cellStyle name="Note 2 3 3 5" xfId="3525" xr:uid="{44767F56-E833-4364-A7E3-2B91BAAE0D3D}"/>
    <cellStyle name="Note 2 3 3 6" xfId="4419" xr:uid="{6D738D80-B2B9-4B8A-9ADE-046843691D30}"/>
    <cellStyle name="Note 2 3 3 7" xfId="5343" xr:uid="{F1ABEA4F-1906-4C87-87D6-3AF77A503950}"/>
    <cellStyle name="Note 2 3 4" xfId="900" xr:uid="{0364BB5A-D375-4BC1-BD34-9FCC68B4F062}"/>
    <cellStyle name="Note 2 3 4 2" xfId="1778" xr:uid="{A8606660-3439-40AF-B4D0-63377F338329}"/>
    <cellStyle name="Note 2 3 4 3" xfId="2647" xr:uid="{F8581F76-783A-4FA0-84FF-0BD5F53C3CED}"/>
    <cellStyle name="Note 2 3 4 4" xfId="3527" xr:uid="{C960A2F2-F321-4BEC-BC8A-BF9E85646ACB}"/>
    <cellStyle name="Note 2 3 4 5" xfId="4421" xr:uid="{0D6AEDA8-561A-4908-BE28-48618F20A1A5}"/>
    <cellStyle name="Note 2 3 4 6" xfId="5345" xr:uid="{8171EC77-D99D-4696-B607-2F00C4D211D6}"/>
    <cellStyle name="Note 2 3 5" xfId="1771" xr:uid="{CBC2F9D6-C6BD-4658-843F-C19C04371285}"/>
    <cellStyle name="Note 2 3 6" xfId="2640" xr:uid="{A1D99B02-F36C-4F17-8D34-5F652489B6F2}"/>
    <cellStyle name="Note 2 3 7" xfId="3520" xr:uid="{F47CD494-EC9F-403F-B998-896C8BFD062A}"/>
    <cellStyle name="Note 2 3 8" xfId="4414" xr:uid="{AFF002FB-5368-4704-AC1D-05871EEF312F}"/>
    <cellStyle name="Note 2 3 9" xfId="5338" xr:uid="{FE047BA7-4778-4254-96D2-A9C84EFA45D6}"/>
    <cellStyle name="Note 2 4" xfId="901" xr:uid="{A1570695-04B5-4F25-B408-FABDAEF8C9D3}"/>
    <cellStyle name="Note 2 4 2" xfId="902" xr:uid="{AB5F06A9-4FBD-47DF-8F56-3AC05D261F1A}"/>
    <cellStyle name="Note 2 4 2 2" xfId="903" xr:uid="{9DD6FBF9-4846-4FD4-92A6-863CE1BE259D}"/>
    <cellStyle name="Note 2 4 2 2 2" xfId="1781" xr:uid="{69A7EEB1-40EC-445B-8314-04BECEAD0135}"/>
    <cellStyle name="Note 2 4 2 2 3" xfId="2650" xr:uid="{1CF9D6B5-E9A1-449C-AEB0-3103C7D7B93B}"/>
    <cellStyle name="Note 2 4 2 2 4" xfId="3530" xr:uid="{437FD48D-663D-47A3-84AD-6B18D665D434}"/>
    <cellStyle name="Note 2 4 2 2 5" xfId="4424" xr:uid="{0567D325-527C-4D34-8777-45819FB73029}"/>
    <cellStyle name="Note 2 4 2 2 6" xfId="5348" xr:uid="{09998E0A-3991-462F-B8D2-1891475EE943}"/>
    <cellStyle name="Note 2 4 2 3" xfId="1780" xr:uid="{8770FB2D-22D7-4A8A-8239-B234229AD721}"/>
    <cellStyle name="Note 2 4 2 4" xfId="2649" xr:uid="{03EA549C-6FB2-436A-91A6-DF35C79F7283}"/>
    <cellStyle name="Note 2 4 2 5" xfId="3529" xr:uid="{E77BDF56-425F-4309-9A19-56D82F62CA2E}"/>
    <cellStyle name="Note 2 4 2 6" xfId="4423" xr:uid="{D1F343F5-AEE3-4929-979E-BC8555EF0BFA}"/>
    <cellStyle name="Note 2 4 2 7" xfId="5347" xr:uid="{6F955FD0-98B2-4729-8C57-D9968D336D50}"/>
    <cellStyle name="Note 2 4 3" xfId="904" xr:uid="{8B867DA3-DA85-4E6B-8494-6944DDCA17F8}"/>
    <cellStyle name="Note 2 4 3 2" xfId="1782" xr:uid="{67422DDC-EC73-4E2C-9530-D4564387E11F}"/>
    <cellStyle name="Note 2 4 3 3" xfId="2651" xr:uid="{81D12E8D-4F62-4E33-9D4F-FAD32DB58AB1}"/>
    <cellStyle name="Note 2 4 3 4" xfId="3531" xr:uid="{32B1A918-563B-4722-B23F-B1CDAB27FDA6}"/>
    <cellStyle name="Note 2 4 3 5" xfId="4425" xr:uid="{D26CD6EC-CDDE-4D31-88A4-6774449F61E3}"/>
    <cellStyle name="Note 2 4 3 6" xfId="5349" xr:uid="{A7466DE6-7037-489B-96BB-8757585664C1}"/>
    <cellStyle name="Note 2 4 4" xfId="1779" xr:uid="{116BEAC8-A596-4A96-902A-860A4940B4F8}"/>
    <cellStyle name="Note 2 4 5" xfId="2648" xr:uid="{12D692C7-EF77-4F11-B69A-19BDE9453530}"/>
    <cellStyle name="Note 2 4 6" xfId="3528" xr:uid="{EE960CF2-D917-46C1-ABD9-FB2D478A19FF}"/>
    <cellStyle name="Note 2 4 7" xfId="4422" xr:uid="{8A265803-6C15-438E-8493-F2592D911452}"/>
    <cellStyle name="Note 2 4 8" xfId="5346" xr:uid="{C99FE2FD-3733-4C89-90C0-64AAB9A6A777}"/>
    <cellStyle name="Note 2 5" xfId="905" xr:uid="{66C52872-15A3-4B51-AB7C-45166AA95D52}"/>
    <cellStyle name="Note 2 5 2" xfId="906" xr:uid="{DCDDF776-2C99-469A-A089-8919F7B56AF4}"/>
    <cellStyle name="Note 2 5 2 2" xfId="907" xr:uid="{AB11EEA1-4895-406C-9BEC-11527324BD5D}"/>
    <cellStyle name="Note 2 5 2 2 2" xfId="1785" xr:uid="{FEA06B6E-DE18-4085-9D73-676D3774247A}"/>
    <cellStyle name="Note 2 5 2 2 3" xfId="2654" xr:uid="{913848AA-83DA-475F-8BC8-7D051DB1DC76}"/>
    <cellStyle name="Note 2 5 2 2 4" xfId="3534" xr:uid="{7D52D5BF-07DB-49FF-AD44-83554FD21F48}"/>
    <cellStyle name="Note 2 5 2 2 5" xfId="4428" xr:uid="{D0AE8571-DC4E-4421-B5DF-C1EC3B3563FE}"/>
    <cellStyle name="Note 2 5 2 2 6" xfId="5352" xr:uid="{69049640-57D3-4248-A1EA-E8C29F293520}"/>
    <cellStyle name="Note 2 5 2 3" xfId="1784" xr:uid="{711B343A-CB68-44B0-A31A-A276CA590EB8}"/>
    <cellStyle name="Note 2 5 2 4" xfId="2653" xr:uid="{CB3E0842-3177-4C4C-A97E-6A7B2C29DBF2}"/>
    <cellStyle name="Note 2 5 2 5" xfId="3533" xr:uid="{B44046A8-7751-4442-BE0C-260F03511448}"/>
    <cellStyle name="Note 2 5 2 6" xfId="4427" xr:uid="{226798A6-2CFB-46CA-98C7-71ADF29FB31D}"/>
    <cellStyle name="Note 2 5 2 7" xfId="5351" xr:uid="{5DBD9B91-BE13-4D90-BF8C-7398220E4D77}"/>
    <cellStyle name="Note 2 5 3" xfId="908" xr:uid="{6F629015-803C-4AE2-9FBC-DCAF5757ED43}"/>
    <cellStyle name="Note 2 5 3 2" xfId="1786" xr:uid="{35308E6A-8744-408C-BDAD-F2CF308755D9}"/>
    <cellStyle name="Note 2 5 3 3" xfId="2655" xr:uid="{B1583B42-BBDA-4DDD-B169-1F115AFC649A}"/>
    <cellStyle name="Note 2 5 3 4" xfId="3535" xr:uid="{5DB5C7A5-683F-4304-AA08-7995B52311C8}"/>
    <cellStyle name="Note 2 5 3 5" xfId="4429" xr:uid="{68910188-E4F4-45C8-A728-ED3F90A463D8}"/>
    <cellStyle name="Note 2 5 3 6" xfId="5353" xr:uid="{34313348-980E-4F74-AD56-EE57C33D2856}"/>
    <cellStyle name="Note 2 5 4" xfId="1783" xr:uid="{3F69CCB4-65EC-4C69-BA90-C8460D72AAE1}"/>
    <cellStyle name="Note 2 5 5" xfId="2652" xr:uid="{2EDEEC78-5809-4A33-AD36-F4F6DE01298C}"/>
    <cellStyle name="Note 2 5 6" xfId="3532" xr:uid="{0EEC1728-4A14-4B10-9A35-C71B85E10492}"/>
    <cellStyle name="Note 2 5 7" xfId="4426" xr:uid="{1C3FF91B-1208-409C-85ED-7C9832FD6D33}"/>
    <cellStyle name="Note 2 5 8" xfId="5350" xr:uid="{ADB22F4A-762B-4101-8653-5371AAB05F1A}"/>
    <cellStyle name="Note 2 6" xfId="909" xr:uid="{61E19615-6236-4764-9D2F-A9E7A0424017}"/>
    <cellStyle name="Note 2 6 2" xfId="910" xr:uid="{2BBDE03E-4324-481B-AF7F-7945CA2B2E2A}"/>
    <cellStyle name="Note 2 6 2 2" xfId="1788" xr:uid="{7CFA381A-9EF7-4B29-96B5-92FBD863D00D}"/>
    <cellStyle name="Note 2 6 2 3" xfId="2657" xr:uid="{22A2135A-1DC2-40D0-8B90-D42E09CF4C6C}"/>
    <cellStyle name="Note 2 6 2 4" xfId="3537" xr:uid="{569D47B7-B289-4A34-92CC-8CACFCCDD3D5}"/>
    <cellStyle name="Note 2 6 2 5" xfId="4431" xr:uid="{8246450A-5224-4AEF-BDB8-4AB26BAF2017}"/>
    <cellStyle name="Note 2 6 2 6" xfId="5355" xr:uid="{E8FDFE16-0631-4554-9F73-3E29A520AB7B}"/>
    <cellStyle name="Note 2 6 3" xfId="1787" xr:uid="{14648D4A-EC82-4D46-B362-7F0E9F623E36}"/>
    <cellStyle name="Note 2 6 4" xfId="2656" xr:uid="{E41BEFA5-3785-4907-8077-88BE4C30F607}"/>
    <cellStyle name="Note 2 6 5" xfId="3536" xr:uid="{50A8215D-61D4-4FA9-B8AF-63B7F57298E0}"/>
    <cellStyle name="Note 2 6 6" xfId="4430" xr:uid="{F83A528B-EA44-4466-86E2-600FDF4A60DB}"/>
    <cellStyle name="Note 2 6 7" xfId="5354" xr:uid="{34CD7685-3C14-4D88-96AE-037A91B07817}"/>
    <cellStyle name="Note 2 7" xfId="911" xr:uid="{76EB78CB-8364-4E96-9B40-14215177C35A}"/>
    <cellStyle name="Note 2 7 2" xfId="912" xr:uid="{D4D2E25C-1FED-4274-8F09-2FDF23CF4261}"/>
    <cellStyle name="Note 2 7 2 2" xfId="1790" xr:uid="{1161934E-1099-4B7A-A638-2EFD8E51493B}"/>
    <cellStyle name="Note 2 7 2 3" xfId="2659" xr:uid="{93A62C92-8E57-4C61-A7BF-C790FA77A4EF}"/>
    <cellStyle name="Note 2 7 2 4" xfId="3539" xr:uid="{0E1C6CAA-3D52-47DE-A164-36DB71CBAC99}"/>
    <cellStyle name="Note 2 7 2 5" xfId="4433" xr:uid="{37B47C8E-109D-4761-B34E-2C613F2B489F}"/>
    <cellStyle name="Note 2 7 2 6" xfId="5357" xr:uid="{43D010B4-8C43-43FE-9333-FEDAAF16065B}"/>
    <cellStyle name="Note 2 7 3" xfId="1789" xr:uid="{67334528-87FF-476D-AEA0-2A40BEF659B7}"/>
    <cellStyle name="Note 2 7 4" xfId="2658" xr:uid="{5671E1AC-94CF-4328-B796-E5C586637867}"/>
    <cellStyle name="Note 2 7 5" xfId="3538" xr:uid="{8418392F-22DC-4CFD-B04E-79762056CA17}"/>
    <cellStyle name="Note 2 7 6" xfId="4432" xr:uid="{3C88AC39-179E-476B-9B99-6FA0C87FEB4B}"/>
    <cellStyle name="Note 2 7 7" xfId="5356" xr:uid="{AF6BD7C8-9FDE-4CD2-98AD-986CDA0A6F5D}"/>
    <cellStyle name="Note 2 8" xfId="913" xr:uid="{16405601-961D-4AB1-8A32-1CDE1BDE2774}"/>
    <cellStyle name="Note 2 8 2" xfId="1791" xr:uid="{2D4FB0D0-8875-4D33-9A5A-B93DB34FDB78}"/>
    <cellStyle name="Note 2 8 3" xfId="2660" xr:uid="{C63F2FA8-652D-4F3A-83CD-3F66A026FD29}"/>
    <cellStyle name="Note 2 8 4" xfId="3540" xr:uid="{8E810397-66B8-4F40-944D-D464088BD3E3}"/>
    <cellStyle name="Note 2 8 5" xfId="4434" xr:uid="{3F266C05-932A-4850-81F4-00814E5A1A03}"/>
    <cellStyle name="Note 2 8 6" xfId="5358" xr:uid="{40D51F55-61BF-47BD-B18F-F2D18A6537FC}"/>
    <cellStyle name="Note 2 9" xfId="1750" xr:uid="{CC3343A9-CF71-42F3-9016-05CD587AEF6A}"/>
    <cellStyle name="Note 3" xfId="914" xr:uid="{D7C5D71F-2C62-480F-A6DB-8148590A90A8}"/>
    <cellStyle name="Note 3 10" xfId="3541" xr:uid="{F38675DB-A99A-4E90-AA51-57E0C0AB90DF}"/>
    <cellStyle name="Note 3 11" xfId="4435" xr:uid="{092808F6-A5BB-4653-A7AF-EE13DA697CA4}"/>
    <cellStyle name="Note 3 12" xfId="5359" xr:uid="{F8D7B393-C23E-4AF3-8EB5-A45969D4A0A1}"/>
    <cellStyle name="Note 3 2" xfId="915" xr:uid="{849DB3E9-F7B4-431F-95CB-293ED4DFECB7}"/>
    <cellStyle name="Note 3 2 2" xfId="916" xr:uid="{5598D2C8-A67E-4611-AAC5-101E83AF20AB}"/>
    <cellStyle name="Note 3 2 2 2" xfId="917" xr:uid="{28130D79-00EB-4E6F-A674-B53E4C8DDAED}"/>
    <cellStyle name="Note 3 2 2 2 2" xfId="918" xr:uid="{7711D930-D00D-411B-A652-8EC2D3A1C88B}"/>
    <cellStyle name="Note 3 2 2 2 2 2" xfId="1796" xr:uid="{1ADE216E-AF54-4AA0-83B8-6CBA73DE777E}"/>
    <cellStyle name="Note 3 2 2 2 2 3" xfId="2665" xr:uid="{A5FFFC59-4EE5-4ADC-8DD3-365A951414F2}"/>
    <cellStyle name="Note 3 2 2 2 2 4" xfId="3545" xr:uid="{7AA3C256-976A-4AC7-8B05-372AB6BCB959}"/>
    <cellStyle name="Note 3 2 2 2 2 5" xfId="4439" xr:uid="{ACF66E49-962F-40D8-804B-A9D5698012F3}"/>
    <cellStyle name="Note 3 2 2 2 2 6" xfId="5363" xr:uid="{6088D322-0B74-4567-A128-1D90EC585941}"/>
    <cellStyle name="Note 3 2 2 2 3" xfId="1795" xr:uid="{1C1AFC1E-A7C4-4259-8160-2A49FE9A5F99}"/>
    <cellStyle name="Note 3 2 2 2 4" xfId="2664" xr:uid="{AF21B773-E69D-47A7-AB26-2A8D121D1D41}"/>
    <cellStyle name="Note 3 2 2 2 5" xfId="3544" xr:uid="{5F6F14A8-B6EE-4C86-B242-72597DABF45C}"/>
    <cellStyle name="Note 3 2 2 2 6" xfId="4438" xr:uid="{52E7857F-6DE1-4C83-BFA1-1B12A8B1D4BB}"/>
    <cellStyle name="Note 3 2 2 2 7" xfId="5362" xr:uid="{BC4B6838-3E15-431D-9567-B6E285BD2C0A}"/>
    <cellStyle name="Note 3 2 2 3" xfId="919" xr:uid="{F8EAEFFF-48D4-4673-A58A-BE7688BF73D4}"/>
    <cellStyle name="Note 3 2 2 3 2" xfId="1797" xr:uid="{3B72F860-9D84-40C1-A5E6-10823C8D0AF5}"/>
    <cellStyle name="Note 3 2 2 3 3" xfId="2666" xr:uid="{A9603CA9-CC4C-47EF-9063-7194B2439FC8}"/>
    <cellStyle name="Note 3 2 2 3 4" xfId="3546" xr:uid="{FAEB961A-5665-4335-9EAA-76FAA2424BA3}"/>
    <cellStyle name="Note 3 2 2 3 5" xfId="4440" xr:uid="{95B67E9E-76F8-4A6C-B473-9B609C5800F8}"/>
    <cellStyle name="Note 3 2 2 3 6" xfId="5364" xr:uid="{762E64CB-95EF-4028-ABAA-F4CB989A9032}"/>
    <cellStyle name="Note 3 2 2 4" xfId="1794" xr:uid="{0CFAED67-9BB6-4DC2-832B-7AEE60E982AF}"/>
    <cellStyle name="Note 3 2 2 5" xfId="2663" xr:uid="{652CBFE6-0171-485A-B2B8-580E6D65E42E}"/>
    <cellStyle name="Note 3 2 2 6" xfId="3543" xr:uid="{9225CCB0-BDB8-4526-8ADC-DFF717865A73}"/>
    <cellStyle name="Note 3 2 2 7" xfId="4437" xr:uid="{FC49A54F-2C4E-47B5-85CD-7CCAB5D37C9B}"/>
    <cellStyle name="Note 3 2 2 8" xfId="5361" xr:uid="{6C31A3FF-6DC8-4DF4-A4C1-E7099E44FA32}"/>
    <cellStyle name="Note 3 2 3" xfId="920" xr:uid="{D9B845BD-E940-4613-BB13-349CD38682C5}"/>
    <cellStyle name="Note 3 2 3 2" xfId="921" xr:uid="{D4821CD5-2896-4277-9759-68D4FA29ED73}"/>
    <cellStyle name="Note 3 2 3 2 2" xfId="1799" xr:uid="{2F3EBC61-BD72-4502-81C6-8FFD9FEC56CE}"/>
    <cellStyle name="Note 3 2 3 2 3" xfId="2668" xr:uid="{AB7F6869-5417-496E-A00F-8016B7D01C8E}"/>
    <cellStyle name="Note 3 2 3 2 4" xfId="3548" xr:uid="{E76D31CF-8BF9-48A1-A75B-E137C64299D3}"/>
    <cellStyle name="Note 3 2 3 2 5" xfId="4442" xr:uid="{A6EBE1A0-05C1-4A79-AA3D-70C5A400FD44}"/>
    <cellStyle name="Note 3 2 3 2 6" xfId="5366" xr:uid="{4E611920-CD5F-40E9-9E1C-986F5A206D04}"/>
    <cellStyle name="Note 3 2 3 3" xfId="1798" xr:uid="{A3E855DD-7C28-4F3F-A2A0-868765A67314}"/>
    <cellStyle name="Note 3 2 3 4" xfId="2667" xr:uid="{4D7A3411-DF0D-45B9-B212-650C0C414375}"/>
    <cellStyle name="Note 3 2 3 5" xfId="3547" xr:uid="{F983D319-0EC1-4139-BB9D-C9854B17A40C}"/>
    <cellStyle name="Note 3 2 3 6" xfId="4441" xr:uid="{BC8F8289-91CA-4931-9D8C-164E1AB077C8}"/>
    <cellStyle name="Note 3 2 3 7" xfId="5365" xr:uid="{2730E9B2-D5E9-4431-AE92-5F5D6CFA56E7}"/>
    <cellStyle name="Note 3 2 4" xfId="922" xr:uid="{7292A963-63E7-492A-A819-93611E95C5B8}"/>
    <cellStyle name="Note 3 2 4 2" xfId="1800" xr:uid="{808A903D-247E-4612-A069-1E4DFD95E99E}"/>
    <cellStyle name="Note 3 2 4 3" xfId="2669" xr:uid="{CF004834-9876-4504-8247-7AB953129628}"/>
    <cellStyle name="Note 3 2 4 4" xfId="3549" xr:uid="{6C8FC4B8-270E-417F-810F-86D182CFA36D}"/>
    <cellStyle name="Note 3 2 4 5" xfId="4443" xr:uid="{D73EF775-1FAA-4465-8F3D-BE3D8692A950}"/>
    <cellStyle name="Note 3 2 4 6" xfId="5367" xr:uid="{851B7A5A-DDAB-42AE-839C-F9D7C64B3038}"/>
    <cellStyle name="Note 3 2 5" xfId="1793" xr:uid="{C283F57C-C43E-41D0-92E1-38AA16909897}"/>
    <cellStyle name="Note 3 2 6" xfId="2662" xr:uid="{75AAECE4-01E5-4400-96BB-BB2AB1931801}"/>
    <cellStyle name="Note 3 2 7" xfId="3542" xr:uid="{3B30258D-24E4-44F1-A3A4-82626EB36E59}"/>
    <cellStyle name="Note 3 2 8" xfId="4436" xr:uid="{BA77C91E-1B09-4A3D-91C3-1FC5E20D4BC7}"/>
    <cellStyle name="Note 3 2 9" xfId="5360" xr:uid="{FDA28EFA-1549-4826-9A71-1AF35514A426}"/>
    <cellStyle name="Note 3 3" xfId="923" xr:uid="{AD913099-F641-44EF-B757-56ECE5065C5F}"/>
    <cellStyle name="Note 3 3 2" xfId="924" xr:uid="{E7F24E91-88A0-4D02-97BD-4FFAA8897E64}"/>
    <cellStyle name="Note 3 3 2 2" xfId="925" xr:uid="{5C16F919-C807-4090-B369-8F69271A1136}"/>
    <cellStyle name="Note 3 3 2 2 2" xfId="1803" xr:uid="{41F13B89-A6F7-45CF-834A-7082B1621301}"/>
    <cellStyle name="Note 3 3 2 2 3" xfId="2672" xr:uid="{F87EF733-4399-4AA9-A6CF-FAF7C4CE2AAF}"/>
    <cellStyle name="Note 3 3 2 2 4" xfId="3552" xr:uid="{247A4C3F-6820-4892-8EF9-8B26CBA02A30}"/>
    <cellStyle name="Note 3 3 2 2 5" xfId="4446" xr:uid="{7EBBDDAB-07F8-4E30-9807-3EEE14875B3B}"/>
    <cellStyle name="Note 3 3 2 2 6" xfId="5370" xr:uid="{9989F506-D84E-41D1-B4C0-EE865CCFF6C7}"/>
    <cellStyle name="Note 3 3 2 3" xfId="1802" xr:uid="{73218372-3CCB-4746-8F7C-7C76311CDE14}"/>
    <cellStyle name="Note 3 3 2 4" xfId="2671" xr:uid="{39BB94E2-C6E8-4B08-868B-50A1A7B47E7C}"/>
    <cellStyle name="Note 3 3 2 5" xfId="3551" xr:uid="{D48B6749-2A1A-422A-A8BE-F679DB64306F}"/>
    <cellStyle name="Note 3 3 2 6" xfId="4445" xr:uid="{8C02724E-073E-470E-80F2-DBC575069B6D}"/>
    <cellStyle name="Note 3 3 2 7" xfId="5369" xr:uid="{3A88282A-4252-44CD-ADBD-14A103D3C2E2}"/>
    <cellStyle name="Note 3 3 3" xfId="926" xr:uid="{2E0211FB-493C-407D-904C-04304A4CE472}"/>
    <cellStyle name="Note 3 3 3 2" xfId="1804" xr:uid="{A6BBF512-BC6B-4C59-A797-25487C2BEB35}"/>
    <cellStyle name="Note 3 3 3 3" xfId="2673" xr:uid="{84D13A7C-C41D-482D-9A11-777062C08A85}"/>
    <cellStyle name="Note 3 3 3 4" xfId="3553" xr:uid="{36A65DD2-BA03-41EB-BB4A-93440C5D8406}"/>
    <cellStyle name="Note 3 3 3 5" xfId="4447" xr:uid="{0F1C365E-354B-4FC6-BCC0-3144BEFB40D9}"/>
    <cellStyle name="Note 3 3 3 6" xfId="5371" xr:uid="{A27C67D0-A386-40CA-8041-ACA1BF910A07}"/>
    <cellStyle name="Note 3 3 4" xfId="1801" xr:uid="{1D8C373C-C1DC-464E-86FC-C05FC918A819}"/>
    <cellStyle name="Note 3 3 5" xfId="2670" xr:uid="{A49D66AB-3D7A-4676-9492-24733FEBDF64}"/>
    <cellStyle name="Note 3 3 6" xfId="3550" xr:uid="{34684A9C-953A-4998-A0E0-7BCC3D962C6A}"/>
    <cellStyle name="Note 3 3 7" xfId="4444" xr:uid="{5FBBAF49-CEAE-4D88-9AF8-D7D3D116F0A5}"/>
    <cellStyle name="Note 3 3 8" xfId="5368" xr:uid="{5E5F0AA0-EEA6-41A1-89F8-DA5983CB82D8}"/>
    <cellStyle name="Note 3 4" xfId="927" xr:uid="{367CDB97-5E62-4440-A591-1E86A8B016DF}"/>
    <cellStyle name="Note 3 4 2" xfId="928" xr:uid="{44831253-38E5-47DC-AF7F-3C056694220F}"/>
    <cellStyle name="Note 3 4 2 2" xfId="929" xr:uid="{0AED5F0C-48FD-40AF-BE98-0014F6B7A275}"/>
    <cellStyle name="Note 3 4 2 2 2" xfId="1807" xr:uid="{ACBB468C-8C7D-4FF0-9AAA-A99DC1C3EA01}"/>
    <cellStyle name="Note 3 4 2 2 3" xfId="2676" xr:uid="{786EF527-1A04-428E-B463-B9969F5E0774}"/>
    <cellStyle name="Note 3 4 2 2 4" xfId="3556" xr:uid="{7DE5401C-85A9-4E38-A869-96A6698C9EC3}"/>
    <cellStyle name="Note 3 4 2 2 5" xfId="4450" xr:uid="{52D84418-D149-40EE-8015-D9C8800CC26D}"/>
    <cellStyle name="Note 3 4 2 2 6" xfId="5374" xr:uid="{98DEA5AC-F233-47DF-8A48-7692B702FB66}"/>
    <cellStyle name="Note 3 4 2 3" xfId="1806" xr:uid="{9D4CADB3-9A6A-442F-86C7-B60A06A3B681}"/>
    <cellStyle name="Note 3 4 2 4" xfId="2675" xr:uid="{64BFE88E-3090-4D23-9ADB-1BB7A8F32CEA}"/>
    <cellStyle name="Note 3 4 2 5" xfId="3555" xr:uid="{C80A42EC-9F23-4283-AEF0-03E60175DCAE}"/>
    <cellStyle name="Note 3 4 2 6" xfId="4449" xr:uid="{D5C9A447-DA9E-4F09-BC06-3553DB592457}"/>
    <cellStyle name="Note 3 4 2 7" xfId="5373" xr:uid="{699E7843-696B-499B-A854-6B7A7EB0BC5E}"/>
    <cellStyle name="Note 3 4 3" xfId="930" xr:uid="{88ED02CC-934A-4914-9044-A11CBA3D5B57}"/>
    <cellStyle name="Note 3 4 3 2" xfId="1808" xr:uid="{53E364F9-41D2-4BF6-8F79-BE10E53F9FC4}"/>
    <cellStyle name="Note 3 4 3 3" xfId="2677" xr:uid="{DDC5E4CB-E6DF-4A97-9E13-71C63D995416}"/>
    <cellStyle name="Note 3 4 3 4" xfId="3557" xr:uid="{3040B13A-BEA0-472E-92E4-4BB56EC70C2B}"/>
    <cellStyle name="Note 3 4 3 5" xfId="4451" xr:uid="{A49A9E2B-A1D4-4FDF-A201-D797764A54CC}"/>
    <cellStyle name="Note 3 4 3 6" xfId="5375" xr:uid="{C88E17EF-BB4D-45B3-8CA6-096E79F76E11}"/>
    <cellStyle name="Note 3 4 4" xfId="1805" xr:uid="{7A779CE3-88DA-4680-A3E1-B7611A0A8FE3}"/>
    <cellStyle name="Note 3 4 5" xfId="2674" xr:uid="{B3C9BAC3-A5DD-47BE-B31B-40F42E90FE87}"/>
    <cellStyle name="Note 3 4 6" xfId="3554" xr:uid="{D2F279B8-C598-4AB3-9FCB-34C6C5A5EB2D}"/>
    <cellStyle name="Note 3 4 7" xfId="4448" xr:uid="{7A13ECD7-FBED-4DB9-A378-73E328170A0A}"/>
    <cellStyle name="Note 3 4 8" xfId="5372" xr:uid="{B301CD80-D131-4E42-980C-F27860BB2517}"/>
    <cellStyle name="Note 3 5" xfId="931" xr:uid="{F45A83AD-34ED-4FD4-82BC-E28AC36E16DD}"/>
    <cellStyle name="Note 3 5 2" xfId="932" xr:uid="{6813C1EB-8A6E-40F1-9C84-D211B3DA8272}"/>
    <cellStyle name="Note 3 5 2 2" xfId="1810" xr:uid="{68908F70-8BD7-4F1A-998C-70ED48D4DE09}"/>
    <cellStyle name="Note 3 5 2 3" xfId="2679" xr:uid="{DC2C1C40-A30D-432B-B3F7-10FD01C3D286}"/>
    <cellStyle name="Note 3 5 2 4" xfId="3559" xr:uid="{21A20B9A-D0D0-4725-A713-D43DF677FCD9}"/>
    <cellStyle name="Note 3 5 2 5" xfId="4453" xr:uid="{30267D70-7975-47B1-A712-15B11E18D825}"/>
    <cellStyle name="Note 3 5 2 6" xfId="5377" xr:uid="{56FD35B0-C916-49AC-8EB8-95FDBF3E37FF}"/>
    <cellStyle name="Note 3 5 3" xfId="1809" xr:uid="{2E225DE4-EFC9-4208-91E9-C1BBE755C730}"/>
    <cellStyle name="Note 3 5 4" xfId="2678" xr:uid="{2E1E9DEF-CF1B-4160-8C22-297AF2757264}"/>
    <cellStyle name="Note 3 5 5" xfId="3558" xr:uid="{9912C45D-CA58-47F3-917C-76267BAF96CA}"/>
    <cellStyle name="Note 3 5 6" xfId="4452" xr:uid="{703A12AA-9CB2-48F5-9984-60B1A0575EA1}"/>
    <cellStyle name="Note 3 5 7" xfId="5376" xr:uid="{A405CB57-E9CF-4D21-A00B-B1B67E7B3ADB}"/>
    <cellStyle name="Note 3 6" xfId="933" xr:uid="{13839C93-191C-4B84-8E67-6E09568FED79}"/>
    <cellStyle name="Note 3 6 2" xfId="934" xr:uid="{36F38F9E-5789-4865-AC81-31600C22F9C0}"/>
    <cellStyle name="Note 3 6 2 2" xfId="1812" xr:uid="{3DC56DAE-4EF8-4D9F-96DB-B1893F3F7008}"/>
    <cellStyle name="Note 3 6 2 3" xfId="2681" xr:uid="{4D5E0FFD-9E61-48B9-ADAA-4215410C5815}"/>
    <cellStyle name="Note 3 6 2 4" xfId="3561" xr:uid="{9234A114-7650-4167-97C6-F59895EE54AF}"/>
    <cellStyle name="Note 3 6 2 5" xfId="4455" xr:uid="{CCC4EA62-46C7-4E37-BD49-5BEE47F80D60}"/>
    <cellStyle name="Note 3 6 2 6" xfId="5379" xr:uid="{12CD30D9-7CCD-41A8-9260-88210D0F80FE}"/>
    <cellStyle name="Note 3 6 3" xfId="1811" xr:uid="{3F029A5D-340B-44AA-BCA1-B28FA3C88DC4}"/>
    <cellStyle name="Note 3 6 4" xfId="2680" xr:uid="{1FC85FFB-247E-49AA-BFD5-2B33EAA6C6F0}"/>
    <cellStyle name="Note 3 6 5" xfId="3560" xr:uid="{F2C3D183-FFE9-4BA7-8844-1067A493ECEB}"/>
    <cellStyle name="Note 3 6 6" xfId="4454" xr:uid="{DBFE034F-D915-4E60-B9F0-A0DC3CA8DA7B}"/>
    <cellStyle name="Note 3 6 7" xfId="5378" xr:uid="{70566CC0-79DD-490F-95F3-E6ABB695A86D}"/>
    <cellStyle name="Note 3 7" xfId="935" xr:uid="{A21FD591-31D4-450B-B4CA-E5DF06ADAAD8}"/>
    <cellStyle name="Note 3 7 2" xfId="1813" xr:uid="{EE7C3A97-B105-44B6-997C-84DAF8CDE367}"/>
    <cellStyle name="Note 3 7 3" xfId="2682" xr:uid="{652F1BB7-D42E-4057-9EF3-EE9C79206018}"/>
    <cellStyle name="Note 3 7 4" xfId="3562" xr:uid="{042C06C2-D35F-4014-A508-2D57DDCA8C34}"/>
    <cellStyle name="Note 3 7 5" xfId="4456" xr:uid="{06F96435-BEA8-4B6D-8712-B3D8398AB05A}"/>
    <cellStyle name="Note 3 7 6" xfId="5380" xr:uid="{D3A97343-2670-4F8A-BB5D-D357EADB6D0D}"/>
    <cellStyle name="Note 3 8" xfId="1792" xr:uid="{7C7AC608-1682-4478-A57E-FD6B6E9938C6}"/>
    <cellStyle name="Note 3 9" xfId="2661" xr:uid="{7F3F3435-A724-410F-A99F-D41F1D73E744}"/>
    <cellStyle name="Note 4" xfId="936" xr:uid="{24EC0A7E-F1B7-4990-9A34-E43A24227D04}"/>
    <cellStyle name="Note 4 2" xfId="937" xr:uid="{2A5A8DFB-F9D7-4CDC-8A8E-B5A0BF404098}"/>
    <cellStyle name="Note 4 2 2" xfId="1815" xr:uid="{A61A2C36-73D2-40A6-8530-875B833F8C2B}"/>
    <cellStyle name="Note 4 2 3" xfId="2684" xr:uid="{9EF450C7-207F-445D-B073-7FA2CE8410B3}"/>
    <cellStyle name="Note 4 2 4" xfId="3564" xr:uid="{F14A7753-FC7C-48EB-9810-85D01BE0ADF1}"/>
    <cellStyle name="Note 4 2 5" xfId="4458" xr:uid="{2E0DD1EB-C346-4577-82D9-F85ABAAC9E19}"/>
    <cellStyle name="Note 4 2 6" xfId="5382" xr:uid="{6F91DD90-2995-45EE-8B4B-6FA5186FC64E}"/>
    <cellStyle name="Note 4 3" xfId="1814" xr:uid="{5D336B2D-C87B-464F-AD96-2FF7155BE13B}"/>
    <cellStyle name="Note 4 4" xfId="2683" xr:uid="{13EAD34C-1824-4F4D-8163-BBACC2BF43C0}"/>
    <cellStyle name="Note 4 5" xfId="3563" xr:uid="{D7C7F475-5EEE-4911-8C02-1D22386EDEE4}"/>
    <cellStyle name="Note 4 6" xfId="4457" xr:uid="{67B4CF29-193B-4B47-973D-1821C888C463}"/>
    <cellStyle name="Note 4 7" xfId="5381" xr:uid="{7CB88451-43F7-4F09-A833-99D52B0EB247}"/>
    <cellStyle name="Note 5" xfId="938" xr:uid="{1030F53D-38AE-49ED-9A87-A078C0B2B328}"/>
    <cellStyle name="Note 5 2" xfId="939" xr:uid="{BBDED408-FDB2-4C57-B29E-D459A60C50EA}"/>
    <cellStyle name="Note 5 2 2" xfId="1817" xr:uid="{D2E6D188-7B48-4983-A6B9-256ADDA56015}"/>
    <cellStyle name="Note 5 2 3" xfId="2686" xr:uid="{A343B55F-8FD1-4FBA-B4DD-0F0F78C66A50}"/>
    <cellStyle name="Note 5 2 4" xfId="3566" xr:uid="{4B52A51A-1BCA-4D76-AE36-84EFE06BE237}"/>
    <cellStyle name="Note 5 2 5" xfId="4460" xr:uid="{F90EB707-63B8-46AB-81EE-4CF70DA09604}"/>
    <cellStyle name="Note 5 2 6" xfId="5384" xr:uid="{A3C55125-070B-4893-9685-AC0D1EC51FED}"/>
    <cellStyle name="Note 5 3" xfId="1816" xr:uid="{77F1E6A8-0094-4506-9440-87752191AD64}"/>
    <cellStyle name="Note 5 4" xfId="2685" xr:uid="{4352EBDD-F9C1-460A-9D29-A51066BC86FF}"/>
    <cellStyle name="Note 5 5" xfId="3565" xr:uid="{EDB44476-3662-48F7-A075-20FA9857D5BA}"/>
    <cellStyle name="Note 5 6" xfId="4459" xr:uid="{97C03913-D373-4DEA-B1DB-7EA0D7228E7A}"/>
    <cellStyle name="Note 5 7" xfId="5383" xr:uid="{0CA87B23-61A8-4FE5-8D07-1BBCB6C98C4A}"/>
    <cellStyle name="Note 6" xfId="940" xr:uid="{CD797A69-AB85-40F0-BD57-02978BC712F3}"/>
    <cellStyle name="Note 6 2" xfId="941" xr:uid="{AAFD7D7D-85E3-415A-8461-F6FA623C8DFE}"/>
    <cellStyle name="Note 6 2 2" xfId="1819" xr:uid="{D2E87034-5CC7-48FB-89FE-826822FD4C70}"/>
    <cellStyle name="Note 6 2 3" xfId="2688" xr:uid="{EE959AEB-8456-4E42-8BA8-C8E058A1C0FE}"/>
    <cellStyle name="Note 6 2 4" xfId="3568" xr:uid="{882CC3EC-345C-43CF-889D-377A07A739E0}"/>
    <cellStyle name="Note 6 2 5" xfId="4462" xr:uid="{23D5E6BD-1066-462B-8BA9-91D72193A3AE}"/>
    <cellStyle name="Note 6 2 6" xfId="5386" xr:uid="{FF6D06F6-4CEC-491F-8E78-D357F9009E4A}"/>
    <cellStyle name="Note 6 3" xfId="1818" xr:uid="{37EDB238-4365-435A-AF6D-4E8A1F22338B}"/>
    <cellStyle name="Note 6 4" xfId="2687" xr:uid="{9D4F9C45-D962-4FE0-AE1C-DB72605BE2CA}"/>
    <cellStyle name="Note 6 5" xfId="3567" xr:uid="{C2035402-E8A3-434C-A608-D0E0E1B9106D}"/>
    <cellStyle name="Note 6 6" xfId="4461" xr:uid="{7868AEB9-503B-4FF9-8242-6E592D2D559E}"/>
    <cellStyle name="Note 6 7" xfId="5385" xr:uid="{2E059510-6122-4617-9B82-21826F414398}"/>
    <cellStyle name="Percent" xfId="3" builtinId="5"/>
    <cellStyle name="Percent 10" xfId="1820" xr:uid="{4C63E027-E361-4751-96BF-88B146AFFFE8}"/>
    <cellStyle name="Percent 11" xfId="3591" xr:uid="{ADFCE4DB-35A3-4479-8652-8DB46DE3CDD5}"/>
    <cellStyle name="Percent 12" xfId="942" xr:uid="{B652F985-816C-46CD-AF1F-FA938CEC8B41}"/>
    <cellStyle name="Percent 2" xfId="943" xr:uid="{A915D4BA-30F4-4986-B318-EE74FE20FEFE}"/>
    <cellStyle name="Percent 2 2" xfId="944" xr:uid="{2594DC1A-08F8-468B-8718-8E000352E224}"/>
    <cellStyle name="Percent 2 3" xfId="945" xr:uid="{EB1B9A72-5814-455C-80A4-5B1D44030280}"/>
    <cellStyle name="Percent 2 3 2" xfId="946" xr:uid="{C2EE0CE9-93E0-4810-ADF8-FFF624082AF0}"/>
    <cellStyle name="Percent 2 3 2 2" xfId="947" xr:uid="{DB7614AE-DF13-4A8F-8FE0-50D76AAEBEF7}"/>
    <cellStyle name="Percent 2 3 2 3" xfId="948" xr:uid="{A25F6BEC-0929-4411-B0ED-22FE95C0E90A}"/>
    <cellStyle name="Percent 2 3 2 3 2" xfId="949" xr:uid="{6B77B0EC-07E9-4087-B1E6-573819D7EDE5}"/>
    <cellStyle name="Percent 2 4" xfId="950" xr:uid="{6A6D4E6B-023B-454C-93D5-1E192860C34E}"/>
    <cellStyle name="Percent 2 4 10" xfId="4463" xr:uid="{D9DF3740-8B3F-4186-9906-90ED04DCBDDB}"/>
    <cellStyle name="Percent 2 4 11" xfId="5388" xr:uid="{3DCCD295-ADFF-4DFF-BB5A-FA09587D6675}"/>
    <cellStyle name="Percent 2 4 2" xfId="951" xr:uid="{87F0963A-5926-43BE-995E-161D18ACE925}"/>
    <cellStyle name="Percent 2 4 2 2" xfId="952" xr:uid="{CB5D433A-195E-4D64-AF96-F02B6714BDBC}"/>
    <cellStyle name="Percent 2 4 2 2 2" xfId="1823" xr:uid="{0E116E95-2B8E-40D9-AE74-F8A9AA242FEF}"/>
    <cellStyle name="Percent 2 4 2 2 3" xfId="2692" xr:uid="{82B46FD4-012C-4EFB-819A-8A97B978608C}"/>
    <cellStyle name="Percent 2 4 2 2 4" xfId="3572" xr:uid="{F6AC901B-C0CC-4FE8-B80E-4726061C61D6}"/>
    <cellStyle name="Percent 2 4 2 2 5" xfId="4465" xr:uid="{4E102A11-7EE2-4999-B8CE-855691CD80B3}"/>
    <cellStyle name="Percent 2 4 2 2 6" xfId="5390" xr:uid="{F4CACEFA-AC65-45D3-A8C6-AC8BF54C1B1F}"/>
    <cellStyle name="Percent 2 4 2 3" xfId="1822" xr:uid="{FEEA1BD8-1E03-469B-AF32-EF695E6C1AD5}"/>
    <cellStyle name="Percent 2 4 2 4" xfId="2691" xr:uid="{7CEC23E6-5B67-4B9F-8DEC-AF0E5274338E}"/>
    <cellStyle name="Percent 2 4 2 5" xfId="3571" xr:uid="{24369412-BB06-48F1-A4A6-6E5FE97048CB}"/>
    <cellStyle name="Percent 2 4 2 6" xfId="4464" xr:uid="{CB116F0D-31F1-4CD8-88EE-1D5993F3F3B7}"/>
    <cellStyle name="Percent 2 4 2 7" xfId="5389" xr:uid="{01A23C45-C030-4364-A454-DDB076D8F664}"/>
    <cellStyle name="Percent 2 4 3" xfId="953" xr:uid="{C183A62F-DE40-407E-87DE-028B947E5AB4}"/>
    <cellStyle name="Percent 2 4 3 2" xfId="954" xr:uid="{07CA8896-8DA1-49B7-8990-A31AB0126B97}"/>
    <cellStyle name="Percent 2 4 3 2 2" xfId="1825" xr:uid="{8A7CF14B-0E2C-4D37-AEC1-51817E910EF8}"/>
    <cellStyle name="Percent 2 4 3 2 3" xfId="2694" xr:uid="{7859D7EF-5D51-41E9-99AE-3073B9087602}"/>
    <cellStyle name="Percent 2 4 3 2 4" xfId="3574" xr:uid="{6F1C8001-5D03-4824-BD2A-F498EEC209FF}"/>
    <cellStyle name="Percent 2 4 3 2 5" xfId="4467" xr:uid="{D3119E79-8E15-4EA8-9517-1BDB49B05907}"/>
    <cellStyle name="Percent 2 4 3 2 6" xfId="5392" xr:uid="{5DD90AB9-EA4D-4E71-8CB3-65D06DB9386D}"/>
    <cellStyle name="Percent 2 4 3 3" xfId="1824" xr:uid="{C02775E2-B413-42C2-A9BD-CB27AD8D2682}"/>
    <cellStyle name="Percent 2 4 3 4" xfId="2693" xr:uid="{28197026-FB0F-432E-AC5C-3CD3B3E0B4F2}"/>
    <cellStyle name="Percent 2 4 3 5" xfId="3573" xr:uid="{FFE86BEB-31E8-40CF-94D1-B9E341B33627}"/>
    <cellStyle name="Percent 2 4 3 6" xfId="4466" xr:uid="{A0564329-A0F4-43C1-88CB-8FE0CC56F788}"/>
    <cellStyle name="Percent 2 4 3 7" xfId="5391" xr:uid="{E8E6D8FE-3808-464C-BADD-6D71C9BBB61D}"/>
    <cellStyle name="Percent 2 4 4" xfId="955" xr:uid="{BDBA8F5C-6DD6-47B7-83AF-C295FFFD4C59}"/>
    <cellStyle name="Percent 2 4 4 2" xfId="956" xr:uid="{C99C8365-F168-4C72-A50C-CEB96BF9FC79}"/>
    <cellStyle name="Percent 2 4 4 2 2" xfId="1827" xr:uid="{45A01A4C-DD24-43AB-8F6E-0E180C1F545F}"/>
    <cellStyle name="Percent 2 4 4 2 3" xfId="2696" xr:uid="{8D8D1873-3B94-4D76-B1D7-A4DE62A3CED3}"/>
    <cellStyle name="Percent 2 4 4 2 4" xfId="3576" xr:uid="{D3A6D7B4-1A21-4FA8-AA86-FE836156DF37}"/>
    <cellStyle name="Percent 2 4 4 2 5" xfId="4469" xr:uid="{62C95E4D-BDFA-4223-B181-0609FF62FDE9}"/>
    <cellStyle name="Percent 2 4 4 2 6" xfId="5394" xr:uid="{2B969C7E-2BF3-4E9E-B3CA-519ABF159F4F}"/>
    <cellStyle name="Percent 2 4 4 3" xfId="1826" xr:uid="{1F063879-ECA4-4A35-9835-3A1E9842CBBB}"/>
    <cellStyle name="Percent 2 4 4 4" xfId="2695" xr:uid="{5938F5E4-79D6-49C6-818F-DF8E867C280F}"/>
    <cellStyle name="Percent 2 4 4 5" xfId="3575" xr:uid="{0A369F2E-D49F-4BF0-8B3A-4A028BF44DFC}"/>
    <cellStyle name="Percent 2 4 4 6" xfId="4468" xr:uid="{B112DC5C-2250-40E2-A489-B14D814D1513}"/>
    <cellStyle name="Percent 2 4 4 7" xfId="5393" xr:uid="{793DBD59-B3B0-4C4B-AA21-DAF08DF27444}"/>
    <cellStyle name="Percent 2 4 5" xfId="957" xr:uid="{372C6DF6-16C1-4859-B63D-03B56F1313F2}"/>
    <cellStyle name="Percent 2 4 6" xfId="958" xr:uid="{9A7E55BE-1E84-46E1-86E7-73D51B07F666}"/>
    <cellStyle name="Percent 2 4 6 2" xfId="1828" xr:uid="{100B0378-F07E-447E-83D9-F0E186935700}"/>
    <cellStyle name="Percent 2 4 6 3" xfId="2697" xr:uid="{1E6E3EDE-B858-4EA8-AAF6-1BD5DF7BA00C}"/>
    <cellStyle name="Percent 2 4 6 4" xfId="3577" xr:uid="{03A1436E-4DF1-4409-808B-B74F2688D0E7}"/>
    <cellStyle name="Percent 2 4 6 5" xfId="4470" xr:uid="{E6D1ED65-684A-4EA9-A9ED-206877BB03CA}"/>
    <cellStyle name="Percent 2 4 6 6" xfId="5395" xr:uid="{F4423F9A-6802-4EC3-9732-6C68620DD9D1}"/>
    <cellStyle name="Percent 2 4 7" xfId="1821" xr:uid="{2F1C52A0-EB15-4E39-BCA5-8891E56BE246}"/>
    <cellStyle name="Percent 2 4 8" xfId="2690" xr:uid="{3D6F4538-E0D6-4620-965C-A92B6245B9A0}"/>
    <cellStyle name="Percent 2 4 9" xfId="3570" xr:uid="{14078FE0-1312-4983-B8CF-AACD39DAF9E9}"/>
    <cellStyle name="Percent 2 5" xfId="959" xr:uid="{F506813B-985D-4F66-B5E7-36158836AF83}"/>
    <cellStyle name="Percent 2 6" xfId="5427" xr:uid="{7E592F16-5AAD-4B22-A682-DC97A1663E2E}"/>
    <cellStyle name="Percent 3" xfId="960" xr:uid="{A6F08BC9-BD73-4F5B-9B30-DE37A7CAF6BB}"/>
    <cellStyle name="Percent 3 2" xfId="961" xr:uid="{0AA334E5-4BE4-4CC8-AAF8-B1678CDE13E6}"/>
    <cellStyle name="Percent 3 2 2" xfId="1829" xr:uid="{CCDB95E7-B3B9-402E-BC77-5D7F9D7DC982}"/>
    <cellStyle name="Percent 3 2 3" xfId="2699" xr:uid="{9D93086B-05C8-45BE-B61F-8DB31CDA32B1}"/>
    <cellStyle name="Percent 3 2 4" xfId="3578" xr:uid="{FB362C76-F664-4DA2-A803-142A8B35842A}"/>
    <cellStyle name="Percent 3 2 5" xfId="4471" xr:uid="{2E129B17-C302-4013-9EE0-86B53F206427}"/>
    <cellStyle name="Percent 3 2 6" xfId="5396" xr:uid="{79733194-9BE5-4E2A-B35B-7115A6C92FB8}"/>
    <cellStyle name="Percent 3 3" xfId="962" xr:uid="{BB0C6604-B102-4FA2-89D4-726F6264078B}"/>
    <cellStyle name="Percent 3 3 2" xfId="1830" xr:uid="{2DADC2A8-BDA7-47F2-88AD-42641A61ED58}"/>
    <cellStyle name="Percent 3 3 3" xfId="2700" xr:uid="{02618CDA-4160-4061-8DBB-1C0A3598468F}"/>
    <cellStyle name="Percent 3 3 4" xfId="3579" xr:uid="{B4AAD96E-5B99-443B-898D-084BF109EDA6}"/>
    <cellStyle name="Percent 3 3 5" xfId="4472" xr:uid="{70094D51-59A3-4654-9BDA-D65517F1BDF3}"/>
    <cellStyle name="Percent 3 3 6" xfId="5397" xr:uid="{2020D32A-BEE9-4D13-9210-5F45E62A5815}"/>
    <cellStyle name="Percent 4" xfId="963" xr:uid="{AE842488-23E4-4C62-8E86-4DD2E98EA0D9}"/>
    <cellStyle name="Percent 4 2" xfId="964" xr:uid="{B5E9B78E-82A9-40B7-9643-8557677CE767}"/>
    <cellStyle name="Percent 4 2 2" xfId="965" xr:uid="{07C04BDF-76D2-48BD-9BAF-530AA235F708}"/>
    <cellStyle name="Percent 4 3" xfId="966" xr:uid="{9D96B3FC-A61F-41E9-AC50-2B2B4B1E1352}"/>
    <cellStyle name="Percent 4 3 2" xfId="967" xr:uid="{60B71BFC-9923-4DBC-995B-A90C742D6A39}"/>
    <cellStyle name="Percent 4 3 2 2" xfId="1832" xr:uid="{FAD89313-8EB2-49F2-84D1-73DEC738DA6A}"/>
    <cellStyle name="Percent 4 3 2 3" xfId="2702" xr:uid="{270C001E-CE46-4C2A-9655-D7D3A3269452}"/>
    <cellStyle name="Percent 4 3 2 4" xfId="3581" xr:uid="{D2B81E46-947F-477B-9DC2-19FAC1E36F19}"/>
    <cellStyle name="Percent 4 3 2 5" xfId="4474" xr:uid="{F2FDDD44-8669-4436-94F2-1DCFD80B1F64}"/>
    <cellStyle name="Percent 4 3 2 6" xfId="5399" xr:uid="{7D717930-D28B-4D42-9BE8-6DF18530A4FF}"/>
    <cellStyle name="Percent 4 3 3" xfId="1831" xr:uid="{1174019A-2102-4AEC-B455-781B881F130E}"/>
    <cellStyle name="Percent 4 3 4" xfId="2701" xr:uid="{6651227C-D6C5-4E38-AF0D-4D655045DAF8}"/>
    <cellStyle name="Percent 4 3 5" xfId="3580" xr:uid="{6EFD7815-3420-437F-9B35-B7DDE20EA838}"/>
    <cellStyle name="Percent 4 3 6" xfId="4473" xr:uid="{52FC8D20-5E3F-4194-887B-184AECB0B2B5}"/>
    <cellStyle name="Percent 4 3 7" xfId="5398" xr:uid="{112C32DE-A6E1-44C7-BF9B-C2D46974D646}"/>
    <cellStyle name="Percent 460" xfId="5430" xr:uid="{4A3B265C-9287-4602-945A-B3910F626CB4}"/>
    <cellStyle name="Percent 5" xfId="968" xr:uid="{A32C9C2D-0E0F-4BC8-A7B4-56111BE5B965}"/>
    <cellStyle name="Percent 5 2" xfId="969" xr:uid="{547DB883-F810-41EB-A679-321E57F4406E}"/>
    <cellStyle name="Percent 5 2 2" xfId="1834" xr:uid="{E02F39CC-F3CD-4B70-8CC7-14EF3C294F46}"/>
    <cellStyle name="Percent 5 2 3" xfId="2704" xr:uid="{777C3EC0-EE92-4338-A182-F597B9725129}"/>
    <cellStyle name="Percent 5 2 4" xfId="3583" xr:uid="{190D1A14-5DE9-4F9E-8C23-56502D39B84D}"/>
    <cellStyle name="Percent 5 2 5" xfId="4476" xr:uid="{99377492-D7E9-4B88-A8A4-337ECA589DA9}"/>
    <cellStyle name="Percent 5 2 6" xfId="5401" xr:uid="{53939234-654A-483D-96B3-63A3A9B2335B}"/>
    <cellStyle name="Percent 5 3" xfId="1833" xr:uid="{E7EA6640-AE23-461D-874E-8403C7668628}"/>
    <cellStyle name="Percent 5 4" xfId="2703" xr:uid="{F87C791A-AA7F-4C1C-9679-330EFFF814B6}"/>
    <cellStyle name="Percent 5 5" xfId="3582" xr:uid="{BD7AC3EC-9778-4962-8676-C03C8FF09E44}"/>
    <cellStyle name="Percent 5 6" xfId="4475" xr:uid="{28545DC6-82C5-4AE7-B3BD-18C511D4CC22}"/>
    <cellStyle name="Percent 5 7" xfId="5400" xr:uid="{DCA17908-586C-4101-A362-BC4228F065C0}"/>
    <cellStyle name="Percent 6" xfId="970" xr:uid="{F75C9B4E-7932-4E5B-894A-36E7B593512A}"/>
    <cellStyle name="Percent 6 2" xfId="971" xr:uid="{8218E5D5-53CE-43FA-935E-BACF49BB8FA9}"/>
    <cellStyle name="Percent 6 2 2" xfId="1836" xr:uid="{BFEC0139-0B88-455A-8FA2-DE62FE4053B5}"/>
    <cellStyle name="Percent 6 2 3" xfId="2706" xr:uid="{0ABFE12F-C14D-4630-B823-D7D4DA5F5EE9}"/>
    <cellStyle name="Percent 6 2 4" xfId="3585" xr:uid="{0CBA118F-0592-44C7-90D1-DFC409E4FFD2}"/>
    <cellStyle name="Percent 6 2 5" xfId="4478" xr:uid="{0BC1F1AC-A058-45B8-998A-48422FF4BDEE}"/>
    <cellStyle name="Percent 6 2 6" xfId="5403" xr:uid="{E643CABD-B539-4F04-BB5D-AB75BA616A6B}"/>
    <cellStyle name="Percent 6 3" xfId="1835" xr:uid="{862C65AA-6B7A-4199-A5DC-5DCE614CA35A}"/>
    <cellStyle name="Percent 6 4" xfId="2705" xr:uid="{B39D4453-FED7-4DFB-8807-8DDC77DEB6F0}"/>
    <cellStyle name="Percent 6 5" xfId="3584" xr:uid="{9717A8DC-53C7-4304-AE11-FC29B32AA9BC}"/>
    <cellStyle name="Percent 6 6" xfId="4477" xr:uid="{7DDE5FC0-D547-4480-91DC-3BD98FD24FF7}"/>
    <cellStyle name="Percent 6 7" xfId="5402" xr:uid="{F351D7A6-B938-45E8-B333-383E1549EAE4}"/>
    <cellStyle name="Percent 7" xfId="972" xr:uid="{D082F52D-D5FB-43EF-83C4-11DB31D3F087}"/>
    <cellStyle name="Percent 7 2" xfId="973" xr:uid="{F627DEF1-2629-4132-97A9-EA64242AB004}"/>
    <cellStyle name="Percent 7 2 2" xfId="1838" xr:uid="{78531BA4-57B9-49B9-88E8-CE59BF97C7A9}"/>
    <cellStyle name="Percent 7 2 3" xfId="2708" xr:uid="{8FC3CE9A-CECB-4F8A-9D89-11C0B92408D9}"/>
    <cellStyle name="Percent 7 2 4" xfId="3587" xr:uid="{54D0F631-F74A-4E44-B3CC-86EBB2B5CA2E}"/>
    <cellStyle name="Percent 7 2 5" xfId="4480" xr:uid="{A6A34A66-3DE7-4BF0-BBDF-F7BBBC258294}"/>
    <cellStyle name="Percent 7 2 6" xfId="5405" xr:uid="{87673B8B-77DD-4CAD-AA00-52027C5251AF}"/>
    <cellStyle name="Percent 7 3" xfId="1837" xr:uid="{0D55C2C2-8A51-458E-B32B-30CC8AEC0B1F}"/>
    <cellStyle name="Percent 7 4" xfId="2707" xr:uid="{64A90754-CE38-487B-B1AB-4D640B1B7F42}"/>
    <cellStyle name="Percent 7 5" xfId="3586" xr:uid="{AE2C59F7-9E73-4BDF-8833-8643CF1DA485}"/>
    <cellStyle name="Percent 7 6" xfId="4479" xr:uid="{EFCF119C-6868-4792-B0C1-E528502C58BB}"/>
    <cellStyle name="Percent 7 7" xfId="5404" xr:uid="{D1F47539-760D-42D9-9EB1-3136E40CA216}"/>
    <cellStyle name="Percent 8" xfId="974" xr:uid="{54A89082-5B5D-4465-93ED-1E0EB8571EFF}"/>
    <cellStyle name="Percent 8 2" xfId="975" xr:uid="{B71DFC86-BFD9-4095-B957-5A8E7179FB2D}"/>
    <cellStyle name="Percent 8 2 2" xfId="1840" xr:uid="{C6DF4CD1-3D3D-4697-B8EC-59302EDF198C}"/>
    <cellStyle name="Percent 8 2 3" xfId="2710" xr:uid="{48422CED-5DDE-4FF0-A15A-22E5AF63B235}"/>
    <cellStyle name="Percent 8 2 4" xfId="3589" xr:uid="{FCA567EC-174C-42C0-A4C0-D88FA3F0DD0E}"/>
    <cellStyle name="Percent 8 2 5" xfId="4482" xr:uid="{5E617A91-4A7D-4C11-87A1-EFA27FA21AE8}"/>
    <cellStyle name="Percent 8 2 6" xfId="5407" xr:uid="{0F2BE41F-18CF-48EB-9244-46CBCA5D6C30}"/>
    <cellStyle name="Percent 8 3" xfId="1839" xr:uid="{100B491C-6A71-4F0B-B191-535A0512BDC9}"/>
    <cellStyle name="Percent 8 4" xfId="2709" xr:uid="{49612E54-901D-451D-A645-65D8577D9210}"/>
    <cellStyle name="Percent 8 5" xfId="3588" xr:uid="{36A47EEC-B1FF-4F2C-A1FD-6EB952A3DA47}"/>
    <cellStyle name="Percent 8 6" xfId="4481" xr:uid="{752AAC17-F365-4FB4-91C0-6CFD5995977C}"/>
    <cellStyle name="Percent 8 7" xfId="5406" xr:uid="{3D3C5848-8E82-4AFA-8D41-D3B78E4E48CC}"/>
    <cellStyle name="Percent 9" xfId="976" xr:uid="{4AD63F4E-2806-4017-8C9B-8C4A0DF298FD}"/>
    <cellStyle name="Title 2" xfId="977" xr:uid="{D4E061F8-3979-48A8-9E4E-2921ED936C3B}"/>
    <cellStyle name="Title 3" xfId="978" xr:uid="{BFACF6A8-90CB-4CC2-B153-C09753A6E323}"/>
    <cellStyle name="Title 4" xfId="979" xr:uid="{49B3D19F-FB64-4924-B5DC-F5000F2D360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80" transitionEvaluation="1" transitionEntry="1" codeName="Sheet1">
    <pageSetUpPr autoPageBreaks="0" fitToPage="1"/>
  </sheetPr>
  <dimension ref="A1:CF817"/>
  <sheetViews>
    <sheetView showGridLines="0" tabSelected="1" topLeftCell="A80" zoomScale="90" zoomScaleNormal="90" workbookViewId="0">
      <selection activeCell="H7" sqref="H7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0</v>
      </c>
    </row>
    <row r="2" spans="1:6" ht="12.75" customHeight="1" x14ac:dyDescent="0.3">
      <c r="A2" s="1" t="s">
        <v>1</v>
      </c>
      <c r="C2" s="178"/>
    </row>
    <row r="3" spans="1:6" ht="12.75" customHeight="1" x14ac:dyDescent="0.3">
      <c r="A3" s="150"/>
      <c r="C3" s="178"/>
    </row>
    <row r="4" spans="1:6" ht="12.75" customHeight="1" x14ac:dyDescent="0.3">
      <c r="C4" s="178"/>
    </row>
    <row r="5" spans="1:6" ht="12.75" customHeight="1" x14ac:dyDescent="0.3">
      <c r="A5" s="150" t="s">
        <v>2</v>
      </c>
      <c r="C5" s="178"/>
    </row>
    <row r="6" spans="1:6" ht="12.75" customHeight="1" x14ac:dyDescent="0.3">
      <c r="A6" s="150" t="s">
        <v>3</v>
      </c>
      <c r="C6" s="178"/>
    </row>
    <row r="7" spans="1:6" ht="12.75" customHeight="1" x14ac:dyDescent="0.3">
      <c r="A7" s="150" t="s">
        <v>4</v>
      </c>
      <c r="C7" s="178"/>
    </row>
    <row r="8" spans="1:6" ht="12.75" customHeight="1" x14ac:dyDescent="0.3">
      <c r="C8" s="178"/>
    </row>
    <row r="9" spans="1:6" ht="12.75" customHeight="1" x14ac:dyDescent="0.3">
      <c r="C9" s="178"/>
    </row>
    <row r="10" spans="1:6" ht="12.75" customHeight="1" x14ac:dyDescent="0.3">
      <c r="A10" s="149" t="s">
        <v>5</v>
      </c>
      <c r="C10" s="178"/>
    </row>
    <row r="11" spans="1:6" ht="12.75" customHeight="1" x14ac:dyDescent="0.3">
      <c r="A11" s="149" t="s">
        <v>6</v>
      </c>
      <c r="C11" s="178"/>
    </row>
    <row r="12" spans="1:6" ht="12.75" customHeight="1" x14ac:dyDescent="0.3">
      <c r="C12" s="178"/>
    </row>
    <row r="13" spans="1:6" ht="12.75" customHeight="1" x14ac:dyDescent="0.3">
      <c r="C13" s="178"/>
    </row>
    <row r="14" spans="1:6" ht="12.75" customHeight="1" x14ac:dyDescent="0.3">
      <c r="A14" s="150" t="s">
        <v>7</v>
      </c>
      <c r="C14" s="178"/>
    </row>
    <row r="15" spans="1:6" ht="12.75" customHeight="1" x14ac:dyDescent="0.3">
      <c r="A15" s="150"/>
      <c r="C15" s="178"/>
    </row>
    <row r="16" spans="1:6" ht="12.75" customHeight="1" x14ac:dyDescent="0.3">
      <c r="A16" s="1" t="s">
        <v>8</v>
      </c>
      <c r="C16" s="178"/>
      <c r="F16" s="224" t="s">
        <v>9</v>
      </c>
    </row>
    <row r="17" spans="1:6" ht="12.75" customHeight="1" x14ac:dyDescent="0.3">
      <c r="A17" s="1" t="s">
        <v>10</v>
      </c>
      <c r="C17" s="224" t="s">
        <v>9</v>
      </c>
    </row>
    <row r="18" spans="1:6" ht="12.75" customHeight="1" x14ac:dyDescent="0.3">
      <c r="A18" s="174"/>
      <c r="C18" s="178"/>
    </row>
    <row r="19" spans="1:6" ht="12.75" customHeight="1" x14ac:dyDescent="0.3">
      <c r="C19" s="178"/>
    </row>
    <row r="20" spans="1:6" ht="12.75" customHeight="1" x14ac:dyDescent="0.3">
      <c r="A20" s="210" t="s">
        <v>11</v>
      </c>
      <c r="B20" s="210"/>
      <c r="C20" s="225"/>
      <c r="D20" s="210"/>
      <c r="E20" s="210"/>
      <c r="F20" s="210"/>
    </row>
    <row r="21" spans="1:6" ht="22.5" customHeight="1" x14ac:dyDescent="0.3">
      <c r="A21" s="150"/>
      <c r="C21" s="178"/>
    </row>
    <row r="22" spans="1:6" ht="12.65" customHeight="1" x14ac:dyDescent="0.3">
      <c r="A22" s="182" t="s">
        <v>12</v>
      </c>
      <c r="B22" s="183"/>
      <c r="C22" s="184"/>
      <c r="D22" s="182"/>
      <c r="E22" s="182"/>
    </row>
    <row r="23" spans="1:6" ht="12.65" customHeight="1" x14ac:dyDescent="0.3">
      <c r="B23" s="150"/>
      <c r="C23" s="178"/>
    </row>
    <row r="24" spans="1:6" ht="12.65" customHeight="1" x14ac:dyDescent="0.3">
      <c r="A24" s="185" t="s">
        <v>13</v>
      </c>
      <c r="C24" s="178"/>
    </row>
    <row r="25" spans="1:6" ht="12.65" customHeight="1" x14ac:dyDescent="0.3">
      <c r="A25" s="149" t="s">
        <v>14</v>
      </c>
      <c r="C25" s="178"/>
    </row>
    <row r="26" spans="1:6" ht="12.65" customHeight="1" x14ac:dyDescent="0.3">
      <c r="A26" s="150" t="s">
        <v>15</v>
      </c>
      <c r="C26" s="178"/>
    </row>
    <row r="27" spans="1:6" ht="12.65" customHeight="1" x14ac:dyDescent="0.3">
      <c r="A27" s="149" t="s">
        <v>16</v>
      </c>
      <c r="C27" s="178"/>
    </row>
    <row r="28" spans="1:6" ht="12.65" customHeight="1" x14ac:dyDescent="0.3">
      <c r="A28" s="150" t="s">
        <v>17</v>
      </c>
      <c r="C28" s="178"/>
    </row>
    <row r="29" spans="1:6" ht="12.65" customHeight="1" x14ac:dyDescent="0.3">
      <c r="A29" s="149"/>
      <c r="C29" s="178"/>
    </row>
    <row r="30" spans="1:6" ht="12.65" customHeight="1" x14ac:dyDescent="0.3">
      <c r="A30" s="1" t="s">
        <v>18</v>
      </c>
      <c r="C30" s="178"/>
    </row>
    <row r="31" spans="1:6" ht="12.65" customHeight="1" x14ac:dyDescent="0.3">
      <c r="A31" s="150" t="s">
        <v>19</v>
      </c>
      <c r="C31" s="178"/>
    </row>
    <row r="32" spans="1:6" ht="12.65" customHeight="1" x14ac:dyDescent="0.3">
      <c r="A32" s="150" t="s">
        <v>20</v>
      </c>
      <c r="C32" s="178"/>
    </row>
    <row r="33" spans="1:83" ht="12.65" customHeight="1" x14ac:dyDescent="0.3">
      <c r="A33" s="149" t="s">
        <v>21</v>
      </c>
      <c r="C33" s="178"/>
    </row>
    <row r="34" spans="1:83" ht="12.65" customHeight="1" x14ac:dyDescent="0.3">
      <c r="A34" s="150" t="s">
        <v>22</v>
      </c>
      <c r="C34" s="178"/>
    </row>
    <row r="35" spans="1:83" ht="12.65" customHeight="1" x14ac:dyDescent="0.3">
      <c r="A35" s="150"/>
      <c r="C35" s="178"/>
    </row>
    <row r="36" spans="1:83" ht="12.65" customHeight="1" x14ac:dyDescent="0.3">
      <c r="A36" s="149" t="s">
        <v>23</v>
      </c>
      <c r="C36" s="178"/>
    </row>
    <row r="37" spans="1:83" ht="12.65" customHeight="1" x14ac:dyDescent="0.3">
      <c r="A37" s="150" t="s">
        <v>24</v>
      </c>
      <c r="C37" s="178"/>
    </row>
    <row r="38" spans="1:83" ht="12" customHeight="1" x14ac:dyDescent="0.3">
      <c r="A38" s="149"/>
      <c r="C38" s="178"/>
    </row>
    <row r="39" spans="1:83" ht="12.65" customHeight="1" x14ac:dyDescent="0.3">
      <c r="A39" s="150"/>
      <c r="C39" s="178"/>
    </row>
    <row r="40" spans="1:83" ht="12" customHeight="1" x14ac:dyDescent="0.3">
      <c r="A40" s="150"/>
      <c r="C40" s="178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78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89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5">
      <c r="A47" s="129" t="s">
        <v>220</v>
      </c>
      <c r="B47" s="136"/>
      <c r="C47" s="227">
        <v>0</v>
      </c>
      <c r="D47" s="227">
        <v>0</v>
      </c>
      <c r="E47" s="227">
        <v>583593</v>
      </c>
      <c r="F47" s="227">
        <v>0</v>
      </c>
      <c r="G47" s="227">
        <v>0</v>
      </c>
      <c r="H47" s="227">
        <v>0</v>
      </c>
      <c r="I47" s="227">
        <v>0</v>
      </c>
      <c r="J47" s="227">
        <v>0</v>
      </c>
      <c r="K47" s="227">
        <v>0</v>
      </c>
      <c r="L47" s="227">
        <v>0</v>
      </c>
      <c r="M47" s="227">
        <v>0</v>
      </c>
      <c r="N47" s="227">
        <v>0</v>
      </c>
      <c r="O47" s="227">
        <v>0</v>
      </c>
      <c r="P47" s="227">
        <v>141196</v>
      </c>
      <c r="Q47" s="227">
        <v>0</v>
      </c>
      <c r="R47" s="227">
        <v>59028</v>
      </c>
      <c r="S47" s="227">
        <v>0</v>
      </c>
      <c r="T47" s="227">
        <v>0</v>
      </c>
      <c r="U47" s="227">
        <v>230578</v>
      </c>
      <c r="V47" s="227">
        <v>0</v>
      </c>
      <c r="W47" s="227">
        <v>0</v>
      </c>
      <c r="X47" s="227">
        <v>0</v>
      </c>
      <c r="Y47" s="227">
        <v>186653</v>
      </c>
      <c r="Z47" s="227">
        <v>0</v>
      </c>
      <c r="AA47" s="227">
        <v>0</v>
      </c>
      <c r="AB47" s="227">
        <v>32316</v>
      </c>
      <c r="AC47" s="227">
        <v>36377</v>
      </c>
      <c r="AD47" s="227">
        <v>0</v>
      </c>
      <c r="AE47" s="227">
        <v>149492</v>
      </c>
      <c r="AF47" s="227">
        <v>0</v>
      </c>
      <c r="AG47" s="227">
        <v>348427</v>
      </c>
      <c r="AH47" s="227">
        <v>0</v>
      </c>
      <c r="AI47" s="227">
        <v>0</v>
      </c>
      <c r="AJ47" s="227">
        <v>812813</v>
      </c>
      <c r="AK47" s="227">
        <v>6442</v>
      </c>
      <c r="AL47" s="227">
        <v>0</v>
      </c>
      <c r="AM47" s="227">
        <v>0</v>
      </c>
      <c r="AN47" s="227">
        <v>0</v>
      </c>
      <c r="AO47" s="227">
        <v>0</v>
      </c>
      <c r="AP47" s="227">
        <v>0</v>
      </c>
      <c r="AQ47" s="227">
        <v>0</v>
      </c>
      <c r="AR47" s="227">
        <v>0</v>
      </c>
      <c r="AS47" s="227">
        <v>0</v>
      </c>
      <c r="AT47" s="227">
        <v>0</v>
      </c>
      <c r="AU47" s="227">
        <v>0</v>
      </c>
      <c r="AV47" s="227">
        <v>0</v>
      </c>
      <c r="AW47" s="227">
        <v>0</v>
      </c>
      <c r="AX47" s="227">
        <v>0</v>
      </c>
      <c r="AY47" s="227">
        <v>249634</v>
      </c>
      <c r="AZ47" s="227">
        <v>0</v>
      </c>
      <c r="BA47" s="227">
        <v>0</v>
      </c>
      <c r="BB47" s="227">
        <v>0</v>
      </c>
      <c r="BC47" s="227">
        <v>0</v>
      </c>
      <c r="BD47" s="227">
        <v>8933</v>
      </c>
      <c r="BE47" s="227">
        <v>106570</v>
      </c>
      <c r="BF47" s="227">
        <v>197011</v>
      </c>
      <c r="BG47" s="227">
        <v>0</v>
      </c>
      <c r="BH47" s="227">
        <v>82458</v>
      </c>
      <c r="BI47" s="227">
        <v>0</v>
      </c>
      <c r="BJ47" s="227">
        <v>69313</v>
      </c>
      <c r="BK47" s="227">
        <v>6780</v>
      </c>
      <c r="BL47" s="227">
        <v>181513</v>
      </c>
      <c r="BM47" s="227">
        <v>0</v>
      </c>
      <c r="BN47" s="227">
        <v>574340</v>
      </c>
      <c r="BO47" s="227">
        <v>0</v>
      </c>
      <c r="BP47" s="227">
        <v>0</v>
      </c>
      <c r="BQ47" s="227">
        <v>0</v>
      </c>
      <c r="BR47" s="227">
        <v>63589</v>
      </c>
      <c r="BS47" s="227">
        <v>0</v>
      </c>
      <c r="BT47" s="227">
        <v>0</v>
      </c>
      <c r="BU47" s="227">
        <v>0</v>
      </c>
      <c r="BV47" s="227">
        <v>48208</v>
      </c>
      <c r="BW47" s="227">
        <v>0</v>
      </c>
      <c r="BX47" s="227">
        <v>0</v>
      </c>
      <c r="BY47" s="227">
        <v>67306</v>
      </c>
      <c r="BZ47" s="227">
        <v>0</v>
      </c>
      <c r="CA47" s="227">
        <v>145195</v>
      </c>
      <c r="CB47" s="227">
        <v>0</v>
      </c>
      <c r="CC47" s="227">
        <v>0</v>
      </c>
      <c r="CD47" s="129"/>
      <c r="CE47" s="129">
        <f>SUM(C47:CC47)</f>
        <v>4387765</v>
      </c>
    </row>
    <row r="48" spans="1:83" ht="12.65" customHeight="1" x14ac:dyDescent="0.3">
      <c r="A48" s="129" t="s">
        <v>221</v>
      </c>
      <c r="B48" s="136">
        <v>31591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4982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1107</v>
      </c>
      <c r="Q48" s="129">
        <f>ROUND(((B48/CE61)*Q61),0)</f>
        <v>0</v>
      </c>
      <c r="R48" s="129">
        <f>ROUND(((B48/CE61)*R61),0)</f>
        <v>706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1823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1613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362</v>
      </c>
      <c r="AC48" s="129">
        <f>ROUND(((B48/CE61)*AC61),0)</f>
        <v>316</v>
      </c>
      <c r="AD48" s="129">
        <f>ROUND(((B48/CE61)*AD61),0)</f>
        <v>0</v>
      </c>
      <c r="AE48" s="129">
        <f>ROUND(((B48/CE61)*AE61),0)</f>
        <v>1160</v>
      </c>
      <c r="AF48" s="129">
        <f>ROUND(((B48/CE61)*AF61),0)</f>
        <v>0</v>
      </c>
      <c r="AG48" s="129">
        <f>ROUND(((B48/CE61)*AG61),0)</f>
        <v>3132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7019</v>
      </c>
      <c r="AK48" s="129">
        <f>ROUND(((B48/CE61)*AK61),0)</f>
        <v>71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728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278</v>
      </c>
      <c r="BE48" s="129">
        <f>ROUND(((B48/CE61)*BE61),0)</f>
        <v>645</v>
      </c>
      <c r="BF48" s="129">
        <f>ROUND(((B48/CE61)*BF61),0)</f>
        <v>993</v>
      </c>
      <c r="BG48" s="129">
        <f>ROUND(((B48/CE61)*BG61),0)</f>
        <v>0</v>
      </c>
      <c r="BH48" s="129">
        <f>ROUND(((B48/CE61)*BH61),0)</f>
        <v>670</v>
      </c>
      <c r="BI48" s="129">
        <f>ROUND(((B48/CE61)*BI61),0)</f>
        <v>0</v>
      </c>
      <c r="BJ48" s="129">
        <f>ROUND(((B48/CE61)*BJ61),0)</f>
        <v>356</v>
      </c>
      <c r="BK48" s="129">
        <f>ROUND(((B48/CE61)*BK61),0)</f>
        <v>44</v>
      </c>
      <c r="BL48" s="129">
        <f>ROUND(((B48/CE61)*BL61),0)</f>
        <v>999</v>
      </c>
      <c r="BM48" s="129">
        <f>ROUND(((B48/CE61)*BM61),0)</f>
        <v>0</v>
      </c>
      <c r="BN48" s="129">
        <f>ROUND(((B48/CE61)*BN61),0)</f>
        <v>2313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446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233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621</v>
      </c>
      <c r="BZ48" s="129">
        <f>ROUND(((B48/CE61)*BZ61),0)</f>
        <v>0</v>
      </c>
      <c r="CA48" s="129">
        <f>ROUND(((B48/CE61)*CA61),0)</f>
        <v>977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31594</v>
      </c>
    </row>
    <row r="49" spans="1:83" ht="12.65" customHeight="1" x14ac:dyDescent="0.3">
      <c r="A49" s="129" t="s">
        <v>222</v>
      </c>
      <c r="B49" s="129">
        <f>B47+B48</f>
        <v>31591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5">
      <c r="A51" s="127" t="s">
        <v>223</v>
      </c>
      <c r="B51" s="137"/>
      <c r="C51" s="228">
        <v>0</v>
      </c>
      <c r="D51" s="228">
        <v>0</v>
      </c>
      <c r="E51" s="228">
        <v>0</v>
      </c>
      <c r="F51" s="228">
        <v>0</v>
      </c>
      <c r="G51" s="228">
        <v>0</v>
      </c>
      <c r="H51" s="228">
        <v>0</v>
      </c>
      <c r="I51" s="228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228">
        <v>0</v>
      </c>
      <c r="P51" s="228">
        <v>0</v>
      </c>
      <c r="Q51" s="228">
        <v>0</v>
      </c>
      <c r="R51" s="228">
        <v>0</v>
      </c>
      <c r="S51" s="228">
        <v>0</v>
      </c>
      <c r="T51" s="228">
        <v>0</v>
      </c>
      <c r="U51" s="228">
        <v>0</v>
      </c>
      <c r="V51" s="228">
        <v>0</v>
      </c>
      <c r="W51" s="228">
        <v>0</v>
      </c>
      <c r="X51" s="228">
        <v>0</v>
      </c>
      <c r="Y51" s="228">
        <v>0</v>
      </c>
      <c r="Z51" s="228">
        <v>0</v>
      </c>
      <c r="AA51" s="228">
        <v>0</v>
      </c>
      <c r="AB51" s="228">
        <v>0</v>
      </c>
      <c r="AC51" s="228">
        <v>0</v>
      </c>
      <c r="AD51" s="228">
        <v>0</v>
      </c>
      <c r="AE51" s="228">
        <v>0</v>
      </c>
      <c r="AF51" s="228">
        <v>0</v>
      </c>
      <c r="AG51" s="228">
        <v>0</v>
      </c>
      <c r="AH51" s="228">
        <v>0</v>
      </c>
      <c r="AI51" s="228">
        <v>0</v>
      </c>
      <c r="AJ51" s="228">
        <v>0</v>
      </c>
      <c r="AK51" s="228">
        <v>0</v>
      </c>
      <c r="AL51" s="228">
        <v>0</v>
      </c>
      <c r="AM51" s="228">
        <v>0</v>
      </c>
      <c r="AN51" s="228">
        <v>0</v>
      </c>
      <c r="AO51" s="228">
        <v>0</v>
      </c>
      <c r="AP51" s="228">
        <v>0</v>
      </c>
      <c r="AQ51" s="228">
        <v>0</v>
      </c>
      <c r="AR51" s="228">
        <v>0</v>
      </c>
      <c r="AS51" s="228">
        <v>0</v>
      </c>
      <c r="AT51" s="228">
        <v>0</v>
      </c>
      <c r="AU51" s="228">
        <v>0</v>
      </c>
      <c r="AV51" s="228">
        <v>0</v>
      </c>
      <c r="AW51" s="228">
        <v>0</v>
      </c>
      <c r="AX51" s="228">
        <v>0</v>
      </c>
      <c r="AY51" s="228">
        <v>0</v>
      </c>
      <c r="AZ51" s="228">
        <v>0</v>
      </c>
      <c r="BA51" s="228">
        <v>0</v>
      </c>
      <c r="BB51" s="228">
        <v>0</v>
      </c>
      <c r="BC51" s="228">
        <v>0</v>
      </c>
      <c r="BD51" s="228">
        <v>0</v>
      </c>
      <c r="BE51" s="228">
        <v>0</v>
      </c>
      <c r="BF51" s="228">
        <v>0</v>
      </c>
      <c r="BG51" s="228">
        <v>0</v>
      </c>
      <c r="BH51" s="228">
        <v>0</v>
      </c>
      <c r="BI51" s="228">
        <v>0</v>
      </c>
      <c r="BJ51" s="228">
        <v>0</v>
      </c>
      <c r="BK51" s="228">
        <v>0</v>
      </c>
      <c r="BL51" s="228">
        <v>0</v>
      </c>
      <c r="BM51" s="228">
        <v>0</v>
      </c>
      <c r="BN51" s="228">
        <v>0</v>
      </c>
      <c r="BO51" s="228">
        <v>0</v>
      </c>
      <c r="BP51" s="228">
        <v>0</v>
      </c>
      <c r="BQ51" s="228">
        <v>0</v>
      </c>
      <c r="BR51" s="228">
        <v>0</v>
      </c>
      <c r="BS51" s="228">
        <v>0</v>
      </c>
      <c r="BT51" s="228">
        <v>0</v>
      </c>
      <c r="BU51" s="228">
        <v>0</v>
      </c>
      <c r="BV51" s="228">
        <v>0</v>
      </c>
      <c r="BW51" s="228">
        <v>0</v>
      </c>
      <c r="BX51" s="228">
        <v>0</v>
      </c>
      <c r="BY51" s="228">
        <v>0</v>
      </c>
      <c r="BZ51" s="228">
        <v>0</v>
      </c>
      <c r="CA51" s="228">
        <v>0</v>
      </c>
      <c r="CB51" s="228">
        <v>0</v>
      </c>
      <c r="CC51" s="228">
        <v>0</v>
      </c>
      <c r="CD51" s="129"/>
      <c r="CE51" s="129">
        <f>SUM(C51:CD51)</f>
        <v>0</v>
      </c>
    </row>
    <row r="52" spans="1:83" ht="12.65" customHeight="1" x14ac:dyDescent="0.35">
      <c r="A52" s="127" t="s">
        <v>224</v>
      </c>
      <c r="B52" s="229">
        <v>1030241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147261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72660</v>
      </c>
      <c r="Q52" s="129">
        <f>ROUND((B52/(CE76+CF76)*Q76),0)</f>
        <v>0</v>
      </c>
      <c r="R52" s="129">
        <f>ROUND((B52/(CE76+CF76)*R76),0)</f>
        <v>897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34006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69549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1647</v>
      </c>
      <c r="AC52" s="129">
        <f>ROUND((B52/(CE76+CF76)*AC76),0)</f>
        <v>18156</v>
      </c>
      <c r="AD52" s="129">
        <f>ROUND((B52/(CE76+CF76)*AD76),0)</f>
        <v>0</v>
      </c>
      <c r="AE52" s="129">
        <f>ROUND((B52/(CE76+CF76)*AE76),0)</f>
        <v>32066</v>
      </c>
      <c r="AF52" s="129">
        <f>ROUND((B52/(CE76+CF76)*AF76),0)</f>
        <v>0</v>
      </c>
      <c r="AG52" s="129">
        <f>ROUND((B52/(CE76+CF76)*AG76),0)</f>
        <v>93177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204456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32853</v>
      </c>
      <c r="AZ52" s="129">
        <f>ROUND((B52/(CE76+CF76)*AZ76),0)</f>
        <v>0</v>
      </c>
      <c r="BA52" s="129">
        <f>ROUND((B52/(CE76+CF76)*BA76),0)</f>
        <v>26429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12226</v>
      </c>
      <c r="BE52" s="129">
        <f>ROUND((B52/(CE76+CF76)*BE76),0)</f>
        <v>63198</v>
      </c>
      <c r="BF52" s="129">
        <f>ROUND((B52/(CE76+CF76)*BF76),0)</f>
        <v>3606</v>
      </c>
      <c r="BG52" s="129">
        <f>ROUND((B52/(CE76+CF76)*BG76),0)</f>
        <v>0</v>
      </c>
      <c r="BH52" s="129">
        <f>ROUND((B52/(CE76+CF76)*BH76),0)</f>
        <v>35122</v>
      </c>
      <c r="BI52" s="129">
        <f>ROUND((B52/(CE76+CF76)*BI76),0)</f>
        <v>0</v>
      </c>
      <c r="BJ52" s="129">
        <f>ROUND((B52/(CE76+CF76)*BJ76),0)</f>
        <v>35122</v>
      </c>
      <c r="BK52" s="129">
        <f>ROUND((B52/(CE76+CF76)*BK76),0)</f>
        <v>35122</v>
      </c>
      <c r="BL52" s="129">
        <f>ROUND((B52/(CE76+CF76)*BL76),0)</f>
        <v>34097</v>
      </c>
      <c r="BM52" s="129">
        <f>ROUND((B52/(CE76+CF76)*BM76),0)</f>
        <v>0</v>
      </c>
      <c r="BN52" s="129">
        <f>ROUND((B52/(CE76+CF76)*BN76),0)</f>
        <v>35122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37264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6205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1030241</v>
      </c>
    </row>
    <row r="53" spans="1:83" ht="12.65" customHeight="1" x14ac:dyDescent="0.3">
      <c r="A53" s="129" t="s">
        <v>222</v>
      </c>
      <c r="B53" s="129">
        <f>B51+B52</f>
        <v>1030241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0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89" t="s">
        <v>236</v>
      </c>
      <c r="S58" s="191" t="s">
        <v>237</v>
      </c>
      <c r="T58" s="191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1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1" t="s">
        <v>237</v>
      </c>
      <c r="AW58" s="191" t="s">
        <v>237</v>
      </c>
      <c r="AX58" s="191" t="s">
        <v>237</v>
      </c>
      <c r="AY58" s="126" t="s">
        <v>248</v>
      </c>
      <c r="AZ58" s="126" t="s">
        <v>248</v>
      </c>
      <c r="BA58" s="191" t="s">
        <v>237</v>
      </c>
      <c r="BB58" s="191" t="s">
        <v>237</v>
      </c>
      <c r="BC58" s="191" t="s">
        <v>237</v>
      </c>
      <c r="BD58" s="191" t="s">
        <v>237</v>
      </c>
      <c r="BE58" s="126" t="s">
        <v>249</v>
      </c>
      <c r="BF58" s="191" t="s">
        <v>237</v>
      </c>
      <c r="BG58" s="191" t="s">
        <v>237</v>
      </c>
      <c r="BH58" s="191" t="s">
        <v>237</v>
      </c>
      <c r="BI58" s="191" t="s">
        <v>237</v>
      </c>
      <c r="BJ58" s="191" t="s">
        <v>237</v>
      </c>
      <c r="BK58" s="191" t="s">
        <v>237</v>
      </c>
      <c r="BL58" s="191" t="s">
        <v>237</v>
      </c>
      <c r="BM58" s="191" t="s">
        <v>237</v>
      </c>
      <c r="BN58" s="191" t="s">
        <v>237</v>
      </c>
      <c r="BO58" s="191" t="s">
        <v>237</v>
      </c>
      <c r="BP58" s="191" t="s">
        <v>237</v>
      </c>
      <c r="BQ58" s="191" t="s">
        <v>237</v>
      </c>
      <c r="BR58" s="191" t="s">
        <v>237</v>
      </c>
      <c r="BS58" s="191" t="s">
        <v>237</v>
      </c>
      <c r="BT58" s="191" t="s">
        <v>237</v>
      </c>
      <c r="BU58" s="191" t="s">
        <v>237</v>
      </c>
      <c r="BV58" s="191" t="s">
        <v>237</v>
      </c>
      <c r="BW58" s="191" t="s">
        <v>237</v>
      </c>
      <c r="BX58" s="191" t="s">
        <v>237</v>
      </c>
      <c r="BY58" s="191" t="s">
        <v>237</v>
      </c>
      <c r="BZ58" s="191" t="s">
        <v>237</v>
      </c>
      <c r="CA58" s="191" t="s">
        <v>237</v>
      </c>
      <c r="CB58" s="191" t="s">
        <v>237</v>
      </c>
      <c r="CC58" s="191" t="s">
        <v>237</v>
      </c>
      <c r="CD58" s="191" t="s">
        <v>237</v>
      </c>
      <c r="CE58" s="191" t="s">
        <v>237</v>
      </c>
    </row>
    <row r="59" spans="1:83" ht="12.65" customHeight="1" x14ac:dyDescent="0.35">
      <c r="A59" s="127" t="s">
        <v>250</v>
      </c>
      <c r="B59" s="129"/>
      <c r="C59" s="137"/>
      <c r="D59" s="137"/>
      <c r="E59" s="137">
        <v>1184</v>
      </c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8"/>
      <c r="Q59" s="138"/>
      <c r="R59" s="138"/>
      <c r="S59" s="192"/>
      <c r="T59" s="192"/>
      <c r="U59" s="232">
        <v>12704</v>
      </c>
      <c r="V59" s="231"/>
      <c r="W59" s="231"/>
      <c r="X59" s="231"/>
      <c r="Y59" s="231">
        <v>10558</v>
      </c>
      <c r="Z59" s="231"/>
      <c r="AA59" s="231"/>
      <c r="AB59" s="192"/>
      <c r="AC59" s="235"/>
      <c r="AD59" s="235"/>
      <c r="AE59" s="235">
        <v>4848</v>
      </c>
      <c r="AF59" s="235"/>
      <c r="AG59" s="235">
        <v>6972</v>
      </c>
      <c r="AH59" s="235"/>
      <c r="AI59" s="235"/>
      <c r="AJ59" s="235">
        <v>16490</v>
      </c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192"/>
      <c r="AW59" s="192"/>
      <c r="AX59" s="192"/>
      <c r="AY59" s="237">
        <v>3968</v>
      </c>
      <c r="AZ59" s="237"/>
      <c r="BA59" s="192"/>
      <c r="BB59" s="192"/>
      <c r="BC59" s="192"/>
      <c r="BD59" s="192"/>
      <c r="BE59" s="239">
        <v>56290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5">
      <c r="A60" s="193" t="s">
        <v>251</v>
      </c>
      <c r="B60" s="129"/>
      <c r="C60" s="139"/>
      <c r="D60" s="140"/>
      <c r="E60" s="140">
        <v>20.28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3.59</v>
      </c>
      <c r="Q60" s="169"/>
      <c r="R60" s="169">
        <v>0.49</v>
      </c>
      <c r="S60" s="230"/>
      <c r="T60" s="230"/>
      <c r="U60" s="234">
        <v>7.64</v>
      </c>
      <c r="V60" s="233"/>
      <c r="W60" s="233"/>
      <c r="X60" s="233"/>
      <c r="Y60" s="233">
        <v>4.2699999999999996</v>
      </c>
      <c r="Z60" s="233"/>
      <c r="AA60" s="233"/>
      <c r="AB60" s="230">
        <v>0.93</v>
      </c>
      <c r="AC60" s="236">
        <v>0.78</v>
      </c>
      <c r="AD60" s="236"/>
      <c r="AE60" s="236">
        <v>3.9</v>
      </c>
      <c r="AF60" s="236"/>
      <c r="AG60" s="236">
        <v>14.37</v>
      </c>
      <c r="AH60" s="236"/>
      <c r="AI60" s="236"/>
      <c r="AJ60" s="236">
        <v>21.19</v>
      </c>
      <c r="AK60" s="236">
        <v>0.61</v>
      </c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0"/>
      <c r="AW60" s="230"/>
      <c r="AX60" s="230"/>
      <c r="AY60" s="238">
        <v>6.1</v>
      </c>
      <c r="AZ60" s="238"/>
      <c r="BA60" s="230"/>
      <c r="BB60" s="230"/>
      <c r="BC60" s="230"/>
      <c r="BD60" s="230">
        <v>2.75</v>
      </c>
      <c r="BE60" s="240">
        <v>4.0199999999999996</v>
      </c>
      <c r="BF60" s="230">
        <v>7.46</v>
      </c>
      <c r="BG60" s="230"/>
      <c r="BH60" s="230">
        <v>1.61</v>
      </c>
      <c r="BI60" s="230"/>
      <c r="BJ60" s="230">
        <v>2.2000000000000002</v>
      </c>
      <c r="BK60" s="230">
        <v>3.23</v>
      </c>
      <c r="BL60" s="230">
        <v>6.62</v>
      </c>
      <c r="BM60" s="230"/>
      <c r="BN60" s="230">
        <v>4.53</v>
      </c>
      <c r="BO60" s="230"/>
      <c r="BP60" s="230"/>
      <c r="BQ60" s="230"/>
      <c r="BR60" s="230">
        <v>2.2000000000000002</v>
      </c>
      <c r="BS60" s="230"/>
      <c r="BT60" s="230"/>
      <c r="BU60" s="230"/>
      <c r="BV60" s="230">
        <v>1.37</v>
      </c>
      <c r="BW60" s="230"/>
      <c r="BX60" s="230"/>
      <c r="BY60" s="230">
        <v>1.5</v>
      </c>
      <c r="BZ60" s="230"/>
      <c r="CA60" s="230">
        <v>8</v>
      </c>
      <c r="CB60" s="230"/>
      <c r="CC60" s="230"/>
      <c r="CD60" s="191" t="s">
        <v>237</v>
      </c>
      <c r="CE60" s="194">
        <f t="shared" ref="CE60:CE70" si="0">SUM(C60:CD60)</f>
        <v>129.63999999999999</v>
      </c>
    </row>
    <row r="61" spans="1:83" ht="12.65" customHeight="1" x14ac:dyDescent="0.35">
      <c r="A61" s="127" t="s">
        <v>252</v>
      </c>
      <c r="B61" s="129"/>
      <c r="C61" s="137">
        <v>0</v>
      </c>
      <c r="D61" s="137">
        <v>0</v>
      </c>
      <c r="E61" s="137">
        <v>2190458</v>
      </c>
      <c r="F61" s="138">
        <v>0</v>
      </c>
      <c r="G61" s="137">
        <v>0</v>
      </c>
      <c r="H61" s="137">
        <v>0</v>
      </c>
      <c r="I61" s="138">
        <v>0</v>
      </c>
      <c r="J61" s="138">
        <v>0</v>
      </c>
      <c r="K61" s="138">
        <v>0</v>
      </c>
      <c r="L61" s="138">
        <v>0</v>
      </c>
      <c r="M61" s="137">
        <v>0</v>
      </c>
      <c r="N61" s="137">
        <v>0</v>
      </c>
      <c r="O61" s="137">
        <v>0</v>
      </c>
      <c r="P61" s="138">
        <v>486601</v>
      </c>
      <c r="Q61" s="138">
        <v>0</v>
      </c>
      <c r="R61" s="138">
        <v>310336</v>
      </c>
      <c r="S61" s="228">
        <v>0</v>
      </c>
      <c r="T61" s="228">
        <v>0</v>
      </c>
      <c r="U61" s="228">
        <v>801634</v>
      </c>
      <c r="V61" s="228">
        <v>0</v>
      </c>
      <c r="W61" s="228">
        <v>0</v>
      </c>
      <c r="X61" s="228">
        <v>0</v>
      </c>
      <c r="Y61" s="228">
        <v>708964</v>
      </c>
      <c r="Z61" s="228">
        <v>0</v>
      </c>
      <c r="AA61" s="228">
        <v>0</v>
      </c>
      <c r="AB61" s="228">
        <v>159180</v>
      </c>
      <c r="AC61" s="228">
        <v>139133</v>
      </c>
      <c r="AD61" s="228">
        <v>0</v>
      </c>
      <c r="AE61" s="228">
        <v>509884</v>
      </c>
      <c r="AF61" s="228">
        <v>0</v>
      </c>
      <c r="AG61" s="228">
        <v>1377022</v>
      </c>
      <c r="AH61" s="228">
        <v>0</v>
      </c>
      <c r="AI61" s="228">
        <v>0</v>
      </c>
      <c r="AJ61" s="228">
        <v>3085860</v>
      </c>
      <c r="AK61" s="228">
        <v>31095</v>
      </c>
      <c r="AL61" s="228">
        <v>0</v>
      </c>
      <c r="AM61" s="228">
        <v>0</v>
      </c>
      <c r="AN61" s="228">
        <v>0</v>
      </c>
      <c r="AO61" s="228">
        <v>0</v>
      </c>
      <c r="AP61" s="228">
        <v>0</v>
      </c>
      <c r="AQ61" s="228">
        <v>0</v>
      </c>
      <c r="AR61" s="228">
        <v>0</v>
      </c>
      <c r="AS61" s="228">
        <v>0</v>
      </c>
      <c r="AT61" s="228">
        <v>0</v>
      </c>
      <c r="AU61" s="228">
        <v>0</v>
      </c>
      <c r="AV61" s="228">
        <v>0</v>
      </c>
      <c r="AW61" s="228">
        <v>0</v>
      </c>
      <c r="AX61" s="228">
        <v>0</v>
      </c>
      <c r="AY61" s="228">
        <v>320111</v>
      </c>
      <c r="AZ61" s="228">
        <v>0</v>
      </c>
      <c r="BA61" s="228">
        <v>0</v>
      </c>
      <c r="BB61" s="228">
        <v>0</v>
      </c>
      <c r="BC61" s="228">
        <v>0</v>
      </c>
      <c r="BD61" s="228">
        <v>122072</v>
      </c>
      <c r="BE61" s="228">
        <v>283365</v>
      </c>
      <c r="BF61" s="228">
        <v>436635</v>
      </c>
      <c r="BG61" s="228">
        <v>0</v>
      </c>
      <c r="BH61" s="228">
        <v>294551</v>
      </c>
      <c r="BI61" s="228">
        <v>0</v>
      </c>
      <c r="BJ61" s="228">
        <v>156366</v>
      </c>
      <c r="BK61" s="228">
        <v>19146</v>
      </c>
      <c r="BL61" s="228">
        <v>439061</v>
      </c>
      <c r="BM61" s="228">
        <v>0</v>
      </c>
      <c r="BN61" s="228">
        <v>1016726</v>
      </c>
      <c r="BO61" s="228">
        <v>0</v>
      </c>
      <c r="BP61" s="228">
        <v>0</v>
      </c>
      <c r="BQ61" s="228">
        <v>0</v>
      </c>
      <c r="BR61" s="228">
        <v>196189</v>
      </c>
      <c r="BS61" s="228">
        <v>0</v>
      </c>
      <c r="BT61" s="228">
        <v>0</v>
      </c>
      <c r="BU61" s="228">
        <v>0</v>
      </c>
      <c r="BV61" s="228">
        <v>102261</v>
      </c>
      <c r="BW61" s="228">
        <v>0</v>
      </c>
      <c r="BX61" s="228">
        <v>0</v>
      </c>
      <c r="BY61" s="228">
        <v>272897</v>
      </c>
      <c r="BZ61" s="228">
        <v>0</v>
      </c>
      <c r="CA61" s="228">
        <v>429417</v>
      </c>
      <c r="CB61" s="228">
        <v>0</v>
      </c>
      <c r="CC61" s="228">
        <v>0</v>
      </c>
      <c r="CD61" s="191" t="s">
        <v>237</v>
      </c>
      <c r="CE61" s="129">
        <f t="shared" si="0"/>
        <v>13888964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588575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142303</v>
      </c>
      <c r="Q62" s="129">
        <f t="shared" si="1"/>
        <v>0</v>
      </c>
      <c r="R62" s="129">
        <f t="shared" si="1"/>
        <v>59734</v>
      </c>
      <c r="S62" s="129">
        <f t="shared" si="1"/>
        <v>0</v>
      </c>
      <c r="T62" s="129">
        <f t="shared" si="1"/>
        <v>0</v>
      </c>
      <c r="U62" s="129">
        <f t="shared" si="1"/>
        <v>232401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188266</v>
      </c>
      <c r="Z62" s="129">
        <f t="shared" si="1"/>
        <v>0</v>
      </c>
      <c r="AA62" s="129">
        <f t="shared" si="1"/>
        <v>0</v>
      </c>
      <c r="AB62" s="129">
        <f t="shared" si="1"/>
        <v>32678</v>
      </c>
      <c r="AC62" s="129">
        <f t="shared" si="1"/>
        <v>36693</v>
      </c>
      <c r="AD62" s="129">
        <f t="shared" si="1"/>
        <v>0</v>
      </c>
      <c r="AE62" s="129">
        <f t="shared" si="1"/>
        <v>150652</v>
      </c>
      <c r="AF62" s="129">
        <f t="shared" si="1"/>
        <v>0</v>
      </c>
      <c r="AG62" s="129">
        <f t="shared" si="1"/>
        <v>351559</v>
      </c>
      <c r="AH62" s="129">
        <f t="shared" si="1"/>
        <v>0</v>
      </c>
      <c r="AI62" s="129">
        <f t="shared" si="1"/>
        <v>0</v>
      </c>
      <c r="AJ62" s="129">
        <f t="shared" si="1"/>
        <v>819832</v>
      </c>
      <c r="AK62" s="129">
        <f t="shared" si="1"/>
        <v>6513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250362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9211</v>
      </c>
      <c r="BE62" s="129">
        <f t="shared" si="1"/>
        <v>107215</v>
      </c>
      <c r="BF62" s="129">
        <f t="shared" si="1"/>
        <v>198004</v>
      </c>
      <c r="BG62" s="129">
        <f t="shared" si="1"/>
        <v>0</v>
      </c>
      <c r="BH62" s="129">
        <f t="shared" si="1"/>
        <v>83128</v>
      </c>
      <c r="BI62" s="129">
        <f t="shared" si="1"/>
        <v>0</v>
      </c>
      <c r="BJ62" s="129">
        <f t="shared" si="1"/>
        <v>69669</v>
      </c>
      <c r="BK62" s="129">
        <f t="shared" si="1"/>
        <v>6824</v>
      </c>
      <c r="BL62" s="129">
        <f t="shared" si="1"/>
        <v>182512</v>
      </c>
      <c r="BM62" s="129">
        <f t="shared" si="1"/>
        <v>0</v>
      </c>
      <c r="BN62" s="129">
        <f t="shared" si="1"/>
        <v>576653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64035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48441</v>
      </c>
      <c r="BW62" s="129">
        <f t="shared" si="2"/>
        <v>0</v>
      </c>
      <c r="BX62" s="129">
        <f t="shared" si="2"/>
        <v>0</v>
      </c>
      <c r="BY62" s="129">
        <f t="shared" si="2"/>
        <v>67927</v>
      </c>
      <c r="BZ62" s="129">
        <f t="shared" si="2"/>
        <v>0</v>
      </c>
      <c r="CA62" s="129">
        <f t="shared" si="2"/>
        <v>146172</v>
      </c>
      <c r="CB62" s="129">
        <f t="shared" si="2"/>
        <v>0</v>
      </c>
      <c r="CC62" s="129">
        <f t="shared" si="2"/>
        <v>0</v>
      </c>
      <c r="CD62" s="191" t="s">
        <v>237</v>
      </c>
      <c r="CE62" s="129">
        <f t="shared" si="0"/>
        <v>4419359</v>
      </c>
    </row>
    <row r="63" spans="1:83" ht="12.65" customHeight="1" x14ac:dyDescent="0.3">
      <c r="A63" s="127" t="s">
        <v>253</v>
      </c>
      <c r="B63" s="129"/>
      <c r="C63" s="137">
        <v>0</v>
      </c>
      <c r="D63" s="137">
        <v>0</v>
      </c>
      <c r="E63" s="137">
        <v>0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91" t="s">
        <v>237</v>
      </c>
      <c r="CE63" s="129">
        <f t="shared" si="0"/>
        <v>0</v>
      </c>
    </row>
    <row r="64" spans="1:83" ht="12.65" customHeight="1" x14ac:dyDescent="0.3">
      <c r="A64" s="127" t="s">
        <v>254</v>
      </c>
      <c r="B64" s="129"/>
      <c r="C64" s="137">
        <v>0</v>
      </c>
      <c r="D64" s="137">
        <v>0</v>
      </c>
      <c r="E64" s="138">
        <v>196971</v>
      </c>
      <c r="F64" s="138">
        <v>0</v>
      </c>
      <c r="G64" s="137">
        <v>0</v>
      </c>
      <c r="H64" s="137">
        <v>0</v>
      </c>
      <c r="I64" s="138">
        <v>0</v>
      </c>
      <c r="J64" s="138">
        <v>0</v>
      </c>
      <c r="K64" s="138">
        <v>0</v>
      </c>
      <c r="L64" s="138">
        <v>0</v>
      </c>
      <c r="M64" s="137">
        <v>0</v>
      </c>
      <c r="N64" s="137">
        <v>0</v>
      </c>
      <c r="O64" s="137">
        <v>0</v>
      </c>
      <c r="P64" s="138">
        <v>311354</v>
      </c>
      <c r="Q64" s="138">
        <v>0</v>
      </c>
      <c r="R64" s="138">
        <v>0</v>
      </c>
      <c r="S64" s="138">
        <v>77292</v>
      </c>
      <c r="T64" s="138">
        <v>0</v>
      </c>
      <c r="U64" s="138">
        <v>701821</v>
      </c>
      <c r="V64" s="138">
        <v>0</v>
      </c>
      <c r="W64" s="138">
        <v>0</v>
      </c>
      <c r="X64" s="138">
        <v>588</v>
      </c>
      <c r="Y64" s="138">
        <v>97597</v>
      </c>
      <c r="Z64" s="138">
        <v>0</v>
      </c>
      <c r="AA64" s="138">
        <v>0</v>
      </c>
      <c r="AB64" s="138">
        <v>733870</v>
      </c>
      <c r="AC64" s="138">
        <v>19614</v>
      </c>
      <c r="AD64" s="138">
        <v>0</v>
      </c>
      <c r="AE64" s="138">
        <v>55346</v>
      </c>
      <c r="AF64" s="138">
        <v>0</v>
      </c>
      <c r="AG64" s="138">
        <v>157186</v>
      </c>
      <c r="AH64" s="138">
        <v>0</v>
      </c>
      <c r="AI64" s="138">
        <v>0</v>
      </c>
      <c r="AJ64" s="138">
        <v>245054</v>
      </c>
      <c r="AK64" s="138">
        <v>452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22</v>
      </c>
      <c r="AW64" s="138">
        <v>0</v>
      </c>
      <c r="AX64" s="138">
        <v>0</v>
      </c>
      <c r="AY64" s="138">
        <v>48964</v>
      </c>
      <c r="AZ64" s="138">
        <v>0</v>
      </c>
      <c r="BA64" s="138">
        <v>0</v>
      </c>
      <c r="BB64" s="138">
        <v>0</v>
      </c>
      <c r="BC64" s="138">
        <v>0</v>
      </c>
      <c r="BD64" s="138">
        <v>1667</v>
      </c>
      <c r="BE64" s="138">
        <v>25941</v>
      </c>
      <c r="BF64" s="138">
        <v>67253</v>
      </c>
      <c r="BG64" s="138">
        <v>0</v>
      </c>
      <c r="BH64" s="138">
        <v>82460</v>
      </c>
      <c r="BI64" s="138">
        <v>0</v>
      </c>
      <c r="BJ64" s="138">
        <v>2199</v>
      </c>
      <c r="BK64" s="138">
        <v>86343</v>
      </c>
      <c r="BL64" s="138">
        <v>9100</v>
      </c>
      <c r="BM64" s="138">
        <v>0</v>
      </c>
      <c r="BN64" s="138">
        <v>97634</v>
      </c>
      <c r="BO64" s="138">
        <v>0</v>
      </c>
      <c r="BP64" s="138">
        <v>0</v>
      </c>
      <c r="BQ64" s="138">
        <v>0</v>
      </c>
      <c r="BR64" s="138">
        <v>4370</v>
      </c>
      <c r="BS64" s="138">
        <v>0</v>
      </c>
      <c r="BT64" s="138">
        <v>0</v>
      </c>
      <c r="BU64" s="138">
        <v>0</v>
      </c>
      <c r="BV64" s="138">
        <v>854</v>
      </c>
      <c r="BW64" s="138">
        <v>0</v>
      </c>
      <c r="BX64" s="138">
        <v>0</v>
      </c>
      <c r="BY64" s="138">
        <v>0</v>
      </c>
      <c r="BZ64" s="138">
        <v>0</v>
      </c>
      <c r="CA64" s="138">
        <v>13392</v>
      </c>
      <c r="CB64" s="138">
        <v>0</v>
      </c>
      <c r="CC64" s="138">
        <v>0</v>
      </c>
      <c r="CD64" s="191" t="s">
        <v>237</v>
      </c>
      <c r="CE64" s="129">
        <f t="shared" si="0"/>
        <v>3037344</v>
      </c>
    </row>
    <row r="65" spans="1:84" ht="12.65" customHeight="1" x14ac:dyDescent="0.3">
      <c r="A65" s="127" t="s">
        <v>255</v>
      </c>
      <c r="B65" s="129"/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0</v>
      </c>
      <c r="M65" s="137">
        <v>0</v>
      </c>
      <c r="N65" s="137">
        <v>0</v>
      </c>
      <c r="O65" s="137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1" t="s">
        <v>237</v>
      </c>
      <c r="CE65" s="129">
        <f t="shared" si="0"/>
        <v>0</v>
      </c>
    </row>
    <row r="66" spans="1:84" ht="12.65" customHeight="1" x14ac:dyDescent="0.3">
      <c r="A66" s="127" t="s">
        <v>256</v>
      </c>
      <c r="B66" s="129"/>
      <c r="C66" s="137">
        <v>0</v>
      </c>
      <c r="D66" s="137">
        <v>0</v>
      </c>
      <c r="E66" s="137">
        <v>93476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0</v>
      </c>
      <c r="M66" s="137">
        <v>0</v>
      </c>
      <c r="N66" s="137">
        <v>0</v>
      </c>
      <c r="O66" s="138">
        <v>0</v>
      </c>
      <c r="P66" s="138">
        <v>21973</v>
      </c>
      <c r="Q66" s="138">
        <v>0</v>
      </c>
      <c r="R66" s="138">
        <v>0</v>
      </c>
      <c r="S66" s="137">
        <v>7950</v>
      </c>
      <c r="T66" s="137">
        <v>0</v>
      </c>
      <c r="U66" s="138">
        <v>310876</v>
      </c>
      <c r="V66" s="138">
        <v>0</v>
      </c>
      <c r="W66" s="138">
        <v>0</v>
      </c>
      <c r="X66" s="138">
        <v>0</v>
      </c>
      <c r="Y66" s="138">
        <v>436467</v>
      </c>
      <c r="Z66" s="138">
        <v>0</v>
      </c>
      <c r="AA66" s="138">
        <v>0</v>
      </c>
      <c r="AB66" s="138">
        <v>289328</v>
      </c>
      <c r="AC66" s="138">
        <v>14293</v>
      </c>
      <c r="AD66" s="138">
        <v>0</v>
      </c>
      <c r="AE66" s="138">
        <v>67188</v>
      </c>
      <c r="AF66" s="138">
        <v>0</v>
      </c>
      <c r="AG66" s="138">
        <v>56193</v>
      </c>
      <c r="AH66" s="138">
        <v>0</v>
      </c>
      <c r="AI66" s="138">
        <v>0</v>
      </c>
      <c r="AJ66" s="138">
        <v>108347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456</v>
      </c>
      <c r="AZ66" s="138">
        <v>0</v>
      </c>
      <c r="BA66" s="138">
        <v>0</v>
      </c>
      <c r="BB66" s="138">
        <v>0</v>
      </c>
      <c r="BC66" s="138">
        <v>0</v>
      </c>
      <c r="BD66" s="138">
        <v>15470</v>
      </c>
      <c r="BE66" s="138">
        <v>54146</v>
      </c>
      <c r="BF66" s="138">
        <v>0</v>
      </c>
      <c r="BG66" s="138">
        <v>0</v>
      </c>
      <c r="BH66" s="138">
        <v>1188355</v>
      </c>
      <c r="BI66" s="138">
        <v>0</v>
      </c>
      <c r="BJ66" s="138">
        <v>178281</v>
      </c>
      <c r="BK66" s="138">
        <v>1357830</v>
      </c>
      <c r="BL66" s="138">
        <v>12042</v>
      </c>
      <c r="BM66" s="138">
        <v>0</v>
      </c>
      <c r="BN66" s="138">
        <v>208197</v>
      </c>
      <c r="BO66" s="138">
        <v>0</v>
      </c>
      <c r="BP66" s="138">
        <v>1968</v>
      </c>
      <c r="BQ66" s="138">
        <v>0</v>
      </c>
      <c r="BR66" s="138">
        <v>57583</v>
      </c>
      <c r="BS66" s="138">
        <v>0</v>
      </c>
      <c r="BT66" s="138">
        <v>0</v>
      </c>
      <c r="BU66" s="138">
        <v>0</v>
      </c>
      <c r="BV66" s="138">
        <v>0</v>
      </c>
      <c r="BW66" s="138">
        <v>0</v>
      </c>
      <c r="BX66" s="138">
        <v>0</v>
      </c>
      <c r="BY66" s="138">
        <v>0</v>
      </c>
      <c r="BZ66" s="138">
        <v>0</v>
      </c>
      <c r="CA66" s="138">
        <v>4661</v>
      </c>
      <c r="CB66" s="138">
        <v>0</v>
      </c>
      <c r="CC66" s="138">
        <v>0</v>
      </c>
      <c r="CD66" s="191" t="s">
        <v>237</v>
      </c>
      <c r="CE66" s="129">
        <f t="shared" si="0"/>
        <v>4485080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147261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72660</v>
      </c>
      <c r="Q67" s="129">
        <f t="shared" si="3"/>
        <v>0</v>
      </c>
      <c r="R67" s="129">
        <f t="shared" si="3"/>
        <v>897</v>
      </c>
      <c r="S67" s="129">
        <f t="shared" si="3"/>
        <v>0</v>
      </c>
      <c r="T67" s="129">
        <f t="shared" si="3"/>
        <v>0</v>
      </c>
      <c r="U67" s="129">
        <f t="shared" si="3"/>
        <v>34006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69549</v>
      </c>
      <c r="Z67" s="129">
        <f t="shared" si="3"/>
        <v>0</v>
      </c>
      <c r="AA67" s="129">
        <f t="shared" si="3"/>
        <v>0</v>
      </c>
      <c r="AB67" s="129">
        <f t="shared" si="3"/>
        <v>1647</v>
      </c>
      <c r="AC67" s="129">
        <f t="shared" si="3"/>
        <v>18156</v>
      </c>
      <c r="AD67" s="129">
        <f t="shared" si="3"/>
        <v>0</v>
      </c>
      <c r="AE67" s="129">
        <f t="shared" si="3"/>
        <v>32066</v>
      </c>
      <c r="AF67" s="129">
        <f t="shared" si="3"/>
        <v>0</v>
      </c>
      <c r="AG67" s="129">
        <f t="shared" si="3"/>
        <v>93177</v>
      </c>
      <c r="AH67" s="129">
        <f t="shared" si="3"/>
        <v>0</v>
      </c>
      <c r="AI67" s="129">
        <f t="shared" si="3"/>
        <v>0</v>
      </c>
      <c r="AJ67" s="129">
        <f t="shared" si="3"/>
        <v>204456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32853</v>
      </c>
      <c r="AZ67" s="129">
        <f>ROUND(AZ51+AZ52,0)</f>
        <v>0</v>
      </c>
      <c r="BA67" s="129">
        <f>ROUND(BA51+BA52,0)</f>
        <v>26429</v>
      </c>
      <c r="BB67" s="129">
        <f t="shared" si="3"/>
        <v>0</v>
      </c>
      <c r="BC67" s="129">
        <f t="shared" si="3"/>
        <v>0</v>
      </c>
      <c r="BD67" s="129">
        <f t="shared" si="3"/>
        <v>12226</v>
      </c>
      <c r="BE67" s="129">
        <f t="shared" si="3"/>
        <v>63198</v>
      </c>
      <c r="BF67" s="129">
        <f t="shared" si="3"/>
        <v>3606</v>
      </c>
      <c r="BG67" s="129">
        <f t="shared" si="3"/>
        <v>0</v>
      </c>
      <c r="BH67" s="129">
        <f t="shared" si="3"/>
        <v>35122</v>
      </c>
      <c r="BI67" s="129">
        <f t="shared" si="3"/>
        <v>0</v>
      </c>
      <c r="BJ67" s="129">
        <f t="shared" si="3"/>
        <v>35122</v>
      </c>
      <c r="BK67" s="129">
        <f t="shared" si="3"/>
        <v>35122</v>
      </c>
      <c r="BL67" s="129">
        <f t="shared" si="3"/>
        <v>34097</v>
      </c>
      <c r="BM67" s="129">
        <f t="shared" si="3"/>
        <v>0</v>
      </c>
      <c r="BN67" s="129">
        <f t="shared" si="3"/>
        <v>35122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37264</v>
      </c>
      <c r="BW67" s="129">
        <f t="shared" si="4"/>
        <v>0</v>
      </c>
      <c r="BX67" s="129">
        <f t="shared" si="4"/>
        <v>0</v>
      </c>
      <c r="BY67" s="129">
        <f t="shared" si="4"/>
        <v>6205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91" t="s">
        <v>237</v>
      </c>
      <c r="CE67" s="129">
        <f t="shared" si="0"/>
        <v>1030241</v>
      </c>
    </row>
    <row r="68" spans="1:84" ht="12.65" customHeight="1" x14ac:dyDescent="0.35">
      <c r="A68" s="127" t="s">
        <v>257</v>
      </c>
      <c r="B68" s="129"/>
      <c r="C68" s="228">
        <v>0</v>
      </c>
      <c r="D68" s="228">
        <v>0</v>
      </c>
      <c r="E68" s="228">
        <v>4300</v>
      </c>
      <c r="F68" s="228">
        <v>0</v>
      </c>
      <c r="G68" s="228">
        <v>0</v>
      </c>
      <c r="H68" s="228">
        <v>0</v>
      </c>
      <c r="I68" s="228">
        <v>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228">
        <v>0</v>
      </c>
      <c r="P68" s="228">
        <v>0</v>
      </c>
      <c r="Q68" s="228">
        <v>0</v>
      </c>
      <c r="R68" s="228">
        <v>0</v>
      </c>
      <c r="S68" s="228">
        <v>0</v>
      </c>
      <c r="T68" s="228">
        <v>0</v>
      </c>
      <c r="U68" s="228">
        <v>4200</v>
      </c>
      <c r="V68" s="228">
        <v>0</v>
      </c>
      <c r="W68" s="228">
        <v>0</v>
      </c>
      <c r="X68" s="228">
        <v>0</v>
      </c>
      <c r="Y68" s="228">
        <v>12143</v>
      </c>
      <c r="Z68" s="228">
        <v>0</v>
      </c>
      <c r="AA68" s="228">
        <v>0</v>
      </c>
      <c r="AB68" s="228">
        <v>0</v>
      </c>
      <c r="AC68" s="228">
        <v>0</v>
      </c>
      <c r="AD68" s="228">
        <v>0</v>
      </c>
      <c r="AE68" s="228">
        <v>0</v>
      </c>
      <c r="AF68" s="228">
        <v>0</v>
      </c>
      <c r="AG68" s="228">
        <v>0</v>
      </c>
      <c r="AH68" s="228">
        <v>0</v>
      </c>
      <c r="AI68" s="228">
        <v>0</v>
      </c>
      <c r="AJ68" s="228">
        <v>135617</v>
      </c>
      <c r="AK68" s="228">
        <v>0</v>
      </c>
      <c r="AL68" s="228">
        <v>0</v>
      </c>
      <c r="AM68" s="228">
        <v>0</v>
      </c>
      <c r="AN68" s="228">
        <v>0</v>
      </c>
      <c r="AO68" s="228">
        <v>0</v>
      </c>
      <c r="AP68" s="228">
        <v>0</v>
      </c>
      <c r="AQ68" s="228">
        <v>0</v>
      </c>
      <c r="AR68" s="228">
        <v>0</v>
      </c>
      <c r="AS68" s="228">
        <v>0</v>
      </c>
      <c r="AT68" s="228">
        <v>0</v>
      </c>
      <c r="AU68" s="228">
        <v>0</v>
      </c>
      <c r="AV68" s="228">
        <v>0</v>
      </c>
      <c r="AW68" s="228">
        <v>0</v>
      </c>
      <c r="AX68" s="228">
        <v>0</v>
      </c>
      <c r="AY68" s="228">
        <v>13</v>
      </c>
      <c r="AZ68" s="228">
        <v>0</v>
      </c>
      <c r="BA68" s="228">
        <v>0</v>
      </c>
      <c r="BB68" s="228">
        <v>0</v>
      </c>
      <c r="BC68" s="228">
        <v>0</v>
      </c>
      <c r="BD68" s="228">
        <v>0</v>
      </c>
      <c r="BE68" s="228">
        <v>7107</v>
      </c>
      <c r="BF68" s="228">
        <v>0</v>
      </c>
      <c r="BG68" s="228">
        <v>0</v>
      </c>
      <c r="BH68" s="228">
        <v>0</v>
      </c>
      <c r="BI68" s="228">
        <v>0</v>
      </c>
      <c r="BJ68" s="228">
        <v>0</v>
      </c>
      <c r="BK68" s="228">
        <v>2856</v>
      </c>
      <c r="BL68" s="228">
        <v>0</v>
      </c>
      <c r="BM68" s="228">
        <v>0</v>
      </c>
      <c r="BN68" s="228">
        <v>0</v>
      </c>
      <c r="BO68" s="228">
        <v>0</v>
      </c>
      <c r="BP68" s="228">
        <v>0</v>
      </c>
      <c r="BQ68" s="228">
        <v>0</v>
      </c>
      <c r="BR68" s="228">
        <v>0</v>
      </c>
      <c r="BS68" s="228">
        <v>0</v>
      </c>
      <c r="BT68" s="228">
        <v>0</v>
      </c>
      <c r="BU68" s="228">
        <v>0</v>
      </c>
      <c r="BV68" s="228">
        <v>0</v>
      </c>
      <c r="BW68" s="228">
        <v>0</v>
      </c>
      <c r="BX68" s="228">
        <v>0</v>
      </c>
      <c r="BY68" s="228">
        <v>0</v>
      </c>
      <c r="BZ68" s="228">
        <v>0</v>
      </c>
      <c r="CA68" s="228">
        <v>0</v>
      </c>
      <c r="CB68" s="228">
        <v>0</v>
      </c>
      <c r="CC68" s="228">
        <v>0</v>
      </c>
      <c r="CD68" s="191" t="s">
        <v>237</v>
      </c>
      <c r="CE68" s="129">
        <f t="shared" si="0"/>
        <v>166236</v>
      </c>
    </row>
    <row r="69" spans="1:84" ht="12.65" customHeight="1" x14ac:dyDescent="0.3">
      <c r="A69" s="127" t="s">
        <v>258</v>
      </c>
      <c r="B69" s="129"/>
      <c r="C69" s="137">
        <v>0</v>
      </c>
      <c r="D69" s="137">
        <v>0</v>
      </c>
      <c r="E69" s="138">
        <v>77946</v>
      </c>
      <c r="F69" s="138">
        <v>0</v>
      </c>
      <c r="G69" s="137">
        <v>0</v>
      </c>
      <c r="H69" s="137">
        <v>0</v>
      </c>
      <c r="I69" s="138">
        <v>0</v>
      </c>
      <c r="J69" s="138">
        <v>0</v>
      </c>
      <c r="K69" s="138">
        <v>0</v>
      </c>
      <c r="L69" s="138">
        <v>0</v>
      </c>
      <c r="M69" s="137">
        <v>0</v>
      </c>
      <c r="N69" s="137">
        <v>0</v>
      </c>
      <c r="O69" s="137">
        <v>0</v>
      </c>
      <c r="P69" s="138">
        <v>15652</v>
      </c>
      <c r="Q69" s="138">
        <v>0</v>
      </c>
      <c r="R69" s="172">
        <v>25200</v>
      </c>
      <c r="S69" s="138">
        <v>52531</v>
      </c>
      <c r="T69" s="137">
        <v>0</v>
      </c>
      <c r="U69" s="138">
        <v>177144</v>
      </c>
      <c r="V69" s="138">
        <v>0</v>
      </c>
      <c r="W69" s="137">
        <v>0</v>
      </c>
      <c r="X69" s="138">
        <v>0</v>
      </c>
      <c r="Y69" s="138">
        <v>327102</v>
      </c>
      <c r="Z69" s="138">
        <v>0</v>
      </c>
      <c r="AA69" s="138">
        <v>0</v>
      </c>
      <c r="AB69" s="138">
        <v>4063</v>
      </c>
      <c r="AC69" s="138">
        <v>-1273</v>
      </c>
      <c r="AD69" s="138">
        <v>0</v>
      </c>
      <c r="AE69" s="138">
        <v>57575</v>
      </c>
      <c r="AF69" s="138">
        <v>0</v>
      </c>
      <c r="AG69" s="138">
        <v>2020569</v>
      </c>
      <c r="AH69" s="138">
        <v>0</v>
      </c>
      <c r="AI69" s="138">
        <v>0</v>
      </c>
      <c r="AJ69" s="138">
        <v>82596</v>
      </c>
      <c r="AK69" s="138">
        <v>1328</v>
      </c>
      <c r="AL69" s="138">
        <v>970</v>
      </c>
      <c r="AM69" s="138">
        <v>0</v>
      </c>
      <c r="AN69" s="138">
        <v>0</v>
      </c>
      <c r="AO69" s="137">
        <v>0</v>
      </c>
      <c r="AP69" s="138">
        <v>0</v>
      </c>
      <c r="AQ69" s="137">
        <v>0</v>
      </c>
      <c r="AR69" s="137">
        <v>0</v>
      </c>
      <c r="AS69" s="137">
        <v>0</v>
      </c>
      <c r="AT69" s="137">
        <v>0</v>
      </c>
      <c r="AU69" s="138">
        <v>0</v>
      </c>
      <c r="AV69" s="138">
        <v>0</v>
      </c>
      <c r="AW69" s="138">
        <v>0</v>
      </c>
      <c r="AX69" s="138">
        <v>0</v>
      </c>
      <c r="AY69" s="138">
        <v>2888</v>
      </c>
      <c r="AZ69" s="138">
        <v>0</v>
      </c>
      <c r="BA69" s="138">
        <v>0</v>
      </c>
      <c r="BB69" s="138">
        <v>0</v>
      </c>
      <c r="BC69" s="138">
        <v>0</v>
      </c>
      <c r="BD69" s="138">
        <v>1167</v>
      </c>
      <c r="BE69" s="138">
        <v>503817</v>
      </c>
      <c r="BF69" s="138">
        <v>19336</v>
      </c>
      <c r="BG69" s="138">
        <v>0</v>
      </c>
      <c r="BH69" s="172">
        <v>73980</v>
      </c>
      <c r="BI69" s="138">
        <v>0</v>
      </c>
      <c r="BJ69" s="138">
        <v>3950</v>
      </c>
      <c r="BK69" s="138">
        <v>10915</v>
      </c>
      <c r="BL69" s="138">
        <v>208</v>
      </c>
      <c r="BM69" s="138">
        <v>0</v>
      </c>
      <c r="BN69" s="138">
        <v>197585</v>
      </c>
      <c r="BO69" s="138">
        <v>0</v>
      </c>
      <c r="BP69" s="138">
        <v>71480</v>
      </c>
      <c r="BQ69" s="138">
        <v>0</v>
      </c>
      <c r="BR69" s="138">
        <v>46269</v>
      </c>
      <c r="BS69" s="138">
        <v>0</v>
      </c>
      <c r="BT69" s="138">
        <v>0</v>
      </c>
      <c r="BU69" s="138">
        <v>0</v>
      </c>
      <c r="BV69" s="138">
        <v>0</v>
      </c>
      <c r="BW69" s="138">
        <v>0</v>
      </c>
      <c r="BX69" s="138">
        <v>0</v>
      </c>
      <c r="BY69" s="138">
        <v>604</v>
      </c>
      <c r="BZ69" s="138">
        <v>0</v>
      </c>
      <c r="CA69" s="138">
        <v>23486</v>
      </c>
      <c r="CB69" s="138">
        <v>0</v>
      </c>
      <c r="CC69" s="138">
        <v>0</v>
      </c>
      <c r="CD69" s="141">
        <v>1920721</v>
      </c>
      <c r="CE69" s="129">
        <f t="shared" si="0"/>
        <v>5717809</v>
      </c>
    </row>
    <row r="70" spans="1:84" ht="12.65" customHeight="1" x14ac:dyDescent="0.35">
      <c r="A70" s="127" t="s">
        <v>259</v>
      </c>
      <c r="B70" s="129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129">
        <f t="shared" si="0"/>
        <v>0</v>
      </c>
    </row>
    <row r="71" spans="1:84" ht="12.65" customHeight="1" x14ac:dyDescent="0.3">
      <c r="A71" s="127" t="s">
        <v>260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3298987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1050543</v>
      </c>
      <c r="Q71" s="129">
        <f t="shared" si="5"/>
        <v>0</v>
      </c>
      <c r="R71" s="129">
        <f t="shared" si="5"/>
        <v>396167</v>
      </c>
      <c r="S71" s="129">
        <f t="shared" si="5"/>
        <v>137773</v>
      </c>
      <c r="T71" s="129">
        <f t="shared" si="5"/>
        <v>0</v>
      </c>
      <c r="U71" s="129">
        <f t="shared" si="5"/>
        <v>2262082</v>
      </c>
      <c r="V71" s="129">
        <f t="shared" si="5"/>
        <v>0</v>
      </c>
      <c r="W71" s="129">
        <f t="shared" si="5"/>
        <v>0</v>
      </c>
      <c r="X71" s="129">
        <f t="shared" si="5"/>
        <v>588</v>
      </c>
      <c r="Y71" s="129">
        <f t="shared" si="5"/>
        <v>1840088</v>
      </c>
      <c r="Z71" s="129">
        <f t="shared" si="5"/>
        <v>0</v>
      </c>
      <c r="AA71" s="129">
        <f t="shared" si="5"/>
        <v>0</v>
      </c>
      <c r="AB71" s="129">
        <f t="shared" si="5"/>
        <v>1220766</v>
      </c>
      <c r="AC71" s="129">
        <f t="shared" si="5"/>
        <v>226616</v>
      </c>
      <c r="AD71" s="129">
        <f t="shared" si="5"/>
        <v>0</v>
      </c>
      <c r="AE71" s="129">
        <f t="shared" si="5"/>
        <v>872711</v>
      </c>
      <c r="AF71" s="129">
        <f t="shared" si="5"/>
        <v>0</v>
      </c>
      <c r="AG71" s="129">
        <f t="shared" si="5"/>
        <v>4055706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4681762</v>
      </c>
      <c r="AK71" s="129">
        <f t="shared" si="6"/>
        <v>39388</v>
      </c>
      <c r="AL71" s="129">
        <f t="shared" si="6"/>
        <v>970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22</v>
      </c>
      <c r="AW71" s="129">
        <f t="shared" si="6"/>
        <v>0</v>
      </c>
      <c r="AX71" s="129">
        <f t="shared" si="6"/>
        <v>0</v>
      </c>
      <c r="AY71" s="129">
        <f t="shared" si="6"/>
        <v>655647</v>
      </c>
      <c r="AZ71" s="129">
        <f t="shared" si="6"/>
        <v>0</v>
      </c>
      <c r="BA71" s="129">
        <f t="shared" si="6"/>
        <v>26429</v>
      </c>
      <c r="BB71" s="129">
        <f t="shared" si="6"/>
        <v>0</v>
      </c>
      <c r="BC71" s="129">
        <f t="shared" si="6"/>
        <v>0</v>
      </c>
      <c r="BD71" s="129">
        <f t="shared" si="6"/>
        <v>161813</v>
      </c>
      <c r="BE71" s="129">
        <f t="shared" si="6"/>
        <v>1044789</v>
      </c>
      <c r="BF71" s="129">
        <f t="shared" si="6"/>
        <v>724834</v>
      </c>
      <c r="BG71" s="129">
        <f t="shared" si="6"/>
        <v>0</v>
      </c>
      <c r="BH71" s="129">
        <f t="shared" si="6"/>
        <v>1757596</v>
      </c>
      <c r="BI71" s="129">
        <f t="shared" si="6"/>
        <v>0</v>
      </c>
      <c r="BJ71" s="129">
        <f t="shared" si="6"/>
        <v>445587</v>
      </c>
      <c r="BK71" s="129">
        <f t="shared" si="6"/>
        <v>1519036</v>
      </c>
      <c r="BL71" s="129">
        <f t="shared" si="6"/>
        <v>677020</v>
      </c>
      <c r="BM71" s="129">
        <f t="shared" si="6"/>
        <v>0</v>
      </c>
      <c r="BN71" s="129">
        <f t="shared" si="6"/>
        <v>2131917</v>
      </c>
      <c r="BO71" s="129">
        <f t="shared" si="6"/>
        <v>0</v>
      </c>
      <c r="BP71" s="129">
        <f t="shared" ref="BP71:CC71" si="7">SUM(BP61:BP69)-BP70</f>
        <v>73448</v>
      </c>
      <c r="BQ71" s="129">
        <f t="shared" si="7"/>
        <v>0</v>
      </c>
      <c r="BR71" s="129">
        <f t="shared" si="7"/>
        <v>368446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188820</v>
      </c>
      <c r="BW71" s="129">
        <f t="shared" si="7"/>
        <v>0</v>
      </c>
      <c r="BX71" s="129">
        <f t="shared" si="7"/>
        <v>0</v>
      </c>
      <c r="BY71" s="129">
        <f t="shared" si="7"/>
        <v>347633</v>
      </c>
      <c r="BZ71" s="129">
        <f t="shared" si="7"/>
        <v>0</v>
      </c>
      <c r="CA71" s="129">
        <f t="shared" si="7"/>
        <v>617128</v>
      </c>
      <c r="CB71" s="129">
        <f t="shared" si="7"/>
        <v>0</v>
      </c>
      <c r="CC71" s="129">
        <f t="shared" si="7"/>
        <v>0</v>
      </c>
      <c r="CD71" s="132">
        <f>CD69-CD70</f>
        <v>1920721</v>
      </c>
      <c r="CE71" s="129">
        <f>SUM(CE61:CE69)-CE70</f>
        <v>32745033</v>
      </c>
    </row>
    <row r="72" spans="1:84" ht="12.65" customHeight="1" x14ac:dyDescent="0.35">
      <c r="A72" s="127" t="s">
        <v>261</v>
      </c>
      <c r="B72" s="129"/>
      <c r="C72" s="191" t="s">
        <v>237</v>
      </c>
      <c r="D72" s="191" t="s">
        <v>237</v>
      </c>
      <c r="E72" s="191" t="s">
        <v>237</v>
      </c>
      <c r="F72" s="191" t="s">
        <v>237</v>
      </c>
      <c r="G72" s="191" t="s">
        <v>237</v>
      </c>
      <c r="H72" s="191" t="s">
        <v>237</v>
      </c>
      <c r="I72" s="191" t="s">
        <v>237</v>
      </c>
      <c r="J72" s="191" t="s">
        <v>237</v>
      </c>
      <c r="K72" s="195" t="s">
        <v>237</v>
      </c>
      <c r="L72" s="191" t="s">
        <v>237</v>
      </c>
      <c r="M72" s="191" t="s">
        <v>237</v>
      </c>
      <c r="N72" s="191" t="s">
        <v>237</v>
      </c>
      <c r="O72" s="191" t="s">
        <v>237</v>
      </c>
      <c r="P72" s="191" t="s">
        <v>237</v>
      </c>
      <c r="Q72" s="191" t="s">
        <v>237</v>
      </c>
      <c r="R72" s="191" t="s">
        <v>237</v>
      </c>
      <c r="S72" s="191" t="s">
        <v>237</v>
      </c>
      <c r="T72" s="191" t="s">
        <v>237</v>
      </c>
      <c r="U72" s="191" t="s">
        <v>237</v>
      </c>
      <c r="V72" s="191" t="s">
        <v>237</v>
      </c>
      <c r="W72" s="191" t="s">
        <v>237</v>
      </c>
      <c r="X72" s="191" t="s">
        <v>237</v>
      </c>
      <c r="Y72" s="191" t="s">
        <v>237</v>
      </c>
      <c r="Z72" s="191" t="s">
        <v>237</v>
      </c>
      <c r="AA72" s="191" t="s">
        <v>237</v>
      </c>
      <c r="AB72" s="191" t="s">
        <v>237</v>
      </c>
      <c r="AC72" s="191" t="s">
        <v>237</v>
      </c>
      <c r="AD72" s="191" t="s">
        <v>237</v>
      </c>
      <c r="AE72" s="191" t="s">
        <v>237</v>
      </c>
      <c r="AF72" s="191" t="s">
        <v>237</v>
      </c>
      <c r="AG72" s="191" t="s">
        <v>237</v>
      </c>
      <c r="AH72" s="191" t="s">
        <v>237</v>
      </c>
      <c r="AI72" s="191" t="s">
        <v>237</v>
      </c>
      <c r="AJ72" s="191" t="s">
        <v>237</v>
      </c>
      <c r="AK72" s="191" t="s">
        <v>237</v>
      </c>
      <c r="AL72" s="191" t="s">
        <v>237</v>
      </c>
      <c r="AM72" s="191" t="s">
        <v>237</v>
      </c>
      <c r="AN72" s="191" t="s">
        <v>237</v>
      </c>
      <c r="AO72" s="191" t="s">
        <v>237</v>
      </c>
      <c r="AP72" s="191" t="s">
        <v>237</v>
      </c>
      <c r="AQ72" s="191" t="s">
        <v>237</v>
      </c>
      <c r="AR72" s="191" t="s">
        <v>237</v>
      </c>
      <c r="AS72" s="191" t="s">
        <v>237</v>
      </c>
      <c r="AT72" s="191" t="s">
        <v>237</v>
      </c>
      <c r="AU72" s="191" t="s">
        <v>237</v>
      </c>
      <c r="AV72" s="191" t="s">
        <v>237</v>
      </c>
      <c r="AW72" s="191" t="s">
        <v>237</v>
      </c>
      <c r="AX72" s="191" t="s">
        <v>237</v>
      </c>
      <c r="AY72" s="191" t="s">
        <v>237</v>
      </c>
      <c r="AZ72" s="191" t="s">
        <v>237</v>
      </c>
      <c r="BA72" s="191" t="s">
        <v>237</v>
      </c>
      <c r="BB72" s="191" t="s">
        <v>237</v>
      </c>
      <c r="BC72" s="191" t="s">
        <v>237</v>
      </c>
      <c r="BD72" s="191" t="s">
        <v>237</v>
      </c>
      <c r="BE72" s="191" t="s">
        <v>237</v>
      </c>
      <c r="BF72" s="191" t="s">
        <v>237</v>
      </c>
      <c r="BG72" s="191" t="s">
        <v>237</v>
      </c>
      <c r="BH72" s="191" t="s">
        <v>237</v>
      </c>
      <c r="BI72" s="191" t="s">
        <v>237</v>
      </c>
      <c r="BJ72" s="191" t="s">
        <v>237</v>
      </c>
      <c r="BK72" s="191" t="s">
        <v>237</v>
      </c>
      <c r="BL72" s="191" t="s">
        <v>237</v>
      </c>
      <c r="BM72" s="191" t="s">
        <v>237</v>
      </c>
      <c r="BN72" s="191" t="s">
        <v>237</v>
      </c>
      <c r="BO72" s="191" t="s">
        <v>237</v>
      </c>
      <c r="BP72" s="191" t="s">
        <v>237</v>
      </c>
      <c r="BQ72" s="191" t="s">
        <v>237</v>
      </c>
      <c r="BR72" s="191" t="s">
        <v>237</v>
      </c>
      <c r="BS72" s="191" t="s">
        <v>237</v>
      </c>
      <c r="BT72" s="191" t="s">
        <v>237</v>
      </c>
      <c r="BU72" s="191" t="s">
        <v>237</v>
      </c>
      <c r="BV72" s="191" t="s">
        <v>237</v>
      </c>
      <c r="BW72" s="191" t="s">
        <v>237</v>
      </c>
      <c r="BX72" s="191" t="s">
        <v>237</v>
      </c>
      <c r="BY72" s="191" t="s">
        <v>237</v>
      </c>
      <c r="BZ72" s="191" t="s">
        <v>237</v>
      </c>
      <c r="CA72" s="191" t="s">
        <v>237</v>
      </c>
      <c r="CB72" s="191" t="s">
        <v>237</v>
      </c>
      <c r="CC72" s="191" t="s">
        <v>237</v>
      </c>
      <c r="CD72" s="191" t="s">
        <v>237</v>
      </c>
      <c r="CE72" s="241">
        <v>1411470</v>
      </c>
    </row>
    <row r="73" spans="1:84" ht="12.65" customHeight="1" x14ac:dyDescent="0.35">
      <c r="A73" s="127" t="s">
        <v>262</v>
      </c>
      <c r="B73" s="129"/>
      <c r="C73" s="228">
        <v>0</v>
      </c>
      <c r="D73" s="228">
        <v>0</v>
      </c>
      <c r="E73" s="228">
        <v>4196002</v>
      </c>
      <c r="F73" s="228">
        <v>0</v>
      </c>
      <c r="G73" s="228">
        <v>0</v>
      </c>
      <c r="H73" s="228">
        <v>0</v>
      </c>
      <c r="I73" s="228">
        <v>0</v>
      </c>
      <c r="J73" s="228">
        <v>0</v>
      </c>
      <c r="K73" s="228">
        <v>0</v>
      </c>
      <c r="L73" s="228">
        <v>0</v>
      </c>
      <c r="M73" s="228">
        <v>0</v>
      </c>
      <c r="N73" s="228">
        <v>0</v>
      </c>
      <c r="O73" s="228">
        <v>0</v>
      </c>
      <c r="P73" s="228">
        <v>433486</v>
      </c>
      <c r="Q73" s="228">
        <v>0</v>
      </c>
      <c r="R73" s="228">
        <v>29068</v>
      </c>
      <c r="S73" s="228">
        <v>0</v>
      </c>
      <c r="T73" s="228">
        <v>0</v>
      </c>
      <c r="U73" s="228">
        <v>1515044</v>
      </c>
      <c r="V73" s="228">
        <v>0</v>
      </c>
      <c r="W73" s="228">
        <v>0</v>
      </c>
      <c r="X73" s="228">
        <v>0</v>
      </c>
      <c r="Y73" s="228">
        <v>1348148</v>
      </c>
      <c r="Z73" s="228">
        <v>0</v>
      </c>
      <c r="AA73" s="228">
        <v>0</v>
      </c>
      <c r="AB73" s="228">
        <v>913100</v>
      </c>
      <c r="AC73" s="228">
        <v>0</v>
      </c>
      <c r="AD73" s="228">
        <v>0</v>
      </c>
      <c r="AE73" s="228">
        <v>357950</v>
      </c>
      <c r="AF73" s="228">
        <v>0</v>
      </c>
      <c r="AG73" s="228">
        <v>2281727</v>
      </c>
      <c r="AH73" s="228">
        <v>0</v>
      </c>
      <c r="AI73" s="228">
        <v>0</v>
      </c>
      <c r="AJ73" s="228">
        <v>7403</v>
      </c>
      <c r="AK73" s="228">
        <v>0</v>
      </c>
      <c r="AL73" s="228">
        <v>0</v>
      </c>
      <c r="AM73" s="228">
        <v>0</v>
      </c>
      <c r="AN73" s="228">
        <v>0</v>
      </c>
      <c r="AO73" s="228">
        <v>0</v>
      </c>
      <c r="AP73" s="228">
        <v>0</v>
      </c>
      <c r="AQ73" s="228">
        <v>0</v>
      </c>
      <c r="AR73" s="228">
        <v>0</v>
      </c>
      <c r="AS73" s="228">
        <v>0</v>
      </c>
      <c r="AT73" s="228">
        <v>0</v>
      </c>
      <c r="AU73" s="228">
        <v>0</v>
      </c>
      <c r="AV73" s="228">
        <v>0</v>
      </c>
      <c r="AW73" s="191" t="s">
        <v>237</v>
      </c>
      <c r="AX73" s="191" t="s">
        <v>237</v>
      </c>
      <c r="AY73" s="191" t="s">
        <v>237</v>
      </c>
      <c r="AZ73" s="191" t="s">
        <v>237</v>
      </c>
      <c r="BA73" s="191" t="s">
        <v>237</v>
      </c>
      <c r="BB73" s="191" t="s">
        <v>237</v>
      </c>
      <c r="BC73" s="191" t="s">
        <v>237</v>
      </c>
      <c r="BD73" s="191" t="s">
        <v>237</v>
      </c>
      <c r="BE73" s="191" t="s">
        <v>237</v>
      </c>
      <c r="BF73" s="191" t="s">
        <v>237</v>
      </c>
      <c r="BG73" s="191" t="s">
        <v>237</v>
      </c>
      <c r="BH73" s="191" t="s">
        <v>237</v>
      </c>
      <c r="BI73" s="191" t="s">
        <v>237</v>
      </c>
      <c r="BJ73" s="191" t="s">
        <v>237</v>
      </c>
      <c r="BK73" s="191" t="s">
        <v>237</v>
      </c>
      <c r="BL73" s="191" t="s">
        <v>237</v>
      </c>
      <c r="BM73" s="191" t="s">
        <v>237</v>
      </c>
      <c r="BN73" s="191" t="s">
        <v>237</v>
      </c>
      <c r="BO73" s="191" t="s">
        <v>237</v>
      </c>
      <c r="BP73" s="191" t="s">
        <v>237</v>
      </c>
      <c r="BQ73" s="191" t="s">
        <v>237</v>
      </c>
      <c r="BR73" s="191" t="s">
        <v>237</v>
      </c>
      <c r="BS73" s="191" t="s">
        <v>237</v>
      </c>
      <c r="BT73" s="191" t="s">
        <v>237</v>
      </c>
      <c r="BU73" s="191" t="s">
        <v>237</v>
      </c>
      <c r="BV73" s="191" t="s">
        <v>237</v>
      </c>
      <c r="BW73" s="191" t="s">
        <v>237</v>
      </c>
      <c r="BX73" s="191" t="s">
        <v>237</v>
      </c>
      <c r="BY73" s="191" t="s">
        <v>237</v>
      </c>
      <c r="BZ73" s="191" t="s">
        <v>237</v>
      </c>
      <c r="CA73" s="191" t="s">
        <v>237</v>
      </c>
      <c r="CB73" s="191" t="s">
        <v>237</v>
      </c>
      <c r="CC73" s="191" t="s">
        <v>237</v>
      </c>
      <c r="CD73" s="191" t="s">
        <v>237</v>
      </c>
      <c r="CE73" s="129">
        <f t="shared" ref="CE73:CE80" si="8">SUM(C73:CD73)</f>
        <v>11081928</v>
      </c>
    </row>
    <row r="74" spans="1:84" ht="12.65" customHeight="1" x14ac:dyDescent="0.35">
      <c r="A74" s="127" t="s">
        <v>263</v>
      </c>
      <c r="B74" s="129"/>
      <c r="C74" s="228">
        <v>0</v>
      </c>
      <c r="D74" s="228">
        <v>0</v>
      </c>
      <c r="E74" s="228">
        <v>350726</v>
      </c>
      <c r="F74" s="228">
        <v>0</v>
      </c>
      <c r="G74" s="228">
        <v>0</v>
      </c>
      <c r="H74" s="228">
        <v>0</v>
      </c>
      <c r="I74" s="228">
        <v>0</v>
      </c>
      <c r="J74" s="228">
        <v>0</v>
      </c>
      <c r="K74" s="228">
        <v>0</v>
      </c>
      <c r="L74" s="228">
        <v>0</v>
      </c>
      <c r="M74" s="228">
        <v>0</v>
      </c>
      <c r="N74" s="228">
        <v>0</v>
      </c>
      <c r="O74" s="228">
        <v>0</v>
      </c>
      <c r="P74" s="228">
        <v>2302898</v>
      </c>
      <c r="Q74" s="228">
        <v>0</v>
      </c>
      <c r="R74" s="228">
        <v>161150</v>
      </c>
      <c r="S74" s="228">
        <v>0</v>
      </c>
      <c r="T74" s="228">
        <v>0</v>
      </c>
      <c r="U74" s="228">
        <v>7776672</v>
      </c>
      <c r="V74" s="228">
        <v>0</v>
      </c>
      <c r="W74" s="228">
        <v>0</v>
      </c>
      <c r="X74" s="228">
        <v>0</v>
      </c>
      <c r="Y74" s="228">
        <v>13424705</v>
      </c>
      <c r="Z74" s="228">
        <v>0</v>
      </c>
      <c r="AA74" s="228">
        <v>0</v>
      </c>
      <c r="AB74" s="228">
        <v>1163423</v>
      </c>
      <c r="AC74" s="228">
        <v>0</v>
      </c>
      <c r="AD74" s="228">
        <v>0</v>
      </c>
      <c r="AE74" s="228">
        <v>1959030</v>
      </c>
      <c r="AF74" s="228">
        <v>0</v>
      </c>
      <c r="AG74" s="228">
        <v>13878539</v>
      </c>
      <c r="AH74" s="228">
        <v>0</v>
      </c>
      <c r="AI74" s="228">
        <v>0</v>
      </c>
      <c r="AJ74" s="228">
        <v>3749635</v>
      </c>
      <c r="AK74" s="228">
        <v>0</v>
      </c>
      <c r="AL74" s="228">
        <v>0</v>
      </c>
      <c r="AM74" s="228">
        <v>0</v>
      </c>
      <c r="AN74" s="228">
        <v>0</v>
      </c>
      <c r="AO74" s="228">
        <v>0</v>
      </c>
      <c r="AP74" s="228">
        <v>0</v>
      </c>
      <c r="AQ74" s="228">
        <v>0</v>
      </c>
      <c r="AR74" s="228">
        <v>0</v>
      </c>
      <c r="AS74" s="228">
        <v>0</v>
      </c>
      <c r="AT74" s="228">
        <v>0</v>
      </c>
      <c r="AU74" s="228">
        <v>0</v>
      </c>
      <c r="AV74" s="228">
        <v>1333246</v>
      </c>
      <c r="AW74" s="191" t="s">
        <v>237</v>
      </c>
      <c r="AX74" s="191" t="s">
        <v>237</v>
      </c>
      <c r="AY74" s="191" t="s">
        <v>237</v>
      </c>
      <c r="AZ74" s="191" t="s">
        <v>237</v>
      </c>
      <c r="BA74" s="191" t="s">
        <v>237</v>
      </c>
      <c r="BB74" s="191" t="s">
        <v>237</v>
      </c>
      <c r="BC74" s="191" t="s">
        <v>237</v>
      </c>
      <c r="BD74" s="191" t="s">
        <v>237</v>
      </c>
      <c r="BE74" s="191" t="s">
        <v>237</v>
      </c>
      <c r="BF74" s="191" t="s">
        <v>237</v>
      </c>
      <c r="BG74" s="191" t="s">
        <v>237</v>
      </c>
      <c r="BH74" s="191" t="s">
        <v>237</v>
      </c>
      <c r="BI74" s="191" t="s">
        <v>237</v>
      </c>
      <c r="BJ74" s="191" t="s">
        <v>237</v>
      </c>
      <c r="BK74" s="191" t="s">
        <v>237</v>
      </c>
      <c r="BL74" s="191" t="s">
        <v>237</v>
      </c>
      <c r="BM74" s="191" t="s">
        <v>237</v>
      </c>
      <c r="BN74" s="191" t="s">
        <v>237</v>
      </c>
      <c r="BO74" s="191" t="s">
        <v>237</v>
      </c>
      <c r="BP74" s="191" t="s">
        <v>237</v>
      </c>
      <c r="BQ74" s="191" t="s">
        <v>237</v>
      </c>
      <c r="BR74" s="191" t="s">
        <v>237</v>
      </c>
      <c r="BS74" s="191" t="s">
        <v>237</v>
      </c>
      <c r="BT74" s="191" t="s">
        <v>237</v>
      </c>
      <c r="BU74" s="191" t="s">
        <v>237</v>
      </c>
      <c r="BV74" s="191" t="s">
        <v>237</v>
      </c>
      <c r="BW74" s="191" t="s">
        <v>237</v>
      </c>
      <c r="BX74" s="191" t="s">
        <v>237</v>
      </c>
      <c r="BY74" s="191" t="s">
        <v>237</v>
      </c>
      <c r="BZ74" s="191" t="s">
        <v>237</v>
      </c>
      <c r="CA74" s="191" t="s">
        <v>237</v>
      </c>
      <c r="CB74" s="191" t="s">
        <v>237</v>
      </c>
      <c r="CC74" s="191" t="s">
        <v>237</v>
      </c>
      <c r="CD74" s="191" t="s">
        <v>237</v>
      </c>
      <c r="CE74" s="129">
        <f t="shared" si="8"/>
        <v>46100024</v>
      </c>
    </row>
    <row r="75" spans="1:84" ht="12.65" customHeight="1" x14ac:dyDescent="0.3">
      <c r="A75" s="127" t="s">
        <v>264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4546728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2736384</v>
      </c>
      <c r="Q75" s="129">
        <f t="shared" si="9"/>
        <v>0</v>
      </c>
      <c r="R75" s="129">
        <f t="shared" si="9"/>
        <v>190218</v>
      </c>
      <c r="S75" s="129">
        <f t="shared" si="9"/>
        <v>0</v>
      </c>
      <c r="T75" s="129">
        <f t="shared" si="9"/>
        <v>0</v>
      </c>
      <c r="U75" s="129">
        <f t="shared" si="9"/>
        <v>9291716</v>
      </c>
      <c r="V75" s="129">
        <f t="shared" si="9"/>
        <v>0</v>
      </c>
      <c r="W75" s="129">
        <f t="shared" si="9"/>
        <v>0</v>
      </c>
      <c r="X75" s="129">
        <f t="shared" si="9"/>
        <v>0</v>
      </c>
      <c r="Y75" s="129">
        <f t="shared" si="9"/>
        <v>14772853</v>
      </c>
      <c r="Z75" s="129">
        <f t="shared" si="9"/>
        <v>0</v>
      </c>
      <c r="AA75" s="129">
        <f t="shared" si="9"/>
        <v>0</v>
      </c>
      <c r="AB75" s="129">
        <f t="shared" si="9"/>
        <v>2076523</v>
      </c>
      <c r="AC75" s="129">
        <f t="shared" si="9"/>
        <v>0</v>
      </c>
      <c r="AD75" s="129">
        <f t="shared" si="9"/>
        <v>0</v>
      </c>
      <c r="AE75" s="129">
        <f t="shared" si="9"/>
        <v>2316980</v>
      </c>
      <c r="AF75" s="129">
        <f t="shared" si="9"/>
        <v>0</v>
      </c>
      <c r="AG75" s="129">
        <f t="shared" si="9"/>
        <v>16160266</v>
      </c>
      <c r="AH75" s="129">
        <f t="shared" si="9"/>
        <v>0</v>
      </c>
      <c r="AI75" s="129">
        <f t="shared" si="9"/>
        <v>0</v>
      </c>
      <c r="AJ75" s="129">
        <f t="shared" si="9"/>
        <v>3757038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1333246</v>
      </c>
      <c r="AW75" s="191" t="s">
        <v>237</v>
      </c>
      <c r="AX75" s="191" t="s">
        <v>237</v>
      </c>
      <c r="AY75" s="191" t="s">
        <v>237</v>
      </c>
      <c r="AZ75" s="191" t="s">
        <v>237</v>
      </c>
      <c r="BA75" s="191" t="s">
        <v>237</v>
      </c>
      <c r="BB75" s="191" t="s">
        <v>237</v>
      </c>
      <c r="BC75" s="191" t="s">
        <v>237</v>
      </c>
      <c r="BD75" s="191" t="s">
        <v>237</v>
      </c>
      <c r="BE75" s="191" t="s">
        <v>237</v>
      </c>
      <c r="BF75" s="191" t="s">
        <v>237</v>
      </c>
      <c r="BG75" s="191" t="s">
        <v>237</v>
      </c>
      <c r="BH75" s="191" t="s">
        <v>237</v>
      </c>
      <c r="BI75" s="191" t="s">
        <v>237</v>
      </c>
      <c r="BJ75" s="191" t="s">
        <v>237</v>
      </c>
      <c r="BK75" s="191" t="s">
        <v>237</v>
      </c>
      <c r="BL75" s="191" t="s">
        <v>237</v>
      </c>
      <c r="BM75" s="191" t="s">
        <v>237</v>
      </c>
      <c r="BN75" s="191" t="s">
        <v>237</v>
      </c>
      <c r="BO75" s="191" t="s">
        <v>237</v>
      </c>
      <c r="BP75" s="191" t="s">
        <v>237</v>
      </c>
      <c r="BQ75" s="191" t="s">
        <v>237</v>
      </c>
      <c r="BR75" s="191" t="s">
        <v>237</v>
      </c>
      <c r="BS75" s="191" t="s">
        <v>237</v>
      </c>
      <c r="BT75" s="191" t="s">
        <v>237</v>
      </c>
      <c r="BU75" s="191" t="s">
        <v>237</v>
      </c>
      <c r="BV75" s="191" t="s">
        <v>237</v>
      </c>
      <c r="BW75" s="191" t="s">
        <v>237</v>
      </c>
      <c r="BX75" s="191" t="s">
        <v>237</v>
      </c>
      <c r="BY75" s="191" t="s">
        <v>237</v>
      </c>
      <c r="BZ75" s="191" t="s">
        <v>237</v>
      </c>
      <c r="CA75" s="191" t="s">
        <v>237</v>
      </c>
      <c r="CB75" s="191" t="s">
        <v>237</v>
      </c>
      <c r="CC75" s="191" t="s">
        <v>237</v>
      </c>
      <c r="CD75" s="191" t="s">
        <v>237</v>
      </c>
      <c r="CE75" s="129">
        <f t="shared" si="8"/>
        <v>57181952</v>
      </c>
    </row>
    <row r="76" spans="1:84" ht="12.65" customHeight="1" x14ac:dyDescent="0.35">
      <c r="A76" s="127" t="s">
        <v>265</v>
      </c>
      <c r="B76" s="129"/>
      <c r="C76" s="246"/>
      <c r="D76" s="246"/>
      <c r="E76" s="246">
        <v>8046</v>
      </c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>
        <v>3970</v>
      </c>
      <c r="Q76" s="246"/>
      <c r="R76" s="246">
        <v>49</v>
      </c>
      <c r="S76" s="246"/>
      <c r="T76" s="246"/>
      <c r="U76" s="246">
        <v>1858</v>
      </c>
      <c r="V76" s="246"/>
      <c r="W76" s="246"/>
      <c r="X76" s="246"/>
      <c r="Y76" s="246">
        <v>3800</v>
      </c>
      <c r="Z76" s="246"/>
      <c r="AA76" s="246"/>
      <c r="AB76" s="246">
        <v>90</v>
      </c>
      <c r="AC76" s="246">
        <v>992</v>
      </c>
      <c r="AD76" s="246"/>
      <c r="AE76" s="246">
        <v>1752</v>
      </c>
      <c r="AF76" s="246"/>
      <c r="AG76" s="246">
        <v>5091</v>
      </c>
      <c r="AH76" s="246"/>
      <c r="AI76" s="246"/>
      <c r="AJ76" s="246">
        <v>11171</v>
      </c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6"/>
      <c r="AY76" s="246">
        <v>1795</v>
      </c>
      <c r="AZ76" s="246"/>
      <c r="BA76" s="246">
        <v>1444</v>
      </c>
      <c r="BB76" s="246"/>
      <c r="BC76" s="246"/>
      <c r="BD76" s="246">
        <v>668</v>
      </c>
      <c r="BE76" s="246">
        <v>3453</v>
      </c>
      <c r="BF76" s="246">
        <v>197</v>
      </c>
      <c r="BG76" s="246"/>
      <c r="BH76" s="246">
        <v>1919</v>
      </c>
      <c r="BI76" s="246"/>
      <c r="BJ76" s="246">
        <v>1919</v>
      </c>
      <c r="BK76" s="246">
        <v>1919</v>
      </c>
      <c r="BL76" s="246">
        <v>1863</v>
      </c>
      <c r="BM76" s="246"/>
      <c r="BN76" s="246">
        <v>1919</v>
      </c>
      <c r="BO76" s="246"/>
      <c r="BP76" s="246"/>
      <c r="BQ76" s="246"/>
      <c r="BR76" s="246"/>
      <c r="BS76" s="246"/>
      <c r="BT76" s="246"/>
      <c r="BU76" s="246"/>
      <c r="BV76" s="246">
        <v>2036</v>
      </c>
      <c r="BW76" s="246"/>
      <c r="BX76" s="246"/>
      <c r="BY76" s="246">
        <v>339</v>
      </c>
      <c r="BZ76" s="246"/>
      <c r="CA76" s="246"/>
      <c r="CB76" s="246"/>
      <c r="CC76" s="246"/>
      <c r="CD76" s="191" t="s">
        <v>237</v>
      </c>
      <c r="CE76" s="129">
        <f t="shared" si="8"/>
        <v>56290</v>
      </c>
      <c r="CF76" s="129">
        <f>BE59-CE76</f>
        <v>0</v>
      </c>
    </row>
    <row r="77" spans="1:84" ht="12.65" customHeight="1" x14ac:dyDescent="0.35">
      <c r="A77" s="127" t="s">
        <v>266</v>
      </c>
      <c r="B77" s="129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137"/>
      <c r="AX77" s="191" t="s">
        <v>237</v>
      </c>
      <c r="AY77" s="191" t="s">
        <v>237</v>
      </c>
      <c r="AZ77" s="137"/>
      <c r="BA77" s="137"/>
      <c r="BB77" s="137"/>
      <c r="BC77" s="137"/>
      <c r="BD77" s="191" t="s">
        <v>237</v>
      </c>
      <c r="BE77" s="191" t="s">
        <v>237</v>
      </c>
      <c r="BF77" s="137"/>
      <c r="BG77" s="191" t="s">
        <v>237</v>
      </c>
      <c r="BH77" s="137"/>
      <c r="BI77" s="137"/>
      <c r="BJ77" s="191" t="s">
        <v>237</v>
      </c>
      <c r="BK77" s="137"/>
      <c r="BL77" s="137"/>
      <c r="BM77" s="137"/>
      <c r="BN77" s="191" t="s">
        <v>237</v>
      </c>
      <c r="BO77" s="191" t="s">
        <v>237</v>
      </c>
      <c r="BP77" s="191" t="s">
        <v>237</v>
      </c>
      <c r="BQ77" s="191" t="s">
        <v>237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237</v>
      </c>
      <c r="CD77" s="191" t="s">
        <v>237</v>
      </c>
      <c r="CE77" s="129">
        <f>SUM(C77:CD77)</f>
        <v>0</v>
      </c>
      <c r="CF77" s="129">
        <f>AY59-CE77</f>
        <v>3968</v>
      </c>
    </row>
    <row r="78" spans="1:84" ht="12.65" customHeight="1" x14ac:dyDescent="0.35">
      <c r="A78" s="127" t="s">
        <v>267</v>
      </c>
      <c r="B78" s="129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137"/>
      <c r="AX78" s="191" t="s">
        <v>237</v>
      </c>
      <c r="AY78" s="191" t="s">
        <v>237</v>
      </c>
      <c r="AZ78" s="191" t="s">
        <v>237</v>
      </c>
      <c r="BA78" s="137"/>
      <c r="BB78" s="137"/>
      <c r="BC78" s="137"/>
      <c r="BD78" s="191" t="s">
        <v>237</v>
      </c>
      <c r="BE78" s="191" t="s">
        <v>237</v>
      </c>
      <c r="BF78" s="191" t="s">
        <v>237</v>
      </c>
      <c r="BG78" s="191" t="s">
        <v>237</v>
      </c>
      <c r="BH78" s="137"/>
      <c r="BI78" s="137"/>
      <c r="BJ78" s="191" t="s">
        <v>237</v>
      </c>
      <c r="BK78" s="137"/>
      <c r="BL78" s="137"/>
      <c r="BM78" s="137"/>
      <c r="BN78" s="191" t="s">
        <v>237</v>
      </c>
      <c r="BO78" s="191" t="s">
        <v>237</v>
      </c>
      <c r="BP78" s="191" t="s">
        <v>237</v>
      </c>
      <c r="BQ78" s="191" t="s">
        <v>237</v>
      </c>
      <c r="BR78" s="191" t="s">
        <v>237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237</v>
      </c>
      <c r="CD78" s="191" t="s">
        <v>237</v>
      </c>
      <c r="CE78" s="129">
        <f t="shared" si="8"/>
        <v>0</v>
      </c>
      <c r="CF78" s="129"/>
    </row>
    <row r="79" spans="1:84" ht="12.65" customHeight="1" x14ac:dyDescent="0.35">
      <c r="A79" s="127" t="s">
        <v>268</v>
      </c>
      <c r="B79" s="129"/>
      <c r="C79" s="242"/>
      <c r="D79" s="242"/>
      <c r="E79" s="242">
        <v>48501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>
        <v>2587</v>
      </c>
      <c r="Q79" s="242"/>
      <c r="R79" s="242"/>
      <c r="S79" s="242"/>
      <c r="T79" s="242"/>
      <c r="U79" s="242"/>
      <c r="V79" s="242"/>
      <c r="W79" s="242"/>
      <c r="X79" s="242"/>
      <c r="Y79" s="242">
        <v>2587</v>
      </c>
      <c r="Z79" s="242"/>
      <c r="AA79" s="242"/>
      <c r="AB79" s="242"/>
      <c r="AC79" s="242"/>
      <c r="AD79" s="242"/>
      <c r="AE79" s="242"/>
      <c r="AF79" s="242"/>
      <c r="AG79" s="242">
        <v>9700</v>
      </c>
      <c r="AH79" s="242"/>
      <c r="AI79" s="242"/>
      <c r="AJ79" s="242">
        <v>1293</v>
      </c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137"/>
      <c r="AX79" s="191" t="s">
        <v>237</v>
      </c>
      <c r="AY79" s="191" t="s">
        <v>237</v>
      </c>
      <c r="AZ79" s="191" t="s">
        <v>237</v>
      </c>
      <c r="BA79" s="191" t="s">
        <v>237</v>
      </c>
      <c r="BB79" s="137"/>
      <c r="BC79" s="137"/>
      <c r="BD79" s="191" t="s">
        <v>237</v>
      </c>
      <c r="BE79" s="191" t="s">
        <v>237</v>
      </c>
      <c r="BF79" s="191" t="s">
        <v>237</v>
      </c>
      <c r="BG79" s="191" t="s">
        <v>237</v>
      </c>
      <c r="BH79" s="137"/>
      <c r="BI79" s="137"/>
      <c r="BJ79" s="191" t="s">
        <v>237</v>
      </c>
      <c r="BK79" s="137"/>
      <c r="BL79" s="137"/>
      <c r="BM79" s="137"/>
      <c r="BN79" s="191" t="s">
        <v>237</v>
      </c>
      <c r="BO79" s="191" t="s">
        <v>237</v>
      </c>
      <c r="BP79" s="191" t="s">
        <v>237</v>
      </c>
      <c r="BQ79" s="191" t="s">
        <v>237</v>
      </c>
      <c r="BR79" s="191" t="s">
        <v>237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237</v>
      </c>
      <c r="CD79" s="191" t="s">
        <v>237</v>
      </c>
      <c r="CE79" s="129">
        <f t="shared" si="8"/>
        <v>64668</v>
      </c>
      <c r="CF79" s="129">
        <f>BA59</f>
        <v>0</v>
      </c>
    </row>
    <row r="80" spans="1:84" ht="21" customHeight="1" x14ac:dyDescent="0.35">
      <c r="A80" s="127" t="s">
        <v>269</v>
      </c>
      <c r="B80" s="129"/>
      <c r="C80" s="243"/>
      <c r="D80" s="243"/>
      <c r="E80" s="243">
        <v>20.28</v>
      </c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4">
        <v>3.59</v>
      </c>
      <c r="Q80" s="244"/>
      <c r="R80" s="244"/>
      <c r="S80" s="230"/>
      <c r="T80" s="230"/>
      <c r="U80" s="245"/>
      <c r="V80" s="244"/>
      <c r="W80" s="244"/>
      <c r="X80" s="244"/>
      <c r="Y80" s="244"/>
      <c r="Z80" s="244"/>
      <c r="AA80" s="244"/>
      <c r="AB80" s="230"/>
      <c r="AC80" s="244">
        <v>0.78</v>
      </c>
      <c r="AD80" s="244"/>
      <c r="AE80" s="244"/>
      <c r="AF80" s="244"/>
      <c r="AG80" s="244">
        <v>14.37</v>
      </c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30"/>
      <c r="AW80" s="191" t="s">
        <v>237</v>
      </c>
      <c r="AX80" s="191" t="s">
        <v>237</v>
      </c>
      <c r="AY80" s="191" t="s">
        <v>237</v>
      </c>
      <c r="AZ80" s="191" t="s">
        <v>237</v>
      </c>
      <c r="BA80" s="191" t="s">
        <v>237</v>
      </c>
      <c r="BB80" s="191" t="s">
        <v>237</v>
      </c>
      <c r="BC80" s="191" t="s">
        <v>237</v>
      </c>
      <c r="BD80" s="191" t="s">
        <v>237</v>
      </c>
      <c r="BE80" s="191" t="s">
        <v>237</v>
      </c>
      <c r="BF80" s="191" t="s">
        <v>237</v>
      </c>
      <c r="BG80" s="191" t="s">
        <v>237</v>
      </c>
      <c r="BH80" s="191" t="s">
        <v>237</v>
      </c>
      <c r="BI80" s="191" t="s">
        <v>237</v>
      </c>
      <c r="BJ80" s="191" t="s">
        <v>237</v>
      </c>
      <c r="BK80" s="191" t="s">
        <v>237</v>
      </c>
      <c r="BL80" s="191" t="s">
        <v>237</v>
      </c>
      <c r="BM80" s="191" t="s">
        <v>237</v>
      </c>
      <c r="BN80" s="191" t="s">
        <v>237</v>
      </c>
      <c r="BO80" s="191" t="s">
        <v>237</v>
      </c>
      <c r="BP80" s="191" t="s">
        <v>237</v>
      </c>
      <c r="BQ80" s="191" t="s">
        <v>237</v>
      </c>
      <c r="BR80" s="191" t="s">
        <v>237</v>
      </c>
      <c r="BS80" s="191" t="s">
        <v>237</v>
      </c>
      <c r="BT80" s="191" t="s">
        <v>237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237</v>
      </c>
      <c r="CD80" s="191" t="s">
        <v>237</v>
      </c>
      <c r="CE80" s="197">
        <f t="shared" si="8"/>
        <v>39.020000000000003</v>
      </c>
      <c r="CF80" s="197"/>
    </row>
    <row r="81" spans="1:5" ht="12.65" customHeight="1" x14ac:dyDescent="0.3">
      <c r="A81" s="159" t="s">
        <v>270</v>
      </c>
      <c r="B81" s="159"/>
      <c r="C81" s="159"/>
      <c r="D81" s="159"/>
      <c r="E81" s="159"/>
    </row>
    <row r="82" spans="1:5" ht="12.65" customHeight="1" x14ac:dyDescent="0.3">
      <c r="A82" s="127" t="s">
        <v>271</v>
      </c>
      <c r="B82" s="128"/>
      <c r="C82" s="219" t="s">
        <v>1271</v>
      </c>
      <c r="D82" s="198"/>
      <c r="E82" s="129"/>
    </row>
    <row r="83" spans="1:5" ht="12.65" customHeight="1" x14ac:dyDescent="0.35">
      <c r="A83" s="129" t="s">
        <v>272</v>
      </c>
      <c r="B83" s="128" t="s">
        <v>273</v>
      </c>
      <c r="C83" s="248" t="s">
        <v>1272</v>
      </c>
      <c r="D83" s="198"/>
      <c r="E83" s="129"/>
    </row>
    <row r="84" spans="1:5" ht="12.65" customHeight="1" x14ac:dyDescent="0.35">
      <c r="A84" s="129" t="s">
        <v>274</v>
      </c>
      <c r="B84" s="128" t="s">
        <v>273</v>
      </c>
      <c r="C84" s="247" t="s">
        <v>1273</v>
      </c>
      <c r="D84" s="156"/>
      <c r="E84" s="155"/>
    </row>
    <row r="85" spans="1:5" ht="12.65" customHeight="1" x14ac:dyDescent="0.3">
      <c r="A85" s="129" t="s">
        <v>275</v>
      </c>
      <c r="B85" s="128"/>
      <c r="C85" s="208" t="s">
        <v>1274</v>
      </c>
      <c r="D85" s="156"/>
      <c r="E85" s="155"/>
    </row>
    <row r="86" spans="1:5" ht="12.65" customHeight="1" x14ac:dyDescent="0.3">
      <c r="A86" s="129" t="s">
        <v>276</v>
      </c>
      <c r="B86" s="128" t="s">
        <v>273</v>
      </c>
      <c r="C86" s="208" t="s">
        <v>1274</v>
      </c>
      <c r="D86" s="156"/>
      <c r="E86" s="155"/>
    </row>
    <row r="87" spans="1:5" ht="12.65" customHeight="1" x14ac:dyDescent="0.3">
      <c r="A87" s="129" t="s">
        <v>277</v>
      </c>
      <c r="B87" s="128" t="s">
        <v>273</v>
      </c>
      <c r="C87" s="176" t="s">
        <v>1275</v>
      </c>
      <c r="D87" s="156"/>
      <c r="E87" s="155"/>
    </row>
    <row r="88" spans="1:5" ht="12.65" customHeight="1" x14ac:dyDescent="0.3">
      <c r="A88" s="129" t="s">
        <v>278</v>
      </c>
      <c r="B88" s="128" t="s">
        <v>273</v>
      </c>
      <c r="C88" s="176" t="s">
        <v>1276</v>
      </c>
      <c r="D88" s="156"/>
      <c r="E88" s="155"/>
    </row>
    <row r="89" spans="1:5" ht="12.65" customHeight="1" x14ac:dyDescent="0.3">
      <c r="A89" s="129" t="s">
        <v>279</v>
      </c>
      <c r="B89" s="128" t="s">
        <v>273</v>
      </c>
      <c r="C89" s="176" t="s">
        <v>1277</v>
      </c>
      <c r="D89" s="156"/>
      <c r="E89" s="155"/>
    </row>
    <row r="90" spans="1:5" ht="12.65" customHeight="1" x14ac:dyDescent="0.3">
      <c r="A90" s="129" t="s">
        <v>280</v>
      </c>
      <c r="B90" s="128" t="s">
        <v>273</v>
      </c>
      <c r="C90" s="176" t="s">
        <v>1278</v>
      </c>
      <c r="D90" s="156"/>
      <c r="E90" s="155"/>
    </row>
    <row r="91" spans="1:5" ht="12.65" customHeight="1" x14ac:dyDescent="0.3">
      <c r="A91" s="129" t="s">
        <v>281</v>
      </c>
      <c r="B91" s="128" t="s">
        <v>273</v>
      </c>
      <c r="C91" s="176" t="s">
        <v>1279</v>
      </c>
      <c r="D91" s="156"/>
      <c r="E91" s="155"/>
    </row>
    <row r="92" spans="1:5" ht="12.65" customHeight="1" x14ac:dyDescent="0.3">
      <c r="A92" s="129" t="s">
        <v>282</v>
      </c>
      <c r="B92" s="128" t="s">
        <v>273</v>
      </c>
      <c r="C92" s="261" t="s">
        <v>1285</v>
      </c>
      <c r="D92" s="198"/>
      <c r="E92" s="129"/>
    </row>
    <row r="93" spans="1:5" ht="12.65" customHeight="1" x14ac:dyDescent="0.3">
      <c r="A93" s="129" t="s">
        <v>283</v>
      </c>
      <c r="B93" s="128" t="s">
        <v>273</v>
      </c>
      <c r="C93" s="258" t="s">
        <v>1286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284</v>
      </c>
      <c r="B95" s="159"/>
      <c r="C95" s="159"/>
      <c r="D95" s="159"/>
      <c r="E95" s="159"/>
    </row>
    <row r="96" spans="1:5" ht="12.65" customHeight="1" x14ac:dyDescent="0.3">
      <c r="A96" s="199" t="s">
        <v>285</v>
      </c>
      <c r="B96" s="199"/>
      <c r="C96" s="199"/>
      <c r="D96" s="199"/>
      <c r="E96" s="199"/>
    </row>
    <row r="97" spans="1:5" ht="12.65" customHeight="1" x14ac:dyDescent="0.3">
      <c r="A97" s="129" t="s">
        <v>286</v>
      </c>
      <c r="B97" s="128" t="s">
        <v>273</v>
      </c>
      <c r="C97" s="142"/>
      <c r="D97" s="129"/>
      <c r="E97" s="129"/>
    </row>
    <row r="98" spans="1:5" ht="12.65" customHeight="1" x14ac:dyDescent="0.3">
      <c r="A98" s="129" t="s">
        <v>278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287</v>
      </c>
      <c r="B99" s="128" t="s">
        <v>273</v>
      </c>
      <c r="C99" s="142">
        <v>1</v>
      </c>
      <c r="D99" s="129"/>
      <c r="E99" s="129"/>
    </row>
    <row r="100" spans="1:5" ht="12.65" customHeight="1" x14ac:dyDescent="0.3">
      <c r="A100" s="199" t="s">
        <v>288</v>
      </c>
      <c r="B100" s="199"/>
      <c r="C100" s="199"/>
      <c r="D100" s="199"/>
      <c r="E100" s="199"/>
    </row>
    <row r="101" spans="1:5" ht="12.65" customHeight="1" x14ac:dyDescent="0.3">
      <c r="A101" s="129" t="s">
        <v>289</v>
      </c>
      <c r="B101" s="128" t="s">
        <v>273</v>
      </c>
      <c r="C101" s="142"/>
      <c r="D101" s="129"/>
      <c r="E101" s="129"/>
    </row>
    <row r="102" spans="1:5" ht="12.65" customHeight="1" x14ac:dyDescent="0.3">
      <c r="A102" s="129" t="s">
        <v>148</v>
      </c>
      <c r="B102" s="128" t="s">
        <v>273</v>
      </c>
      <c r="C102" s="170"/>
      <c r="D102" s="129"/>
      <c r="E102" s="129"/>
    </row>
    <row r="103" spans="1:5" ht="12.65" customHeight="1" x14ac:dyDescent="0.3">
      <c r="A103" s="199" t="s">
        <v>290</v>
      </c>
      <c r="B103" s="199"/>
      <c r="C103" s="199"/>
      <c r="D103" s="199"/>
      <c r="E103" s="199"/>
    </row>
    <row r="104" spans="1:5" ht="12.65" customHeight="1" x14ac:dyDescent="0.3">
      <c r="A104" s="129" t="s">
        <v>291</v>
      </c>
      <c r="B104" s="128" t="s">
        <v>273</v>
      </c>
      <c r="C104" s="142"/>
      <c r="D104" s="129"/>
      <c r="E104" s="129"/>
    </row>
    <row r="105" spans="1:5" ht="12.65" customHeight="1" x14ac:dyDescent="0.3">
      <c r="A105" s="129" t="s">
        <v>292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293</v>
      </c>
      <c r="B106" s="128" t="s">
        <v>273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294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295</v>
      </c>
      <c r="B110" s="129"/>
      <c r="C110" s="135" t="s">
        <v>296</v>
      </c>
      <c r="D110" s="126" t="s">
        <v>231</v>
      </c>
      <c r="E110" s="129"/>
    </row>
    <row r="111" spans="1:5" ht="12.65" customHeight="1" x14ac:dyDescent="0.3">
      <c r="A111" s="129" t="s">
        <v>297</v>
      </c>
      <c r="B111" s="128" t="s">
        <v>273</v>
      </c>
      <c r="C111" s="142">
        <v>494</v>
      </c>
      <c r="D111" s="130">
        <v>1184</v>
      </c>
      <c r="E111" s="129"/>
    </row>
    <row r="112" spans="1:5" ht="12.65" customHeight="1" x14ac:dyDescent="0.3">
      <c r="A112" s="129" t="s">
        <v>298</v>
      </c>
      <c r="B112" s="128" t="s">
        <v>273</v>
      </c>
      <c r="C112" s="142"/>
      <c r="D112" s="130"/>
      <c r="E112" s="129"/>
    </row>
    <row r="113" spans="1:5" ht="12.65" customHeight="1" x14ac:dyDescent="0.3">
      <c r="A113" s="129" t="s">
        <v>299</v>
      </c>
      <c r="B113" s="128" t="s">
        <v>273</v>
      </c>
      <c r="C113" s="142"/>
      <c r="D113" s="130"/>
      <c r="E113" s="129"/>
    </row>
    <row r="114" spans="1:5" ht="12.65" customHeight="1" x14ac:dyDescent="0.3">
      <c r="A114" s="129" t="s">
        <v>300</v>
      </c>
      <c r="B114" s="128" t="s">
        <v>273</v>
      </c>
      <c r="C114" s="142"/>
      <c r="D114" s="130"/>
      <c r="E114" s="129"/>
    </row>
    <row r="115" spans="1:5" ht="12.65" customHeight="1" x14ac:dyDescent="0.3">
      <c r="A115" s="127" t="s">
        <v>301</v>
      </c>
      <c r="B115" s="129"/>
      <c r="C115" s="135" t="s">
        <v>183</v>
      </c>
      <c r="D115" s="129"/>
      <c r="E115" s="129"/>
    </row>
    <row r="116" spans="1:5" ht="12.65" customHeight="1" x14ac:dyDescent="0.3">
      <c r="A116" s="129" t="s">
        <v>302</v>
      </c>
      <c r="B116" s="128" t="s">
        <v>273</v>
      </c>
      <c r="C116" s="142"/>
      <c r="D116" s="129"/>
      <c r="E116" s="129"/>
    </row>
    <row r="117" spans="1:5" ht="12.65" customHeight="1" x14ac:dyDescent="0.3">
      <c r="A117" s="129" t="s">
        <v>303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304</v>
      </c>
      <c r="B118" s="128" t="s">
        <v>273</v>
      </c>
      <c r="C118" s="142">
        <v>25</v>
      </c>
      <c r="D118" s="129"/>
      <c r="E118" s="129"/>
    </row>
    <row r="119" spans="1:5" ht="12.65" customHeight="1" x14ac:dyDescent="0.3">
      <c r="A119" s="129" t="s">
        <v>305</v>
      </c>
      <c r="B119" s="128" t="s">
        <v>273</v>
      </c>
      <c r="C119" s="142"/>
      <c r="D119" s="129"/>
      <c r="E119" s="129"/>
    </row>
    <row r="120" spans="1:5" ht="12.65" customHeight="1" x14ac:dyDescent="0.3">
      <c r="A120" s="129" t="s">
        <v>306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307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112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308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309</v>
      </c>
      <c r="B124" s="128"/>
      <c r="C124" s="142"/>
      <c r="D124" s="129"/>
      <c r="E124" s="129"/>
    </row>
    <row r="125" spans="1:5" ht="12.65" customHeight="1" x14ac:dyDescent="0.3">
      <c r="A125" s="129" t="s">
        <v>299</v>
      </c>
      <c r="B125" s="128" t="s">
        <v>273</v>
      </c>
      <c r="C125" s="142"/>
      <c r="D125" s="129"/>
      <c r="E125" s="129"/>
    </row>
    <row r="126" spans="1:5" ht="12.65" customHeight="1" x14ac:dyDescent="0.3">
      <c r="A126" s="129" t="s">
        <v>310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311</v>
      </c>
      <c r="B127" s="129"/>
      <c r="C127" s="144"/>
      <c r="D127" s="129"/>
      <c r="E127" s="129">
        <f>SUM(C116:C126)</f>
        <v>25</v>
      </c>
    </row>
    <row r="128" spans="1:5" ht="12.65" customHeight="1" x14ac:dyDescent="0.3">
      <c r="A128" s="129" t="s">
        <v>312</v>
      </c>
      <c r="B128" s="128" t="s">
        <v>273</v>
      </c>
      <c r="C128" s="142"/>
      <c r="D128" s="129"/>
      <c r="E128" s="129"/>
    </row>
    <row r="129" spans="1:6" ht="12.65" customHeight="1" x14ac:dyDescent="0.3">
      <c r="A129" s="129" t="s">
        <v>313</v>
      </c>
      <c r="B129" s="128" t="s">
        <v>273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314</v>
      </c>
      <c r="B131" s="128" t="s">
        <v>273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315</v>
      </c>
      <c r="B136" s="158"/>
      <c r="C136" s="158"/>
      <c r="D136" s="158"/>
      <c r="E136" s="158"/>
    </row>
    <row r="137" spans="1:6" ht="12.65" customHeight="1" x14ac:dyDescent="0.3">
      <c r="A137" s="200" t="s">
        <v>316</v>
      </c>
      <c r="B137" s="131" t="s">
        <v>317</v>
      </c>
      <c r="C137" s="145" t="s">
        <v>318</v>
      </c>
      <c r="D137" s="131" t="s">
        <v>148</v>
      </c>
      <c r="E137" s="131" t="s">
        <v>219</v>
      </c>
    </row>
    <row r="138" spans="1:6" ht="12.65" customHeight="1" x14ac:dyDescent="0.35">
      <c r="A138" s="129" t="s">
        <v>296</v>
      </c>
      <c r="B138" s="249"/>
      <c r="C138" s="249"/>
      <c r="D138" s="249">
        <v>494</v>
      </c>
      <c r="E138" s="129">
        <f>SUM(B138:D138)</f>
        <v>494</v>
      </c>
    </row>
    <row r="139" spans="1:6" ht="12.65" customHeight="1" x14ac:dyDescent="0.35">
      <c r="A139" s="129" t="s">
        <v>231</v>
      </c>
      <c r="B139" s="249">
        <v>833</v>
      </c>
      <c r="C139" s="249">
        <v>0</v>
      </c>
      <c r="D139" s="249">
        <v>351</v>
      </c>
      <c r="E139" s="129">
        <f>SUM(B139:D139)</f>
        <v>1184</v>
      </c>
    </row>
    <row r="140" spans="1:6" ht="12.65" customHeight="1" x14ac:dyDescent="0.35">
      <c r="A140" s="129" t="s">
        <v>319</v>
      </c>
      <c r="B140" s="249"/>
      <c r="C140" s="249"/>
      <c r="D140" s="249"/>
      <c r="E140" s="129">
        <f>SUM(B140:D140)</f>
        <v>0</v>
      </c>
    </row>
    <row r="141" spans="1:6" ht="12.65" customHeight="1" x14ac:dyDescent="0.35">
      <c r="A141" s="129" t="s">
        <v>262</v>
      </c>
      <c r="B141" s="249">
        <v>7924249.5099999998</v>
      </c>
      <c r="C141" s="249">
        <v>18628</v>
      </c>
      <c r="D141" s="249">
        <v>3191714.49</v>
      </c>
      <c r="E141" s="129">
        <f>SUM(B141:D141)</f>
        <v>11134592</v>
      </c>
      <c r="F141" s="150"/>
    </row>
    <row r="142" spans="1:6" ht="12.65" customHeight="1" x14ac:dyDescent="0.35">
      <c r="A142" s="129" t="s">
        <v>263</v>
      </c>
      <c r="B142" s="249">
        <v>22394061</v>
      </c>
      <c r="C142" s="249">
        <v>251801</v>
      </c>
      <c r="D142" s="249">
        <v>23454161</v>
      </c>
      <c r="E142" s="129">
        <f>SUM(B142:D142)</f>
        <v>46100023</v>
      </c>
      <c r="F142" s="150"/>
    </row>
    <row r="143" spans="1:6" ht="12.65" customHeight="1" x14ac:dyDescent="0.3">
      <c r="A143" s="200" t="s">
        <v>320</v>
      </c>
      <c r="B143" s="131" t="s">
        <v>317</v>
      </c>
      <c r="C143" s="145" t="s">
        <v>318</v>
      </c>
      <c r="D143" s="131" t="s">
        <v>148</v>
      </c>
      <c r="E143" s="131" t="s">
        <v>219</v>
      </c>
    </row>
    <row r="144" spans="1:6" ht="12.65" customHeight="1" x14ac:dyDescent="0.3">
      <c r="A144" s="129" t="s">
        <v>296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231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319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262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263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321</v>
      </c>
      <c r="B149" s="131" t="s">
        <v>317</v>
      </c>
      <c r="C149" s="145" t="s">
        <v>318</v>
      </c>
      <c r="D149" s="131" t="s">
        <v>148</v>
      </c>
      <c r="E149" s="131" t="s">
        <v>219</v>
      </c>
    </row>
    <row r="150" spans="1:5" ht="12.65" customHeight="1" x14ac:dyDescent="0.3">
      <c r="A150" s="129" t="s">
        <v>296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231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319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262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263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322</v>
      </c>
      <c r="B156" s="131" t="s">
        <v>323</v>
      </c>
      <c r="C156" s="145" t="s">
        <v>324</v>
      </c>
      <c r="D156" s="129"/>
      <c r="E156" s="129"/>
    </row>
    <row r="157" spans="1:5" ht="12.65" customHeight="1" x14ac:dyDescent="0.3">
      <c r="A157" s="132" t="s">
        <v>325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4" customHeight="1" x14ac:dyDescent="0.3">
      <c r="A163" s="158" t="s">
        <v>326</v>
      </c>
      <c r="B163" s="159"/>
      <c r="C163" s="159"/>
      <c r="D163" s="159"/>
      <c r="E163" s="159"/>
    </row>
    <row r="164" spans="1:5" ht="11.4" customHeight="1" x14ac:dyDescent="0.3">
      <c r="A164" s="199" t="s">
        <v>327</v>
      </c>
      <c r="B164" s="199"/>
      <c r="C164" s="199"/>
      <c r="D164" s="199"/>
      <c r="E164" s="199"/>
    </row>
    <row r="165" spans="1:5" ht="11.4" customHeight="1" x14ac:dyDescent="0.3">
      <c r="A165" s="129" t="s">
        <v>328</v>
      </c>
      <c r="B165" s="128" t="s">
        <v>273</v>
      </c>
      <c r="C165" s="142">
        <v>1135248</v>
      </c>
      <c r="D165" s="129"/>
      <c r="E165" s="129"/>
    </row>
    <row r="166" spans="1:5" ht="11.4" customHeight="1" x14ac:dyDescent="0.3">
      <c r="A166" s="129" t="s">
        <v>329</v>
      </c>
      <c r="B166" s="128" t="s">
        <v>273</v>
      </c>
      <c r="C166" s="142">
        <v>7279</v>
      </c>
      <c r="D166" s="129"/>
      <c r="E166" s="129"/>
    </row>
    <row r="167" spans="1:5" ht="11.4" customHeight="1" x14ac:dyDescent="0.3">
      <c r="A167" s="132" t="s">
        <v>330</v>
      </c>
      <c r="B167" s="128" t="s">
        <v>273</v>
      </c>
      <c r="C167" s="142">
        <v>4812</v>
      </c>
      <c r="D167" s="129"/>
      <c r="E167" s="129"/>
    </row>
    <row r="168" spans="1:5" ht="11.4" customHeight="1" x14ac:dyDescent="0.3">
      <c r="A168" s="129" t="s">
        <v>331</v>
      </c>
      <c r="B168" s="128" t="s">
        <v>273</v>
      </c>
      <c r="C168" s="142">
        <v>2484266</v>
      </c>
      <c r="D168" s="129"/>
      <c r="E168" s="129"/>
    </row>
    <row r="169" spans="1:5" ht="11.4" customHeight="1" x14ac:dyDescent="0.3">
      <c r="A169" s="129" t="s">
        <v>332</v>
      </c>
      <c r="B169" s="128" t="s">
        <v>273</v>
      </c>
      <c r="C169" s="142"/>
      <c r="D169" s="129"/>
      <c r="E169" s="129"/>
    </row>
    <row r="170" spans="1:5" ht="11.4" customHeight="1" x14ac:dyDescent="0.3">
      <c r="A170" s="129" t="s">
        <v>333</v>
      </c>
      <c r="B170" s="128" t="s">
        <v>273</v>
      </c>
      <c r="C170" s="142">
        <v>703968</v>
      </c>
      <c r="D170" s="129"/>
      <c r="E170" s="129"/>
    </row>
    <row r="171" spans="1:5" ht="11.4" customHeight="1" x14ac:dyDescent="0.3">
      <c r="A171" s="129" t="s">
        <v>334</v>
      </c>
      <c r="B171" s="128" t="s">
        <v>273</v>
      </c>
      <c r="C171" s="142">
        <v>83783</v>
      </c>
      <c r="D171" s="129"/>
      <c r="E171" s="129"/>
    </row>
    <row r="172" spans="1:5" ht="11.4" customHeight="1" x14ac:dyDescent="0.3">
      <c r="A172" s="129" t="s">
        <v>334</v>
      </c>
      <c r="B172" s="128" t="s">
        <v>273</v>
      </c>
      <c r="C172" s="142"/>
      <c r="D172" s="129"/>
      <c r="E172" s="129"/>
    </row>
    <row r="173" spans="1:5" ht="11.4" customHeight="1" x14ac:dyDescent="0.3">
      <c r="A173" s="129" t="s">
        <v>219</v>
      </c>
      <c r="B173" s="129"/>
      <c r="C173" s="144"/>
      <c r="D173" s="129">
        <f>SUM(C165:C172)</f>
        <v>4419356</v>
      </c>
      <c r="E173" s="129"/>
    </row>
    <row r="174" spans="1:5" ht="11.4" customHeight="1" x14ac:dyDescent="0.3">
      <c r="A174" s="199" t="s">
        <v>335</v>
      </c>
      <c r="B174" s="199"/>
      <c r="C174" s="199"/>
      <c r="D174" s="199"/>
      <c r="E174" s="199"/>
    </row>
    <row r="175" spans="1:5" ht="11.4" customHeight="1" x14ac:dyDescent="0.3">
      <c r="A175" s="129" t="s">
        <v>336</v>
      </c>
      <c r="B175" s="128" t="s">
        <v>273</v>
      </c>
      <c r="C175" s="142"/>
      <c r="D175" s="129"/>
      <c r="E175" s="129"/>
    </row>
    <row r="176" spans="1:5" ht="11.4" customHeight="1" x14ac:dyDescent="0.3">
      <c r="A176" s="129" t="s">
        <v>337</v>
      </c>
      <c r="B176" s="128" t="s">
        <v>273</v>
      </c>
      <c r="C176" s="142">
        <v>166236</v>
      </c>
      <c r="D176" s="129"/>
      <c r="E176" s="129"/>
    </row>
    <row r="177" spans="1:5" ht="11.4" customHeight="1" x14ac:dyDescent="0.3">
      <c r="A177" s="129" t="s">
        <v>219</v>
      </c>
      <c r="B177" s="129"/>
      <c r="C177" s="144"/>
      <c r="D177" s="129">
        <f>SUM(C175:C176)</f>
        <v>166236</v>
      </c>
      <c r="E177" s="129"/>
    </row>
    <row r="178" spans="1:5" ht="11.4" customHeight="1" x14ac:dyDescent="0.3">
      <c r="A178" s="199" t="s">
        <v>338</v>
      </c>
      <c r="B178" s="199"/>
      <c r="C178" s="199"/>
      <c r="D178" s="199"/>
      <c r="E178" s="199"/>
    </row>
    <row r="179" spans="1:5" ht="11.4" customHeight="1" x14ac:dyDescent="0.3">
      <c r="A179" s="129" t="s">
        <v>339</v>
      </c>
      <c r="B179" s="128" t="s">
        <v>273</v>
      </c>
      <c r="C179" s="142">
        <v>228497</v>
      </c>
      <c r="D179" s="129"/>
      <c r="E179" s="129"/>
    </row>
    <row r="180" spans="1:5" ht="11.4" customHeight="1" x14ac:dyDescent="0.3">
      <c r="A180" s="129" t="s">
        <v>340</v>
      </c>
      <c r="B180" s="128" t="s">
        <v>273</v>
      </c>
      <c r="C180" s="142">
        <v>259243</v>
      </c>
      <c r="D180" s="129"/>
      <c r="E180" s="129"/>
    </row>
    <row r="181" spans="1:5" ht="11.4" customHeight="1" x14ac:dyDescent="0.3">
      <c r="A181" s="129" t="s">
        <v>219</v>
      </c>
      <c r="B181" s="129"/>
      <c r="C181" s="144"/>
      <c r="D181" s="129">
        <f>SUM(C179:C180)</f>
        <v>487740</v>
      </c>
      <c r="E181" s="129"/>
    </row>
    <row r="182" spans="1:5" ht="11.4" customHeight="1" x14ac:dyDescent="0.3">
      <c r="A182" s="199" t="s">
        <v>341</v>
      </c>
      <c r="B182" s="199"/>
      <c r="C182" s="199"/>
      <c r="D182" s="199"/>
      <c r="E182" s="199"/>
    </row>
    <row r="183" spans="1:5" ht="11.4" customHeight="1" x14ac:dyDescent="0.3">
      <c r="A183" s="129" t="s">
        <v>342</v>
      </c>
      <c r="B183" s="128" t="s">
        <v>273</v>
      </c>
      <c r="C183" s="142"/>
      <c r="D183" s="129"/>
      <c r="E183" s="129"/>
    </row>
    <row r="184" spans="1:5" ht="11.4" customHeight="1" x14ac:dyDescent="0.3">
      <c r="A184" s="129" t="s">
        <v>343</v>
      </c>
      <c r="B184" s="128" t="s">
        <v>273</v>
      </c>
      <c r="C184" s="142">
        <v>271978</v>
      </c>
      <c r="D184" s="129"/>
      <c r="E184" s="129"/>
    </row>
    <row r="185" spans="1:5" ht="11.4" customHeight="1" x14ac:dyDescent="0.3">
      <c r="A185" s="129" t="s">
        <v>148</v>
      </c>
      <c r="B185" s="128" t="s">
        <v>273</v>
      </c>
      <c r="C185" s="142"/>
      <c r="D185" s="129"/>
      <c r="E185" s="129"/>
    </row>
    <row r="186" spans="1:5" ht="11.4" customHeight="1" x14ac:dyDescent="0.3">
      <c r="A186" s="129" t="s">
        <v>219</v>
      </c>
      <c r="B186" s="129"/>
      <c r="C186" s="144"/>
      <c r="D186" s="129">
        <f>SUM(C183:C185)</f>
        <v>271978</v>
      </c>
      <c r="E186" s="129"/>
    </row>
    <row r="187" spans="1:5" ht="11.4" customHeight="1" x14ac:dyDescent="0.3">
      <c r="A187" s="199" t="s">
        <v>344</v>
      </c>
      <c r="B187" s="199"/>
      <c r="C187" s="199"/>
      <c r="D187" s="199"/>
      <c r="E187" s="199"/>
    </row>
    <row r="188" spans="1:5" ht="11.4" customHeight="1" x14ac:dyDescent="0.3">
      <c r="A188" s="129" t="s">
        <v>345</v>
      </c>
      <c r="B188" s="128" t="s">
        <v>273</v>
      </c>
      <c r="C188" s="142"/>
      <c r="D188" s="129"/>
      <c r="E188" s="129"/>
    </row>
    <row r="189" spans="1:5" ht="11.4" customHeight="1" x14ac:dyDescent="0.3">
      <c r="A189" s="129" t="s">
        <v>346</v>
      </c>
      <c r="B189" s="128" t="s">
        <v>273</v>
      </c>
      <c r="C189" s="142">
        <v>112757</v>
      </c>
      <c r="D189" s="129"/>
      <c r="E189" s="129"/>
    </row>
    <row r="190" spans="1:5" ht="11.4" customHeight="1" x14ac:dyDescent="0.3">
      <c r="A190" s="129" t="s">
        <v>219</v>
      </c>
      <c r="B190" s="129"/>
      <c r="C190" s="144"/>
      <c r="D190" s="129">
        <f>SUM(C188:C189)</f>
        <v>112757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347</v>
      </c>
      <c r="B192" s="159"/>
      <c r="C192" s="159"/>
      <c r="D192" s="159"/>
      <c r="E192" s="159"/>
    </row>
    <row r="193" spans="1:8" ht="12.65" customHeight="1" x14ac:dyDescent="0.3">
      <c r="A193" s="158" t="s">
        <v>348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349</v>
      </c>
      <c r="C194" s="135" t="s">
        <v>350</v>
      </c>
      <c r="D194" s="126" t="s">
        <v>351</v>
      </c>
      <c r="E194" s="126" t="s">
        <v>352</v>
      </c>
    </row>
    <row r="195" spans="1:8" ht="12.65" customHeight="1" x14ac:dyDescent="0.35">
      <c r="A195" s="129" t="s">
        <v>353</v>
      </c>
      <c r="B195" s="250">
        <v>592509</v>
      </c>
      <c r="C195" s="250"/>
      <c r="D195" s="251"/>
      <c r="E195" s="129">
        <f t="shared" ref="E195:E203" si="10">SUM(B195:C195)-D195</f>
        <v>592509</v>
      </c>
    </row>
    <row r="196" spans="1:8" ht="12.65" customHeight="1" x14ac:dyDescent="0.35">
      <c r="A196" s="129" t="s">
        <v>354</v>
      </c>
      <c r="B196" s="250">
        <v>160430</v>
      </c>
      <c r="C196" s="250"/>
      <c r="D196" s="251"/>
      <c r="E196" s="129">
        <f t="shared" si="10"/>
        <v>160430</v>
      </c>
    </row>
    <row r="197" spans="1:8" ht="12.65" customHeight="1" x14ac:dyDescent="0.35">
      <c r="A197" s="129" t="s">
        <v>355</v>
      </c>
      <c r="B197" s="250">
        <v>13557775</v>
      </c>
      <c r="C197" s="250">
        <v>1219477</v>
      </c>
      <c r="D197" s="251"/>
      <c r="E197" s="129">
        <f t="shared" si="10"/>
        <v>14777252</v>
      </c>
    </row>
    <row r="198" spans="1:8" ht="12.65" customHeight="1" x14ac:dyDescent="0.35">
      <c r="A198" s="129" t="s">
        <v>356</v>
      </c>
      <c r="B198" s="250">
        <v>172574</v>
      </c>
      <c r="C198" s="250"/>
      <c r="D198" s="251"/>
      <c r="E198" s="129">
        <f t="shared" si="10"/>
        <v>172574</v>
      </c>
    </row>
    <row r="199" spans="1:8" ht="12.65" customHeight="1" x14ac:dyDescent="0.35">
      <c r="A199" s="129" t="s">
        <v>357</v>
      </c>
      <c r="B199" s="250">
        <v>3081339</v>
      </c>
      <c r="C199" s="250">
        <v>237380</v>
      </c>
      <c r="D199" s="251"/>
      <c r="E199" s="129">
        <f t="shared" si="10"/>
        <v>3318719</v>
      </c>
    </row>
    <row r="200" spans="1:8" ht="12.65" customHeight="1" x14ac:dyDescent="0.35">
      <c r="A200" s="129" t="s">
        <v>358</v>
      </c>
      <c r="B200" s="250">
        <v>10674165</v>
      </c>
      <c r="C200" s="250">
        <v>912710</v>
      </c>
      <c r="D200" s="251"/>
      <c r="E200" s="129">
        <f t="shared" si="10"/>
        <v>11586875</v>
      </c>
    </row>
    <row r="201" spans="1:8" ht="12.65" customHeight="1" x14ac:dyDescent="0.35">
      <c r="A201" s="129" t="s">
        <v>359</v>
      </c>
      <c r="B201" s="250"/>
      <c r="C201" s="250"/>
      <c r="D201" s="251"/>
      <c r="E201" s="129">
        <f t="shared" si="10"/>
        <v>0</v>
      </c>
    </row>
    <row r="202" spans="1:8" ht="12.65" customHeight="1" x14ac:dyDescent="0.35">
      <c r="A202" s="129" t="s">
        <v>360</v>
      </c>
      <c r="B202" s="250">
        <v>62063</v>
      </c>
      <c r="C202" s="250"/>
      <c r="D202" s="251"/>
      <c r="E202" s="129">
        <f t="shared" si="10"/>
        <v>62063</v>
      </c>
    </row>
    <row r="203" spans="1:8" ht="12.65" customHeight="1" x14ac:dyDescent="0.35">
      <c r="A203" s="129" t="s">
        <v>361</v>
      </c>
      <c r="B203" s="250">
        <v>211752</v>
      </c>
      <c r="C203" s="250"/>
      <c r="D203" s="251"/>
      <c r="E203" s="129">
        <f t="shared" si="10"/>
        <v>211752</v>
      </c>
    </row>
    <row r="204" spans="1:8" ht="12.65" customHeight="1" x14ac:dyDescent="0.3">
      <c r="A204" s="129" t="s">
        <v>219</v>
      </c>
      <c r="B204" s="129">
        <f>SUM(B195:B203)</f>
        <v>28512607</v>
      </c>
      <c r="C204" s="144">
        <f>SUM(C195:C203)</f>
        <v>2369567</v>
      </c>
      <c r="D204" s="129">
        <f>SUM(D195:D203)</f>
        <v>0</v>
      </c>
      <c r="E204" s="129">
        <f>SUM(E195:E203)</f>
        <v>30882174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362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349</v>
      </c>
      <c r="C207" s="135" t="s">
        <v>350</v>
      </c>
      <c r="D207" s="126" t="s">
        <v>351</v>
      </c>
      <c r="E207" s="126" t="s">
        <v>352</v>
      </c>
      <c r="H207"/>
    </row>
    <row r="208" spans="1:8" ht="12.65" customHeight="1" x14ac:dyDescent="0.3">
      <c r="A208" s="129" t="s">
        <v>353</v>
      </c>
      <c r="B208" s="133"/>
      <c r="C208" s="146"/>
      <c r="D208" s="133"/>
      <c r="E208" s="129"/>
      <c r="H208"/>
    </row>
    <row r="209" spans="1:8" ht="12.65" customHeight="1" x14ac:dyDescent="0.35">
      <c r="A209" s="129" t="s">
        <v>354</v>
      </c>
      <c r="B209" s="250">
        <v>156356</v>
      </c>
      <c r="C209" s="250">
        <v>839.49</v>
      </c>
      <c r="D209" s="251"/>
      <c r="E209" s="129">
        <f t="shared" ref="E209:E216" si="11">SUM(B209:C209)-D209</f>
        <v>157195.49</v>
      </c>
      <c r="H209"/>
    </row>
    <row r="210" spans="1:8" ht="12.65" customHeight="1" x14ac:dyDescent="0.35">
      <c r="A210" s="129" t="s">
        <v>355</v>
      </c>
      <c r="B210" s="250">
        <v>10613484</v>
      </c>
      <c r="C210" s="250">
        <v>403995.01</v>
      </c>
      <c r="D210" s="251"/>
      <c r="E210" s="129">
        <f t="shared" si="11"/>
        <v>11017479.01</v>
      </c>
      <c r="H210"/>
    </row>
    <row r="211" spans="1:8" ht="12.65" customHeight="1" x14ac:dyDescent="0.35">
      <c r="A211" s="129" t="s">
        <v>356</v>
      </c>
      <c r="B211" s="250">
        <v>79985</v>
      </c>
      <c r="C211" s="250">
        <v>28012.44</v>
      </c>
      <c r="D211" s="251"/>
      <c r="E211" s="129">
        <f t="shared" si="11"/>
        <v>107997.44</v>
      </c>
      <c r="H211"/>
    </row>
    <row r="212" spans="1:8" ht="12.65" customHeight="1" x14ac:dyDescent="0.35">
      <c r="A212" s="129" t="s">
        <v>357</v>
      </c>
      <c r="B212" s="250">
        <v>1736007</v>
      </c>
      <c r="C212" s="250">
        <v>350614.39</v>
      </c>
      <c r="D212" s="251"/>
      <c r="E212" s="129">
        <f t="shared" si="11"/>
        <v>2086621.3900000001</v>
      </c>
      <c r="H212"/>
    </row>
    <row r="213" spans="1:8" ht="12.65" customHeight="1" x14ac:dyDescent="0.35">
      <c r="A213" s="129" t="s">
        <v>358</v>
      </c>
      <c r="B213" s="250">
        <v>10281302</v>
      </c>
      <c r="C213" s="250">
        <v>235047.91999999998</v>
      </c>
      <c r="D213" s="251"/>
      <c r="E213" s="129">
        <f t="shared" si="11"/>
        <v>10516349.92</v>
      </c>
      <c r="H213"/>
    </row>
    <row r="214" spans="1:8" ht="12.65" customHeight="1" x14ac:dyDescent="0.35">
      <c r="A214" s="129" t="s">
        <v>359</v>
      </c>
      <c r="B214" s="250"/>
      <c r="C214" s="250"/>
      <c r="D214" s="251"/>
      <c r="E214" s="129">
        <f t="shared" si="11"/>
        <v>0</v>
      </c>
      <c r="H214"/>
    </row>
    <row r="215" spans="1:8" ht="12.65" customHeight="1" x14ac:dyDescent="0.35">
      <c r="A215" s="129" t="s">
        <v>360</v>
      </c>
      <c r="B215" s="250">
        <v>39579</v>
      </c>
      <c r="C215" s="250">
        <v>11731.79</v>
      </c>
      <c r="D215" s="251"/>
      <c r="E215" s="129">
        <f t="shared" si="11"/>
        <v>51310.79</v>
      </c>
      <c r="H215"/>
    </row>
    <row r="216" spans="1:8" ht="12.65" customHeight="1" x14ac:dyDescent="0.35">
      <c r="A216" s="129" t="s">
        <v>361</v>
      </c>
      <c r="B216" s="250"/>
      <c r="C216" s="250"/>
      <c r="D216" s="251"/>
      <c r="E216" s="129">
        <f t="shared" si="11"/>
        <v>0</v>
      </c>
      <c r="H216"/>
    </row>
    <row r="217" spans="1:8" ht="12.65" customHeight="1" x14ac:dyDescent="0.3">
      <c r="A217" s="129" t="s">
        <v>219</v>
      </c>
      <c r="B217" s="129">
        <f>SUM(B208:B216)</f>
        <v>22906713</v>
      </c>
      <c r="C217" s="144">
        <f>SUM(C208:C216)</f>
        <v>1030241.04</v>
      </c>
      <c r="D217" s="129">
        <f>SUM(D208:D216)</f>
        <v>0</v>
      </c>
      <c r="E217" s="129">
        <f>SUM(E208:E216)</f>
        <v>23936954.039999999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363</v>
      </c>
      <c r="B219" s="159"/>
      <c r="C219" s="159"/>
      <c r="D219" s="159"/>
      <c r="E219" s="159"/>
    </row>
    <row r="220" spans="1:8" ht="12.65" customHeight="1" x14ac:dyDescent="0.3">
      <c r="A220" s="159"/>
      <c r="B220" s="264" t="s">
        <v>364</v>
      </c>
      <c r="C220" s="264"/>
      <c r="D220" s="159"/>
      <c r="E220" s="159"/>
    </row>
    <row r="221" spans="1:8" ht="12.65" customHeight="1" x14ac:dyDescent="0.35">
      <c r="A221" s="209" t="s">
        <v>364</v>
      </c>
      <c r="B221" s="159"/>
      <c r="C221" s="252">
        <v>880091</v>
      </c>
      <c r="D221" s="128">
        <f>C221</f>
        <v>880091</v>
      </c>
      <c r="E221" s="159"/>
    </row>
    <row r="222" spans="1:8" ht="12.65" customHeight="1" x14ac:dyDescent="0.3">
      <c r="A222" s="199" t="s">
        <v>365</v>
      </c>
      <c r="B222" s="199"/>
      <c r="C222" s="199"/>
      <c r="D222" s="199"/>
      <c r="E222" s="199"/>
    </row>
    <row r="223" spans="1:8" ht="12.65" customHeight="1" x14ac:dyDescent="0.35">
      <c r="A223" s="129" t="s">
        <v>366</v>
      </c>
      <c r="B223" s="128" t="s">
        <v>273</v>
      </c>
      <c r="C223" s="252">
        <v>0</v>
      </c>
      <c r="D223" s="129"/>
      <c r="E223" s="129"/>
    </row>
    <row r="224" spans="1:8" ht="12.65" customHeight="1" x14ac:dyDescent="0.35">
      <c r="A224" s="129" t="s">
        <v>367</v>
      </c>
      <c r="B224" s="128" t="s">
        <v>273</v>
      </c>
      <c r="C224" s="252">
        <v>0</v>
      </c>
      <c r="D224" s="129"/>
      <c r="E224" s="129"/>
    </row>
    <row r="225" spans="1:5" ht="12.65" customHeight="1" x14ac:dyDescent="0.35">
      <c r="A225" s="129" t="s">
        <v>368</v>
      </c>
      <c r="B225" s="128" t="s">
        <v>273</v>
      </c>
      <c r="C225" s="252">
        <v>270785.19</v>
      </c>
      <c r="D225" s="129"/>
      <c r="E225" s="129"/>
    </row>
    <row r="226" spans="1:5" ht="12.65" customHeight="1" x14ac:dyDescent="0.35">
      <c r="A226" s="129" t="s">
        <v>369</v>
      </c>
      <c r="B226" s="128" t="s">
        <v>273</v>
      </c>
      <c r="C226" s="252">
        <v>1552520.9</v>
      </c>
      <c r="D226" s="129"/>
      <c r="E226" s="129"/>
    </row>
    <row r="227" spans="1:5" ht="12.65" customHeight="1" x14ac:dyDescent="0.35">
      <c r="A227" s="129" t="s">
        <v>370</v>
      </c>
      <c r="B227" s="128" t="s">
        <v>273</v>
      </c>
      <c r="C227" s="252">
        <v>0</v>
      </c>
      <c r="D227" s="129"/>
      <c r="E227" s="129"/>
    </row>
    <row r="228" spans="1:5" ht="12.65" customHeight="1" x14ac:dyDescent="0.35">
      <c r="A228" s="129" t="s">
        <v>371</v>
      </c>
      <c r="B228" s="128" t="s">
        <v>273</v>
      </c>
      <c r="C228" s="252">
        <v>552454.51999999979</v>
      </c>
      <c r="D228" s="129"/>
      <c r="E228" s="129"/>
    </row>
    <row r="229" spans="1:5" ht="12.65" customHeight="1" x14ac:dyDescent="0.3">
      <c r="A229" s="129" t="s">
        <v>372</v>
      </c>
      <c r="B229" s="129"/>
      <c r="C229" s="144"/>
      <c r="D229" s="129">
        <f>SUM(C223:C228)</f>
        <v>2375760.6099999994</v>
      </c>
      <c r="E229" s="129"/>
    </row>
    <row r="230" spans="1:5" ht="12.65" customHeight="1" x14ac:dyDescent="0.3">
      <c r="A230" s="199" t="s">
        <v>373</v>
      </c>
      <c r="B230" s="199"/>
      <c r="C230" s="199"/>
      <c r="D230" s="199"/>
      <c r="E230" s="199"/>
    </row>
    <row r="231" spans="1:5" ht="12.65" customHeight="1" x14ac:dyDescent="0.35">
      <c r="A231" s="127" t="s">
        <v>374</v>
      </c>
      <c r="B231" s="128" t="s">
        <v>273</v>
      </c>
      <c r="C231" s="253">
        <v>155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5">
      <c r="A233" s="127" t="s">
        <v>375</v>
      </c>
      <c r="B233" s="128" t="s">
        <v>273</v>
      </c>
      <c r="C233" s="252">
        <v>235471</v>
      </c>
      <c r="D233" s="129"/>
      <c r="E233" s="129"/>
    </row>
    <row r="234" spans="1:5" ht="12.65" customHeight="1" x14ac:dyDescent="0.35">
      <c r="A234" s="127" t="s">
        <v>376</v>
      </c>
      <c r="B234" s="128" t="s">
        <v>273</v>
      </c>
      <c r="C234" s="252">
        <v>0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377</v>
      </c>
      <c r="B236" s="129"/>
      <c r="C236" s="144"/>
      <c r="D236" s="129">
        <f>SUM(C233:C235)</f>
        <v>235471</v>
      </c>
      <c r="E236" s="129"/>
    </row>
    <row r="237" spans="1:5" ht="12.65" customHeight="1" x14ac:dyDescent="0.3">
      <c r="A237" s="199" t="s">
        <v>378</v>
      </c>
      <c r="B237" s="199"/>
      <c r="C237" s="199"/>
      <c r="D237" s="199"/>
      <c r="E237" s="199"/>
    </row>
    <row r="238" spans="1:5" ht="12.65" customHeight="1" x14ac:dyDescent="0.35">
      <c r="A238" s="129" t="s">
        <v>379</v>
      </c>
      <c r="B238" s="128" t="s">
        <v>273</v>
      </c>
      <c r="C238" s="252">
        <v>0</v>
      </c>
      <c r="D238" s="129"/>
      <c r="E238" s="129"/>
    </row>
    <row r="239" spans="1:5" ht="12.65" customHeight="1" x14ac:dyDescent="0.35">
      <c r="A239" s="129" t="s">
        <v>378</v>
      </c>
      <c r="B239" s="128" t="s">
        <v>273</v>
      </c>
      <c r="C239" s="252">
        <v>22964966.699999996</v>
      </c>
      <c r="D239" s="129"/>
      <c r="E239" s="129"/>
    </row>
    <row r="240" spans="1:5" ht="12.65" customHeight="1" x14ac:dyDescent="0.3">
      <c r="A240" s="129" t="s">
        <v>380</v>
      </c>
      <c r="B240" s="129"/>
      <c r="C240" s="144"/>
      <c r="D240" s="129">
        <f>SUM(C238:C239)</f>
        <v>22964966.699999996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381</v>
      </c>
      <c r="B242" s="129"/>
      <c r="C242" s="144"/>
      <c r="D242" s="129">
        <f>D221+D229+D236+D240</f>
        <v>26456289.309999995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5" customHeight="1" x14ac:dyDescent="0.3">
      <c r="A248" s="159" t="s">
        <v>382</v>
      </c>
      <c r="B248" s="159"/>
      <c r="C248" s="159"/>
      <c r="D248" s="159"/>
      <c r="E248" s="159"/>
    </row>
    <row r="249" spans="1:5" ht="11.25" customHeight="1" x14ac:dyDescent="0.3">
      <c r="A249" s="199" t="s">
        <v>383</v>
      </c>
      <c r="B249" s="199"/>
      <c r="C249" s="199"/>
      <c r="D249" s="199"/>
      <c r="E249" s="199"/>
    </row>
    <row r="250" spans="1:5" ht="12.5" customHeight="1" x14ac:dyDescent="0.35">
      <c r="A250" s="129" t="s">
        <v>384</v>
      </c>
      <c r="B250" s="128" t="s">
        <v>273</v>
      </c>
      <c r="C250" s="252">
        <v>9495164</v>
      </c>
      <c r="D250" s="129"/>
      <c r="E250" s="129"/>
    </row>
    <row r="251" spans="1:5" ht="12.5" customHeight="1" x14ac:dyDescent="0.35">
      <c r="A251" s="129" t="s">
        <v>385</v>
      </c>
      <c r="B251" s="128" t="s">
        <v>273</v>
      </c>
      <c r="C251" s="252">
        <v>0</v>
      </c>
      <c r="D251" s="129"/>
      <c r="E251" s="129"/>
    </row>
    <row r="252" spans="1:5" ht="12.5" customHeight="1" x14ac:dyDescent="0.35">
      <c r="A252" s="129" t="s">
        <v>386</v>
      </c>
      <c r="B252" s="128" t="s">
        <v>273</v>
      </c>
      <c r="C252" s="252">
        <v>6849885</v>
      </c>
      <c r="D252" s="129"/>
      <c r="E252" s="129"/>
    </row>
    <row r="253" spans="1:5" ht="12.5" customHeight="1" x14ac:dyDescent="0.35">
      <c r="A253" s="129" t="s">
        <v>387</v>
      </c>
      <c r="B253" s="128" t="s">
        <v>273</v>
      </c>
      <c r="C253" s="252">
        <v>2918642</v>
      </c>
      <c r="D253" s="129"/>
      <c r="E253" s="129"/>
    </row>
    <row r="254" spans="1:5" ht="12.5" customHeight="1" x14ac:dyDescent="0.35">
      <c r="A254" s="129" t="s">
        <v>388</v>
      </c>
      <c r="B254" s="128" t="s">
        <v>273</v>
      </c>
      <c r="C254" s="252">
        <v>0</v>
      </c>
      <c r="D254" s="129"/>
      <c r="E254" s="129"/>
    </row>
    <row r="255" spans="1:5" ht="12.5" customHeight="1" x14ac:dyDescent="0.35">
      <c r="A255" s="129" t="s">
        <v>389</v>
      </c>
      <c r="B255" s="128" t="s">
        <v>273</v>
      </c>
      <c r="C255" s="252">
        <v>69382</v>
      </c>
      <c r="D255" s="129"/>
      <c r="E255" s="129"/>
    </row>
    <row r="256" spans="1:5" ht="12.5" customHeight="1" x14ac:dyDescent="0.35">
      <c r="A256" s="129" t="s">
        <v>390</v>
      </c>
      <c r="B256" s="128" t="s">
        <v>273</v>
      </c>
      <c r="C256" s="252">
        <v>6248</v>
      </c>
      <c r="D256" s="129"/>
      <c r="E256" s="129"/>
    </row>
    <row r="257" spans="1:5" ht="12.5" customHeight="1" x14ac:dyDescent="0.35">
      <c r="A257" s="129" t="s">
        <v>391</v>
      </c>
      <c r="B257" s="128" t="s">
        <v>273</v>
      </c>
      <c r="C257" s="252">
        <v>441265</v>
      </c>
      <c r="D257" s="129"/>
      <c r="E257" s="129"/>
    </row>
    <row r="258" spans="1:5" ht="12.5" customHeight="1" x14ac:dyDescent="0.35">
      <c r="A258" s="129" t="s">
        <v>392</v>
      </c>
      <c r="B258" s="128" t="s">
        <v>273</v>
      </c>
      <c r="C258" s="252">
        <v>299923</v>
      </c>
      <c r="D258" s="129"/>
      <c r="E258" s="129"/>
    </row>
    <row r="259" spans="1:5" ht="12.5" customHeight="1" x14ac:dyDescent="0.35">
      <c r="A259" s="129" t="s">
        <v>393</v>
      </c>
      <c r="B259" s="128" t="s">
        <v>273</v>
      </c>
      <c r="C259" s="252">
        <v>0</v>
      </c>
      <c r="D259" s="129"/>
      <c r="E259" s="129"/>
    </row>
    <row r="260" spans="1:5" ht="12.5" customHeight="1" x14ac:dyDescent="0.3">
      <c r="A260" s="129" t="s">
        <v>394</v>
      </c>
      <c r="B260" s="129"/>
      <c r="C260" s="144"/>
      <c r="D260" s="129">
        <f>SUM(C250:C252)-C253+SUM(C254:C259)</f>
        <v>14243225</v>
      </c>
      <c r="E260" s="129"/>
    </row>
    <row r="261" spans="1:5" ht="11.25" customHeight="1" x14ac:dyDescent="0.3">
      <c r="A261" s="199" t="s">
        <v>395</v>
      </c>
      <c r="B261" s="199"/>
      <c r="C261" s="199"/>
      <c r="D261" s="199"/>
      <c r="E261" s="199"/>
    </row>
    <row r="262" spans="1:5" ht="12.5" customHeight="1" x14ac:dyDescent="0.35">
      <c r="A262" s="129" t="s">
        <v>384</v>
      </c>
      <c r="B262" s="128" t="s">
        <v>273</v>
      </c>
      <c r="C262" s="252">
        <v>16369454</v>
      </c>
      <c r="D262" s="129"/>
      <c r="E262" s="129"/>
    </row>
    <row r="263" spans="1:5" ht="12.5" customHeight="1" x14ac:dyDescent="0.35">
      <c r="A263" s="129" t="s">
        <v>385</v>
      </c>
      <c r="B263" s="128" t="s">
        <v>273</v>
      </c>
      <c r="C263" s="252">
        <v>0</v>
      </c>
      <c r="D263" s="129"/>
      <c r="E263" s="129"/>
    </row>
    <row r="264" spans="1:5" ht="12.5" customHeight="1" x14ac:dyDescent="0.35">
      <c r="A264" s="129" t="s">
        <v>396</v>
      </c>
      <c r="B264" s="128" t="s">
        <v>273</v>
      </c>
      <c r="C264" s="252">
        <v>0</v>
      </c>
      <c r="D264" s="129"/>
      <c r="E264" s="129"/>
    </row>
    <row r="265" spans="1:5" ht="12.5" customHeight="1" x14ac:dyDescent="0.3">
      <c r="A265" s="129" t="s">
        <v>397</v>
      </c>
      <c r="B265" s="129"/>
      <c r="C265" s="144"/>
      <c r="D265" s="129">
        <f>SUM(C262:C264)</f>
        <v>16369454</v>
      </c>
      <c r="E265" s="129"/>
    </row>
    <row r="266" spans="1:5" ht="11.25" customHeight="1" x14ac:dyDescent="0.3">
      <c r="A266" s="199" t="s">
        <v>398</v>
      </c>
      <c r="B266" s="199"/>
      <c r="C266" s="199"/>
      <c r="D266" s="199"/>
      <c r="E266" s="199"/>
    </row>
    <row r="267" spans="1:5" ht="12.5" customHeight="1" x14ac:dyDescent="0.35">
      <c r="A267" s="129" t="s">
        <v>353</v>
      </c>
      <c r="B267" s="128" t="s">
        <v>273</v>
      </c>
      <c r="C267" s="254">
        <v>592509</v>
      </c>
      <c r="D267" s="129"/>
      <c r="E267" s="129"/>
    </row>
    <row r="268" spans="1:5" ht="12.5" customHeight="1" x14ac:dyDescent="0.35">
      <c r="A268" s="129" t="s">
        <v>354</v>
      </c>
      <c r="B268" s="128" t="s">
        <v>273</v>
      </c>
      <c r="C268" s="254">
        <v>160430</v>
      </c>
      <c r="D268" s="129"/>
      <c r="E268" s="129"/>
    </row>
    <row r="269" spans="1:5" ht="12.5" customHeight="1" x14ac:dyDescent="0.35">
      <c r="A269" s="129" t="s">
        <v>355</v>
      </c>
      <c r="B269" s="128" t="s">
        <v>273</v>
      </c>
      <c r="C269" s="254">
        <v>14777252</v>
      </c>
      <c r="D269" s="129"/>
      <c r="E269" s="129"/>
    </row>
    <row r="270" spans="1:5" ht="12.5" customHeight="1" x14ac:dyDescent="0.35">
      <c r="A270" s="129" t="s">
        <v>399</v>
      </c>
      <c r="B270" s="128" t="s">
        <v>273</v>
      </c>
      <c r="C270" s="254">
        <v>172574</v>
      </c>
      <c r="D270" s="129"/>
      <c r="E270" s="129"/>
    </row>
    <row r="271" spans="1:5" ht="12.5" customHeight="1" x14ac:dyDescent="0.35">
      <c r="A271" s="129" t="s">
        <v>400</v>
      </c>
      <c r="B271" s="128" t="s">
        <v>273</v>
      </c>
      <c r="C271" s="254">
        <v>3318719</v>
      </c>
      <c r="D271" s="129"/>
      <c r="E271" s="129"/>
    </row>
    <row r="272" spans="1:5" ht="12.5" customHeight="1" x14ac:dyDescent="0.35">
      <c r="A272" s="129" t="s">
        <v>401</v>
      </c>
      <c r="B272" s="128" t="s">
        <v>273</v>
      </c>
      <c r="C272" s="254">
        <v>11586875</v>
      </c>
      <c r="D272" s="129"/>
      <c r="E272" s="129"/>
    </row>
    <row r="273" spans="1:5" ht="12.5" customHeight="1" x14ac:dyDescent="0.35">
      <c r="A273" s="129" t="s">
        <v>360</v>
      </c>
      <c r="B273" s="128" t="s">
        <v>273</v>
      </c>
      <c r="C273" s="254">
        <v>62063</v>
      </c>
      <c r="D273" s="129"/>
      <c r="E273" s="129"/>
    </row>
    <row r="274" spans="1:5" ht="12.5" customHeight="1" x14ac:dyDescent="0.35">
      <c r="A274" s="129" t="s">
        <v>361</v>
      </c>
      <c r="B274" s="128" t="s">
        <v>273</v>
      </c>
      <c r="C274" s="254">
        <v>211752</v>
      </c>
      <c r="D274" s="129"/>
      <c r="E274" s="129"/>
    </row>
    <row r="275" spans="1:5" ht="12.5" customHeight="1" x14ac:dyDescent="0.3">
      <c r="A275" s="129" t="s">
        <v>402</v>
      </c>
      <c r="B275" s="129"/>
      <c r="C275" s="144"/>
      <c r="D275" s="129">
        <f>SUM(C267:C274)</f>
        <v>30882174</v>
      </c>
      <c r="E275" s="129"/>
    </row>
    <row r="276" spans="1:5" ht="12.65" customHeight="1" x14ac:dyDescent="0.35">
      <c r="A276" s="129" t="s">
        <v>403</v>
      </c>
      <c r="B276" s="128" t="s">
        <v>273</v>
      </c>
      <c r="C276" s="252">
        <v>23936954</v>
      </c>
      <c r="D276" s="129"/>
      <c r="E276" s="129"/>
    </row>
    <row r="277" spans="1:5" ht="12.65" customHeight="1" x14ac:dyDescent="0.3">
      <c r="A277" s="129" t="s">
        <v>404</v>
      </c>
      <c r="B277" s="129"/>
      <c r="C277" s="144"/>
      <c r="D277" s="129">
        <f>D275-C276</f>
        <v>6945220</v>
      </c>
      <c r="E277" s="129"/>
    </row>
    <row r="278" spans="1:5" ht="12.65" customHeight="1" x14ac:dyDescent="0.3">
      <c r="A278" s="199" t="s">
        <v>405</v>
      </c>
      <c r="B278" s="199"/>
      <c r="C278" s="199"/>
      <c r="D278" s="199"/>
      <c r="E278" s="199"/>
    </row>
    <row r="279" spans="1:5" ht="12.65" customHeight="1" x14ac:dyDescent="0.35">
      <c r="A279" s="129" t="s">
        <v>406</v>
      </c>
      <c r="B279" s="128" t="s">
        <v>273</v>
      </c>
      <c r="C279" s="252">
        <v>0</v>
      </c>
      <c r="D279" s="129"/>
      <c r="E279" s="129"/>
    </row>
    <row r="280" spans="1:5" ht="12.65" customHeight="1" x14ac:dyDescent="0.35">
      <c r="A280" s="129" t="s">
        <v>407</v>
      </c>
      <c r="B280" s="128" t="s">
        <v>273</v>
      </c>
      <c r="C280" s="252">
        <v>0</v>
      </c>
      <c r="D280" s="129"/>
      <c r="E280" s="129"/>
    </row>
    <row r="281" spans="1:5" ht="12.65" customHeight="1" x14ac:dyDescent="0.35">
      <c r="A281" s="129" t="s">
        <v>408</v>
      </c>
      <c r="B281" s="128" t="s">
        <v>273</v>
      </c>
      <c r="C281" s="252">
        <v>0</v>
      </c>
      <c r="D281" s="129"/>
      <c r="E281" s="129"/>
    </row>
    <row r="282" spans="1:5" ht="12.65" customHeight="1" x14ac:dyDescent="0.35">
      <c r="A282" s="129" t="s">
        <v>396</v>
      </c>
      <c r="B282" s="128" t="s">
        <v>273</v>
      </c>
      <c r="C282" s="252">
        <v>33042</v>
      </c>
      <c r="D282" s="129"/>
      <c r="E282" s="129"/>
    </row>
    <row r="283" spans="1:5" ht="12.65" customHeight="1" x14ac:dyDescent="0.3">
      <c r="A283" s="129" t="s">
        <v>409</v>
      </c>
      <c r="B283" s="129"/>
      <c r="C283" s="144"/>
      <c r="D283" s="129">
        <f>C279-C280+C281+C282</f>
        <v>33042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410</v>
      </c>
      <c r="B285" s="199"/>
      <c r="C285" s="199"/>
      <c r="D285" s="199"/>
      <c r="E285" s="199"/>
    </row>
    <row r="286" spans="1:5" ht="12.65" customHeight="1" x14ac:dyDescent="0.35">
      <c r="A286" s="129" t="s">
        <v>411</v>
      </c>
      <c r="B286" s="128" t="s">
        <v>273</v>
      </c>
      <c r="C286" s="252">
        <v>0</v>
      </c>
      <c r="D286" s="129"/>
      <c r="E286" s="129"/>
    </row>
    <row r="287" spans="1:5" ht="12.65" customHeight="1" x14ac:dyDescent="0.35">
      <c r="A287" s="129" t="s">
        <v>412</v>
      </c>
      <c r="B287" s="128" t="s">
        <v>273</v>
      </c>
      <c r="C287" s="252">
        <v>0</v>
      </c>
      <c r="D287" s="129"/>
      <c r="E287" s="129"/>
    </row>
    <row r="288" spans="1:5" ht="12.65" customHeight="1" x14ac:dyDescent="0.35">
      <c r="A288" s="129" t="s">
        <v>413</v>
      </c>
      <c r="B288" s="128" t="s">
        <v>273</v>
      </c>
      <c r="C288" s="252">
        <v>0</v>
      </c>
      <c r="D288" s="129"/>
      <c r="E288" s="129"/>
    </row>
    <row r="289" spans="1:5" ht="12.65" customHeight="1" x14ac:dyDescent="0.35">
      <c r="A289" s="129" t="s">
        <v>414</v>
      </c>
      <c r="B289" s="128" t="s">
        <v>273</v>
      </c>
      <c r="C289" s="252">
        <v>0</v>
      </c>
      <c r="D289" s="129"/>
      <c r="E289" s="129"/>
    </row>
    <row r="290" spans="1:5" ht="12.65" customHeight="1" x14ac:dyDescent="0.3">
      <c r="A290" s="129" t="s">
        <v>415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416</v>
      </c>
      <c r="B292" s="129"/>
      <c r="C292" s="144"/>
      <c r="D292" s="129">
        <f>D260+D265+D277+D283+D290</f>
        <v>37590941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417</v>
      </c>
      <c r="B302" s="159"/>
      <c r="C302" s="159"/>
      <c r="D302" s="159"/>
      <c r="E302" s="159"/>
    </row>
    <row r="303" spans="1:5" ht="14.25" customHeight="1" x14ac:dyDescent="0.3">
      <c r="A303" s="199" t="s">
        <v>418</v>
      </c>
      <c r="B303" s="199"/>
      <c r="C303" s="199"/>
      <c r="D303" s="199"/>
      <c r="E303" s="199"/>
    </row>
    <row r="304" spans="1:5" ht="12.65" customHeight="1" x14ac:dyDescent="0.35">
      <c r="A304" s="129" t="s">
        <v>419</v>
      </c>
      <c r="B304" s="128" t="s">
        <v>273</v>
      </c>
      <c r="C304" s="252">
        <v>5188002</v>
      </c>
      <c r="D304" s="129"/>
      <c r="E304" s="129"/>
    </row>
    <row r="305" spans="1:5" ht="12.65" customHeight="1" x14ac:dyDescent="0.35">
      <c r="A305" s="129" t="s">
        <v>420</v>
      </c>
      <c r="B305" s="128" t="s">
        <v>273</v>
      </c>
      <c r="C305" s="252">
        <v>1178394</v>
      </c>
      <c r="D305" s="129"/>
      <c r="E305" s="129"/>
    </row>
    <row r="306" spans="1:5" ht="12.65" customHeight="1" x14ac:dyDescent="0.35">
      <c r="A306" s="129" t="s">
        <v>421</v>
      </c>
      <c r="B306" s="128" t="s">
        <v>273</v>
      </c>
      <c r="C306" s="252">
        <v>1063553</v>
      </c>
      <c r="D306" s="129"/>
      <c r="E306" s="129"/>
    </row>
    <row r="307" spans="1:5" ht="12.65" customHeight="1" x14ac:dyDescent="0.35">
      <c r="A307" s="129" t="s">
        <v>422</v>
      </c>
      <c r="B307" s="128" t="s">
        <v>273</v>
      </c>
      <c r="C307" s="252">
        <v>50827</v>
      </c>
      <c r="D307" s="129"/>
      <c r="E307" s="129"/>
    </row>
    <row r="308" spans="1:5" ht="12.65" customHeight="1" x14ac:dyDescent="0.35">
      <c r="A308" s="129" t="s">
        <v>423</v>
      </c>
      <c r="B308" s="128" t="s">
        <v>273</v>
      </c>
      <c r="C308" s="252">
        <v>0</v>
      </c>
      <c r="D308" s="129"/>
      <c r="E308" s="129"/>
    </row>
    <row r="309" spans="1:5" ht="12.65" customHeight="1" x14ac:dyDescent="0.35">
      <c r="A309" s="129" t="s">
        <v>424</v>
      </c>
      <c r="B309" s="128" t="s">
        <v>273</v>
      </c>
      <c r="C309" s="252">
        <v>2372176</v>
      </c>
      <c r="D309" s="129"/>
      <c r="E309" s="129"/>
    </row>
    <row r="310" spans="1:5" ht="12.65" customHeight="1" x14ac:dyDescent="0.35">
      <c r="A310" s="129" t="s">
        <v>425</v>
      </c>
      <c r="B310" s="128" t="s">
        <v>273</v>
      </c>
      <c r="C310" s="252">
        <v>0</v>
      </c>
      <c r="D310" s="129"/>
      <c r="E310" s="129"/>
    </row>
    <row r="311" spans="1:5" ht="12.65" customHeight="1" x14ac:dyDescent="0.35">
      <c r="A311" s="129" t="s">
        <v>426</v>
      </c>
      <c r="B311" s="128" t="s">
        <v>273</v>
      </c>
      <c r="C311" s="252">
        <v>37704</v>
      </c>
      <c r="D311" s="129"/>
      <c r="E311" s="129"/>
    </row>
    <row r="312" spans="1:5" ht="12.65" customHeight="1" x14ac:dyDescent="0.35">
      <c r="A312" s="129" t="s">
        <v>427</v>
      </c>
      <c r="B312" s="128" t="s">
        <v>273</v>
      </c>
      <c r="C312" s="252">
        <v>4520058</v>
      </c>
      <c r="D312" s="129"/>
      <c r="E312" s="129"/>
    </row>
    <row r="313" spans="1:5" ht="12.65" customHeight="1" x14ac:dyDescent="0.35">
      <c r="A313" s="129" t="s">
        <v>428</v>
      </c>
      <c r="B313" s="128" t="s">
        <v>273</v>
      </c>
      <c r="C313" s="252">
        <v>0</v>
      </c>
      <c r="D313" s="129"/>
      <c r="E313" s="129"/>
    </row>
    <row r="314" spans="1:5" ht="12.65" customHeight="1" x14ac:dyDescent="0.3">
      <c r="A314" s="129" t="s">
        <v>429</v>
      </c>
      <c r="B314" s="129"/>
      <c r="C314" s="144"/>
      <c r="D314" s="129">
        <f>SUM(C304:C313)</f>
        <v>14410714</v>
      </c>
      <c r="E314" s="129"/>
    </row>
    <row r="315" spans="1:5" ht="12.65" customHeight="1" x14ac:dyDescent="0.3">
      <c r="A315" s="199" t="s">
        <v>430</v>
      </c>
      <c r="B315" s="199"/>
      <c r="C315" s="199"/>
      <c r="D315" s="199"/>
      <c r="E315" s="199"/>
    </row>
    <row r="316" spans="1:5" ht="12.65" customHeight="1" x14ac:dyDescent="0.35">
      <c r="A316" s="129" t="s">
        <v>431</v>
      </c>
      <c r="B316" s="128" t="s">
        <v>273</v>
      </c>
      <c r="C316" s="252">
        <v>0</v>
      </c>
      <c r="D316" s="129"/>
      <c r="E316" s="129"/>
    </row>
    <row r="317" spans="1:5" ht="12.65" customHeight="1" x14ac:dyDescent="0.35">
      <c r="A317" s="129" t="s">
        <v>432</v>
      </c>
      <c r="B317" s="128" t="s">
        <v>273</v>
      </c>
      <c r="C317" s="252">
        <v>0</v>
      </c>
      <c r="D317" s="129"/>
      <c r="E317" s="129"/>
    </row>
    <row r="318" spans="1:5" ht="12.65" customHeight="1" x14ac:dyDescent="0.35">
      <c r="A318" s="129" t="s">
        <v>433</v>
      </c>
      <c r="B318" s="128" t="s">
        <v>273</v>
      </c>
      <c r="C318" s="252">
        <v>0</v>
      </c>
      <c r="D318" s="129"/>
      <c r="E318" s="129"/>
    </row>
    <row r="319" spans="1:5" ht="12.65" customHeight="1" x14ac:dyDescent="0.3">
      <c r="A319" s="129" t="s">
        <v>434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435</v>
      </c>
      <c r="B320" s="199"/>
      <c r="C320" s="199"/>
      <c r="D320" s="199"/>
      <c r="E320" s="199"/>
    </row>
    <row r="321" spans="1:5" ht="12.65" customHeight="1" x14ac:dyDescent="0.35">
      <c r="A321" s="129" t="s">
        <v>436</v>
      </c>
      <c r="B321" s="128" t="s">
        <v>273</v>
      </c>
      <c r="C321" s="252">
        <v>0</v>
      </c>
      <c r="D321" s="129"/>
      <c r="E321" s="129"/>
    </row>
    <row r="322" spans="1:5" ht="12.65" customHeight="1" x14ac:dyDescent="0.35">
      <c r="A322" s="129" t="s">
        <v>437</v>
      </c>
      <c r="B322" s="128" t="s">
        <v>273</v>
      </c>
      <c r="C322" s="252">
        <v>0</v>
      </c>
      <c r="D322" s="129"/>
      <c r="E322" s="129"/>
    </row>
    <row r="323" spans="1:5" ht="12.65" customHeight="1" x14ac:dyDescent="0.35">
      <c r="A323" s="129" t="s">
        <v>438</v>
      </c>
      <c r="B323" s="128" t="s">
        <v>273</v>
      </c>
      <c r="C323" s="252">
        <v>0</v>
      </c>
      <c r="D323" s="129"/>
      <c r="E323" s="129"/>
    </row>
    <row r="324" spans="1:5" ht="12.65" customHeight="1" x14ac:dyDescent="0.35">
      <c r="A324" s="127" t="s">
        <v>439</v>
      </c>
      <c r="B324" s="128" t="s">
        <v>273</v>
      </c>
      <c r="C324" s="252">
        <v>0</v>
      </c>
      <c r="D324" s="129"/>
      <c r="E324" s="129"/>
    </row>
    <row r="325" spans="1:5" ht="12.65" customHeight="1" x14ac:dyDescent="0.35">
      <c r="A325" s="129" t="s">
        <v>440</v>
      </c>
      <c r="B325" s="128" t="s">
        <v>273</v>
      </c>
      <c r="C325" s="252">
        <v>1878370</v>
      </c>
      <c r="D325" s="129"/>
      <c r="E325" s="129"/>
    </row>
    <row r="326" spans="1:5" ht="12.65" customHeight="1" x14ac:dyDescent="0.35">
      <c r="A326" s="127" t="s">
        <v>441</v>
      </c>
      <c r="B326" s="128" t="s">
        <v>273</v>
      </c>
      <c r="C326" s="252">
        <v>573596</v>
      </c>
      <c r="D326" s="129"/>
      <c r="E326" s="129"/>
    </row>
    <row r="327" spans="1:5" ht="12.65" customHeight="1" x14ac:dyDescent="0.3">
      <c r="A327" s="129" t="s">
        <v>442</v>
      </c>
      <c r="B327" s="128" t="s">
        <v>273</v>
      </c>
      <c r="C327" s="142">
        <v>0</v>
      </c>
      <c r="D327" s="129"/>
      <c r="E327" s="129"/>
    </row>
    <row r="328" spans="1:5" ht="19.5" customHeight="1" x14ac:dyDescent="0.3">
      <c r="A328" s="129" t="s">
        <v>219</v>
      </c>
      <c r="B328" s="129"/>
      <c r="C328" s="144"/>
      <c r="D328" s="129">
        <f>SUM(C321:C327)</f>
        <v>2451966</v>
      </c>
      <c r="E328" s="129"/>
    </row>
    <row r="329" spans="1:5" ht="12.65" customHeight="1" x14ac:dyDescent="0.3">
      <c r="A329" s="129" t="s">
        <v>443</v>
      </c>
      <c r="B329" s="129"/>
      <c r="C329" s="144"/>
      <c r="D329" s="129">
        <f>C313</f>
        <v>0</v>
      </c>
      <c r="E329" s="129"/>
    </row>
    <row r="330" spans="1:5" ht="12.65" customHeight="1" x14ac:dyDescent="0.3">
      <c r="A330" s="129" t="s">
        <v>444</v>
      </c>
      <c r="B330" s="129"/>
      <c r="C330" s="144"/>
      <c r="D330" s="129">
        <f>D328-D329</f>
        <v>2451966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5">
      <c r="A332" s="129" t="s">
        <v>445</v>
      </c>
      <c r="B332" s="128" t="s">
        <v>273</v>
      </c>
      <c r="C332" s="255">
        <v>20728261</v>
      </c>
      <c r="D332" s="129"/>
      <c r="E332" s="129"/>
    </row>
    <row r="333" spans="1:5" ht="12.65" customHeight="1" x14ac:dyDescent="0.3">
      <c r="A333" s="129"/>
      <c r="B333" s="128"/>
      <c r="C333" s="177"/>
      <c r="D333" s="129"/>
      <c r="E333" s="129"/>
    </row>
    <row r="334" spans="1:5" ht="12.65" customHeight="1" x14ac:dyDescent="0.35">
      <c r="A334" s="129" t="s">
        <v>446</v>
      </c>
      <c r="B334" s="128" t="s">
        <v>273</v>
      </c>
      <c r="C334" s="256">
        <v>0</v>
      </c>
      <c r="D334" s="129"/>
      <c r="E334" s="129"/>
    </row>
    <row r="335" spans="1:5" ht="12.65" customHeight="1" x14ac:dyDescent="0.35">
      <c r="A335" s="129" t="s">
        <v>447</v>
      </c>
      <c r="B335" s="128" t="s">
        <v>273</v>
      </c>
      <c r="C335" s="256">
        <v>0</v>
      </c>
      <c r="D335" s="129"/>
      <c r="E335" s="129"/>
    </row>
    <row r="336" spans="1:5" ht="12.65" customHeight="1" x14ac:dyDescent="0.35">
      <c r="A336" s="129" t="s">
        <v>448</v>
      </c>
      <c r="B336" s="128" t="s">
        <v>273</v>
      </c>
      <c r="C336" s="256">
        <v>0</v>
      </c>
      <c r="D336" s="129"/>
      <c r="E336" s="129"/>
    </row>
    <row r="337" spans="1:5" ht="12.65" customHeight="1" x14ac:dyDescent="0.35">
      <c r="A337" s="129" t="s">
        <v>449</v>
      </c>
      <c r="B337" s="128" t="s">
        <v>273</v>
      </c>
      <c r="C337" s="256">
        <v>0</v>
      </c>
      <c r="D337" s="129"/>
      <c r="E337" s="129"/>
    </row>
    <row r="338" spans="1:5" ht="12.65" customHeight="1" x14ac:dyDescent="0.35">
      <c r="A338" s="129" t="s">
        <v>450</v>
      </c>
      <c r="B338" s="128" t="s">
        <v>273</v>
      </c>
      <c r="C338" s="256">
        <v>0</v>
      </c>
      <c r="D338" s="129"/>
      <c r="E338" s="129"/>
    </row>
    <row r="339" spans="1:5" ht="12.65" customHeight="1" x14ac:dyDescent="0.3">
      <c r="A339" s="129" t="s">
        <v>451</v>
      </c>
      <c r="B339" s="129"/>
      <c r="C339" s="144"/>
      <c r="D339" s="129">
        <f>D314+D319+D330+C332+C336+C337</f>
        <v>37590941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452</v>
      </c>
      <c r="B341" s="129"/>
      <c r="C341" s="144"/>
      <c r="D341" s="129">
        <f>D292</f>
        <v>37590941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453</v>
      </c>
      <c r="B357" s="159"/>
      <c r="C357" s="159"/>
      <c r="D357" s="159"/>
      <c r="E357" s="159"/>
    </row>
    <row r="358" spans="1:5" ht="12.65" customHeight="1" x14ac:dyDescent="0.3">
      <c r="A358" s="199" t="s">
        <v>454</v>
      </c>
      <c r="B358" s="199"/>
      <c r="C358" s="199"/>
      <c r="D358" s="199"/>
      <c r="E358" s="199"/>
    </row>
    <row r="359" spans="1:5" ht="12.65" customHeight="1" x14ac:dyDescent="0.35">
      <c r="A359" s="129" t="s">
        <v>455</v>
      </c>
      <c r="B359" s="128" t="s">
        <v>273</v>
      </c>
      <c r="C359" s="252">
        <v>11081928</v>
      </c>
      <c r="D359" s="129"/>
      <c r="E359" s="129"/>
    </row>
    <row r="360" spans="1:5" ht="12.65" customHeight="1" x14ac:dyDescent="0.35">
      <c r="A360" s="129" t="s">
        <v>456</v>
      </c>
      <c r="B360" s="128" t="s">
        <v>273</v>
      </c>
      <c r="C360" s="252">
        <v>46100024</v>
      </c>
      <c r="D360" s="129"/>
      <c r="E360" s="129"/>
    </row>
    <row r="361" spans="1:5" ht="12.65" customHeight="1" x14ac:dyDescent="0.3">
      <c r="A361" s="129" t="s">
        <v>457</v>
      </c>
      <c r="B361" s="129"/>
      <c r="C361" s="144"/>
      <c r="D361" s="129">
        <f>SUM(C359:C360)</f>
        <v>57181952</v>
      </c>
      <c r="E361" s="129"/>
    </row>
    <row r="362" spans="1:5" ht="12.65" customHeight="1" x14ac:dyDescent="0.3">
      <c r="A362" s="199" t="s">
        <v>458</v>
      </c>
      <c r="B362" s="199"/>
      <c r="C362" s="199"/>
      <c r="D362" s="199"/>
      <c r="E362" s="199"/>
    </row>
    <row r="363" spans="1:5" ht="12.65" customHeight="1" x14ac:dyDescent="0.35">
      <c r="A363" s="129" t="s">
        <v>364</v>
      </c>
      <c r="B363" s="199"/>
      <c r="C363" s="252">
        <v>880091</v>
      </c>
      <c r="D363" s="129"/>
      <c r="E363" s="199"/>
    </row>
    <row r="364" spans="1:5" ht="12.65" customHeight="1" x14ac:dyDescent="0.35">
      <c r="A364" s="129" t="s">
        <v>459</v>
      </c>
      <c r="B364" s="128" t="s">
        <v>273</v>
      </c>
      <c r="C364" s="252">
        <v>2611232</v>
      </c>
      <c r="D364" s="129"/>
      <c r="E364" s="129"/>
    </row>
    <row r="365" spans="1:5" ht="12.65" customHeight="1" x14ac:dyDescent="0.35">
      <c r="A365" s="129" t="s">
        <v>460</v>
      </c>
      <c r="B365" s="128" t="s">
        <v>273</v>
      </c>
      <c r="C365" s="252">
        <v>0</v>
      </c>
      <c r="D365" s="129"/>
      <c r="E365" s="129"/>
    </row>
    <row r="366" spans="1:5" ht="12.65" customHeight="1" x14ac:dyDescent="0.35">
      <c r="A366" s="129" t="s">
        <v>461</v>
      </c>
      <c r="B366" s="128" t="s">
        <v>273</v>
      </c>
      <c r="C366" s="252">
        <v>22964966</v>
      </c>
      <c r="D366" s="129"/>
      <c r="E366" s="129"/>
    </row>
    <row r="367" spans="1:5" ht="12.65" customHeight="1" x14ac:dyDescent="0.3">
      <c r="A367" s="129" t="s">
        <v>381</v>
      </c>
      <c r="B367" s="129"/>
      <c r="C367" s="144"/>
      <c r="D367" s="129">
        <f>SUM(C363:C366)</f>
        <v>26456289</v>
      </c>
      <c r="E367" s="129"/>
    </row>
    <row r="368" spans="1:5" ht="12.65" customHeight="1" x14ac:dyDescent="0.3">
      <c r="A368" s="129" t="s">
        <v>462</v>
      </c>
      <c r="B368" s="129"/>
      <c r="C368" s="144"/>
      <c r="D368" s="129">
        <f>D361-D367</f>
        <v>30725663</v>
      </c>
      <c r="E368" s="129"/>
    </row>
    <row r="369" spans="1:5" ht="12.65" customHeight="1" x14ac:dyDescent="0.3">
      <c r="A369" s="199" t="s">
        <v>463</v>
      </c>
      <c r="B369" s="199"/>
      <c r="C369" s="199"/>
      <c r="D369" s="199"/>
      <c r="E369" s="199"/>
    </row>
    <row r="370" spans="1:5" ht="12.65" customHeight="1" x14ac:dyDescent="0.3">
      <c r="A370" s="129" t="s">
        <v>464</v>
      </c>
      <c r="B370" s="128" t="s">
        <v>273</v>
      </c>
      <c r="C370" s="142">
        <v>5518365</v>
      </c>
      <c r="D370" s="129"/>
      <c r="E370" s="129"/>
    </row>
    <row r="371" spans="1:5" ht="12.65" customHeight="1" x14ac:dyDescent="0.35">
      <c r="A371" s="129" t="s">
        <v>465</v>
      </c>
      <c r="B371" s="128" t="s">
        <v>273</v>
      </c>
      <c r="C371" s="252">
        <v>1411470</v>
      </c>
      <c r="D371" s="129"/>
      <c r="E371" s="129"/>
    </row>
    <row r="372" spans="1:5" ht="12.65" customHeight="1" x14ac:dyDescent="0.3">
      <c r="A372" s="129" t="s">
        <v>466</v>
      </c>
      <c r="B372" s="129"/>
      <c r="C372" s="144"/>
      <c r="D372" s="129">
        <f>SUM(C370:C371)</f>
        <v>6929835</v>
      </c>
      <c r="E372" s="129"/>
    </row>
    <row r="373" spans="1:5" ht="12.65" customHeight="1" x14ac:dyDescent="0.3">
      <c r="A373" s="129" t="s">
        <v>467</v>
      </c>
      <c r="B373" s="129"/>
      <c r="C373" s="144"/>
      <c r="D373" s="129">
        <f>D368+D372</f>
        <v>37655498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468</v>
      </c>
      <c r="B377" s="199"/>
      <c r="C377" s="199"/>
      <c r="D377" s="199"/>
      <c r="E377" s="199"/>
    </row>
    <row r="378" spans="1:5" ht="12.65" customHeight="1" x14ac:dyDescent="0.35">
      <c r="A378" s="129" t="s">
        <v>469</v>
      </c>
      <c r="B378" s="128" t="s">
        <v>273</v>
      </c>
      <c r="C378" s="252">
        <v>13888964</v>
      </c>
      <c r="D378" s="129"/>
      <c r="E378" s="129"/>
    </row>
    <row r="379" spans="1:5" ht="12.65" customHeight="1" x14ac:dyDescent="0.35">
      <c r="A379" s="129" t="s">
        <v>13</v>
      </c>
      <c r="B379" s="128" t="s">
        <v>273</v>
      </c>
      <c r="C379" s="252">
        <v>4419356</v>
      </c>
      <c r="D379" s="129"/>
      <c r="E379" s="129"/>
    </row>
    <row r="380" spans="1:5" ht="12.65" customHeight="1" x14ac:dyDescent="0.35">
      <c r="A380" s="129" t="s">
        <v>253</v>
      </c>
      <c r="B380" s="128" t="s">
        <v>273</v>
      </c>
      <c r="C380" s="252">
        <v>0</v>
      </c>
      <c r="D380" s="129"/>
      <c r="E380" s="129"/>
    </row>
    <row r="381" spans="1:5" ht="12.65" customHeight="1" x14ac:dyDescent="0.35">
      <c r="A381" s="129" t="s">
        <v>470</v>
      </c>
      <c r="B381" s="128" t="s">
        <v>273</v>
      </c>
      <c r="C381" s="252">
        <v>3037344</v>
      </c>
      <c r="D381" s="129"/>
      <c r="E381" s="129"/>
    </row>
    <row r="382" spans="1:5" ht="12.65" customHeight="1" x14ac:dyDescent="0.35">
      <c r="A382" s="129" t="s">
        <v>471</v>
      </c>
      <c r="B382" s="128" t="s">
        <v>273</v>
      </c>
      <c r="C382" s="252">
        <v>0</v>
      </c>
      <c r="D382" s="129"/>
      <c r="E382" s="129"/>
    </row>
    <row r="383" spans="1:5" ht="12.65" customHeight="1" x14ac:dyDescent="0.35">
      <c r="A383" s="129" t="s">
        <v>472</v>
      </c>
      <c r="B383" s="128" t="s">
        <v>273</v>
      </c>
      <c r="C383" s="252">
        <v>4485080</v>
      </c>
      <c r="D383" s="129"/>
      <c r="E383" s="129"/>
    </row>
    <row r="384" spans="1:5" ht="12.65" customHeight="1" x14ac:dyDescent="0.35">
      <c r="A384" s="129" t="s">
        <v>18</v>
      </c>
      <c r="B384" s="128" t="s">
        <v>273</v>
      </c>
      <c r="C384" s="252">
        <v>1030241</v>
      </c>
      <c r="D384" s="129"/>
      <c r="E384" s="129"/>
    </row>
    <row r="385" spans="1:6" ht="12.65" customHeight="1" x14ac:dyDescent="0.35">
      <c r="A385" s="129" t="s">
        <v>473</v>
      </c>
      <c r="B385" s="128" t="s">
        <v>273</v>
      </c>
      <c r="C385" s="252">
        <v>166236</v>
      </c>
      <c r="D385" s="129"/>
      <c r="E385" s="129"/>
    </row>
    <row r="386" spans="1:6" ht="12.65" customHeight="1" x14ac:dyDescent="0.35">
      <c r="A386" s="129" t="s">
        <v>474</v>
      </c>
      <c r="B386" s="128" t="s">
        <v>273</v>
      </c>
      <c r="C386" s="257">
        <v>487740</v>
      </c>
      <c r="D386" s="129"/>
      <c r="E386" s="129"/>
    </row>
    <row r="387" spans="1:6" ht="12.65" customHeight="1" x14ac:dyDescent="0.35">
      <c r="A387" s="129" t="s">
        <v>475</v>
      </c>
      <c r="B387" s="128" t="s">
        <v>273</v>
      </c>
      <c r="C387" s="257">
        <v>271978</v>
      </c>
      <c r="D387" s="129"/>
      <c r="E387" s="129"/>
    </row>
    <row r="388" spans="1:6" ht="12.65" customHeight="1" x14ac:dyDescent="0.35">
      <c r="A388" s="129" t="s">
        <v>476</v>
      </c>
      <c r="B388" s="128" t="s">
        <v>273</v>
      </c>
      <c r="C388" s="257">
        <v>112757</v>
      </c>
      <c r="D388" s="129"/>
      <c r="E388" s="129"/>
    </row>
    <row r="389" spans="1:6" ht="12.65" customHeight="1" x14ac:dyDescent="0.3">
      <c r="A389" s="129" t="s">
        <v>477</v>
      </c>
      <c r="B389" s="128" t="s">
        <v>273</v>
      </c>
      <c r="C389" s="142">
        <v>4845334</v>
      </c>
      <c r="D389" s="129"/>
      <c r="E389" s="129"/>
    </row>
    <row r="390" spans="1:6" ht="12.65" customHeight="1" x14ac:dyDescent="0.3">
      <c r="A390" s="129" t="s">
        <v>478</v>
      </c>
      <c r="B390" s="129"/>
      <c r="C390" s="144"/>
      <c r="D390" s="129">
        <f>SUM(C378:C389)</f>
        <v>32745030</v>
      </c>
      <c r="E390" s="129"/>
    </row>
    <row r="391" spans="1:6" ht="12.65" customHeight="1" x14ac:dyDescent="0.3">
      <c r="A391" s="129" t="s">
        <v>479</v>
      </c>
      <c r="B391" s="129"/>
      <c r="C391" s="144"/>
      <c r="D391" s="129">
        <f>D373-D390</f>
        <v>4910468</v>
      </c>
      <c r="E391" s="129"/>
    </row>
    <row r="392" spans="1:6" ht="12.65" customHeight="1" x14ac:dyDescent="0.3">
      <c r="A392" s="129" t="s">
        <v>480</v>
      </c>
      <c r="B392" s="128" t="s">
        <v>273</v>
      </c>
      <c r="C392" s="142">
        <v>0</v>
      </c>
      <c r="D392" s="129"/>
      <c r="E392" s="129"/>
    </row>
    <row r="393" spans="1:6" ht="12.65" customHeight="1" x14ac:dyDescent="0.3">
      <c r="A393" s="129" t="s">
        <v>481</v>
      </c>
      <c r="B393" s="129"/>
      <c r="C393" s="144"/>
      <c r="D393" s="129">
        <f>D391+C392</f>
        <v>4910468</v>
      </c>
      <c r="E393" s="129"/>
      <c r="F393" s="148"/>
    </row>
    <row r="394" spans="1:6" ht="12.65" customHeight="1" x14ac:dyDescent="0.3">
      <c r="A394" s="129" t="s">
        <v>482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483</v>
      </c>
      <c r="B395" s="128" t="s">
        <v>273</v>
      </c>
      <c r="C395" s="142"/>
      <c r="D395" s="129"/>
      <c r="E395" s="129"/>
    </row>
    <row r="396" spans="1:6" ht="12.65" customHeight="1" x14ac:dyDescent="0.3">
      <c r="A396" s="129" t="s">
        <v>484</v>
      </c>
      <c r="B396" s="129"/>
      <c r="C396" s="144"/>
      <c r="D396" s="129">
        <f>D393+C394-C395</f>
        <v>4910468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485</v>
      </c>
      <c r="E411" s="201"/>
    </row>
    <row r="412" spans="1:5" ht="12.65" customHeight="1" x14ac:dyDescent="0.3">
      <c r="A412" s="1" t="str">
        <f>C84&amp;"   "&amp;"H-"&amp;FIXED(C83,0,TRUE)&amp;"     FYE "&amp;C82</f>
        <v>Pacific County Public Healthcare Services District No. 3   H-0     FYE 12/31/2021</v>
      </c>
      <c r="E412" s="201"/>
    </row>
    <row r="413" spans="1:5" ht="12.65" customHeight="1" x14ac:dyDescent="0.3">
      <c r="A413" s="1" t="s">
        <v>486</v>
      </c>
      <c r="B413" s="134" t="s">
        <v>487</v>
      </c>
      <c r="C413" s="134" t="s">
        <v>488</v>
      </c>
      <c r="D413" s="134" t="s">
        <v>489</v>
      </c>
    </row>
    <row r="414" spans="1:5" ht="12.65" customHeight="1" x14ac:dyDescent="0.3">
      <c r="A414" s="1" t="s">
        <v>490</v>
      </c>
      <c r="B414" s="1">
        <f>C111</f>
        <v>494</v>
      </c>
      <c r="C414" s="1">
        <f>E138</f>
        <v>494</v>
      </c>
    </row>
    <row r="415" spans="1:5" ht="12.65" customHeight="1" x14ac:dyDescent="0.3">
      <c r="A415" s="1" t="s">
        <v>491</v>
      </c>
      <c r="B415" s="1">
        <f>D111</f>
        <v>1184</v>
      </c>
      <c r="C415" s="1">
        <f>E139</f>
        <v>1184</v>
      </c>
      <c r="D415" s="1">
        <f>SUM(C59:H59)+N59</f>
        <v>1184</v>
      </c>
    </row>
    <row r="417" spans="1:7" ht="12.65" customHeight="1" x14ac:dyDescent="0.3">
      <c r="A417" s="1" t="s">
        <v>492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493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494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495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496</v>
      </c>
      <c r="B423" s="1">
        <f>C114</f>
        <v>0</v>
      </c>
    </row>
    <row r="424" spans="1:7" ht="12.65" customHeight="1" x14ac:dyDescent="0.3">
      <c r="A424" s="1" t="s">
        <v>497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498</v>
      </c>
      <c r="B426" s="134" t="s">
        <v>499</v>
      </c>
      <c r="C426" s="134" t="s">
        <v>489</v>
      </c>
      <c r="D426" s="134" t="s">
        <v>500</v>
      </c>
    </row>
    <row r="427" spans="1:7" ht="12.65" customHeight="1" x14ac:dyDescent="0.3">
      <c r="A427" s="1" t="s">
        <v>501</v>
      </c>
      <c r="B427" s="1">
        <f t="shared" ref="B427:B437" si="12">C378</f>
        <v>13888964</v>
      </c>
      <c r="C427" s="1">
        <f t="shared" ref="C427:C434" si="13">CE61</f>
        <v>13888964</v>
      </c>
    </row>
    <row r="428" spans="1:7" ht="12.65" customHeight="1" x14ac:dyDescent="0.3">
      <c r="A428" s="1" t="s">
        <v>13</v>
      </c>
      <c r="B428" s="1">
        <f t="shared" si="12"/>
        <v>4419356</v>
      </c>
      <c r="C428" s="1">
        <f t="shared" si="13"/>
        <v>4419359</v>
      </c>
      <c r="D428" s="1">
        <f>D173</f>
        <v>4419356</v>
      </c>
    </row>
    <row r="429" spans="1:7" ht="12.65" customHeight="1" x14ac:dyDescent="0.3">
      <c r="A429" s="1" t="s">
        <v>253</v>
      </c>
      <c r="B429" s="1">
        <f t="shared" si="12"/>
        <v>0</v>
      </c>
      <c r="C429" s="1">
        <f t="shared" si="13"/>
        <v>0</v>
      </c>
    </row>
    <row r="430" spans="1:7" ht="12.65" customHeight="1" x14ac:dyDescent="0.3">
      <c r="A430" s="1" t="s">
        <v>254</v>
      </c>
      <c r="B430" s="1">
        <f t="shared" si="12"/>
        <v>3037344</v>
      </c>
      <c r="C430" s="1">
        <f t="shared" si="13"/>
        <v>3037344</v>
      </c>
    </row>
    <row r="431" spans="1:7" ht="12.65" customHeight="1" x14ac:dyDescent="0.3">
      <c r="A431" s="1" t="s">
        <v>471</v>
      </c>
      <c r="B431" s="1">
        <f t="shared" si="12"/>
        <v>0</v>
      </c>
      <c r="C431" s="1">
        <f t="shared" si="13"/>
        <v>0</v>
      </c>
    </row>
    <row r="432" spans="1:7" ht="12.65" customHeight="1" x14ac:dyDescent="0.3">
      <c r="A432" s="1" t="s">
        <v>472</v>
      </c>
      <c r="B432" s="1">
        <f t="shared" si="12"/>
        <v>4485080</v>
      </c>
      <c r="C432" s="1">
        <f t="shared" si="13"/>
        <v>4485080</v>
      </c>
    </row>
    <row r="433" spans="1:7" ht="12.65" customHeight="1" x14ac:dyDescent="0.3">
      <c r="A433" s="1" t="s">
        <v>18</v>
      </c>
      <c r="B433" s="1">
        <f t="shared" si="12"/>
        <v>1030241</v>
      </c>
      <c r="C433" s="1">
        <f t="shared" si="13"/>
        <v>1030241</v>
      </c>
      <c r="D433" s="1">
        <f>C217</f>
        <v>1030241.04</v>
      </c>
    </row>
    <row r="434" spans="1:7" ht="12.65" customHeight="1" x14ac:dyDescent="0.3">
      <c r="A434" s="1" t="s">
        <v>502</v>
      </c>
      <c r="B434" s="1">
        <f t="shared" si="12"/>
        <v>166236</v>
      </c>
      <c r="C434" s="1">
        <f t="shared" si="13"/>
        <v>166236</v>
      </c>
      <c r="D434" s="1">
        <f>D177</f>
        <v>166236</v>
      </c>
    </row>
    <row r="435" spans="1:7" ht="12.65" customHeight="1" x14ac:dyDescent="0.3">
      <c r="A435" s="1" t="s">
        <v>474</v>
      </c>
      <c r="B435" s="1">
        <f t="shared" si="12"/>
        <v>487740</v>
      </c>
      <c r="D435" s="1">
        <f>D181</f>
        <v>487740</v>
      </c>
    </row>
    <row r="436" spans="1:7" ht="12.65" customHeight="1" x14ac:dyDescent="0.3">
      <c r="A436" s="1" t="s">
        <v>503</v>
      </c>
      <c r="B436" s="1">
        <f t="shared" si="12"/>
        <v>271978</v>
      </c>
      <c r="D436" s="1">
        <f>D186</f>
        <v>271978</v>
      </c>
    </row>
    <row r="437" spans="1:7" ht="12.65" customHeight="1" x14ac:dyDescent="0.3">
      <c r="A437" s="1" t="s">
        <v>476</v>
      </c>
      <c r="B437" s="1">
        <f t="shared" si="12"/>
        <v>112757</v>
      </c>
      <c r="D437" s="1">
        <f>D190</f>
        <v>112757</v>
      </c>
    </row>
    <row r="438" spans="1:7" ht="12.65" customHeight="1" x14ac:dyDescent="0.3">
      <c r="A438" s="1" t="s">
        <v>504</v>
      </c>
      <c r="B438" s="1">
        <f>C386+C387+C388</f>
        <v>872475</v>
      </c>
      <c r="C438" s="1">
        <f>CD69</f>
        <v>1920721</v>
      </c>
      <c r="D438" s="1">
        <f>D181+D186+D190</f>
        <v>872475</v>
      </c>
    </row>
    <row r="439" spans="1:7" ht="12.65" customHeight="1" x14ac:dyDescent="0.3">
      <c r="A439" s="1" t="s">
        <v>477</v>
      </c>
      <c r="B439" s="1">
        <f>C389</f>
        <v>4845334</v>
      </c>
      <c r="C439" s="1">
        <f>SUM(C69:CC69)</f>
        <v>3797088</v>
      </c>
    </row>
    <row r="440" spans="1:7" ht="12.65" customHeight="1" x14ac:dyDescent="0.3">
      <c r="A440" s="1" t="s">
        <v>505</v>
      </c>
      <c r="B440" s="1">
        <f>B438+B439</f>
        <v>5717809</v>
      </c>
      <c r="C440" s="1">
        <f>CE69</f>
        <v>5717809</v>
      </c>
    </row>
    <row r="441" spans="1:7" ht="12.65" customHeight="1" x14ac:dyDescent="0.3">
      <c r="A441" s="1" t="s">
        <v>506</v>
      </c>
      <c r="B441" s="1">
        <f>D390</f>
        <v>32745030</v>
      </c>
      <c r="C441" s="1">
        <f>SUM(C427:C437)+C440</f>
        <v>32745033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509</v>
      </c>
      <c r="B444" s="1">
        <f>D221</f>
        <v>880091</v>
      </c>
      <c r="C444" s="1">
        <f>C363</f>
        <v>880091</v>
      </c>
    </row>
    <row r="445" spans="1:7" ht="12.65" customHeight="1" x14ac:dyDescent="0.3">
      <c r="A445" s="1" t="s">
        <v>365</v>
      </c>
      <c r="B445" s="1">
        <f>D229</f>
        <v>2375760.6099999994</v>
      </c>
      <c r="C445" s="1">
        <f>C364</f>
        <v>2611232</v>
      </c>
    </row>
    <row r="446" spans="1:7" ht="12.65" customHeight="1" x14ac:dyDescent="0.3">
      <c r="A446" s="1" t="s">
        <v>373</v>
      </c>
      <c r="B446" s="1">
        <f>D236</f>
        <v>235471</v>
      </c>
      <c r="C446" s="1">
        <f>C365</f>
        <v>0</v>
      </c>
    </row>
    <row r="447" spans="1:7" ht="12.65" customHeight="1" x14ac:dyDescent="0.3">
      <c r="A447" s="1" t="s">
        <v>378</v>
      </c>
      <c r="B447" s="1">
        <f>D240</f>
        <v>22964966.699999996</v>
      </c>
      <c r="C447" s="1">
        <f>C366</f>
        <v>22964966</v>
      </c>
    </row>
    <row r="448" spans="1:7" ht="12.65" customHeight="1" x14ac:dyDescent="0.3">
      <c r="A448" s="1" t="s">
        <v>380</v>
      </c>
      <c r="B448" s="1">
        <f>D242</f>
        <v>26456289.309999995</v>
      </c>
      <c r="C448" s="1">
        <f>D367</f>
        <v>26456289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510</v>
      </c>
      <c r="B450" s="134" t="s">
        <v>511</v>
      </c>
      <c r="C450" s="157"/>
      <c r="D450" s="157"/>
      <c r="F450" s="157"/>
      <c r="G450" s="157"/>
    </row>
    <row r="451" spans="1:7" ht="12.65" customHeight="1" x14ac:dyDescent="0.3">
      <c r="B451" s="134" t="s">
        <v>512</v>
      </c>
    </row>
    <row r="452" spans="1:7" ht="12.65" customHeight="1" x14ac:dyDescent="0.3">
      <c r="B452" s="134" t="s">
        <v>500</v>
      </c>
    </row>
    <row r="453" spans="1:7" ht="12.65" customHeight="1" x14ac:dyDescent="0.3">
      <c r="A453" s="150" t="s">
        <v>513</v>
      </c>
      <c r="B453" s="1">
        <f>C231</f>
        <v>155</v>
      </c>
    </row>
    <row r="454" spans="1:7" ht="12.65" customHeight="1" x14ac:dyDescent="0.3">
      <c r="A454" s="1" t="s">
        <v>184</v>
      </c>
      <c r="B454" s="1">
        <f>C233</f>
        <v>235471</v>
      </c>
    </row>
    <row r="455" spans="1:7" ht="12.65" customHeight="1" x14ac:dyDescent="0.3">
      <c r="A455" s="1" t="s">
        <v>147</v>
      </c>
      <c r="B455" s="1">
        <f>C234</f>
        <v>0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514</v>
      </c>
      <c r="B457" s="134" t="s">
        <v>499</v>
      </c>
      <c r="C457" s="134" t="s">
        <v>515</v>
      </c>
    </row>
    <row r="458" spans="1:7" ht="12.65" customHeight="1" x14ac:dyDescent="0.3">
      <c r="A458" s="1" t="s">
        <v>516</v>
      </c>
      <c r="B458" s="1">
        <f>C370</f>
        <v>5518365</v>
      </c>
      <c r="C458" s="1">
        <f>CE70</f>
        <v>0</v>
      </c>
    </row>
    <row r="459" spans="1:7" ht="12.65" customHeight="1" x14ac:dyDescent="0.3">
      <c r="A459" s="1" t="s">
        <v>261</v>
      </c>
      <c r="B459" s="1">
        <f>C371</f>
        <v>1411470</v>
      </c>
      <c r="C459" s="1">
        <f>CE72</f>
        <v>1411470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517</v>
      </c>
      <c r="B461" s="134"/>
      <c r="C461" s="134"/>
      <c r="D461" s="134" t="s">
        <v>518</v>
      </c>
    </row>
    <row r="462" spans="1:7" ht="12.65" customHeight="1" x14ac:dyDescent="0.3">
      <c r="B462" s="134" t="s">
        <v>499</v>
      </c>
      <c r="C462" s="134" t="s">
        <v>515</v>
      </c>
      <c r="D462" s="134" t="s">
        <v>519</v>
      </c>
    </row>
    <row r="463" spans="1:7" ht="12.65" customHeight="1" x14ac:dyDescent="0.3">
      <c r="A463" s="1" t="s">
        <v>262</v>
      </c>
      <c r="B463" s="1">
        <f>C359</f>
        <v>11081928</v>
      </c>
      <c r="C463" s="1">
        <f>CE73</f>
        <v>11081928</v>
      </c>
      <c r="D463" s="1">
        <f>E141+E147+E153</f>
        <v>11134592</v>
      </c>
    </row>
    <row r="464" spans="1:7" ht="12.65" customHeight="1" x14ac:dyDescent="0.3">
      <c r="A464" s="1" t="s">
        <v>263</v>
      </c>
      <c r="B464" s="1">
        <f>C360</f>
        <v>46100024</v>
      </c>
      <c r="C464" s="1">
        <f>CE74</f>
        <v>46100024</v>
      </c>
      <c r="D464" s="1">
        <f>E142+E148+E154</f>
        <v>46100023</v>
      </c>
    </row>
    <row r="465" spans="1:7" ht="12.65" customHeight="1" x14ac:dyDescent="0.3">
      <c r="A465" s="1" t="s">
        <v>264</v>
      </c>
      <c r="B465" s="1">
        <f>D361</f>
        <v>57181952</v>
      </c>
      <c r="C465" s="1">
        <f>CE75</f>
        <v>57181952</v>
      </c>
      <c r="D465" s="1">
        <f>D463+D464</f>
        <v>57234615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520</v>
      </c>
      <c r="B467" s="134" t="s">
        <v>521</v>
      </c>
      <c r="C467" s="134" t="s">
        <v>522</v>
      </c>
    </row>
    <row r="468" spans="1:7" ht="12.65" customHeight="1" x14ac:dyDescent="0.3">
      <c r="A468" s="1" t="s">
        <v>353</v>
      </c>
      <c r="B468" s="1">
        <f t="shared" ref="B468:B475" si="14">C267</f>
        <v>592509</v>
      </c>
      <c r="C468" s="1">
        <f>E195</f>
        <v>592509</v>
      </c>
    </row>
    <row r="469" spans="1:7" ht="12.65" customHeight="1" x14ac:dyDescent="0.3">
      <c r="A469" s="1" t="s">
        <v>354</v>
      </c>
      <c r="B469" s="1">
        <f t="shared" si="14"/>
        <v>160430</v>
      </c>
      <c r="C469" s="1">
        <f>E196</f>
        <v>160430</v>
      </c>
    </row>
    <row r="470" spans="1:7" ht="12.65" customHeight="1" x14ac:dyDescent="0.3">
      <c r="A470" s="1" t="s">
        <v>355</v>
      </c>
      <c r="B470" s="1">
        <f t="shared" si="14"/>
        <v>14777252</v>
      </c>
      <c r="C470" s="1">
        <f>E197</f>
        <v>14777252</v>
      </c>
    </row>
    <row r="471" spans="1:7" ht="12.65" customHeight="1" x14ac:dyDescent="0.3">
      <c r="A471" s="1" t="s">
        <v>523</v>
      </c>
      <c r="B471" s="1">
        <f t="shared" si="14"/>
        <v>172574</v>
      </c>
      <c r="C471" s="1">
        <f>E198</f>
        <v>172574</v>
      </c>
    </row>
    <row r="472" spans="1:7" ht="12.65" customHeight="1" x14ac:dyDescent="0.3">
      <c r="A472" s="1" t="s">
        <v>400</v>
      </c>
      <c r="B472" s="1">
        <f t="shared" si="14"/>
        <v>3318719</v>
      </c>
      <c r="C472" s="1">
        <f>E199</f>
        <v>3318719</v>
      </c>
    </row>
    <row r="473" spans="1:7" ht="12.65" customHeight="1" x14ac:dyDescent="0.3">
      <c r="A473" s="1" t="s">
        <v>524</v>
      </c>
      <c r="B473" s="1">
        <f t="shared" si="14"/>
        <v>11586875</v>
      </c>
      <c r="C473" s="1">
        <f>SUM(E200:E201)</f>
        <v>11586875</v>
      </c>
    </row>
    <row r="474" spans="1:7" ht="12.65" customHeight="1" x14ac:dyDescent="0.3">
      <c r="A474" s="1" t="s">
        <v>360</v>
      </c>
      <c r="B474" s="1">
        <f t="shared" si="14"/>
        <v>62063</v>
      </c>
      <c r="C474" s="1">
        <f>E202</f>
        <v>62063</v>
      </c>
    </row>
    <row r="475" spans="1:7" ht="12.65" customHeight="1" x14ac:dyDescent="0.3">
      <c r="A475" s="1" t="s">
        <v>361</v>
      </c>
      <c r="B475" s="1">
        <f t="shared" si="14"/>
        <v>211752</v>
      </c>
      <c r="C475" s="1">
        <f>E203</f>
        <v>211752</v>
      </c>
    </row>
    <row r="476" spans="1:7" ht="12.65" customHeight="1" x14ac:dyDescent="0.3">
      <c r="A476" s="1" t="s">
        <v>219</v>
      </c>
      <c r="B476" s="1">
        <f>D275</f>
        <v>30882174</v>
      </c>
      <c r="C476" s="1">
        <f>E204</f>
        <v>30882174</v>
      </c>
    </row>
    <row r="478" spans="1:7" ht="12.65" customHeight="1" x14ac:dyDescent="0.3">
      <c r="A478" s="1" t="s">
        <v>525</v>
      </c>
      <c r="B478" s="1">
        <f>C276</f>
        <v>23936954</v>
      </c>
      <c r="C478" s="1">
        <f>E217</f>
        <v>23936954.039999999</v>
      </c>
    </row>
    <row r="480" spans="1:7" ht="12.65" customHeight="1" x14ac:dyDescent="0.3">
      <c r="A480" s="1" t="s">
        <v>526</v>
      </c>
    </row>
    <row r="481" spans="1:12" ht="12.65" customHeight="1" x14ac:dyDescent="0.3">
      <c r="A481" s="1" t="s">
        <v>527</v>
      </c>
      <c r="C481" s="1">
        <f>D341</f>
        <v>37590941</v>
      </c>
    </row>
    <row r="482" spans="1:12" ht="12.65" customHeight="1" x14ac:dyDescent="0.3">
      <c r="A482" s="1" t="s">
        <v>528</v>
      </c>
      <c r="C482" s="1">
        <f>D339</f>
        <v>37590941</v>
      </c>
    </row>
    <row r="485" spans="1:12" ht="12.65" customHeight="1" x14ac:dyDescent="0.3">
      <c r="A485" s="150" t="s">
        <v>529</v>
      </c>
    </row>
    <row r="486" spans="1:12" ht="12.65" customHeight="1" x14ac:dyDescent="0.3">
      <c r="A486" s="150" t="s">
        <v>530</v>
      </c>
    </row>
    <row r="487" spans="1:12" ht="12.65" customHeight="1" x14ac:dyDescent="0.3">
      <c r="A487" s="150" t="s">
        <v>531</v>
      </c>
    </row>
    <row r="488" spans="1:12" ht="12.65" customHeight="1" x14ac:dyDescent="0.3">
      <c r="A488" s="150"/>
    </row>
    <row r="489" spans="1:12" ht="12.65" customHeight="1" x14ac:dyDescent="0.3">
      <c r="A489" s="149" t="s">
        <v>532</v>
      </c>
    </row>
    <row r="490" spans="1:12" ht="12.65" customHeight="1" x14ac:dyDescent="0.3">
      <c r="A490" s="150" t="s">
        <v>533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079</v>
      </c>
      <c r="B493" s="202" t="str">
        <f>RIGHT('Prior Year'!C83,4)</f>
        <v>2020</v>
      </c>
      <c r="C493" s="202" t="str">
        <f>RIGHT(C82,4)</f>
        <v>2021</v>
      </c>
      <c r="D493" s="202" t="str">
        <f>RIGHT('Prior Year'!C83,4)</f>
        <v>2020</v>
      </c>
      <c r="E493" s="202" t="str">
        <f>RIGHT(C82,4)</f>
        <v>2021</v>
      </c>
      <c r="F493" s="202" t="str">
        <f>RIGHT('Prior Year'!C83,4)</f>
        <v>2020</v>
      </c>
      <c r="G493" s="202" t="str">
        <f>RIGHT(C82,4)</f>
        <v>2021</v>
      </c>
      <c r="H493" s="202"/>
      <c r="K493" s="202"/>
      <c r="L493" s="202"/>
    </row>
    <row r="494" spans="1:12" ht="12.65" customHeight="1" x14ac:dyDescent="0.3">
      <c r="A494" s="149"/>
      <c r="B494" s="134" t="s">
        <v>534</v>
      </c>
      <c r="C494" s="134" t="s">
        <v>534</v>
      </c>
      <c r="D494" s="203" t="s">
        <v>535</v>
      </c>
      <c r="E494" s="203" t="s">
        <v>535</v>
      </c>
      <c r="F494" s="202" t="s">
        <v>536</v>
      </c>
      <c r="G494" s="202" t="s">
        <v>536</v>
      </c>
      <c r="H494" s="202" t="s">
        <v>537</v>
      </c>
      <c r="K494" s="202"/>
      <c r="L494" s="202"/>
    </row>
    <row r="495" spans="1:12" ht="12.65" customHeight="1" x14ac:dyDescent="0.3">
      <c r="B495" s="134" t="s">
        <v>324</v>
      </c>
      <c r="C495" s="134" t="s">
        <v>324</v>
      </c>
      <c r="D495" s="134" t="s">
        <v>538</v>
      </c>
      <c r="E495" s="134" t="s">
        <v>538</v>
      </c>
      <c r="F495" s="202" t="s">
        <v>539</v>
      </c>
      <c r="G495" s="202" t="s">
        <v>539</v>
      </c>
      <c r="H495" s="202" t="s">
        <v>540</v>
      </c>
      <c r="K495" s="202"/>
      <c r="L495" s="202"/>
    </row>
    <row r="496" spans="1:12" ht="12.65" customHeight="1" x14ac:dyDescent="0.3">
      <c r="A496" s="1" t="s">
        <v>541</v>
      </c>
      <c r="B496" s="185">
        <f>'Prior Year'!C72</f>
        <v>0</v>
      </c>
      <c r="C496" s="185">
        <f>C71</f>
        <v>0</v>
      </c>
      <c r="D496" s="185">
        <f>'Prior Year'!C59</f>
        <v>0</v>
      </c>
      <c r="E496" s="1">
        <f>C59</f>
        <v>0</v>
      </c>
      <c r="F496" s="204" t="str">
        <f t="shared" ref="F496:G511" si="15">IF(B496=0,"",IF(D496=0,"",B496/D496))</f>
        <v/>
      </c>
      <c r="G496" s="204" t="str">
        <f t="shared" si="15"/>
        <v/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542</v>
      </c>
      <c r="B497" s="185">
        <f>'Prior Year'!D72</f>
        <v>0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543</v>
      </c>
      <c r="B498" s="185">
        <f>'Prior Year'!E72</f>
        <v>3299405</v>
      </c>
      <c r="C498" s="185">
        <f>E71</f>
        <v>3298987</v>
      </c>
      <c r="D498" s="185">
        <f>'Prior Year'!E59</f>
        <v>937</v>
      </c>
      <c r="E498" s="1">
        <f>E59</f>
        <v>1184</v>
      </c>
      <c r="F498" s="204">
        <f t="shared" si="15"/>
        <v>3521.2433297758803</v>
      </c>
      <c r="G498" s="204">
        <f t="shared" si="15"/>
        <v>2786.3065878378379</v>
      </c>
      <c r="H498" s="205" t="str">
        <f t="shared" si="16"/>
        <v/>
      </c>
      <c r="I498" s="207"/>
      <c r="K498" s="202"/>
      <c r="L498" s="202"/>
    </row>
    <row r="499" spans="1:12" ht="12.65" customHeight="1" x14ac:dyDescent="0.3">
      <c r="A499" s="1" t="s">
        <v>544</v>
      </c>
      <c r="B499" s="185">
        <f>'Prior Year'!F72</f>
        <v>0</v>
      </c>
      <c r="C499" s="185">
        <f>F71</f>
        <v>0</v>
      </c>
      <c r="D499" s="185">
        <f>'Prior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545</v>
      </c>
      <c r="B500" s="185">
        <f>'Prior Year'!G72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546</v>
      </c>
      <c r="B501" s="185">
        <f>'Prior Year'!H72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547</v>
      </c>
      <c r="B502" s="185">
        <f>'Prior Year'!I72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548</v>
      </c>
      <c r="B503" s="185">
        <f>'Prior Year'!J72</f>
        <v>0</v>
      </c>
      <c r="C503" s="185">
        <f>J71</f>
        <v>0</v>
      </c>
      <c r="D503" s="185">
        <f>'Prior Year'!J59</f>
        <v>0</v>
      </c>
      <c r="E503" s="1">
        <f>J59</f>
        <v>0</v>
      </c>
      <c r="F503" s="204" t="str">
        <f t="shared" si="15"/>
        <v/>
      </c>
      <c r="G503" s="204" t="str">
        <f t="shared" si="15"/>
        <v/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549</v>
      </c>
      <c r="B504" s="185">
        <f>'Prior Year'!K72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550</v>
      </c>
      <c r="B505" s="185">
        <f>'Prior Year'!L72</f>
        <v>69393</v>
      </c>
      <c r="C505" s="185">
        <f>L71</f>
        <v>0</v>
      </c>
      <c r="D505" s="185">
        <f>'Prior Year'!L59</f>
        <v>658</v>
      </c>
      <c r="E505" s="1">
        <f>L59</f>
        <v>0</v>
      </c>
      <c r="F505" s="204">
        <f t="shared" si="15"/>
        <v>105.46048632218844</v>
      </c>
      <c r="G505" s="204" t="str">
        <f t="shared" si="15"/>
        <v/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551</v>
      </c>
      <c r="B506" s="185">
        <f>'Prior Year'!M72</f>
        <v>0</v>
      </c>
      <c r="C506" s="185">
        <f>M71</f>
        <v>0</v>
      </c>
      <c r="D506" s="185">
        <f>'Prior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552</v>
      </c>
      <c r="B507" s="185">
        <f>'Prior Year'!N72</f>
        <v>0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553</v>
      </c>
      <c r="B508" s="185">
        <f>'Prior Year'!O72</f>
        <v>0</v>
      </c>
      <c r="C508" s="185">
        <f>O71</f>
        <v>0</v>
      </c>
      <c r="D508" s="185">
        <f>'Prior Year'!O59</f>
        <v>0</v>
      </c>
      <c r="E508" s="1">
        <f>O59</f>
        <v>0</v>
      </c>
      <c r="F508" s="204" t="str">
        <f t="shared" si="15"/>
        <v/>
      </c>
      <c r="G508" s="204" t="str">
        <f t="shared" si="15"/>
        <v/>
      </c>
      <c r="H508" s="205" t="str">
        <f t="shared" si="16"/>
        <v/>
      </c>
      <c r="I508" s="207"/>
      <c r="K508" s="202"/>
      <c r="L508" s="202"/>
    </row>
    <row r="509" spans="1:12" ht="12.65" customHeight="1" x14ac:dyDescent="0.3">
      <c r="A509" s="1" t="s">
        <v>554</v>
      </c>
      <c r="B509" s="185">
        <f>'Prior Year'!P72</f>
        <v>1012100</v>
      </c>
      <c r="C509" s="185">
        <f>P71</f>
        <v>1050543</v>
      </c>
      <c r="D509" s="185">
        <f>'Prior Year'!P59</f>
        <v>0</v>
      </c>
      <c r="E509" s="1">
        <f>P59</f>
        <v>0</v>
      </c>
      <c r="F509" s="204" t="str">
        <f t="shared" si="15"/>
        <v/>
      </c>
      <c r="G509" s="204" t="str">
        <f t="shared" si="15"/>
        <v/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555</v>
      </c>
      <c r="B510" s="185">
        <f>'Prior Year'!Q72</f>
        <v>0</v>
      </c>
      <c r="C510" s="185">
        <f>Q71</f>
        <v>0</v>
      </c>
      <c r="D510" s="185">
        <f>'Prior Year'!Q59</f>
        <v>0</v>
      </c>
      <c r="E510" s="1">
        <f>Q59</f>
        <v>0</v>
      </c>
      <c r="F510" s="204" t="str">
        <f t="shared" si="15"/>
        <v/>
      </c>
      <c r="G510" s="204" t="str">
        <f t="shared" si="15"/>
        <v/>
      </c>
      <c r="H510" s="205" t="str">
        <f t="shared" si="16"/>
        <v/>
      </c>
      <c r="I510" s="207"/>
      <c r="K510" s="202"/>
      <c r="L510" s="202"/>
    </row>
    <row r="511" spans="1:12" ht="12.65" customHeight="1" x14ac:dyDescent="0.3">
      <c r="A511" s="1" t="s">
        <v>556</v>
      </c>
      <c r="B511" s="185">
        <f>'Prior Year'!R72</f>
        <v>496877</v>
      </c>
      <c r="C511" s="185">
        <f>R71</f>
        <v>396167</v>
      </c>
      <c r="D511" s="185">
        <f>'Prior Year'!R59</f>
        <v>0</v>
      </c>
      <c r="E511" s="1">
        <f>R59</f>
        <v>0</v>
      </c>
      <c r="F511" s="204" t="str">
        <f t="shared" si="15"/>
        <v/>
      </c>
      <c r="G511" s="204" t="str">
        <f t="shared" si="15"/>
        <v/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557</v>
      </c>
      <c r="B512" s="185">
        <f>'Prior Year'!S72</f>
        <v>3014</v>
      </c>
      <c r="C512" s="185">
        <f>S71</f>
        <v>137773</v>
      </c>
      <c r="D512" s="134" t="s">
        <v>558</v>
      </c>
      <c r="E512" s="134" t="s">
        <v>558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559</v>
      </c>
      <c r="B513" s="185">
        <f>'Prior Year'!T72</f>
        <v>0</v>
      </c>
      <c r="C513" s="185">
        <f>T71</f>
        <v>0</v>
      </c>
      <c r="D513" s="134" t="s">
        <v>558</v>
      </c>
      <c r="E513" s="134" t="s">
        <v>558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560</v>
      </c>
      <c r="B514" s="185">
        <f>'Prior Year'!U72</f>
        <v>1770546</v>
      </c>
      <c r="C514" s="185">
        <f>U71</f>
        <v>2262082</v>
      </c>
      <c r="D514" s="185">
        <f>'Prior Year'!U59</f>
        <v>11357</v>
      </c>
      <c r="E514" s="1">
        <f>U59</f>
        <v>12704</v>
      </c>
      <c r="F514" s="204">
        <f t="shared" si="17"/>
        <v>155.89909307035308</v>
      </c>
      <c r="G514" s="204">
        <f t="shared" si="17"/>
        <v>178.06061083123424</v>
      </c>
      <c r="H514" s="205" t="str">
        <f t="shared" si="16"/>
        <v/>
      </c>
      <c r="I514" s="207"/>
      <c r="K514" s="202"/>
      <c r="L514" s="202"/>
    </row>
    <row r="515" spans="1:12" ht="12.65" customHeight="1" x14ac:dyDescent="0.3">
      <c r="A515" s="1" t="s">
        <v>561</v>
      </c>
      <c r="B515" s="185">
        <f>'Prior Year'!V72</f>
        <v>0</v>
      </c>
      <c r="C515" s="185">
        <f>V71</f>
        <v>0</v>
      </c>
      <c r="D515" s="185">
        <f>'Prior Year'!V59</f>
        <v>0</v>
      </c>
      <c r="E515" s="1">
        <f>V59</f>
        <v>0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562</v>
      </c>
      <c r="B516" s="185">
        <f>'Prior Year'!W72</f>
        <v>0</v>
      </c>
      <c r="C516" s="185">
        <f>W71</f>
        <v>0</v>
      </c>
      <c r="D516" s="185">
        <f>'Prior Year'!W59</f>
        <v>0</v>
      </c>
      <c r="E516" s="1">
        <f>W59</f>
        <v>0</v>
      </c>
      <c r="F516" s="204" t="str">
        <f t="shared" si="17"/>
        <v/>
      </c>
      <c r="G516" s="204" t="str">
        <f t="shared" si="17"/>
        <v/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563</v>
      </c>
      <c r="B517" s="185">
        <f>'Prior Year'!X72</f>
        <v>2</v>
      </c>
      <c r="C517" s="185">
        <f>X71</f>
        <v>588</v>
      </c>
      <c r="D517" s="185">
        <f>'Prior Year'!X59</f>
        <v>0</v>
      </c>
      <c r="E517" s="1">
        <f>X59</f>
        <v>0</v>
      </c>
      <c r="F517" s="204" t="str">
        <f t="shared" si="17"/>
        <v/>
      </c>
      <c r="G517" s="204" t="str">
        <f t="shared" si="17"/>
        <v/>
      </c>
      <c r="H517" s="205" t="str">
        <f t="shared" si="16"/>
        <v/>
      </c>
      <c r="I517" s="207"/>
      <c r="K517" s="202"/>
      <c r="L517" s="202"/>
    </row>
    <row r="518" spans="1:12" ht="12.65" customHeight="1" x14ac:dyDescent="0.3">
      <c r="A518" s="1" t="s">
        <v>564</v>
      </c>
      <c r="B518" s="185">
        <f>'Prior Year'!Y72</f>
        <v>1242092</v>
      </c>
      <c r="C518" s="185">
        <f>Y71</f>
        <v>1840088</v>
      </c>
      <c r="D518" s="185">
        <f>'Prior Year'!Y59</f>
        <v>0</v>
      </c>
      <c r="E518" s="1">
        <f>Y59</f>
        <v>10558</v>
      </c>
      <c r="F518" s="204" t="str">
        <f t="shared" si="17"/>
        <v/>
      </c>
      <c r="G518" s="204">
        <f t="shared" si="17"/>
        <v>174.28376586474712</v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565</v>
      </c>
      <c r="B519" s="185">
        <f>'Prior Year'!Z72</f>
        <v>251533</v>
      </c>
      <c r="C519" s="185">
        <f>Z71</f>
        <v>0</v>
      </c>
      <c r="D519" s="185">
        <f>'Prior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566</v>
      </c>
      <c r="B520" s="185">
        <f>'Prior Year'!AA72</f>
        <v>0</v>
      </c>
      <c r="C520" s="185">
        <f>AA71</f>
        <v>0</v>
      </c>
      <c r="D520" s="185">
        <f>'Prior Year'!AA59</f>
        <v>0</v>
      </c>
      <c r="E520" s="1">
        <f>AA59</f>
        <v>0</v>
      </c>
      <c r="F520" s="204" t="str">
        <f t="shared" si="17"/>
        <v/>
      </c>
      <c r="G520" s="204" t="str">
        <f t="shared" si="17"/>
        <v/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567</v>
      </c>
      <c r="B521" s="185">
        <f>'Prior Year'!AB72</f>
        <v>359828</v>
      </c>
      <c r="C521" s="185">
        <f>AB71</f>
        <v>1220766</v>
      </c>
      <c r="D521" s="134" t="s">
        <v>558</v>
      </c>
      <c r="E521" s="134" t="s">
        <v>558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568</v>
      </c>
      <c r="B522" s="185">
        <f>'Prior Year'!AC72</f>
        <v>233204</v>
      </c>
      <c r="C522" s="185">
        <f>AC71</f>
        <v>226616</v>
      </c>
      <c r="D522" s="185">
        <f>'Prior Year'!AC59</f>
        <v>0</v>
      </c>
      <c r="E522" s="1">
        <f>AC59</f>
        <v>0</v>
      </c>
      <c r="F522" s="204" t="str">
        <f t="shared" si="17"/>
        <v/>
      </c>
      <c r="G522" s="204" t="str">
        <f t="shared" si="17"/>
        <v/>
      </c>
      <c r="H522" s="205" t="str">
        <f t="shared" si="16"/>
        <v/>
      </c>
      <c r="I522" s="207"/>
      <c r="K522" s="202"/>
      <c r="L522" s="202"/>
    </row>
    <row r="523" spans="1:12" ht="12.65" customHeight="1" x14ac:dyDescent="0.3">
      <c r="A523" s="1" t="s">
        <v>569</v>
      </c>
      <c r="B523" s="185">
        <f>'Prior Year'!AD72</f>
        <v>0</v>
      </c>
      <c r="C523" s="185">
        <f>AD71</f>
        <v>0</v>
      </c>
      <c r="D523" s="185">
        <f>'Prior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570</v>
      </c>
      <c r="B524" s="185">
        <f>'Prior Year'!AE72</f>
        <v>631012</v>
      </c>
      <c r="C524" s="185">
        <f>AE71</f>
        <v>872711</v>
      </c>
      <c r="D524" s="185">
        <f>'Prior Year'!AE59</f>
        <v>3059</v>
      </c>
      <c r="E524" s="1">
        <f>AE59</f>
        <v>4848</v>
      </c>
      <c r="F524" s="204">
        <f t="shared" si="17"/>
        <v>206.28048381824127</v>
      </c>
      <c r="G524" s="204">
        <f t="shared" si="17"/>
        <v>180.01464521452147</v>
      </c>
      <c r="H524" s="205" t="str">
        <f t="shared" si="16"/>
        <v/>
      </c>
      <c r="I524" s="207"/>
      <c r="K524" s="202"/>
      <c r="L524" s="202"/>
    </row>
    <row r="525" spans="1:12" ht="12.65" customHeight="1" x14ac:dyDescent="0.3">
      <c r="A525" s="1" t="s">
        <v>571</v>
      </c>
      <c r="B525" s="185">
        <f>'Prior Year'!AF72</f>
        <v>19110</v>
      </c>
      <c r="C525" s="185">
        <f>AF71</f>
        <v>0</v>
      </c>
      <c r="D525" s="185">
        <f>'Prior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572</v>
      </c>
      <c r="B526" s="185">
        <f>'Prior Year'!AG72</f>
        <v>3990132</v>
      </c>
      <c r="C526" s="185">
        <f>AG71</f>
        <v>4055706</v>
      </c>
      <c r="D526" s="185">
        <f>'Prior Year'!AG59</f>
        <v>6450</v>
      </c>
      <c r="E526" s="1">
        <f>AG59</f>
        <v>6972</v>
      </c>
      <c r="F526" s="204">
        <f t="shared" si="17"/>
        <v>618.62511627906974</v>
      </c>
      <c r="G526" s="204">
        <f t="shared" si="17"/>
        <v>581.7134251290878</v>
      </c>
      <c r="H526" s="205" t="str">
        <f t="shared" si="16"/>
        <v/>
      </c>
      <c r="I526" s="207"/>
      <c r="K526" s="202"/>
      <c r="L526" s="202"/>
    </row>
    <row r="527" spans="1:12" ht="12.65" customHeight="1" x14ac:dyDescent="0.3">
      <c r="A527" s="1" t="s">
        <v>573</v>
      </c>
      <c r="B527" s="185">
        <f>'Prior Year'!AH72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574</v>
      </c>
      <c r="B528" s="185">
        <f>'Prior Year'!AI72</f>
        <v>0</v>
      </c>
      <c r="C528" s="185">
        <f>AI71</f>
        <v>0</v>
      </c>
      <c r="D528" s="185">
        <f>'Prior Year'!AI59</f>
        <v>0</v>
      </c>
      <c r="E528" s="1">
        <f>AI59</f>
        <v>0</v>
      </c>
      <c r="F528" s="204" t="str">
        <f t="shared" ref="F528:G540" si="18">IF(B528=0,"",IF(D528=0,"",B528/D528))</f>
        <v/>
      </c>
      <c r="G528" s="204" t="str">
        <f t="shared" si="18"/>
        <v/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575</v>
      </c>
      <c r="B529" s="185">
        <f>'Prior Year'!AJ72</f>
        <v>5001333</v>
      </c>
      <c r="C529" s="185">
        <f>AJ71</f>
        <v>4681762</v>
      </c>
      <c r="D529" s="185">
        <f>'Prior Year'!AJ59</f>
        <v>12874</v>
      </c>
      <c r="E529" s="1">
        <f>AJ59</f>
        <v>16490</v>
      </c>
      <c r="F529" s="204">
        <f t="shared" si="18"/>
        <v>388.48322199782507</v>
      </c>
      <c r="G529" s="204">
        <f t="shared" si="18"/>
        <v>283.91522134627047</v>
      </c>
      <c r="H529" s="205">
        <f t="shared" si="16"/>
        <v>-0.26916992737498457</v>
      </c>
      <c r="I529" s="263" t="s">
        <v>1287</v>
      </c>
      <c r="K529" s="202"/>
      <c r="L529" s="202"/>
    </row>
    <row r="530" spans="1:12" ht="12.65" customHeight="1" x14ac:dyDescent="0.3">
      <c r="A530" s="1" t="s">
        <v>576</v>
      </c>
      <c r="B530" s="185">
        <f>'Prior Year'!AK72</f>
        <v>30967</v>
      </c>
      <c r="C530" s="185">
        <f>AK71</f>
        <v>39388</v>
      </c>
      <c r="D530" s="185">
        <f>'Prior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577</v>
      </c>
      <c r="B531" s="185">
        <f>'Prior Year'!AL72</f>
        <v>1577</v>
      </c>
      <c r="C531" s="185">
        <f>AL71</f>
        <v>970</v>
      </c>
      <c r="D531" s="185">
        <f>'Prior Year'!AL59</f>
        <v>0</v>
      </c>
      <c r="E531" s="1">
        <f>AL59</f>
        <v>0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578</v>
      </c>
      <c r="B532" s="185">
        <f>'Prior Year'!AM72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579</v>
      </c>
      <c r="B533" s="185">
        <f>'Prior Year'!AN72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580</v>
      </c>
      <c r="B534" s="185">
        <f>'Prior Year'!AO72</f>
        <v>0</v>
      </c>
      <c r="C534" s="185">
        <f>AO71</f>
        <v>0</v>
      </c>
      <c r="D534" s="185">
        <f>'Prior Year'!AO59</f>
        <v>0</v>
      </c>
      <c r="E534" s="1">
        <f>AO59</f>
        <v>0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581</v>
      </c>
      <c r="B535" s="185">
        <f>'Prior Year'!AP72</f>
        <v>0</v>
      </c>
      <c r="C535" s="185">
        <f>AP71</f>
        <v>0</v>
      </c>
      <c r="D535" s="185">
        <f>'Prior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582</v>
      </c>
      <c r="B536" s="185">
        <f>'Prior Year'!AQ72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583</v>
      </c>
      <c r="B537" s="185">
        <f>'Prior Year'!AR72</f>
        <v>0</v>
      </c>
      <c r="C537" s="185">
        <f>AR71</f>
        <v>0</v>
      </c>
      <c r="D537" s="185">
        <f>'Prior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584</v>
      </c>
      <c r="B538" s="185">
        <f>'Prior Year'!AS72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585</v>
      </c>
      <c r="B539" s="185">
        <f>'Prior Year'!AT72</f>
        <v>0</v>
      </c>
      <c r="C539" s="185">
        <f>AT71</f>
        <v>0</v>
      </c>
      <c r="D539" s="185">
        <f>'Prior Year'!AT59</f>
        <v>0</v>
      </c>
      <c r="E539" s="1">
        <f>AT59</f>
        <v>0</v>
      </c>
      <c r="F539" s="204" t="str">
        <f t="shared" si="18"/>
        <v/>
      </c>
      <c r="G539" s="204" t="str">
        <f t="shared" si="18"/>
        <v/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586</v>
      </c>
      <c r="B540" s="185">
        <f>'Prior Year'!AU72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587</v>
      </c>
      <c r="B541" s="185">
        <f>'Prior Year'!AV72</f>
        <v>378</v>
      </c>
      <c r="C541" s="185">
        <f>AV71</f>
        <v>22</v>
      </c>
      <c r="D541" s="134" t="s">
        <v>558</v>
      </c>
      <c r="E541" s="134" t="s">
        <v>558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588</v>
      </c>
      <c r="B542" s="185">
        <f>'Prior Year'!AW72</f>
        <v>0</v>
      </c>
      <c r="C542" s="185">
        <f>AW71</f>
        <v>0</v>
      </c>
      <c r="D542" s="134" t="s">
        <v>558</v>
      </c>
      <c r="E542" s="134" t="s">
        <v>558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589</v>
      </c>
      <c r="B543" s="185">
        <f>'Prior Year'!AX72</f>
        <v>0</v>
      </c>
      <c r="C543" s="185">
        <f>AX71</f>
        <v>0</v>
      </c>
      <c r="D543" s="134" t="s">
        <v>558</v>
      </c>
      <c r="E543" s="134" t="s">
        <v>558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590</v>
      </c>
      <c r="B544" s="185">
        <f>'Prior Year'!AY72</f>
        <v>549086</v>
      </c>
      <c r="C544" s="185">
        <f>AY71</f>
        <v>655647</v>
      </c>
      <c r="D544" s="185">
        <f>'Prior Year'!AY59</f>
        <v>5892</v>
      </c>
      <c r="E544" s="1">
        <f>AY59</f>
        <v>3968</v>
      </c>
      <c r="F544" s="204">
        <f t="shared" ref="F544:G550" si="19">IF(B544=0,"",IF(D544=0,"",B544/D544))</f>
        <v>93.191785471826208</v>
      </c>
      <c r="G544" s="204">
        <f t="shared" si="19"/>
        <v>165.2336189516129</v>
      </c>
      <c r="H544" s="205">
        <f t="shared" si="16"/>
        <v>0.77304918148141311</v>
      </c>
      <c r="I544" s="207" t="s">
        <v>1288</v>
      </c>
      <c r="K544" s="202"/>
      <c r="L544" s="202"/>
    </row>
    <row r="545" spans="1:13" ht="12.65" customHeight="1" x14ac:dyDescent="0.3">
      <c r="A545" s="1" t="s">
        <v>591</v>
      </c>
      <c r="B545" s="185">
        <f>'Prior Year'!AZ72</f>
        <v>14583</v>
      </c>
      <c r="C545" s="185">
        <f>AZ71</f>
        <v>0</v>
      </c>
      <c r="D545" s="185">
        <f>'Prior Year'!AZ59</f>
        <v>5892</v>
      </c>
      <c r="E545" s="1">
        <f>AZ59</f>
        <v>0</v>
      </c>
      <c r="F545" s="204">
        <f t="shared" si="19"/>
        <v>2.475050916496945</v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592</v>
      </c>
      <c r="B546" s="185">
        <f>'Prior Year'!BA72</f>
        <v>0</v>
      </c>
      <c r="C546" s="185">
        <f>BA71</f>
        <v>26429</v>
      </c>
      <c r="D546" s="185">
        <f>'Prior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593</v>
      </c>
      <c r="B547" s="185">
        <f>'Prior Year'!BB72</f>
        <v>0</v>
      </c>
      <c r="C547" s="185">
        <f>BB71</f>
        <v>0</v>
      </c>
      <c r="D547" s="134" t="s">
        <v>558</v>
      </c>
      <c r="E547" s="134" t="s">
        <v>558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594</v>
      </c>
      <c r="B548" s="185">
        <f>'Prior Year'!BC72</f>
        <v>0</v>
      </c>
      <c r="C548" s="185">
        <f>BC71</f>
        <v>0</v>
      </c>
      <c r="D548" s="134" t="s">
        <v>558</v>
      </c>
      <c r="E548" s="134" t="s">
        <v>558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595</v>
      </c>
      <c r="B549" s="185">
        <f>'Prior Year'!BD72</f>
        <v>240486</v>
      </c>
      <c r="C549" s="185">
        <f>BD71</f>
        <v>161813</v>
      </c>
      <c r="D549" s="134" t="s">
        <v>558</v>
      </c>
      <c r="E549" s="134" t="s">
        <v>558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596</v>
      </c>
      <c r="B550" s="185">
        <f>'Prior Year'!BE72</f>
        <v>971670</v>
      </c>
      <c r="C550" s="185">
        <f>BE71</f>
        <v>1044789</v>
      </c>
      <c r="D550" s="185">
        <f>'Prior Year'!BE59</f>
        <v>54302</v>
      </c>
      <c r="E550" s="1">
        <f>BE59</f>
        <v>56290</v>
      </c>
      <c r="F550" s="204">
        <f t="shared" si="19"/>
        <v>17.893816065706602</v>
      </c>
      <c r="G550" s="204">
        <f t="shared" si="19"/>
        <v>18.560827855747025</v>
      </c>
      <c r="H550" s="205" t="str">
        <f t="shared" si="16"/>
        <v/>
      </c>
      <c r="I550" s="207"/>
      <c r="K550" s="202"/>
      <c r="L550" s="202"/>
    </row>
    <row r="551" spans="1:13" ht="12.65" customHeight="1" x14ac:dyDescent="0.3">
      <c r="A551" s="1" t="s">
        <v>597</v>
      </c>
      <c r="B551" s="185">
        <f>'Prior Year'!BF72</f>
        <v>615857</v>
      </c>
      <c r="C551" s="185">
        <f>BF71</f>
        <v>724834</v>
      </c>
      <c r="D551" s="134" t="s">
        <v>558</v>
      </c>
      <c r="E551" s="134" t="s">
        <v>558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598</v>
      </c>
      <c r="B552" s="185">
        <f>'Prior Year'!BG72</f>
        <v>0</v>
      </c>
      <c r="C552" s="185">
        <f>BG71</f>
        <v>0</v>
      </c>
      <c r="D552" s="134" t="s">
        <v>558</v>
      </c>
      <c r="E552" s="134" t="s">
        <v>558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599</v>
      </c>
      <c r="B553" s="185">
        <f>'Prior Year'!BH72</f>
        <v>1268878</v>
      </c>
      <c r="C553" s="185">
        <f>BH71</f>
        <v>1757596</v>
      </c>
      <c r="D553" s="134" t="s">
        <v>558</v>
      </c>
      <c r="E553" s="134" t="s">
        <v>558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600</v>
      </c>
      <c r="B554" s="185">
        <f>'Prior Year'!BI72</f>
        <v>8855</v>
      </c>
      <c r="C554" s="185">
        <f>BI71</f>
        <v>0</v>
      </c>
      <c r="D554" s="134" t="s">
        <v>558</v>
      </c>
      <c r="E554" s="134" t="s">
        <v>558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601</v>
      </c>
      <c r="B555" s="185">
        <f>'Prior Year'!BJ72</f>
        <v>526790</v>
      </c>
      <c r="C555" s="185">
        <f>BJ71</f>
        <v>445587</v>
      </c>
      <c r="D555" s="134" t="s">
        <v>558</v>
      </c>
      <c r="E555" s="134" t="s">
        <v>558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602</v>
      </c>
      <c r="B556" s="185">
        <f>'Prior Year'!BK72</f>
        <v>925096</v>
      </c>
      <c r="C556" s="185">
        <f>BK71</f>
        <v>1519036</v>
      </c>
      <c r="D556" s="134" t="s">
        <v>558</v>
      </c>
      <c r="E556" s="134" t="s">
        <v>558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603</v>
      </c>
      <c r="B557" s="185">
        <f>'Prior Year'!BL72</f>
        <v>714803</v>
      </c>
      <c r="C557" s="185">
        <f>BL71</f>
        <v>677020</v>
      </c>
      <c r="D557" s="134" t="s">
        <v>558</v>
      </c>
      <c r="E557" s="134" t="s">
        <v>558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604</v>
      </c>
      <c r="B558" s="185">
        <f>'Prior Year'!BM72</f>
        <v>0</v>
      </c>
      <c r="C558" s="185">
        <f>BM71</f>
        <v>0</v>
      </c>
      <c r="D558" s="134" t="s">
        <v>558</v>
      </c>
      <c r="E558" s="134" t="s">
        <v>558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605</v>
      </c>
      <c r="B559" s="185">
        <f>'Prior Year'!BN72</f>
        <v>1501368</v>
      </c>
      <c r="C559" s="185">
        <f>BN71</f>
        <v>2131917</v>
      </c>
      <c r="D559" s="134" t="s">
        <v>558</v>
      </c>
      <c r="E559" s="134" t="s">
        <v>558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606</v>
      </c>
      <c r="B560" s="185">
        <f>'Prior Year'!BO72</f>
        <v>176513</v>
      </c>
      <c r="C560" s="185">
        <f>BO71</f>
        <v>0</v>
      </c>
      <c r="D560" s="134" t="s">
        <v>558</v>
      </c>
      <c r="E560" s="134" t="s">
        <v>558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607</v>
      </c>
      <c r="B561" s="185">
        <f>'Prior Year'!BP72</f>
        <v>73327</v>
      </c>
      <c r="C561" s="185">
        <f>BP71</f>
        <v>73448</v>
      </c>
      <c r="D561" s="134" t="s">
        <v>558</v>
      </c>
      <c r="E561" s="134" t="s">
        <v>558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608</v>
      </c>
      <c r="B562" s="185">
        <f>'Prior Year'!BQ72</f>
        <v>0</v>
      </c>
      <c r="C562" s="185">
        <f>BQ71</f>
        <v>0</v>
      </c>
      <c r="D562" s="134" t="s">
        <v>558</v>
      </c>
      <c r="E562" s="134" t="s">
        <v>558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609</v>
      </c>
      <c r="B563" s="185">
        <f>'Prior Year'!BR72</f>
        <v>388487</v>
      </c>
      <c r="C563" s="185">
        <f>BR71</f>
        <v>368446</v>
      </c>
      <c r="D563" s="134" t="s">
        <v>558</v>
      </c>
      <c r="E563" s="134" t="s">
        <v>558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610</v>
      </c>
      <c r="B564" s="185">
        <f>'Prior Year'!BS72</f>
        <v>0</v>
      </c>
      <c r="C564" s="185">
        <f>BS71</f>
        <v>0</v>
      </c>
      <c r="D564" s="134" t="s">
        <v>558</v>
      </c>
      <c r="E564" s="134" t="s">
        <v>558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611</v>
      </c>
      <c r="B565" s="185">
        <f>'Prior Year'!BT72</f>
        <v>0</v>
      </c>
      <c r="C565" s="185">
        <f>BT71</f>
        <v>0</v>
      </c>
      <c r="D565" s="134" t="s">
        <v>558</v>
      </c>
      <c r="E565" s="134" t="s">
        <v>558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612</v>
      </c>
      <c r="B566" s="185">
        <f>'Prior Year'!BU72</f>
        <v>0</v>
      </c>
      <c r="C566" s="185">
        <f>BU71</f>
        <v>0</v>
      </c>
      <c r="D566" s="134" t="s">
        <v>558</v>
      </c>
      <c r="E566" s="134" t="s">
        <v>558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613</v>
      </c>
      <c r="B567" s="185">
        <f>'Prior Year'!BV72</f>
        <v>125160</v>
      </c>
      <c r="C567" s="185">
        <f>BV71</f>
        <v>188820</v>
      </c>
      <c r="D567" s="134" t="s">
        <v>558</v>
      </c>
      <c r="E567" s="134" t="s">
        <v>558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614</v>
      </c>
      <c r="B568" s="185">
        <f>'Prior Year'!BW72</f>
        <v>0</v>
      </c>
      <c r="C568" s="185">
        <f>BW71</f>
        <v>0</v>
      </c>
      <c r="D568" s="134" t="s">
        <v>558</v>
      </c>
      <c r="E568" s="134" t="s">
        <v>558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615</v>
      </c>
      <c r="B569" s="185">
        <f>'Prior Year'!BX72</f>
        <v>0</v>
      </c>
      <c r="C569" s="185">
        <f>BX71</f>
        <v>0</v>
      </c>
      <c r="D569" s="134" t="s">
        <v>558</v>
      </c>
      <c r="E569" s="134" t="s">
        <v>558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616</v>
      </c>
      <c r="B570" s="185">
        <f>'Prior Year'!BY72</f>
        <v>442729</v>
      </c>
      <c r="C570" s="185">
        <f>BY71</f>
        <v>347633</v>
      </c>
      <c r="D570" s="134" t="s">
        <v>558</v>
      </c>
      <c r="E570" s="134" t="s">
        <v>558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617</v>
      </c>
      <c r="B571" s="185">
        <f>'Prior Year'!BZ72</f>
        <v>0</v>
      </c>
      <c r="C571" s="185">
        <f>BZ71</f>
        <v>0</v>
      </c>
      <c r="D571" s="134" t="s">
        <v>558</v>
      </c>
      <c r="E571" s="134" t="s">
        <v>558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618</v>
      </c>
      <c r="B572" s="185">
        <f>'Prior Year'!CA72</f>
        <v>542915</v>
      </c>
      <c r="C572" s="185">
        <f>CA71</f>
        <v>617128</v>
      </c>
      <c r="D572" s="134" t="s">
        <v>558</v>
      </c>
      <c r="E572" s="134" t="s">
        <v>558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619</v>
      </c>
      <c r="B573" s="185">
        <f>'Prior Year'!CB72</f>
        <v>4441</v>
      </c>
      <c r="C573" s="185">
        <f>CB71</f>
        <v>0</v>
      </c>
      <c r="D573" s="134" t="s">
        <v>558</v>
      </c>
      <c r="E573" s="134" t="s">
        <v>558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620</v>
      </c>
      <c r="B574" s="185">
        <f>'Prior Year'!CC72</f>
        <v>-1039739</v>
      </c>
      <c r="C574" s="185">
        <f>CC71</f>
        <v>0</v>
      </c>
      <c r="D574" s="134" t="s">
        <v>558</v>
      </c>
      <c r="E574" s="134" t="s">
        <v>558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621</v>
      </c>
      <c r="B575" s="185">
        <f>'Prior Year'!CD72</f>
        <v>43056</v>
      </c>
      <c r="C575" s="185">
        <f>CD71</f>
        <v>1920721</v>
      </c>
      <c r="D575" s="134" t="s">
        <v>558</v>
      </c>
      <c r="E575" s="134" t="s">
        <v>558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622</v>
      </c>
      <c r="D612" s="1">
        <f>CE76-(BE76+CD76)</f>
        <v>52837</v>
      </c>
      <c r="E612" s="1">
        <f>SUM(C624:D647)+SUM(C668:D713)</f>
        <v>29878670.825690329</v>
      </c>
      <c r="F612" s="1">
        <f>CE64-(AX64+BD64+BE64+BG64+BJ64+BN64+BP64+BQ64+CB64+CC64+CD64)</f>
        <v>2909903</v>
      </c>
      <c r="G612" s="1">
        <f>CE77-(AX77+AY77+BD77+BE77+BG77+BJ77+BN77+BP77+BQ77+CB77+CC77+CD77)</f>
        <v>0</v>
      </c>
      <c r="H612" s="148">
        <f>CE60-(AX60+AY60+AZ60+BD60+BE60+BG60+BJ60+BN60+BO60+BP60+BQ60+BR60+CB60+CC60+CD60)</f>
        <v>107.83999999999999</v>
      </c>
      <c r="I612" s="1">
        <f>CE78-(AX78+AY78+AZ78+BD78+BE78+BF78+BG78+BJ78+BN78+BO78+BP78+BQ78+BR78+CB78+CC78+CD78)</f>
        <v>0</v>
      </c>
      <c r="J612" s="1">
        <f>CE79-(AX79+AY79+AZ79+BA79+BD79+BE79+BF79+BG79+BJ79+BN79+BO79+BP79+BQ79+BR79+CB79+CC79+CD79)</f>
        <v>64668</v>
      </c>
      <c r="K612" s="1">
        <f>CE75-(AW75+AX75+AY75+AZ75+BA75+BB75+BC75+BD75+BE75+BF75+BG75+BH75+BI75+BJ75+BK75+BL75+BM75+BN75+BO75+BP75+BQ75+BR75+BS75+BT75+BU75+BV75+BW75+BX75+CB75+CC75+CD75)</f>
        <v>57181952</v>
      </c>
      <c r="L612" s="148">
        <f>CE80-(AW80+AX80+AY80+AZ80+BA80+BB80+BC80+BD80+BE80+BF80+BG80+BH80+BI80+BJ80+BK80+BL80+BM80+BN80+BO80+BP80+BQ80+BR80+BS80+BT80+BU80+BV80+BW80+BX80+BY80+BZ80+CA80+CB80+CC80+CD80)</f>
        <v>39.020000000000003</v>
      </c>
    </row>
    <row r="613" spans="1:14" ht="12.65" customHeight="1" x14ac:dyDescent="0.3">
      <c r="A613" s="147"/>
      <c r="C613" s="134" t="s">
        <v>623</v>
      </c>
      <c r="D613" s="134" t="s">
        <v>624</v>
      </c>
      <c r="E613" s="149" t="s">
        <v>625</v>
      </c>
      <c r="F613" s="134" t="s">
        <v>626</v>
      </c>
      <c r="G613" s="134" t="s">
        <v>627</v>
      </c>
      <c r="H613" s="134" t="s">
        <v>628</v>
      </c>
      <c r="I613" s="134" t="s">
        <v>629</v>
      </c>
      <c r="J613" s="134" t="s">
        <v>630</v>
      </c>
      <c r="K613" s="134" t="s">
        <v>631</v>
      </c>
      <c r="L613" s="149" t="s">
        <v>632</v>
      </c>
    </row>
    <row r="614" spans="1:14" ht="12.65" customHeight="1" x14ac:dyDescent="0.3">
      <c r="A614" s="147">
        <v>8430</v>
      </c>
      <c r="B614" s="149" t="s">
        <v>156</v>
      </c>
      <c r="C614" s="1">
        <f>BE71</f>
        <v>1044789</v>
      </c>
      <c r="N614" s="150" t="s">
        <v>633</v>
      </c>
    </row>
    <row r="615" spans="1:14" ht="12.65" customHeight="1" x14ac:dyDescent="0.3">
      <c r="A615" s="147"/>
      <c r="B615" s="149" t="s">
        <v>634</v>
      </c>
      <c r="C615" s="210">
        <f>CD69-CD70</f>
        <v>1920721</v>
      </c>
      <c r="D615" s="206">
        <f>SUM(C614:C615)</f>
        <v>2965510</v>
      </c>
      <c r="N615" s="150" t="s">
        <v>635</v>
      </c>
    </row>
    <row r="616" spans="1:14" ht="12.65" customHeight="1" x14ac:dyDescent="0.3">
      <c r="A616" s="147">
        <v>8310</v>
      </c>
      <c r="B616" s="151" t="s">
        <v>636</v>
      </c>
      <c r="C616" s="1">
        <f>AX71</f>
        <v>0</v>
      </c>
      <c r="D616" s="1">
        <f>(D615/D612)*AX76</f>
        <v>0</v>
      </c>
      <c r="N616" s="150" t="s">
        <v>637</v>
      </c>
    </row>
    <row r="617" spans="1:14" ht="12.65" customHeight="1" x14ac:dyDescent="0.3">
      <c r="A617" s="147">
        <v>8510</v>
      </c>
      <c r="B617" s="151" t="s">
        <v>161</v>
      </c>
      <c r="C617" s="1">
        <f>BJ71</f>
        <v>445587</v>
      </c>
      <c r="D617" s="1">
        <f>(D615/D612)*BJ76</f>
        <v>107705.08715483468</v>
      </c>
      <c r="N617" s="150" t="s">
        <v>638</v>
      </c>
    </row>
    <row r="618" spans="1:14" ht="12.65" customHeight="1" x14ac:dyDescent="0.3">
      <c r="A618" s="147">
        <v>8470</v>
      </c>
      <c r="B618" s="151" t="s">
        <v>639</v>
      </c>
      <c r="C618" s="1">
        <f>BG71</f>
        <v>0</v>
      </c>
      <c r="D618" s="1">
        <f>(D615/D612)*BG76</f>
        <v>0</v>
      </c>
      <c r="N618" s="150" t="s">
        <v>640</v>
      </c>
    </row>
    <row r="619" spans="1:14" ht="12.65" customHeight="1" x14ac:dyDescent="0.3">
      <c r="A619" s="147">
        <v>8610</v>
      </c>
      <c r="B619" s="151" t="s">
        <v>641</v>
      </c>
      <c r="C619" s="1">
        <f>BN71</f>
        <v>2131917</v>
      </c>
      <c r="D619" s="1">
        <f>(D615/D612)*BN76</f>
        <v>107705.08715483468</v>
      </c>
      <c r="N619" s="150" t="s">
        <v>642</v>
      </c>
    </row>
    <row r="620" spans="1:14" ht="12.65" customHeight="1" x14ac:dyDescent="0.3">
      <c r="A620" s="147">
        <v>8790</v>
      </c>
      <c r="B620" s="151" t="s">
        <v>643</v>
      </c>
      <c r="C620" s="1">
        <f>CC71</f>
        <v>0</v>
      </c>
      <c r="D620" s="1">
        <f>(D615/D612)*CC76</f>
        <v>0</v>
      </c>
      <c r="N620" s="150" t="s">
        <v>644</v>
      </c>
    </row>
    <row r="621" spans="1:14" ht="12.65" customHeight="1" x14ac:dyDescent="0.3">
      <c r="A621" s="147">
        <v>8630</v>
      </c>
      <c r="B621" s="151" t="s">
        <v>645</v>
      </c>
      <c r="C621" s="1">
        <f>BP71</f>
        <v>73448</v>
      </c>
      <c r="D621" s="1">
        <f>(D615/D612)*BP76</f>
        <v>0</v>
      </c>
      <c r="N621" s="150" t="s">
        <v>646</v>
      </c>
    </row>
    <row r="622" spans="1:14" ht="12.65" customHeight="1" x14ac:dyDescent="0.3">
      <c r="A622" s="147">
        <v>8770</v>
      </c>
      <c r="B622" s="149" t="s">
        <v>647</v>
      </c>
      <c r="C622" s="1">
        <f>CB71</f>
        <v>0</v>
      </c>
      <c r="D622" s="1">
        <f>(D615/D612)*CB76</f>
        <v>0</v>
      </c>
      <c r="N622" s="150" t="s">
        <v>648</v>
      </c>
    </row>
    <row r="623" spans="1:14" ht="12.65" customHeight="1" x14ac:dyDescent="0.3">
      <c r="A623" s="147">
        <v>8640</v>
      </c>
      <c r="B623" s="151" t="s">
        <v>649</v>
      </c>
      <c r="C623" s="1">
        <f>BQ71</f>
        <v>0</v>
      </c>
      <c r="D623" s="1">
        <f>(D615/D612)*BQ76</f>
        <v>0</v>
      </c>
      <c r="E623" s="1">
        <f>SUM(C616:D623)</f>
        <v>2866362.1743096691</v>
      </c>
      <c r="N623" s="150" t="s">
        <v>650</v>
      </c>
    </row>
    <row r="624" spans="1:14" ht="12.65" customHeight="1" x14ac:dyDescent="0.3">
      <c r="A624" s="147">
        <v>8420</v>
      </c>
      <c r="B624" s="151" t="s">
        <v>155</v>
      </c>
      <c r="C624" s="1">
        <f>BD71</f>
        <v>161813</v>
      </c>
      <c r="D624" s="1">
        <f>(D615/D612)*BD76</f>
        <v>37491.921948634481</v>
      </c>
      <c r="E624" s="1">
        <f>(E623/E612)*SUM(C624:D624)</f>
        <v>19119.996761573071</v>
      </c>
      <c r="F624" s="1">
        <f>SUM(C624:E624)</f>
        <v>218424.91871020757</v>
      </c>
      <c r="N624" s="150" t="s">
        <v>651</v>
      </c>
    </row>
    <row r="625" spans="1:14" ht="12.65" customHeight="1" x14ac:dyDescent="0.3">
      <c r="A625" s="147">
        <v>8320</v>
      </c>
      <c r="B625" s="151" t="s">
        <v>151</v>
      </c>
      <c r="C625" s="1">
        <f>AY71</f>
        <v>655647</v>
      </c>
      <c r="D625" s="1">
        <f>(D615/D612)*AY76</f>
        <v>100745.50882904025</v>
      </c>
      <c r="E625" s="1">
        <f>(E623/E612)*SUM(C625:D625)</f>
        <v>72563.297373140784</v>
      </c>
      <c r="F625" s="1">
        <f>(F624/F612)*AY64</f>
        <v>3675.365714845685</v>
      </c>
      <c r="G625" s="1">
        <f>SUM(C625:F625)</f>
        <v>832631.17191702675</v>
      </c>
      <c r="N625" s="150" t="s">
        <v>652</v>
      </c>
    </row>
    <row r="626" spans="1:14" ht="12.65" customHeight="1" x14ac:dyDescent="0.3">
      <c r="A626" s="147">
        <v>8650</v>
      </c>
      <c r="B626" s="151" t="s">
        <v>168</v>
      </c>
      <c r="C626" s="1">
        <f>BR71</f>
        <v>368446</v>
      </c>
      <c r="D626" s="1">
        <f>(D615/D612)*BR76</f>
        <v>0</v>
      </c>
      <c r="E626" s="1">
        <f>(E623/E612)*SUM(C626:D626)</f>
        <v>35346.273729407098</v>
      </c>
      <c r="F626" s="1">
        <f>(F624/F612)*BR64</f>
        <v>328.02361273334782</v>
      </c>
      <c r="G626" s="1" t="e">
        <f>(G625/G612)*BR77</f>
        <v>#DIV/0!</v>
      </c>
      <c r="N626" s="150" t="s">
        <v>653</v>
      </c>
    </row>
    <row r="627" spans="1:14" ht="12.65" customHeight="1" x14ac:dyDescent="0.3">
      <c r="A627" s="147">
        <v>8620</v>
      </c>
      <c r="B627" s="149" t="s">
        <v>654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 t="e">
        <f>(G625/G612)*BO77</f>
        <v>#DIV/0!</v>
      </c>
      <c r="N627" s="150" t="s">
        <v>655</v>
      </c>
    </row>
    <row r="628" spans="1:14" ht="12.65" customHeight="1" x14ac:dyDescent="0.3">
      <c r="A628" s="147">
        <v>8330</v>
      </c>
      <c r="B628" s="151" t="s">
        <v>152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 t="e">
        <f>(G625/G612)*AZ77</f>
        <v>#DIV/0!</v>
      </c>
      <c r="H628" s="1" t="e">
        <f>SUM(C626:G628)</f>
        <v>#DIV/0!</v>
      </c>
      <c r="N628" s="150" t="s">
        <v>656</v>
      </c>
    </row>
    <row r="629" spans="1:14" ht="12.65" customHeight="1" x14ac:dyDescent="0.3">
      <c r="A629" s="147">
        <v>8460</v>
      </c>
      <c r="B629" s="151" t="s">
        <v>157</v>
      </c>
      <c r="C629" s="1">
        <f>BF71</f>
        <v>724834</v>
      </c>
      <c r="D629" s="1">
        <f>(D615/D612)*BF76</f>
        <v>11056.749436947593</v>
      </c>
      <c r="E629" s="1">
        <f>(E623/E612)*SUM(C629:D629)</f>
        <v>70596.49409828546</v>
      </c>
      <c r="F629" s="1">
        <f>(F624/F612)*BF64</f>
        <v>5048.1858185711308</v>
      </c>
      <c r="G629" s="1" t="e">
        <f>(G625/G612)*BF77</f>
        <v>#DIV/0!</v>
      </c>
      <c r="H629" s="1" t="e">
        <f>(H628/H612)*BF60</f>
        <v>#DIV/0!</v>
      </c>
      <c r="I629" s="1" t="e">
        <f>SUM(C629:H629)</f>
        <v>#DIV/0!</v>
      </c>
      <c r="N629" s="150" t="s">
        <v>657</v>
      </c>
    </row>
    <row r="630" spans="1:14" ht="12.65" customHeight="1" x14ac:dyDescent="0.3">
      <c r="A630" s="147">
        <v>8350</v>
      </c>
      <c r="B630" s="151" t="s">
        <v>658</v>
      </c>
      <c r="C630" s="1">
        <f>BA71</f>
        <v>26429</v>
      </c>
      <c r="D630" s="1">
        <f>(D615/D612)*BA76</f>
        <v>81045.412116509266</v>
      </c>
      <c r="E630" s="1">
        <f>(E623/E612)*SUM(C630:D630)</f>
        <v>10310.384668519249</v>
      </c>
      <c r="F630" s="1">
        <f>(F624/F612)*BA64</f>
        <v>0</v>
      </c>
      <c r="G630" s="1" t="e">
        <f>(G625/G612)*BA77</f>
        <v>#DIV/0!</v>
      </c>
      <c r="H630" s="1" t="e">
        <f>(H628/H612)*BA60</f>
        <v>#DIV/0!</v>
      </c>
      <c r="I630" s="1" t="e">
        <f>(I629/I612)*BA78</f>
        <v>#DIV/0!</v>
      </c>
      <c r="J630" s="1" t="e">
        <f>SUM(C630:I630)</f>
        <v>#DIV/0!</v>
      </c>
      <c r="N630" s="150" t="s">
        <v>659</v>
      </c>
    </row>
    <row r="631" spans="1:14" ht="12.65" customHeight="1" x14ac:dyDescent="0.3">
      <c r="A631" s="147">
        <v>8200</v>
      </c>
      <c r="B631" s="151" t="s">
        <v>660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 t="e">
        <f>(G625/G612)*AW77</f>
        <v>#DIV/0!</v>
      </c>
      <c r="H631" s="1" t="e">
        <f>(H628/H612)*AW60</f>
        <v>#DIV/0!</v>
      </c>
      <c r="I631" s="1" t="e">
        <f>(I629/I612)*AW78</f>
        <v>#DIV/0!</v>
      </c>
      <c r="J631" s="1" t="e">
        <f>(J630/J612)*AW79</f>
        <v>#DIV/0!</v>
      </c>
      <c r="N631" s="150" t="s">
        <v>661</v>
      </c>
    </row>
    <row r="632" spans="1:14" ht="12.65" customHeight="1" x14ac:dyDescent="0.3">
      <c r="A632" s="147">
        <v>8360</v>
      </c>
      <c r="B632" s="151" t="s">
        <v>662</v>
      </c>
      <c r="C632" s="1">
        <f>BB71</f>
        <v>0</v>
      </c>
      <c r="D632" s="1">
        <f>(D615/D612)*BB76</f>
        <v>0</v>
      </c>
      <c r="E632" s="1">
        <f>(E623/E612)*SUM(C632:D632)</f>
        <v>0</v>
      </c>
      <c r="F632" s="1">
        <f>(F624/F612)*BB64</f>
        <v>0</v>
      </c>
      <c r="G632" s="1" t="e">
        <f>(G625/G612)*BB77</f>
        <v>#DIV/0!</v>
      </c>
      <c r="H632" s="1" t="e">
        <f>(H628/H612)*BB60</f>
        <v>#DIV/0!</v>
      </c>
      <c r="I632" s="1" t="e">
        <f>(I629/I612)*BB78</f>
        <v>#DIV/0!</v>
      </c>
      <c r="J632" s="1" t="e">
        <f>(J630/J612)*BB79</f>
        <v>#DIV/0!</v>
      </c>
      <c r="N632" s="150" t="s">
        <v>663</v>
      </c>
    </row>
    <row r="633" spans="1:14" ht="12.65" customHeight="1" x14ac:dyDescent="0.3">
      <c r="A633" s="147">
        <v>8370</v>
      </c>
      <c r="B633" s="151" t="s">
        <v>664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 t="e">
        <f>(G625/G612)*BC77</f>
        <v>#DIV/0!</v>
      </c>
      <c r="H633" s="1" t="e">
        <f>(H628/H612)*BC60</f>
        <v>#DIV/0!</v>
      </c>
      <c r="I633" s="1" t="e">
        <f>(I629/I612)*BC78</f>
        <v>#DIV/0!</v>
      </c>
      <c r="J633" s="1" t="e">
        <f>(J630/J612)*BC79</f>
        <v>#DIV/0!</v>
      </c>
      <c r="N633" s="150" t="s">
        <v>665</v>
      </c>
    </row>
    <row r="634" spans="1:14" ht="12.65" customHeight="1" x14ac:dyDescent="0.3">
      <c r="A634" s="147">
        <v>8490</v>
      </c>
      <c r="B634" s="151" t="s">
        <v>666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 t="e">
        <f>(G625/G612)*BI77</f>
        <v>#DIV/0!</v>
      </c>
      <c r="H634" s="1" t="e">
        <f>(H628/H612)*BI60</f>
        <v>#DIV/0!</v>
      </c>
      <c r="I634" s="1" t="e">
        <f>(I629/I612)*BI78</f>
        <v>#DIV/0!</v>
      </c>
      <c r="J634" s="1" t="e">
        <f>(J630/J612)*BI79</f>
        <v>#DIV/0!</v>
      </c>
      <c r="N634" s="150" t="s">
        <v>667</v>
      </c>
    </row>
    <row r="635" spans="1:14" ht="12.65" customHeight="1" x14ac:dyDescent="0.3">
      <c r="A635" s="147">
        <v>8530</v>
      </c>
      <c r="B635" s="151" t="s">
        <v>668</v>
      </c>
      <c r="C635" s="1">
        <f>BK71</f>
        <v>1519036</v>
      </c>
      <c r="D635" s="1">
        <f>(D615/D612)*BK76</f>
        <v>107705.08715483468</v>
      </c>
      <c r="E635" s="1">
        <f>(E623/E612)*SUM(C635:D635)</f>
        <v>156058.78677865435</v>
      </c>
      <c r="F635" s="1">
        <f>(F624/F612)*BK64</f>
        <v>6481.1310741957559</v>
      </c>
      <c r="G635" s="1" t="e">
        <f>(G625/G612)*BK77</f>
        <v>#DIV/0!</v>
      </c>
      <c r="H635" s="1" t="e">
        <f>(H628/H612)*BK60</f>
        <v>#DIV/0!</v>
      </c>
      <c r="I635" s="1" t="e">
        <f>(I629/I612)*BK78</f>
        <v>#DIV/0!</v>
      </c>
      <c r="J635" s="1" t="e">
        <f>(J630/J612)*BK79</f>
        <v>#DIV/0!</v>
      </c>
      <c r="N635" s="150" t="s">
        <v>669</v>
      </c>
    </row>
    <row r="636" spans="1:14" ht="12.65" customHeight="1" x14ac:dyDescent="0.3">
      <c r="A636" s="147">
        <v>8480</v>
      </c>
      <c r="B636" s="151" t="s">
        <v>670</v>
      </c>
      <c r="C636" s="1">
        <f>BH71</f>
        <v>1757596</v>
      </c>
      <c r="D636" s="1">
        <f>(D615/D612)*BH76</f>
        <v>107705.08715483468</v>
      </c>
      <c r="E636" s="1">
        <f>(E623/E612)*SUM(C636:D636)</f>
        <v>178944.65624361625</v>
      </c>
      <c r="F636" s="1">
        <f>(F624/F612)*BH64</f>
        <v>6189.6629533162159</v>
      </c>
      <c r="G636" s="1" t="e">
        <f>(G625/G612)*BH77</f>
        <v>#DIV/0!</v>
      </c>
      <c r="H636" s="1" t="e">
        <f>(H628/H612)*BH60</f>
        <v>#DIV/0!</v>
      </c>
      <c r="I636" s="1" t="e">
        <f>(I629/I612)*BH78</f>
        <v>#DIV/0!</v>
      </c>
      <c r="J636" s="1" t="e">
        <f>(J630/J612)*BH79</f>
        <v>#DIV/0!</v>
      </c>
      <c r="N636" s="150" t="s">
        <v>671</v>
      </c>
    </row>
    <row r="637" spans="1:14" ht="12.65" customHeight="1" x14ac:dyDescent="0.3">
      <c r="A637" s="147">
        <v>8560</v>
      </c>
      <c r="B637" s="151" t="s">
        <v>163</v>
      </c>
      <c r="C637" s="1">
        <f>BL71</f>
        <v>677020</v>
      </c>
      <c r="D637" s="1">
        <f>(D615/D612)*BL76</f>
        <v>104562.05178189526</v>
      </c>
      <c r="E637" s="1">
        <f>(E623/E612)*SUM(C637:D637)</f>
        <v>74979.815615516243</v>
      </c>
      <c r="F637" s="1">
        <f>(F624/F612)*BL64</f>
        <v>683.06976564610193</v>
      </c>
      <c r="G637" s="1" t="e">
        <f>(G625/G612)*BL77</f>
        <v>#DIV/0!</v>
      </c>
      <c r="H637" s="1" t="e">
        <f>(H628/H612)*BL60</f>
        <v>#DIV/0!</v>
      </c>
      <c r="I637" s="1" t="e">
        <f>(I629/I612)*BL78</f>
        <v>#DIV/0!</v>
      </c>
      <c r="J637" s="1" t="e">
        <f>(J630/J612)*BL79</f>
        <v>#DIV/0!</v>
      </c>
      <c r="N637" s="150" t="s">
        <v>672</v>
      </c>
    </row>
    <row r="638" spans="1:14" ht="12.65" customHeight="1" x14ac:dyDescent="0.3">
      <c r="A638" s="147">
        <v>8590</v>
      </c>
      <c r="B638" s="151" t="s">
        <v>673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 t="e">
        <f>(G625/G612)*BM77</f>
        <v>#DIV/0!</v>
      </c>
      <c r="H638" s="1" t="e">
        <f>(H628/H612)*BM60</f>
        <v>#DIV/0!</v>
      </c>
      <c r="I638" s="1" t="e">
        <f>(I629/I612)*BM78</f>
        <v>#DIV/0!</v>
      </c>
      <c r="J638" s="1" t="e">
        <f>(J630/J612)*BM79</f>
        <v>#DIV/0!</v>
      </c>
      <c r="N638" s="150" t="s">
        <v>674</v>
      </c>
    </row>
    <row r="639" spans="1:14" ht="12.65" customHeight="1" x14ac:dyDescent="0.3">
      <c r="A639" s="147">
        <v>8660</v>
      </c>
      <c r="B639" s="151" t="s">
        <v>675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 t="e">
        <f>(G625/G612)*BS77</f>
        <v>#DIV/0!</v>
      </c>
      <c r="H639" s="1" t="e">
        <f>(H628/H612)*BS60</f>
        <v>#DIV/0!</v>
      </c>
      <c r="I639" s="1" t="e">
        <f>(I629/I612)*BS78</f>
        <v>#DIV/0!</v>
      </c>
      <c r="J639" s="1" t="e">
        <f>(J630/J612)*BS79</f>
        <v>#DIV/0!</v>
      </c>
      <c r="N639" s="150" t="s">
        <v>676</v>
      </c>
    </row>
    <row r="640" spans="1:14" ht="12.65" customHeight="1" x14ac:dyDescent="0.3">
      <c r="A640" s="147">
        <v>8670</v>
      </c>
      <c r="B640" s="151" t="s">
        <v>677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 t="e">
        <f>(G625/G612)*BT77</f>
        <v>#DIV/0!</v>
      </c>
      <c r="H640" s="1" t="e">
        <f>(H628/H612)*BT60</f>
        <v>#DIV/0!</v>
      </c>
      <c r="I640" s="1" t="e">
        <f>(I629/I612)*BT78</f>
        <v>#DIV/0!</v>
      </c>
      <c r="J640" s="1" t="e">
        <f>(J630/J612)*BT79</f>
        <v>#DIV/0!</v>
      </c>
      <c r="N640" s="150" t="s">
        <v>678</v>
      </c>
    </row>
    <row r="641" spans="1:14" ht="12.65" customHeight="1" x14ac:dyDescent="0.3">
      <c r="A641" s="147">
        <v>8680</v>
      </c>
      <c r="B641" s="151" t="s">
        <v>679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 t="e">
        <f>(G625/G612)*BU77</f>
        <v>#DIV/0!</v>
      </c>
      <c r="H641" s="1" t="e">
        <f>(H628/H612)*BU60</f>
        <v>#DIV/0!</v>
      </c>
      <c r="I641" s="1" t="e">
        <f>(I629/I612)*BU78</f>
        <v>#DIV/0!</v>
      </c>
      <c r="J641" s="1" t="e">
        <f>(J630/J612)*BU79</f>
        <v>#DIV/0!</v>
      </c>
      <c r="N641" s="150" t="s">
        <v>680</v>
      </c>
    </row>
    <row r="642" spans="1:14" ht="12.65" customHeight="1" x14ac:dyDescent="0.3">
      <c r="A642" s="147">
        <v>8690</v>
      </c>
      <c r="B642" s="151" t="s">
        <v>681</v>
      </c>
      <c r="C642" s="1">
        <f>BV71</f>
        <v>188820</v>
      </c>
      <c r="D642" s="1">
        <f>(D615/D612)*BV76</f>
        <v>114271.78605901168</v>
      </c>
      <c r="E642" s="1">
        <f>(E623/E612)*SUM(C642:D642)</f>
        <v>29076.622449902352</v>
      </c>
      <c r="F642" s="1">
        <f>(F624/F612)*BV64</f>
        <v>64.103470314480333</v>
      </c>
      <c r="G642" s="1" t="e">
        <f>(G625/G612)*BV77</f>
        <v>#DIV/0!</v>
      </c>
      <c r="H642" s="1" t="e">
        <f>(H628/H612)*BV60</f>
        <v>#DIV/0!</v>
      </c>
      <c r="I642" s="1" t="e">
        <f>(I629/I612)*BV78</f>
        <v>#DIV/0!</v>
      </c>
      <c r="J642" s="1" t="e">
        <f>(J630/J612)*BV79</f>
        <v>#DIV/0!</v>
      </c>
      <c r="N642" s="150" t="s">
        <v>682</v>
      </c>
    </row>
    <row r="643" spans="1:14" ht="12.65" customHeight="1" x14ac:dyDescent="0.3">
      <c r="A643" s="147">
        <v>8700</v>
      </c>
      <c r="B643" s="151" t="s">
        <v>683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 t="e">
        <f>(G625/G612)*BW77</f>
        <v>#DIV/0!</v>
      </c>
      <c r="H643" s="1" t="e">
        <f>(H628/H612)*BW60</f>
        <v>#DIV/0!</v>
      </c>
      <c r="I643" s="1" t="e">
        <f>(I629/I612)*BW78</f>
        <v>#DIV/0!</v>
      </c>
      <c r="J643" s="1" t="e">
        <f>(J630/J612)*BW79</f>
        <v>#DIV/0!</v>
      </c>
      <c r="N643" s="150" t="s">
        <v>684</v>
      </c>
    </row>
    <row r="644" spans="1:14" ht="12.65" customHeight="1" x14ac:dyDescent="0.3">
      <c r="A644" s="147">
        <v>8710</v>
      </c>
      <c r="B644" s="151" t="s">
        <v>685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 t="e">
        <f>(G625/G612)*BX77</f>
        <v>#DIV/0!</v>
      </c>
      <c r="H644" s="1" t="e">
        <f>(H628/H612)*BX60</f>
        <v>#DIV/0!</v>
      </c>
      <c r="I644" s="1" t="e">
        <f>(I629/I612)*BX78</f>
        <v>#DIV/0!</v>
      </c>
      <c r="J644" s="1" t="e">
        <f>(J630/J612)*BX79</f>
        <v>#DIV/0!</v>
      </c>
      <c r="K644" s="1" t="e">
        <f>SUM(C631:J644)</f>
        <v>#DIV/0!</v>
      </c>
      <c r="N644" s="150" t="s">
        <v>686</v>
      </c>
    </row>
    <row r="645" spans="1:14" ht="12.65" customHeight="1" x14ac:dyDescent="0.3">
      <c r="A645" s="147">
        <v>8720</v>
      </c>
      <c r="B645" s="151" t="s">
        <v>687</v>
      </c>
      <c r="C645" s="1">
        <f>BY71</f>
        <v>347633</v>
      </c>
      <c r="D645" s="1">
        <f>(D615/D612)*BY76</f>
        <v>19026.589132615401</v>
      </c>
      <c r="E645" s="1">
        <f>(E623/E612)*SUM(C645:D645)</f>
        <v>35174.897279366218</v>
      </c>
      <c r="F645" s="1">
        <f>(F624/F612)*BY64</f>
        <v>0</v>
      </c>
      <c r="G645" s="1" t="e">
        <f>(G625/G612)*BY77</f>
        <v>#DIV/0!</v>
      </c>
      <c r="H645" s="1" t="e">
        <f>(H628/H612)*BY60</f>
        <v>#DIV/0!</v>
      </c>
      <c r="I645" s="1" t="e">
        <f>(I629/I612)*BY78</f>
        <v>#DIV/0!</v>
      </c>
      <c r="J645" s="1" t="e">
        <f>(J630/J612)*BY79</f>
        <v>#DIV/0!</v>
      </c>
      <c r="K645" s="1">
        <v>0</v>
      </c>
      <c r="N645" s="150" t="s">
        <v>688</v>
      </c>
    </row>
    <row r="646" spans="1:14" ht="12.65" customHeight="1" x14ac:dyDescent="0.3">
      <c r="A646" s="147">
        <v>8730</v>
      </c>
      <c r="B646" s="151" t="s">
        <v>689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 t="e">
        <f>(G625/G612)*BZ77</f>
        <v>#DIV/0!</v>
      </c>
      <c r="H646" s="1" t="e">
        <f>(H628/H612)*BZ60</f>
        <v>#DIV/0!</v>
      </c>
      <c r="I646" s="1" t="e">
        <f>(I629/I612)*BZ78</f>
        <v>#DIV/0!</v>
      </c>
      <c r="J646" s="1" t="e">
        <f>(J630/J612)*BZ79</f>
        <v>#DIV/0!</v>
      </c>
      <c r="K646" s="1">
        <v>0</v>
      </c>
      <c r="N646" s="150" t="s">
        <v>690</v>
      </c>
    </row>
    <row r="647" spans="1:14" ht="12.65" customHeight="1" x14ac:dyDescent="0.3">
      <c r="A647" s="147">
        <v>8740</v>
      </c>
      <c r="B647" s="151" t="s">
        <v>691</v>
      </c>
      <c r="C647" s="1">
        <f>CA71</f>
        <v>617128</v>
      </c>
      <c r="D647" s="1">
        <f>(D615/D612)*CA76</f>
        <v>0</v>
      </c>
      <c r="E647" s="1">
        <f>(E623/E612)*SUM(C647:D647)</f>
        <v>59203.180965681655</v>
      </c>
      <c r="F647" s="1">
        <f>(F624/F612)*CA64</f>
        <v>1005.2384946739118</v>
      </c>
      <c r="G647" s="1" t="e">
        <f>(G625/G612)*CA77</f>
        <v>#DIV/0!</v>
      </c>
      <c r="H647" s="1" t="e">
        <f>(H628/H612)*CA60</f>
        <v>#DIV/0!</v>
      </c>
      <c r="I647" s="1" t="e">
        <f>(I629/I612)*CA78</f>
        <v>#DIV/0!</v>
      </c>
      <c r="J647" s="1" t="e">
        <f>(J630/J612)*CA79</f>
        <v>#DIV/0!</v>
      </c>
      <c r="K647" s="1">
        <v>0</v>
      </c>
      <c r="L647" s="1" t="e">
        <f>SUM(C645:K647)</f>
        <v>#DIV/0!</v>
      </c>
      <c r="N647" s="150" t="s">
        <v>692</v>
      </c>
    </row>
    <row r="648" spans="1:14" ht="12.65" customHeight="1" x14ac:dyDescent="0.3">
      <c r="A648" s="147"/>
      <c r="B648" s="147"/>
      <c r="C648" s="1">
        <f>SUM(C614:C647)</f>
        <v>12660864</v>
      </c>
      <c r="L648" s="206"/>
    </row>
    <row r="666" spans="1:14" ht="12.65" customHeight="1" x14ac:dyDescent="0.3">
      <c r="C666" s="134" t="s">
        <v>693</v>
      </c>
      <c r="M666" s="134" t="s">
        <v>694</v>
      </c>
    </row>
    <row r="667" spans="1:14" ht="12.65" customHeight="1" x14ac:dyDescent="0.3">
      <c r="C667" s="134" t="s">
        <v>623</v>
      </c>
      <c r="D667" s="134" t="s">
        <v>624</v>
      </c>
      <c r="E667" s="149" t="s">
        <v>625</v>
      </c>
      <c r="F667" s="134" t="s">
        <v>626</v>
      </c>
      <c r="G667" s="134" t="s">
        <v>627</v>
      </c>
      <c r="H667" s="134" t="s">
        <v>628</v>
      </c>
      <c r="I667" s="134" t="s">
        <v>629</v>
      </c>
      <c r="J667" s="134" t="s">
        <v>630</v>
      </c>
      <c r="K667" s="134" t="s">
        <v>631</v>
      </c>
      <c r="L667" s="149" t="s">
        <v>632</v>
      </c>
      <c r="M667" s="134" t="s">
        <v>695</v>
      </c>
    </row>
    <row r="668" spans="1:14" ht="12.65" customHeight="1" x14ac:dyDescent="0.3">
      <c r="A668" s="147">
        <v>6010</v>
      </c>
      <c r="B668" s="149" t="s">
        <v>302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 t="e">
        <f>(G625/G612)*C77</f>
        <v>#DIV/0!</v>
      </c>
      <c r="H668" s="1" t="e">
        <f>(H628/H612)*C60</f>
        <v>#DIV/0!</v>
      </c>
      <c r="I668" s="1" t="e">
        <f>(I629/I612)*C78</f>
        <v>#DIV/0!</v>
      </c>
      <c r="J668" s="1" t="e">
        <f>(J630/J612)*C79</f>
        <v>#DIV/0!</v>
      </c>
      <c r="K668" s="1" t="e">
        <f>(K644/K612)*C75</f>
        <v>#DIV/0!</v>
      </c>
      <c r="L668" s="1" t="e">
        <f>(L647/L612)*C80</f>
        <v>#DIV/0!</v>
      </c>
      <c r="M668" s="1" t="e">
        <f t="shared" ref="M668:M713" si="20">ROUND(SUM(D668:L668),0)</f>
        <v>#DIV/0!</v>
      </c>
      <c r="N668" s="149" t="s">
        <v>696</v>
      </c>
    </row>
    <row r="669" spans="1:14" ht="12.65" customHeight="1" x14ac:dyDescent="0.3">
      <c r="A669" s="147">
        <v>6030</v>
      </c>
      <c r="B669" s="149" t="s">
        <v>303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 t="e">
        <f>(G625/G612)*D77</f>
        <v>#DIV/0!</v>
      </c>
      <c r="H669" s="1" t="e">
        <f>(H628/H612)*D60</f>
        <v>#DIV/0!</v>
      </c>
      <c r="I669" s="1" t="e">
        <f>(I629/I612)*D78</f>
        <v>#DIV/0!</v>
      </c>
      <c r="J669" s="1" t="e">
        <f>(J630/J612)*D79</f>
        <v>#DIV/0!</v>
      </c>
      <c r="K669" s="1" t="e">
        <f>(K644/K612)*D75</f>
        <v>#DIV/0!</v>
      </c>
      <c r="L669" s="1" t="e">
        <f>(L647/L612)*D80</f>
        <v>#DIV/0!</v>
      </c>
      <c r="M669" s="1" t="e">
        <f t="shared" si="20"/>
        <v>#DIV/0!</v>
      </c>
      <c r="N669" s="149" t="s">
        <v>697</v>
      </c>
    </row>
    <row r="670" spans="1:14" ht="12.65" customHeight="1" x14ac:dyDescent="0.3">
      <c r="A670" s="147">
        <v>6070</v>
      </c>
      <c r="B670" s="149" t="s">
        <v>698</v>
      </c>
      <c r="C670" s="1">
        <f>E71</f>
        <v>3298987</v>
      </c>
      <c r="D670" s="1">
        <f>(D615/D612)*E76</f>
        <v>451586.83233340271</v>
      </c>
      <c r="E670" s="1">
        <f>(E623/E612)*SUM(C670:D670)</f>
        <v>359805.26134089625</v>
      </c>
      <c r="F670" s="1">
        <f>(F624/F612)*E64</f>
        <v>14785.15767132729</v>
      </c>
      <c r="G670" s="1" t="e">
        <f>(G625/G612)*E77</f>
        <v>#DIV/0!</v>
      </c>
      <c r="H670" s="1" t="e">
        <f>(H628/H612)*E60</f>
        <v>#DIV/0!</v>
      </c>
      <c r="I670" s="1" t="e">
        <f>(I629/I612)*E78</f>
        <v>#DIV/0!</v>
      </c>
      <c r="J670" s="1" t="e">
        <f>(J630/J612)*E79</f>
        <v>#DIV/0!</v>
      </c>
      <c r="K670" s="1" t="e">
        <f>(K644/K612)*E75</f>
        <v>#DIV/0!</v>
      </c>
      <c r="L670" s="1" t="e">
        <f>(L647/L612)*E80</f>
        <v>#DIV/0!</v>
      </c>
      <c r="M670" s="1" t="e">
        <f t="shared" si="20"/>
        <v>#DIV/0!</v>
      </c>
      <c r="N670" s="149" t="s">
        <v>699</v>
      </c>
    </row>
    <row r="671" spans="1:14" ht="12.65" customHeight="1" x14ac:dyDescent="0.3">
      <c r="A671" s="147">
        <v>6100</v>
      </c>
      <c r="B671" s="149" t="s">
        <v>700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 t="e">
        <f>(G625/G612)*F77</f>
        <v>#DIV/0!</v>
      </c>
      <c r="H671" s="1" t="e">
        <f>(H628/H612)*F60</f>
        <v>#DIV/0!</v>
      </c>
      <c r="I671" s="1" t="e">
        <f>(I629/I612)*F78</f>
        <v>#DIV/0!</v>
      </c>
      <c r="J671" s="1" t="e">
        <f>(J630/J612)*F79</f>
        <v>#DIV/0!</v>
      </c>
      <c r="K671" s="1" t="e">
        <f>(K644/K612)*F75</f>
        <v>#DIV/0!</v>
      </c>
      <c r="L671" s="1" t="e">
        <f>(L647/L612)*F80</f>
        <v>#DIV/0!</v>
      </c>
      <c r="M671" s="1" t="e">
        <f t="shared" si="20"/>
        <v>#DIV/0!</v>
      </c>
      <c r="N671" s="149" t="s">
        <v>701</v>
      </c>
    </row>
    <row r="672" spans="1:14" ht="12.65" customHeight="1" x14ac:dyDescent="0.3">
      <c r="A672" s="147">
        <v>6120</v>
      </c>
      <c r="B672" s="149" t="s">
        <v>702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 t="e">
        <f>(G625/G612)*G77</f>
        <v>#DIV/0!</v>
      </c>
      <c r="H672" s="1" t="e">
        <f>(H628/H612)*G60</f>
        <v>#DIV/0!</v>
      </c>
      <c r="I672" s="1" t="e">
        <f>(I629/I612)*G78</f>
        <v>#DIV/0!</v>
      </c>
      <c r="J672" s="1" t="e">
        <f>(J630/J612)*G79</f>
        <v>#DIV/0!</v>
      </c>
      <c r="K672" s="1" t="e">
        <f>(K644/K612)*G75</f>
        <v>#DIV/0!</v>
      </c>
      <c r="L672" s="1" t="e">
        <f>(L647/L612)*G80</f>
        <v>#DIV/0!</v>
      </c>
      <c r="M672" s="1" t="e">
        <f t="shared" si="20"/>
        <v>#DIV/0!</v>
      </c>
      <c r="N672" s="149" t="s">
        <v>703</v>
      </c>
    </row>
    <row r="673" spans="1:14" ht="12.65" customHeight="1" x14ac:dyDescent="0.3">
      <c r="A673" s="147">
        <v>6140</v>
      </c>
      <c r="B673" s="149" t="s">
        <v>704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 t="e">
        <f>(G625/G612)*H77</f>
        <v>#DIV/0!</v>
      </c>
      <c r="H673" s="1" t="e">
        <f>(H628/H612)*H60</f>
        <v>#DIV/0!</v>
      </c>
      <c r="I673" s="1" t="e">
        <f>(I629/I612)*H78</f>
        <v>#DIV/0!</v>
      </c>
      <c r="J673" s="1" t="e">
        <f>(J630/J612)*H79</f>
        <v>#DIV/0!</v>
      </c>
      <c r="K673" s="1" t="e">
        <f>(K644/K612)*H75</f>
        <v>#DIV/0!</v>
      </c>
      <c r="L673" s="1" t="e">
        <f>(L647/L612)*H80</f>
        <v>#DIV/0!</v>
      </c>
      <c r="M673" s="1" t="e">
        <f t="shared" si="20"/>
        <v>#DIV/0!</v>
      </c>
      <c r="N673" s="149" t="s">
        <v>705</v>
      </c>
    </row>
    <row r="674" spans="1:14" ht="12.65" customHeight="1" x14ac:dyDescent="0.3">
      <c r="A674" s="147">
        <v>6150</v>
      </c>
      <c r="B674" s="149" t="s">
        <v>706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 t="e">
        <f>(G625/G612)*I77</f>
        <v>#DIV/0!</v>
      </c>
      <c r="H674" s="1" t="e">
        <f>(H628/H612)*I60</f>
        <v>#DIV/0!</v>
      </c>
      <c r="I674" s="1" t="e">
        <f>(I629/I612)*I78</f>
        <v>#DIV/0!</v>
      </c>
      <c r="J674" s="1" t="e">
        <f>(J630/J612)*I79</f>
        <v>#DIV/0!</v>
      </c>
      <c r="K674" s="1" t="e">
        <f>(K644/K612)*I75</f>
        <v>#DIV/0!</v>
      </c>
      <c r="L674" s="1" t="e">
        <f>(L647/L612)*I80</f>
        <v>#DIV/0!</v>
      </c>
      <c r="M674" s="1" t="e">
        <f t="shared" si="20"/>
        <v>#DIV/0!</v>
      </c>
      <c r="N674" s="149" t="s">
        <v>707</v>
      </c>
    </row>
    <row r="675" spans="1:14" ht="12.65" customHeight="1" x14ac:dyDescent="0.3">
      <c r="A675" s="147">
        <v>6170</v>
      </c>
      <c r="B675" s="149" t="s">
        <v>114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 t="e">
        <f>(G625/G612)*J77</f>
        <v>#DIV/0!</v>
      </c>
      <c r="H675" s="1" t="e">
        <f>(H628/H612)*J60</f>
        <v>#DIV/0!</v>
      </c>
      <c r="I675" s="1" t="e">
        <f>(I629/I612)*J78</f>
        <v>#DIV/0!</v>
      </c>
      <c r="J675" s="1" t="e">
        <f>(J630/J612)*J79</f>
        <v>#DIV/0!</v>
      </c>
      <c r="K675" s="1" t="e">
        <f>(K644/K612)*J75</f>
        <v>#DIV/0!</v>
      </c>
      <c r="L675" s="1" t="e">
        <f>(L647/L612)*J80</f>
        <v>#DIV/0!</v>
      </c>
      <c r="M675" s="1" t="e">
        <f t="shared" si="20"/>
        <v>#DIV/0!</v>
      </c>
      <c r="N675" s="149" t="s">
        <v>708</v>
      </c>
    </row>
    <row r="676" spans="1:14" ht="12.65" customHeight="1" x14ac:dyDescent="0.3">
      <c r="A676" s="147">
        <v>6200</v>
      </c>
      <c r="B676" s="149" t="s">
        <v>308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 t="e">
        <f>(G625/G612)*K77</f>
        <v>#DIV/0!</v>
      </c>
      <c r="H676" s="1" t="e">
        <f>(H628/H612)*K60</f>
        <v>#DIV/0!</v>
      </c>
      <c r="I676" s="1" t="e">
        <f>(I629/I612)*K78</f>
        <v>#DIV/0!</v>
      </c>
      <c r="J676" s="1" t="e">
        <f>(J630/J612)*K79</f>
        <v>#DIV/0!</v>
      </c>
      <c r="K676" s="1" t="e">
        <f>(K644/K612)*K75</f>
        <v>#DIV/0!</v>
      </c>
      <c r="L676" s="1" t="e">
        <f>(L647/L612)*K80</f>
        <v>#DIV/0!</v>
      </c>
      <c r="M676" s="1" t="e">
        <f t="shared" si="20"/>
        <v>#DIV/0!</v>
      </c>
      <c r="N676" s="149" t="s">
        <v>709</v>
      </c>
    </row>
    <row r="677" spans="1:14" ht="12.65" customHeight="1" x14ac:dyDescent="0.3">
      <c r="A677" s="147">
        <v>6210</v>
      </c>
      <c r="B677" s="149" t="s">
        <v>309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 t="e">
        <f>(G625/G612)*L77</f>
        <v>#DIV/0!</v>
      </c>
      <c r="H677" s="1" t="e">
        <f>(H628/H612)*L60</f>
        <v>#DIV/0!</v>
      </c>
      <c r="I677" s="1" t="e">
        <f>(I629/I612)*L78</f>
        <v>#DIV/0!</v>
      </c>
      <c r="J677" s="1" t="e">
        <f>(J630/J612)*L79</f>
        <v>#DIV/0!</v>
      </c>
      <c r="K677" s="1" t="e">
        <f>(K644/K612)*L75</f>
        <v>#DIV/0!</v>
      </c>
      <c r="L677" s="1" t="e">
        <f>(L647/L612)*L80</f>
        <v>#DIV/0!</v>
      </c>
      <c r="M677" s="1" t="e">
        <f t="shared" si="20"/>
        <v>#DIV/0!</v>
      </c>
      <c r="N677" s="149" t="s">
        <v>710</v>
      </c>
    </row>
    <row r="678" spans="1:14" ht="12.65" customHeight="1" x14ac:dyDescent="0.3">
      <c r="A678" s="147">
        <v>6330</v>
      </c>
      <c r="B678" s="149" t="s">
        <v>711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 t="e">
        <f>(G625/G612)*M77</f>
        <v>#DIV/0!</v>
      </c>
      <c r="H678" s="1" t="e">
        <f>(H628/H612)*M60</f>
        <v>#DIV/0!</v>
      </c>
      <c r="I678" s="1" t="e">
        <f>(I629/I612)*M78</f>
        <v>#DIV/0!</v>
      </c>
      <c r="J678" s="1" t="e">
        <f>(J630/J612)*M79</f>
        <v>#DIV/0!</v>
      </c>
      <c r="K678" s="1" t="e">
        <f>(K644/K612)*M75</f>
        <v>#DIV/0!</v>
      </c>
      <c r="L678" s="1" t="e">
        <f>(L647/L612)*M80</f>
        <v>#DIV/0!</v>
      </c>
      <c r="M678" s="1" t="e">
        <f t="shared" si="20"/>
        <v>#DIV/0!</v>
      </c>
      <c r="N678" s="149" t="s">
        <v>712</v>
      </c>
    </row>
    <row r="679" spans="1:14" ht="12.65" customHeight="1" x14ac:dyDescent="0.3">
      <c r="A679" s="147">
        <v>6400</v>
      </c>
      <c r="B679" s="149" t="s">
        <v>713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 t="e">
        <f>(G625/G612)*N77</f>
        <v>#DIV/0!</v>
      </c>
      <c r="H679" s="1" t="e">
        <f>(H628/H612)*N60</f>
        <v>#DIV/0!</v>
      </c>
      <c r="I679" s="1" t="e">
        <f>(I629/I612)*N78</f>
        <v>#DIV/0!</v>
      </c>
      <c r="J679" s="1" t="e">
        <f>(J630/J612)*N79</f>
        <v>#DIV/0!</v>
      </c>
      <c r="K679" s="1" t="e">
        <f>(K644/K612)*N75</f>
        <v>#DIV/0!</v>
      </c>
      <c r="L679" s="1" t="e">
        <f>(L647/L612)*N80</f>
        <v>#DIV/0!</v>
      </c>
      <c r="M679" s="1" t="e">
        <f t="shared" si="20"/>
        <v>#DIV/0!</v>
      </c>
      <c r="N679" s="149" t="s">
        <v>714</v>
      </c>
    </row>
    <row r="680" spans="1:14" ht="12.65" customHeight="1" x14ac:dyDescent="0.3">
      <c r="A680" s="147">
        <v>7010</v>
      </c>
      <c r="B680" s="149" t="s">
        <v>715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 t="e">
        <f>(G625/G612)*O77</f>
        <v>#DIV/0!</v>
      </c>
      <c r="H680" s="1" t="e">
        <f>(H628/H612)*O60</f>
        <v>#DIV/0!</v>
      </c>
      <c r="I680" s="1" t="e">
        <f>(I629/I612)*O78</f>
        <v>#DIV/0!</v>
      </c>
      <c r="J680" s="1" t="e">
        <f>(J630/J612)*O79</f>
        <v>#DIV/0!</v>
      </c>
      <c r="K680" s="1" t="e">
        <f>(K644/K612)*O75</f>
        <v>#DIV/0!</v>
      </c>
      <c r="L680" s="1" t="e">
        <f>(L647/L612)*O80</f>
        <v>#DIV/0!</v>
      </c>
      <c r="M680" s="1" t="e">
        <f t="shared" si="20"/>
        <v>#DIV/0!</v>
      </c>
      <c r="N680" s="149" t="s">
        <v>716</v>
      </c>
    </row>
    <row r="681" spans="1:14" ht="12.65" customHeight="1" x14ac:dyDescent="0.3">
      <c r="A681" s="147">
        <v>7020</v>
      </c>
      <c r="B681" s="149" t="s">
        <v>717</v>
      </c>
      <c r="C681" s="1">
        <f>P71</f>
        <v>1050543</v>
      </c>
      <c r="D681" s="1">
        <f>(D615/D612)*P76</f>
        <v>222818.75768874085</v>
      </c>
      <c r="E681" s="1">
        <f>(E623/E612)*SUM(C681:D681)</f>
        <v>122157.90982620297</v>
      </c>
      <c r="F681" s="1">
        <f>(F624/F612)*P64</f>
        <v>23371.044375052352</v>
      </c>
      <c r="G681" s="1" t="e">
        <f>(G625/G612)*P77</f>
        <v>#DIV/0!</v>
      </c>
      <c r="H681" s="1" t="e">
        <f>(H628/H612)*P60</f>
        <v>#DIV/0!</v>
      </c>
      <c r="I681" s="1" t="e">
        <f>(I629/I612)*P78</f>
        <v>#DIV/0!</v>
      </c>
      <c r="J681" s="1" t="e">
        <f>(J630/J612)*P79</f>
        <v>#DIV/0!</v>
      </c>
      <c r="K681" s="1" t="e">
        <f>(K644/K612)*P75</f>
        <v>#DIV/0!</v>
      </c>
      <c r="L681" s="1" t="e">
        <f>(L647/L612)*P80</f>
        <v>#DIV/0!</v>
      </c>
      <c r="M681" s="1" t="e">
        <f t="shared" si="20"/>
        <v>#DIV/0!</v>
      </c>
      <c r="N681" s="149" t="s">
        <v>718</v>
      </c>
    </row>
    <row r="682" spans="1:14" ht="12.65" customHeight="1" x14ac:dyDescent="0.3">
      <c r="A682" s="147">
        <v>7030</v>
      </c>
      <c r="B682" s="149" t="s">
        <v>719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 t="e">
        <f>(G625/G612)*Q77</f>
        <v>#DIV/0!</v>
      </c>
      <c r="H682" s="1" t="e">
        <f>(H628/H612)*Q60</f>
        <v>#DIV/0!</v>
      </c>
      <c r="I682" s="1" t="e">
        <f>(I629/I612)*Q78</f>
        <v>#DIV/0!</v>
      </c>
      <c r="J682" s="1" t="e">
        <f>(J630/J612)*Q79</f>
        <v>#DIV/0!</v>
      </c>
      <c r="K682" s="1" t="e">
        <f>(K644/K612)*Q75</f>
        <v>#DIV/0!</v>
      </c>
      <c r="L682" s="1" t="e">
        <f>(L647/L612)*Q80</f>
        <v>#DIV/0!</v>
      </c>
      <c r="M682" s="1" t="e">
        <f t="shared" si="20"/>
        <v>#DIV/0!</v>
      </c>
      <c r="N682" s="149" t="s">
        <v>720</v>
      </c>
    </row>
    <row r="683" spans="1:14" ht="12.65" customHeight="1" x14ac:dyDescent="0.3">
      <c r="A683" s="147">
        <v>7040</v>
      </c>
      <c r="B683" s="149" t="s">
        <v>122</v>
      </c>
      <c r="C683" s="1">
        <f>R71</f>
        <v>396167</v>
      </c>
      <c r="D683" s="1">
        <f>(D615/D612)*R76</f>
        <v>2750.1559513219904</v>
      </c>
      <c r="E683" s="1">
        <f>(E623/E612)*SUM(C683:D683)</f>
        <v>38269.475010210466</v>
      </c>
      <c r="F683" s="1">
        <f>(F624/F612)*R64</f>
        <v>0</v>
      </c>
      <c r="G683" s="1" t="e">
        <f>(G625/G612)*R77</f>
        <v>#DIV/0!</v>
      </c>
      <c r="H683" s="1" t="e">
        <f>(H628/H612)*R60</f>
        <v>#DIV/0!</v>
      </c>
      <c r="I683" s="1" t="e">
        <f>(I629/I612)*R78</f>
        <v>#DIV/0!</v>
      </c>
      <c r="J683" s="1" t="e">
        <f>(J630/J612)*R79</f>
        <v>#DIV/0!</v>
      </c>
      <c r="K683" s="1" t="e">
        <f>(K644/K612)*R75</f>
        <v>#DIV/0!</v>
      </c>
      <c r="L683" s="1" t="e">
        <f>(L647/L612)*R80</f>
        <v>#DIV/0!</v>
      </c>
      <c r="M683" s="1" t="e">
        <f t="shared" si="20"/>
        <v>#DIV/0!</v>
      </c>
      <c r="N683" s="149" t="s">
        <v>721</v>
      </c>
    </row>
    <row r="684" spans="1:14" ht="12.65" customHeight="1" x14ac:dyDescent="0.3">
      <c r="A684" s="147">
        <v>7050</v>
      </c>
      <c r="B684" s="149" t="s">
        <v>722</v>
      </c>
      <c r="C684" s="1">
        <f>S71</f>
        <v>137773</v>
      </c>
      <c r="D684" s="1">
        <f>(D615/D612)*S76</f>
        <v>0</v>
      </c>
      <c r="E684" s="1">
        <f>(E623/E612)*SUM(C684:D684)</f>
        <v>13217.030909608475</v>
      </c>
      <c r="F684" s="1">
        <f>(F624/F612)*S64</f>
        <v>5801.739376518517</v>
      </c>
      <c r="G684" s="1" t="e">
        <f>(G625/G612)*S77</f>
        <v>#DIV/0!</v>
      </c>
      <c r="H684" s="1" t="e">
        <f>(H628/H612)*S60</f>
        <v>#DIV/0!</v>
      </c>
      <c r="I684" s="1" t="e">
        <f>(I629/I612)*S78</f>
        <v>#DIV/0!</v>
      </c>
      <c r="J684" s="1" t="e">
        <f>(J630/J612)*S79</f>
        <v>#DIV/0!</v>
      </c>
      <c r="K684" s="1" t="e">
        <f>(K644/K612)*S75</f>
        <v>#DIV/0!</v>
      </c>
      <c r="L684" s="1" t="e">
        <f>(L647/L612)*S80</f>
        <v>#DIV/0!</v>
      </c>
      <c r="M684" s="1" t="e">
        <f t="shared" si="20"/>
        <v>#DIV/0!</v>
      </c>
      <c r="N684" s="149" t="s">
        <v>723</v>
      </c>
    </row>
    <row r="685" spans="1:14" ht="12.65" customHeight="1" x14ac:dyDescent="0.3">
      <c r="A685" s="147">
        <v>7060</v>
      </c>
      <c r="B685" s="149" t="s">
        <v>724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 t="e">
        <f>(G625/G612)*T77</f>
        <v>#DIV/0!</v>
      </c>
      <c r="H685" s="1" t="e">
        <f>(H628/H612)*T60</f>
        <v>#DIV/0!</v>
      </c>
      <c r="I685" s="1" t="e">
        <f>(I629/I612)*T78</f>
        <v>#DIV/0!</v>
      </c>
      <c r="J685" s="1" t="e">
        <f>(J630/J612)*T79</f>
        <v>#DIV/0!</v>
      </c>
      <c r="K685" s="1" t="e">
        <f>(K644/K612)*T75</f>
        <v>#DIV/0!</v>
      </c>
      <c r="L685" s="1" t="e">
        <f>(L647/L612)*T80</f>
        <v>#DIV/0!</v>
      </c>
      <c r="M685" s="1" t="e">
        <f t="shared" si="20"/>
        <v>#DIV/0!</v>
      </c>
      <c r="N685" s="149" t="s">
        <v>725</v>
      </c>
    </row>
    <row r="686" spans="1:14" ht="12.65" customHeight="1" x14ac:dyDescent="0.3">
      <c r="A686" s="147">
        <v>7070</v>
      </c>
      <c r="B686" s="149" t="s">
        <v>125</v>
      </c>
      <c r="C686" s="1">
        <f>U71</f>
        <v>2262082</v>
      </c>
      <c r="D686" s="1">
        <f>(D615/D612)*U76</f>
        <v>104281.4236235971</v>
      </c>
      <c r="E686" s="1">
        <f>(E623/E612)*SUM(C686:D686)</f>
        <v>227013.26467014593</v>
      </c>
      <c r="F686" s="1">
        <f>(F624/F612)*U64</f>
        <v>52680.51714236405</v>
      </c>
      <c r="G686" s="1" t="e">
        <f>(G625/G612)*U77</f>
        <v>#DIV/0!</v>
      </c>
      <c r="H686" s="1" t="e">
        <f>(H628/H612)*U60</f>
        <v>#DIV/0!</v>
      </c>
      <c r="I686" s="1" t="e">
        <f>(I629/I612)*U78</f>
        <v>#DIV/0!</v>
      </c>
      <c r="J686" s="1" t="e">
        <f>(J630/J612)*U79</f>
        <v>#DIV/0!</v>
      </c>
      <c r="K686" s="1" t="e">
        <f>(K644/K612)*U75</f>
        <v>#DIV/0!</v>
      </c>
      <c r="L686" s="1" t="e">
        <f>(L647/L612)*U80</f>
        <v>#DIV/0!</v>
      </c>
      <c r="M686" s="1" t="e">
        <f t="shared" si="20"/>
        <v>#DIV/0!</v>
      </c>
      <c r="N686" s="149" t="s">
        <v>726</v>
      </c>
    </row>
    <row r="687" spans="1:14" ht="12.65" customHeight="1" x14ac:dyDescent="0.3">
      <c r="A687" s="147">
        <v>7110</v>
      </c>
      <c r="B687" s="149" t="s">
        <v>727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 t="e">
        <f>(G625/G612)*V77</f>
        <v>#DIV/0!</v>
      </c>
      <c r="H687" s="1" t="e">
        <f>(H628/H612)*V60</f>
        <v>#DIV/0!</v>
      </c>
      <c r="I687" s="1" t="e">
        <f>(I629/I612)*V78</f>
        <v>#DIV/0!</v>
      </c>
      <c r="J687" s="1" t="e">
        <f>(J630/J612)*V79</f>
        <v>#DIV/0!</v>
      </c>
      <c r="K687" s="1" t="e">
        <f>(K644/K612)*V75</f>
        <v>#DIV/0!</v>
      </c>
      <c r="L687" s="1" t="e">
        <f>(L647/L612)*V80</f>
        <v>#DIV/0!</v>
      </c>
      <c r="M687" s="1" t="e">
        <f t="shared" si="20"/>
        <v>#DIV/0!</v>
      </c>
      <c r="N687" s="149" t="s">
        <v>728</v>
      </c>
    </row>
    <row r="688" spans="1:14" ht="12.65" customHeight="1" x14ac:dyDescent="0.3">
      <c r="A688" s="147">
        <v>7120</v>
      </c>
      <c r="B688" s="149" t="s">
        <v>729</v>
      </c>
      <c r="C688" s="1">
        <f>W71</f>
        <v>0</v>
      </c>
      <c r="D688" s="1">
        <f>(D615/D612)*W76</f>
        <v>0</v>
      </c>
      <c r="E688" s="1">
        <f>(E623/E612)*SUM(C688:D688)</f>
        <v>0</v>
      </c>
      <c r="F688" s="1">
        <f>(F624/F612)*W64</f>
        <v>0</v>
      </c>
      <c r="G688" s="1" t="e">
        <f>(G625/G612)*W77</f>
        <v>#DIV/0!</v>
      </c>
      <c r="H688" s="1" t="e">
        <f>(H628/H612)*W60</f>
        <v>#DIV/0!</v>
      </c>
      <c r="I688" s="1" t="e">
        <f>(I629/I612)*W78</f>
        <v>#DIV/0!</v>
      </c>
      <c r="J688" s="1" t="e">
        <f>(J630/J612)*W79</f>
        <v>#DIV/0!</v>
      </c>
      <c r="K688" s="1" t="e">
        <f>(K644/K612)*W75</f>
        <v>#DIV/0!</v>
      </c>
      <c r="L688" s="1" t="e">
        <f>(L647/L612)*W80</f>
        <v>#DIV/0!</v>
      </c>
      <c r="M688" s="1" t="e">
        <f t="shared" si="20"/>
        <v>#DIV/0!</v>
      </c>
      <c r="N688" s="149" t="s">
        <v>730</v>
      </c>
    </row>
    <row r="689" spans="1:14" ht="12.65" customHeight="1" x14ac:dyDescent="0.3">
      <c r="A689" s="147">
        <v>7130</v>
      </c>
      <c r="B689" s="149" t="s">
        <v>731</v>
      </c>
      <c r="C689" s="1">
        <f>X71</f>
        <v>588</v>
      </c>
      <c r="D689" s="1">
        <f>(D615/D612)*X76</f>
        <v>0</v>
      </c>
      <c r="E689" s="1">
        <f>(E623/E612)*SUM(C689:D689)</f>
        <v>56.408833188286408</v>
      </c>
      <c r="F689" s="1">
        <f>(F624/F612)*X64</f>
        <v>44.136815626363507</v>
      </c>
      <c r="G689" s="1" t="e">
        <f>(G625/G612)*X77</f>
        <v>#DIV/0!</v>
      </c>
      <c r="H689" s="1" t="e">
        <f>(H628/H612)*X60</f>
        <v>#DIV/0!</v>
      </c>
      <c r="I689" s="1" t="e">
        <f>(I629/I612)*X78</f>
        <v>#DIV/0!</v>
      </c>
      <c r="J689" s="1" t="e">
        <f>(J630/J612)*X79</f>
        <v>#DIV/0!</v>
      </c>
      <c r="K689" s="1" t="e">
        <f>(K644/K612)*X75</f>
        <v>#DIV/0!</v>
      </c>
      <c r="L689" s="1" t="e">
        <f>(L647/L612)*X80</f>
        <v>#DIV/0!</v>
      </c>
      <c r="M689" s="1" t="e">
        <f t="shared" si="20"/>
        <v>#DIV/0!</v>
      </c>
      <c r="N689" s="149" t="s">
        <v>732</v>
      </c>
    </row>
    <row r="690" spans="1:14" ht="12.65" customHeight="1" x14ac:dyDescent="0.3">
      <c r="A690" s="147">
        <v>7140</v>
      </c>
      <c r="B690" s="149" t="s">
        <v>733</v>
      </c>
      <c r="C690" s="1">
        <f>Y71</f>
        <v>1840088</v>
      </c>
      <c r="D690" s="1">
        <f>(D615/D612)*Y76</f>
        <v>213277.40030660332</v>
      </c>
      <c r="E690" s="1">
        <f>(E623/E612)*SUM(C690:D690)</f>
        <v>196986.3033001601</v>
      </c>
      <c r="F690" s="1">
        <f>(F624/F612)*Y64</f>
        <v>7325.8857052486383</v>
      </c>
      <c r="G690" s="1" t="e">
        <f>(G625/G612)*Y77</f>
        <v>#DIV/0!</v>
      </c>
      <c r="H690" s="1" t="e">
        <f>(H628/H612)*Y60</f>
        <v>#DIV/0!</v>
      </c>
      <c r="I690" s="1" t="e">
        <f>(I629/I612)*Y78</f>
        <v>#DIV/0!</v>
      </c>
      <c r="J690" s="1" t="e">
        <f>(J630/J612)*Y79</f>
        <v>#DIV/0!</v>
      </c>
      <c r="K690" s="1" t="e">
        <f>(K644/K612)*Y75</f>
        <v>#DIV/0!</v>
      </c>
      <c r="L690" s="1" t="e">
        <f>(L647/L612)*Y80</f>
        <v>#DIV/0!</v>
      </c>
      <c r="M690" s="1" t="e">
        <f t="shared" si="20"/>
        <v>#DIV/0!</v>
      </c>
      <c r="N690" s="149" t="s">
        <v>734</v>
      </c>
    </row>
    <row r="691" spans="1:14" ht="12.65" customHeight="1" x14ac:dyDescent="0.3">
      <c r="A691" s="147">
        <v>7150</v>
      </c>
      <c r="B691" s="149" t="s">
        <v>735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 t="e">
        <f>(G625/G612)*Z77</f>
        <v>#DIV/0!</v>
      </c>
      <c r="H691" s="1" t="e">
        <f>(H628/H612)*Z60</f>
        <v>#DIV/0!</v>
      </c>
      <c r="I691" s="1" t="e">
        <f>(I629/I612)*Z78</f>
        <v>#DIV/0!</v>
      </c>
      <c r="J691" s="1" t="e">
        <f>(J630/J612)*Z79</f>
        <v>#DIV/0!</v>
      </c>
      <c r="K691" s="1" t="e">
        <f>(K644/K612)*Z75</f>
        <v>#DIV/0!</v>
      </c>
      <c r="L691" s="1" t="e">
        <f>(L647/L612)*Z80</f>
        <v>#DIV/0!</v>
      </c>
      <c r="M691" s="1" t="e">
        <f t="shared" si="20"/>
        <v>#DIV/0!</v>
      </c>
      <c r="N691" s="149" t="s">
        <v>736</v>
      </c>
    </row>
    <row r="692" spans="1:14" ht="12.65" customHeight="1" x14ac:dyDescent="0.3">
      <c r="A692" s="147">
        <v>7160</v>
      </c>
      <c r="B692" s="149" t="s">
        <v>737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 t="e">
        <f>(G625/G612)*AA77</f>
        <v>#DIV/0!</v>
      </c>
      <c r="H692" s="1" t="e">
        <f>(H628/H612)*AA60</f>
        <v>#DIV/0!</v>
      </c>
      <c r="I692" s="1" t="e">
        <f>(I629/I612)*AA78</f>
        <v>#DIV/0!</v>
      </c>
      <c r="J692" s="1" t="e">
        <f>(J630/J612)*AA79</f>
        <v>#DIV/0!</v>
      </c>
      <c r="K692" s="1" t="e">
        <f>(K644/K612)*AA75</f>
        <v>#DIV/0!</v>
      </c>
      <c r="L692" s="1" t="e">
        <f>(L647/L612)*AA80</f>
        <v>#DIV/0!</v>
      </c>
      <c r="M692" s="1" t="e">
        <f t="shared" si="20"/>
        <v>#DIV/0!</v>
      </c>
      <c r="N692" s="149" t="s">
        <v>738</v>
      </c>
    </row>
    <row r="693" spans="1:14" ht="12.65" customHeight="1" x14ac:dyDescent="0.3">
      <c r="A693" s="147">
        <v>7170</v>
      </c>
      <c r="B693" s="149" t="s">
        <v>131</v>
      </c>
      <c r="C693" s="1">
        <f>AB71</f>
        <v>1220766</v>
      </c>
      <c r="D693" s="1">
        <f>(D615/D612)*AB76</f>
        <v>5051.3068493669207</v>
      </c>
      <c r="E693" s="1">
        <f>(E623/E612)*SUM(C693:D693)</f>
        <v>117596.8094921436</v>
      </c>
      <c r="F693" s="1">
        <f>(F624/F612)*AB64</f>
        <v>55086.198781835694</v>
      </c>
      <c r="G693" s="1" t="e">
        <f>(G625/G612)*AB77</f>
        <v>#DIV/0!</v>
      </c>
      <c r="H693" s="1" t="e">
        <f>(H628/H612)*AB60</f>
        <v>#DIV/0!</v>
      </c>
      <c r="I693" s="1" t="e">
        <f>(I629/I612)*AB78</f>
        <v>#DIV/0!</v>
      </c>
      <c r="J693" s="1" t="e">
        <f>(J630/J612)*AB79</f>
        <v>#DIV/0!</v>
      </c>
      <c r="K693" s="1" t="e">
        <f>(K644/K612)*AB75</f>
        <v>#DIV/0!</v>
      </c>
      <c r="L693" s="1" t="e">
        <f>(L647/L612)*AB80</f>
        <v>#DIV/0!</v>
      </c>
      <c r="M693" s="1" t="e">
        <f t="shared" si="20"/>
        <v>#DIV/0!</v>
      </c>
      <c r="N693" s="149" t="s">
        <v>739</v>
      </c>
    </row>
    <row r="694" spans="1:14" ht="12.65" customHeight="1" x14ac:dyDescent="0.3">
      <c r="A694" s="147">
        <v>7180</v>
      </c>
      <c r="B694" s="149" t="s">
        <v>740</v>
      </c>
      <c r="C694" s="1">
        <f>AC71</f>
        <v>226616</v>
      </c>
      <c r="D694" s="1">
        <f>(D615/D612)*AC76</f>
        <v>55676.626606355392</v>
      </c>
      <c r="E694" s="1">
        <f>(E623/E612)*SUM(C694:D694)</f>
        <v>27081.288579117558</v>
      </c>
      <c r="F694" s="1">
        <f>(F624/F612)*AC64</f>
        <v>1472.2780641079828</v>
      </c>
      <c r="G694" s="1" t="e">
        <f>(G625/G612)*AC77</f>
        <v>#DIV/0!</v>
      </c>
      <c r="H694" s="1" t="e">
        <f>(H628/H612)*AC60</f>
        <v>#DIV/0!</v>
      </c>
      <c r="I694" s="1" t="e">
        <f>(I629/I612)*AC78</f>
        <v>#DIV/0!</v>
      </c>
      <c r="J694" s="1" t="e">
        <f>(J630/J612)*AC79</f>
        <v>#DIV/0!</v>
      </c>
      <c r="K694" s="1" t="e">
        <f>(K644/K612)*AC75</f>
        <v>#DIV/0!</v>
      </c>
      <c r="L694" s="1" t="e">
        <f>(L647/L612)*AC80</f>
        <v>#DIV/0!</v>
      </c>
      <c r="M694" s="1" t="e">
        <f t="shared" si="20"/>
        <v>#DIV/0!</v>
      </c>
      <c r="N694" s="149" t="s">
        <v>741</v>
      </c>
    </row>
    <row r="695" spans="1:14" ht="12.65" customHeight="1" x14ac:dyDescent="0.3">
      <c r="A695" s="147">
        <v>7190</v>
      </c>
      <c r="B695" s="149" t="s">
        <v>133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 t="e">
        <f>(G625/G612)*AD77</f>
        <v>#DIV/0!</v>
      </c>
      <c r="H695" s="1" t="e">
        <f>(H628/H612)*AD60</f>
        <v>#DIV/0!</v>
      </c>
      <c r="I695" s="1" t="e">
        <f>(I629/I612)*AD78</f>
        <v>#DIV/0!</v>
      </c>
      <c r="J695" s="1" t="e">
        <f>(J630/J612)*AD79</f>
        <v>#DIV/0!</v>
      </c>
      <c r="K695" s="1" t="e">
        <f>(K644/K612)*AD75</f>
        <v>#DIV/0!</v>
      </c>
      <c r="L695" s="1" t="e">
        <f>(L647/L612)*AD80</f>
        <v>#DIV/0!</v>
      </c>
      <c r="M695" s="1" t="e">
        <f t="shared" si="20"/>
        <v>#DIV/0!</v>
      </c>
      <c r="N695" s="149" t="s">
        <v>742</v>
      </c>
    </row>
    <row r="696" spans="1:14" ht="12.65" customHeight="1" x14ac:dyDescent="0.3">
      <c r="A696" s="147">
        <v>7200</v>
      </c>
      <c r="B696" s="149" t="s">
        <v>743</v>
      </c>
      <c r="C696" s="1">
        <f>AE71</f>
        <v>872711</v>
      </c>
      <c r="D696" s="1">
        <f>(D615/D612)*AE76</f>
        <v>98332.106667676053</v>
      </c>
      <c r="E696" s="1">
        <f>(E623/E612)*SUM(C696:D696)</f>
        <v>93155.456841245468</v>
      </c>
      <c r="F696" s="1">
        <f>(F624/F612)*AE64</f>
        <v>4154.4153021372695</v>
      </c>
      <c r="G696" s="1" t="e">
        <f>(G625/G612)*AE77</f>
        <v>#DIV/0!</v>
      </c>
      <c r="H696" s="1" t="e">
        <f>(H628/H612)*AE60</f>
        <v>#DIV/0!</v>
      </c>
      <c r="I696" s="1" t="e">
        <f>(I629/I612)*AE78</f>
        <v>#DIV/0!</v>
      </c>
      <c r="J696" s="1" t="e">
        <f>(J630/J612)*AE79</f>
        <v>#DIV/0!</v>
      </c>
      <c r="K696" s="1" t="e">
        <f>(K644/K612)*AE75</f>
        <v>#DIV/0!</v>
      </c>
      <c r="L696" s="1" t="e">
        <f>(L647/L612)*AE80</f>
        <v>#DIV/0!</v>
      </c>
      <c r="M696" s="1" t="e">
        <f t="shared" si="20"/>
        <v>#DIV/0!</v>
      </c>
      <c r="N696" s="149" t="s">
        <v>744</v>
      </c>
    </row>
    <row r="697" spans="1:14" ht="12.65" customHeight="1" x14ac:dyDescent="0.3">
      <c r="A697" s="147">
        <v>7220</v>
      </c>
      <c r="B697" s="149" t="s">
        <v>745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 t="e">
        <f>(G625/G612)*AF77</f>
        <v>#DIV/0!</v>
      </c>
      <c r="H697" s="1" t="e">
        <f>(H628/H612)*AF60</f>
        <v>#DIV/0!</v>
      </c>
      <c r="I697" s="1" t="e">
        <f>(I629/I612)*AF78</f>
        <v>#DIV/0!</v>
      </c>
      <c r="J697" s="1" t="e">
        <f>(J630/J612)*AF79</f>
        <v>#DIV/0!</v>
      </c>
      <c r="K697" s="1" t="e">
        <f>(K644/K612)*AF75</f>
        <v>#DIV/0!</v>
      </c>
      <c r="L697" s="1" t="e">
        <f>(L647/L612)*AF80</f>
        <v>#DIV/0!</v>
      </c>
      <c r="M697" s="1" t="e">
        <f t="shared" si="20"/>
        <v>#DIV/0!</v>
      </c>
      <c r="N697" s="149" t="s">
        <v>746</v>
      </c>
    </row>
    <row r="698" spans="1:14" ht="12.65" customHeight="1" x14ac:dyDescent="0.3">
      <c r="A698" s="147">
        <v>7230</v>
      </c>
      <c r="B698" s="149" t="s">
        <v>747</v>
      </c>
      <c r="C698" s="1">
        <f>AG71</f>
        <v>4055706</v>
      </c>
      <c r="D698" s="1">
        <f>(D615/D612)*AG76</f>
        <v>285735.59077918885</v>
      </c>
      <c r="E698" s="1">
        <f>(E623/E612)*SUM(C698:D698)</f>
        <v>416489.20831794565</v>
      </c>
      <c r="F698" s="1">
        <f>(F624/F612)*AG64</f>
        <v>11798.791668444854</v>
      </c>
      <c r="G698" s="1" t="e">
        <f>(G625/G612)*AG77</f>
        <v>#DIV/0!</v>
      </c>
      <c r="H698" s="1" t="e">
        <f>(H628/H612)*AG60</f>
        <v>#DIV/0!</v>
      </c>
      <c r="I698" s="1" t="e">
        <f>(I629/I612)*AG78</f>
        <v>#DIV/0!</v>
      </c>
      <c r="J698" s="1" t="e">
        <f>(J630/J612)*AG79</f>
        <v>#DIV/0!</v>
      </c>
      <c r="K698" s="1" t="e">
        <f>(K644/K612)*AG75</f>
        <v>#DIV/0!</v>
      </c>
      <c r="L698" s="1" t="e">
        <f>(L647/L612)*AG80</f>
        <v>#DIV/0!</v>
      </c>
      <c r="M698" s="1" t="e">
        <f t="shared" si="20"/>
        <v>#DIV/0!</v>
      </c>
      <c r="N698" s="149" t="s">
        <v>748</v>
      </c>
    </row>
    <row r="699" spans="1:14" ht="12.65" customHeight="1" x14ac:dyDescent="0.3">
      <c r="A699" s="147">
        <v>7240</v>
      </c>
      <c r="B699" s="149" t="s">
        <v>135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 t="e">
        <f>(G625/G612)*AH77</f>
        <v>#DIV/0!</v>
      </c>
      <c r="H699" s="1" t="e">
        <f>(H628/H612)*AH60</f>
        <v>#DIV/0!</v>
      </c>
      <c r="I699" s="1" t="e">
        <f>(I629/I612)*AH78</f>
        <v>#DIV/0!</v>
      </c>
      <c r="J699" s="1" t="e">
        <f>(J630/J612)*AH79</f>
        <v>#DIV/0!</v>
      </c>
      <c r="K699" s="1" t="e">
        <f>(K644/K612)*AH75</f>
        <v>#DIV/0!</v>
      </c>
      <c r="L699" s="1" t="e">
        <f>(L647/L612)*AH80</f>
        <v>#DIV/0!</v>
      </c>
      <c r="M699" s="1" t="e">
        <f t="shared" si="20"/>
        <v>#DIV/0!</v>
      </c>
      <c r="N699" s="149" t="s">
        <v>749</v>
      </c>
    </row>
    <row r="700" spans="1:14" ht="12.65" customHeight="1" x14ac:dyDescent="0.3">
      <c r="A700" s="147">
        <v>7250</v>
      </c>
      <c r="B700" s="149" t="s">
        <v>750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 t="e">
        <f>(G625/G612)*AI77</f>
        <v>#DIV/0!</v>
      </c>
      <c r="H700" s="1" t="e">
        <f>(H628/H612)*AI60</f>
        <v>#DIV/0!</v>
      </c>
      <c r="I700" s="1" t="e">
        <f>(I629/I612)*AI78</f>
        <v>#DIV/0!</v>
      </c>
      <c r="J700" s="1" t="e">
        <f>(J630/J612)*AI79</f>
        <v>#DIV/0!</v>
      </c>
      <c r="K700" s="1" t="e">
        <f>(K644/K612)*AI75</f>
        <v>#DIV/0!</v>
      </c>
      <c r="L700" s="1" t="e">
        <f>(L647/L612)*AI80</f>
        <v>#DIV/0!</v>
      </c>
      <c r="M700" s="1" t="e">
        <f t="shared" si="20"/>
        <v>#DIV/0!</v>
      </c>
      <c r="N700" s="149" t="s">
        <v>751</v>
      </c>
    </row>
    <row r="701" spans="1:14" ht="12.65" customHeight="1" x14ac:dyDescent="0.3">
      <c r="A701" s="147">
        <v>7260</v>
      </c>
      <c r="B701" s="149" t="s">
        <v>137</v>
      </c>
      <c r="C701" s="1">
        <f>AJ71</f>
        <v>4681762</v>
      </c>
      <c r="D701" s="1">
        <f>(D615/D612)*AJ76</f>
        <v>626979.43126975419</v>
      </c>
      <c r="E701" s="1">
        <f>(E623/E612)*SUM(C701:D701)</f>
        <v>509285.560945987</v>
      </c>
      <c r="F701" s="1">
        <f>(F624/F612)*AJ64</f>
        <v>18394.39322534504</v>
      </c>
      <c r="G701" s="1" t="e">
        <f>(G625/G612)*AJ77</f>
        <v>#DIV/0!</v>
      </c>
      <c r="H701" s="1" t="e">
        <f>(H628/H612)*AJ60</f>
        <v>#DIV/0!</v>
      </c>
      <c r="I701" s="1" t="e">
        <f>(I629/I612)*AJ78</f>
        <v>#DIV/0!</v>
      </c>
      <c r="J701" s="1" t="e">
        <f>(J630/J612)*AJ79</f>
        <v>#DIV/0!</v>
      </c>
      <c r="K701" s="1" t="e">
        <f>(K644/K612)*AJ75</f>
        <v>#DIV/0!</v>
      </c>
      <c r="L701" s="1" t="e">
        <f>(L647/L612)*AJ80</f>
        <v>#DIV/0!</v>
      </c>
      <c r="M701" s="1" t="e">
        <f t="shared" si="20"/>
        <v>#DIV/0!</v>
      </c>
      <c r="N701" s="149" t="s">
        <v>752</v>
      </c>
    </row>
    <row r="702" spans="1:14" ht="12.65" customHeight="1" x14ac:dyDescent="0.3">
      <c r="A702" s="147">
        <v>7310</v>
      </c>
      <c r="B702" s="149" t="s">
        <v>753</v>
      </c>
      <c r="C702" s="1">
        <f>AK71</f>
        <v>39388</v>
      </c>
      <c r="D702" s="1">
        <f>(D615/D612)*AK76</f>
        <v>0</v>
      </c>
      <c r="E702" s="1">
        <f>(E623/E612)*SUM(C702:D702)</f>
        <v>3778.6243564969814</v>
      </c>
      <c r="F702" s="1">
        <f>(F624/F612)*AK64</f>
        <v>33.928300447476708</v>
      </c>
      <c r="G702" s="1" t="e">
        <f>(G625/G612)*AK77</f>
        <v>#DIV/0!</v>
      </c>
      <c r="H702" s="1" t="e">
        <f>(H628/H612)*AK60</f>
        <v>#DIV/0!</v>
      </c>
      <c r="I702" s="1" t="e">
        <f>(I629/I612)*AK78</f>
        <v>#DIV/0!</v>
      </c>
      <c r="J702" s="1" t="e">
        <f>(J630/J612)*AK79</f>
        <v>#DIV/0!</v>
      </c>
      <c r="K702" s="1" t="e">
        <f>(K644/K612)*AK75</f>
        <v>#DIV/0!</v>
      </c>
      <c r="L702" s="1" t="e">
        <f>(L647/L612)*AK80</f>
        <v>#DIV/0!</v>
      </c>
      <c r="M702" s="1" t="e">
        <f t="shared" si="20"/>
        <v>#DIV/0!</v>
      </c>
      <c r="N702" s="149" t="s">
        <v>754</v>
      </c>
    </row>
    <row r="703" spans="1:14" ht="12.65" customHeight="1" x14ac:dyDescent="0.3">
      <c r="A703" s="147">
        <v>7320</v>
      </c>
      <c r="B703" s="149" t="s">
        <v>755</v>
      </c>
      <c r="C703" s="1">
        <f>AL71</f>
        <v>970</v>
      </c>
      <c r="D703" s="1">
        <f>(D615/D612)*AL76</f>
        <v>0</v>
      </c>
      <c r="E703" s="1">
        <f>(E623/E612)*SUM(C703:D703)</f>
        <v>93.055388082717371</v>
      </c>
      <c r="F703" s="1">
        <f>(F624/F612)*AL64</f>
        <v>0</v>
      </c>
      <c r="G703" s="1" t="e">
        <f>(G625/G612)*AL77</f>
        <v>#DIV/0!</v>
      </c>
      <c r="H703" s="1" t="e">
        <f>(H628/H612)*AL60</f>
        <v>#DIV/0!</v>
      </c>
      <c r="I703" s="1" t="e">
        <f>(I629/I612)*AL78</f>
        <v>#DIV/0!</v>
      </c>
      <c r="J703" s="1" t="e">
        <f>(J630/J612)*AL79</f>
        <v>#DIV/0!</v>
      </c>
      <c r="K703" s="1" t="e">
        <f>(K644/K612)*AL75</f>
        <v>#DIV/0!</v>
      </c>
      <c r="L703" s="1" t="e">
        <f>(L647/L612)*AL80</f>
        <v>#DIV/0!</v>
      </c>
      <c r="M703" s="1" t="e">
        <f t="shared" si="20"/>
        <v>#DIV/0!</v>
      </c>
      <c r="N703" s="149" t="s">
        <v>756</v>
      </c>
    </row>
    <row r="704" spans="1:14" ht="12.65" customHeight="1" x14ac:dyDescent="0.3">
      <c r="A704" s="147">
        <v>7330</v>
      </c>
      <c r="B704" s="149" t="s">
        <v>757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 t="e">
        <f>(G625/G612)*AM77</f>
        <v>#DIV/0!</v>
      </c>
      <c r="H704" s="1" t="e">
        <f>(H628/H612)*AM60</f>
        <v>#DIV/0!</v>
      </c>
      <c r="I704" s="1" t="e">
        <f>(I629/I612)*AM78</f>
        <v>#DIV/0!</v>
      </c>
      <c r="J704" s="1" t="e">
        <f>(J630/J612)*AM79</f>
        <v>#DIV/0!</v>
      </c>
      <c r="K704" s="1" t="e">
        <f>(K644/K612)*AM75</f>
        <v>#DIV/0!</v>
      </c>
      <c r="L704" s="1" t="e">
        <f>(L647/L612)*AM80</f>
        <v>#DIV/0!</v>
      </c>
      <c r="M704" s="1" t="e">
        <f t="shared" si="20"/>
        <v>#DIV/0!</v>
      </c>
      <c r="N704" s="149" t="s">
        <v>758</v>
      </c>
    </row>
    <row r="705" spans="1:83" ht="12.65" customHeight="1" x14ac:dyDescent="0.3">
      <c r="A705" s="147">
        <v>7340</v>
      </c>
      <c r="B705" s="149" t="s">
        <v>759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 t="e">
        <f>(G625/G612)*AN77</f>
        <v>#DIV/0!</v>
      </c>
      <c r="H705" s="1" t="e">
        <f>(H628/H612)*AN60</f>
        <v>#DIV/0!</v>
      </c>
      <c r="I705" s="1" t="e">
        <f>(I629/I612)*AN78</f>
        <v>#DIV/0!</v>
      </c>
      <c r="J705" s="1" t="e">
        <f>(J630/J612)*AN79</f>
        <v>#DIV/0!</v>
      </c>
      <c r="K705" s="1" t="e">
        <f>(K644/K612)*AN75</f>
        <v>#DIV/0!</v>
      </c>
      <c r="L705" s="1" t="e">
        <f>(L647/L612)*AN80</f>
        <v>#DIV/0!</v>
      </c>
      <c r="M705" s="1" t="e">
        <f t="shared" si="20"/>
        <v>#DIV/0!</v>
      </c>
      <c r="N705" s="149" t="s">
        <v>760</v>
      </c>
    </row>
    <row r="706" spans="1:83" ht="12.65" customHeight="1" x14ac:dyDescent="0.3">
      <c r="A706" s="147">
        <v>7350</v>
      </c>
      <c r="B706" s="149" t="s">
        <v>761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 t="e">
        <f>(G625/G612)*AO77</f>
        <v>#DIV/0!</v>
      </c>
      <c r="H706" s="1" t="e">
        <f>(H628/H612)*AO60</f>
        <v>#DIV/0!</v>
      </c>
      <c r="I706" s="1" t="e">
        <f>(I629/I612)*AO78</f>
        <v>#DIV/0!</v>
      </c>
      <c r="J706" s="1" t="e">
        <f>(J630/J612)*AO79</f>
        <v>#DIV/0!</v>
      </c>
      <c r="K706" s="1" t="e">
        <f>(K644/K612)*AO75</f>
        <v>#DIV/0!</v>
      </c>
      <c r="L706" s="1" t="e">
        <f>(L647/L612)*AO80</f>
        <v>#DIV/0!</v>
      </c>
      <c r="M706" s="1" t="e">
        <f t="shared" si="20"/>
        <v>#DIV/0!</v>
      </c>
      <c r="N706" s="149" t="s">
        <v>762</v>
      </c>
    </row>
    <row r="707" spans="1:83" ht="12.65" customHeight="1" x14ac:dyDescent="0.3">
      <c r="A707" s="147">
        <v>7380</v>
      </c>
      <c r="B707" s="149" t="s">
        <v>763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 t="e">
        <f>(G625/G612)*AP77</f>
        <v>#DIV/0!</v>
      </c>
      <c r="H707" s="1" t="e">
        <f>(H628/H612)*AP60</f>
        <v>#DIV/0!</v>
      </c>
      <c r="I707" s="1" t="e">
        <f>(I629/I612)*AP78</f>
        <v>#DIV/0!</v>
      </c>
      <c r="J707" s="1" t="e">
        <f>(J630/J612)*AP79</f>
        <v>#DIV/0!</v>
      </c>
      <c r="K707" s="1" t="e">
        <f>(K644/K612)*AP75</f>
        <v>#DIV/0!</v>
      </c>
      <c r="L707" s="1" t="e">
        <f>(L647/L612)*AP80</f>
        <v>#DIV/0!</v>
      </c>
      <c r="M707" s="1" t="e">
        <f t="shared" si="20"/>
        <v>#DIV/0!</v>
      </c>
      <c r="N707" s="149" t="s">
        <v>764</v>
      </c>
    </row>
    <row r="708" spans="1:83" ht="12.65" customHeight="1" x14ac:dyDescent="0.3">
      <c r="A708" s="147">
        <v>7390</v>
      </c>
      <c r="B708" s="149" t="s">
        <v>765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 t="e">
        <f>(G625/G612)*AQ77</f>
        <v>#DIV/0!</v>
      </c>
      <c r="H708" s="1" t="e">
        <f>(H628/H612)*AQ60</f>
        <v>#DIV/0!</v>
      </c>
      <c r="I708" s="1" t="e">
        <f>(I629/I612)*AQ78</f>
        <v>#DIV/0!</v>
      </c>
      <c r="J708" s="1" t="e">
        <f>(J630/J612)*AQ79</f>
        <v>#DIV/0!</v>
      </c>
      <c r="K708" s="1" t="e">
        <f>(K644/K612)*AQ75</f>
        <v>#DIV/0!</v>
      </c>
      <c r="L708" s="1" t="e">
        <f>(L647/L612)*AQ80</f>
        <v>#DIV/0!</v>
      </c>
      <c r="M708" s="1" t="e">
        <f t="shared" si="20"/>
        <v>#DIV/0!</v>
      </c>
      <c r="N708" s="149" t="s">
        <v>766</v>
      </c>
    </row>
    <row r="709" spans="1:83" ht="12.65" customHeight="1" x14ac:dyDescent="0.3">
      <c r="A709" s="147">
        <v>7400</v>
      </c>
      <c r="B709" s="149" t="s">
        <v>767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 t="e">
        <f>(G625/G612)*AR77</f>
        <v>#DIV/0!</v>
      </c>
      <c r="H709" s="1" t="e">
        <f>(H628/H612)*AR60</f>
        <v>#DIV/0!</v>
      </c>
      <c r="I709" s="1" t="e">
        <f>(I629/I612)*AR78</f>
        <v>#DIV/0!</v>
      </c>
      <c r="J709" s="1" t="e">
        <f>(J630/J612)*AR79</f>
        <v>#DIV/0!</v>
      </c>
      <c r="K709" s="1" t="e">
        <f>(K644/K612)*AR75</f>
        <v>#DIV/0!</v>
      </c>
      <c r="L709" s="1" t="e">
        <f>(L647/L612)*AR80</f>
        <v>#DIV/0!</v>
      </c>
      <c r="M709" s="1" t="e">
        <f t="shared" si="20"/>
        <v>#DIV/0!</v>
      </c>
      <c r="N709" s="149" t="s">
        <v>768</v>
      </c>
    </row>
    <row r="710" spans="1:83" ht="12.65" customHeight="1" x14ac:dyDescent="0.3">
      <c r="A710" s="147">
        <v>7410</v>
      </c>
      <c r="B710" s="149" t="s">
        <v>145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 t="e">
        <f>(G625/G612)*AS77</f>
        <v>#DIV/0!</v>
      </c>
      <c r="H710" s="1" t="e">
        <f>(H628/H612)*AS60</f>
        <v>#DIV/0!</v>
      </c>
      <c r="I710" s="1" t="e">
        <f>(I629/I612)*AS78</f>
        <v>#DIV/0!</v>
      </c>
      <c r="J710" s="1" t="e">
        <f>(J630/J612)*AS79</f>
        <v>#DIV/0!</v>
      </c>
      <c r="K710" s="1" t="e">
        <f>(K644/K612)*AS75</f>
        <v>#DIV/0!</v>
      </c>
      <c r="L710" s="1" t="e">
        <f>(L647/L612)*AS80</f>
        <v>#DIV/0!</v>
      </c>
      <c r="M710" s="1" t="e">
        <f t="shared" si="20"/>
        <v>#DIV/0!</v>
      </c>
      <c r="N710" s="149" t="s">
        <v>769</v>
      </c>
    </row>
    <row r="711" spans="1:83" ht="12.65" customHeight="1" x14ac:dyDescent="0.3">
      <c r="A711" s="147">
        <v>7420</v>
      </c>
      <c r="B711" s="149" t="s">
        <v>770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 t="e">
        <f>(G625/G612)*AT77</f>
        <v>#DIV/0!</v>
      </c>
      <c r="H711" s="1" t="e">
        <f>(H628/H612)*AT60</f>
        <v>#DIV/0!</v>
      </c>
      <c r="I711" s="1" t="e">
        <f>(I629/I612)*AT78</f>
        <v>#DIV/0!</v>
      </c>
      <c r="J711" s="1" t="e">
        <f>(J630/J612)*AT79</f>
        <v>#DIV/0!</v>
      </c>
      <c r="K711" s="1" t="e">
        <f>(K644/K612)*AT75</f>
        <v>#DIV/0!</v>
      </c>
      <c r="L711" s="1" t="e">
        <f>(L647/L612)*AT80</f>
        <v>#DIV/0!</v>
      </c>
      <c r="M711" s="1" t="e">
        <f t="shared" si="20"/>
        <v>#DIV/0!</v>
      </c>
      <c r="N711" s="149" t="s">
        <v>771</v>
      </c>
    </row>
    <row r="712" spans="1:83" ht="12.65" customHeight="1" x14ac:dyDescent="0.3">
      <c r="A712" s="147">
        <v>7430</v>
      </c>
      <c r="B712" s="149" t="s">
        <v>772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 t="e">
        <f>(G625/G612)*AU77</f>
        <v>#DIV/0!</v>
      </c>
      <c r="H712" s="1" t="e">
        <f>(H628/H612)*AU60</f>
        <v>#DIV/0!</v>
      </c>
      <c r="I712" s="1" t="e">
        <f>(I629/I612)*AU78</f>
        <v>#DIV/0!</v>
      </c>
      <c r="J712" s="1" t="e">
        <f>(J630/J612)*AU79</f>
        <v>#DIV/0!</v>
      </c>
      <c r="K712" s="1" t="e">
        <f>(K644/K612)*AU75</f>
        <v>#DIV/0!</v>
      </c>
      <c r="L712" s="1" t="e">
        <f>(L647/L612)*AU80</f>
        <v>#DIV/0!</v>
      </c>
      <c r="M712" s="1" t="e">
        <f t="shared" si="20"/>
        <v>#DIV/0!</v>
      </c>
      <c r="N712" s="149" t="s">
        <v>773</v>
      </c>
    </row>
    <row r="713" spans="1:83" ht="12.65" customHeight="1" x14ac:dyDescent="0.3">
      <c r="A713" s="147">
        <v>7490</v>
      </c>
      <c r="B713" s="149" t="s">
        <v>774</v>
      </c>
      <c r="C713" s="1">
        <f>AV71</f>
        <v>22</v>
      </c>
      <c r="D713" s="1">
        <f>(D615/D612)*AV76</f>
        <v>0</v>
      </c>
      <c r="E713" s="1">
        <f>(E623/E612)*SUM(C713:D713)</f>
        <v>2.1105345750719402</v>
      </c>
      <c r="F713" s="1">
        <f>(F624/F612)*AV64</f>
        <v>1.6513774554081584</v>
      </c>
      <c r="G713" s="1" t="e">
        <f>(G625/G612)*AV77</f>
        <v>#DIV/0!</v>
      </c>
      <c r="H713" s="1" t="e">
        <f>(H628/H612)*AV60</f>
        <v>#DIV/0!</v>
      </c>
      <c r="I713" s="1" t="e">
        <f>(I629/I612)*AV78</f>
        <v>#DIV/0!</v>
      </c>
      <c r="J713" s="1" t="e">
        <f>(J630/J612)*AV79</f>
        <v>#DIV/0!</v>
      </c>
      <c r="K713" s="1" t="e">
        <f>(K644/K612)*AV75</f>
        <v>#DIV/0!</v>
      </c>
      <c r="L713" s="1" t="e">
        <f>(L647/L612)*AV80</f>
        <v>#DIV/0!</v>
      </c>
      <c r="M713" s="1" t="e">
        <f t="shared" si="20"/>
        <v>#DIV/0!</v>
      </c>
      <c r="N713" s="150" t="s">
        <v>775</v>
      </c>
    </row>
    <row r="715" spans="1:83" ht="12.65" customHeight="1" x14ac:dyDescent="0.3">
      <c r="C715" s="1">
        <f>SUM(C614:C647)+SUM(C668:C713)</f>
        <v>32745033</v>
      </c>
      <c r="D715" s="1">
        <f>SUM(D616:D647)+SUM(D668:D713)</f>
        <v>2965509.9999999995</v>
      </c>
      <c r="E715" s="1">
        <f>SUM(E624:E647)+SUM(E668:E713)</f>
        <v>2866362.17430967</v>
      </c>
      <c r="F715" s="1">
        <f>SUM(F625:F648)+SUM(F668:F713)</f>
        <v>218424.91871020757</v>
      </c>
      <c r="G715" s="1" t="e">
        <f>SUM(G626:G647)+SUM(G668:G713)</f>
        <v>#DIV/0!</v>
      </c>
      <c r="H715" s="1" t="e">
        <f>SUM(H629:H647)+SUM(H668:H713)</f>
        <v>#DIV/0!</v>
      </c>
      <c r="I715" s="1" t="e">
        <f>SUM(I630:I647)+SUM(I668:I713)</f>
        <v>#DIV/0!</v>
      </c>
      <c r="J715" s="1" t="e">
        <f>SUM(J631:J647)+SUM(J668:J713)</f>
        <v>#DIV/0!</v>
      </c>
      <c r="K715" s="1" t="e">
        <f>SUM(K668:K713)</f>
        <v>#DIV/0!</v>
      </c>
      <c r="L715" s="1" t="e">
        <f>SUM(L668:L713)</f>
        <v>#DIV/0!</v>
      </c>
      <c r="M715" s="1" t="e">
        <f>SUM(M668:M713)</f>
        <v>#DIV/0!</v>
      </c>
      <c r="N715" s="149" t="s">
        <v>776</v>
      </c>
    </row>
    <row r="716" spans="1:83" ht="12.65" customHeight="1" x14ac:dyDescent="0.3">
      <c r="C716" s="1">
        <f>CE71</f>
        <v>32745033</v>
      </c>
      <c r="D716" s="1">
        <f>D615</f>
        <v>2965510</v>
      </c>
      <c r="E716" s="1">
        <f>E623</f>
        <v>2866362.1743096691</v>
      </c>
      <c r="F716" s="1">
        <f>F624</f>
        <v>218424.91871020757</v>
      </c>
      <c r="G716" s="1">
        <f>G625</f>
        <v>832631.17191702675</v>
      </c>
      <c r="H716" s="1" t="e">
        <f>H628</f>
        <v>#DIV/0!</v>
      </c>
      <c r="I716" s="1" t="e">
        <f>I629</f>
        <v>#DIV/0!</v>
      </c>
      <c r="J716" s="1" t="e">
        <f>J630</f>
        <v>#DIV/0!</v>
      </c>
      <c r="K716" s="1" t="e">
        <f>K644</f>
        <v>#DIV/0!</v>
      </c>
      <c r="L716" s="1" t="e">
        <f>L647</f>
        <v>#DIV/0!</v>
      </c>
      <c r="M716" s="1">
        <f>C648</f>
        <v>12660864</v>
      </c>
      <c r="N716" s="149" t="s">
        <v>777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778</v>
      </c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  <c r="Z720" s="213"/>
      <c r="AA720" s="213"/>
      <c r="AB720" s="213"/>
      <c r="AC720" s="213"/>
      <c r="AD720" s="213"/>
      <c r="AE720" s="213"/>
      <c r="AF720" s="213"/>
      <c r="AG720" s="213"/>
      <c r="AH720" s="213"/>
      <c r="AI720" s="213"/>
      <c r="AJ720" s="213"/>
      <c r="AK720" s="213"/>
      <c r="AL720" s="213"/>
      <c r="AM720" s="213"/>
      <c r="AN720" s="213"/>
      <c r="AO720" s="213"/>
      <c r="AP720" s="213"/>
      <c r="AQ720" s="213"/>
      <c r="AR720" s="213"/>
      <c r="AS720" s="213"/>
      <c r="AT720" s="213"/>
      <c r="AU720" s="213"/>
      <c r="AV720" s="213"/>
      <c r="AW720" s="213"/>
      <c r="AX720" s="213"/>
      <c r="AY720" s="213"/>
      <c r="AZ720" s="213"/>
      <c r="BA720" s="213"/>
      <c r="BB720" s="213"/>
      <c r="BC720" s="213"/>
      <c r="BD720" s="213"/>
      <c r="BE720" s="213"/>
      <c r="BF720" s="213"/>
      <c r="BG720" s="213"/>
      <c r="BH720" s="213"/>
      <c r="BI720" s="213"/>
      <c r="BJ720" s="213"/>
      <c r="BK720" s="213"/>
      <c r="BL720" s="213"/>
      <c r="BM720" s="213"/>
      <c r="BN720" s="213"/>
      <c r="BO720" s="213"/>
      <c r="BP720" s="213"/>
      <c r="BQ720" s="213"/>
      <c r="BR720" s="213"/>
      <c r="BS720" s="213"/>
      <c r="BT720" s="213"/>
      <c r="BU720" s="213"/>
      <c r="BV720" s="213"/>
      <c r="BW720" s="213"/>
      <c r="BX720" s="213"/>
      <c r="BY720" s="213"/>
      <c r="BZ720" s="213"/>
      <c r="CA720" s="213"/>
      <c r="CB720" s="213"/>
      <c r="CC720" s="213"/>
      <c r="CD720" s="213"/>
      <c r="CE720" s="213"/>
    </row>
    <row r="721" spans="1:84" s="154" customFormat="1" ht="12.65" customHeight="1" x14ac:dyDescent="0.3">
      <c r="A721" s="154" t="s">
        <v>779</v>
      </c>
      <c r="B721" s="154" t="s">
        <v>780</v>
      </c>
      <c r="C721" s="154" t="s">
        <v>781</v>
      </c>
      <c r="D721" s="154" t="s">
        <v>782</v>
      </c>
      <c r="E721" s="154" t="s">
        <v>783</v>
      </c>
      <c r="F721" s="154" t="s">
        <v>784</v>
      </c>
      <c r="G721" s="154" t="s">
        <v>785</v>
      </c>
      <c r="H721" s="154" t="s">
        <v>786</v>
      </c>
      <c r="I721" s="154" t="s">
        <v>787</v>
      </c>
      <c r="J721" s="154" t="s">
        <v>788</v>
      </c>
      <c r="K721" s="154" t="s">
        <v>789</v>
      </c>
      <c r="L721" s="154" t="s">
        <v>790</v>
      </c>
      <c r="M721" s="154" t="s">
        <v>791</v>
      </c>
      <c r="N721" s="154" t="s">
        <v>792</v>
      </c>
      <c r="O721" s="154" t="s">
        <v>793</v>
      </c>
      <c r="P721" s="154" t="s">
        <v>794</v>
      </c>
      <c r="Q721" s="154" t="s">
        <v>795</v>
      </c>
      <c r="R721" s="154" t="s">
        <v>796</v>
      </c>
      <c r="S721" s="154" t="s">
        <v>797</v>
      </c>
      <c r="T721" s="154" t="s">
        <v>798</v>
      </c>
      <c r="U721" s="154" t="s">
        <v>799</v>
      </c>
      <c r="V721" s="154" t="s">
        <v>800</v>
      </c>
      <c r="W721" s="154" t="s">
        <v>801</v>
      </c>
      <c r="X721" s="154" t="s">
        <v>802</v>
      </c>
      <c r="Y721" s="154" t="s">
        <v>803</v>
      </c>
      <c r="Z721" s="154" t="s">
        <v>804</v>
      </c>
      <c r="AA721" s="154" t="s">
        <v>805</v>
      </c>
      <c r="AB721" s="154" t="s">
        <v>806</v>
      </c>
      <c r="AC721" s="154" t="s">
        <v>807</v>
      </c>
      <c r="AD721" s="154" t="s">
        <v>808</v>
      </c>
      <c r="AE721" s="154" t="s">
        <v>809</v>
      </c>
      <c r="AF721" s="154" t="s">
        <v>810</v>
      </c>
      <c r="AG721" s="154" t="s">
        <v>811</v>
      </c>
      <c r="AH721" s="154" t="s">
        <v>812</v>
      </c>
      <c r="AI721" s="154" t="s">
        <v>813</v>
      </c>
      <c r="AJ721" s="154" t="s">
        <v>814</v>
      </c>
      <c r="AK721" s="154" t="s">
        <v>815</v>
      </c>
      <c r="AL721" s="154" t="s">
        <v>816</v>
      </c>
      <c r="AM721" s="154" t="s">
        <v>817</v>
      </c>
      <c r="AN721" s="154" t="s">
        <v>818</v>
      </c>
      <c r="AO721" s="154" t="s">
        <v>819</v>
      </c>
      <c r="AP721" s="154" t="s">
        <v>820</v>
      </c>
      <c r="AQ721" s="154" t="s">
        <v>821</v>
      </c>
      <c r="AR721" s="154" t="s">
        <v>822</v>
      </c>
      <c r="AS721" s="154" t="s">
        <v>823</v>
      </c>
      <c r="AT721" s="154" t="s">
        <v>824</v>
      </c>
      <c r="AU721" s="154" t="s">
        <v>825</v>
      </c>
      <c r="AV721" s="154" t="s">
        <v>826</v>
      </c>
      <c r="AW721" s="154" t="s">
        <v>827</v>
      </c>
      <c r="AX721" s="154" t="s">
        <v>828</v>
      </c>
      <c r="AY721" s="154" t="s">
        <v>829</v>
      </c>
      <c r="AZ721" s="154" t="s">
        <v>830</v>
      </c>
      <c r="BA721" s="154" t="s">
        <v>831</v>
      </c>
      <c r="BB721" s="154" t="s">
        <v>832</v>
      </c>
      <c r="BC721" s="154" t="s">
        <v>833</v>
      </c>
      <c r="BD721" s="154" t="s">
        <v>834</v>
      </c>
      <c r="BE721" s="154" t="s">
        <v>835</v>
      </c>
      <c r="BF721" s="154" t="s">
        <v>836</v>
      </c>
      <c r="BG721" s="154" t="s">
        <v>837</v>
      </c>
      <c r="BH721" s="154" t="s">
        <v>838</v>
      </c>
      <c r="BI721" s="154" t="s">
        <v>839</v>
      </c>
      <c r="BJ721" s="154" t="s">
        <v>840</v>
      </c>
      <c r="BK721" s="154" t="s">
        <v>841</v>
      </c>
      <c r="BL721" s="154" t="s">
        <v>842</v>
      </c>
      <c r="BM721" s="154" t="s">
        <v>843</v>
      </c>
      <c r="BN721" s="154" t="s">
        <v>844</v>
      </c>
      <c r="BO721" s="154" t="s">
        <v>845</v>
      </c>
      <c r="BP721" s="154" t="s">
        <v>846</v>
      </c>
      <c r="BQ721" s="154" t="s">
        <v>847</v>
      </c>
      <c r="BR721" s="154" t="s">
        <v>848</v>
      </c>
      <c r="BS721" s="154" t="s">
        <v>849</v>
      </c>
      <c r="BT721" s="154" t="s">
        <v>850</v>
      </c>
      <c r="BU721" s="154" t="s">
        <v>851</v>
      </c>
      <c r="BV721" s="154" t="s">
        <v>852</v>
      </c>
      <c r="BW721" s="154" t="s">
        <v>853</v>
      </c>
      <c r="BX721" s="154" t="s">
        <v>854</v>
      </c>
      <c r="BY721" s="154" t="s">
        <v>855</v>
      </c>
      <c r="BZ721" s="154" t="s">
        <v>856</v>
      </c>
      <c r="CA721" s="154" t="s">
        <v>857</v>
      </c>
      <c r="CB721" s="154" t="s">
        <v>858</v>
      </c>
      <c r="CC721" s="154" t="s">
        <v>859</v>
      </c>
      <c r="CD721" s="154" t="s">
        <v>860</v>
      </c>
    </row>
    <row r="722" spans="1:84" s="152" customFormat="1" ht="12.65" customHeight="1" x14ac:dyDescent="0.3">
      <c r="A722" s="153" t="str">
        <f>RIGHT(C83,3)&amp;"*"&amp;RIGHT(C82,4)&amp;"*"&amp;"A"</f>
        <v>079*2021*A</v>
      </c>
      <c r="B722" s="213">
        <f>ROUND(C165,0)</f>
        <v>1135248</v>
      </c>
      <c r="C722" s="213">
        <f>ROUND(C166,0)</f>
        <v>7279</v>
      </c>
      <c r="D722" s="213">
        <f>ROUND(C167,0)</f>
        <v>4812</v>
      </c>
      <c r="E722" s="213">
        <f>ROUND(C168,0)</f>
        <v>2484266</v>
      </c>
      <c r="F722" s="213">
        <f>ROUND(C169,0)</f>
        <v>0</v>
      </c>
      <c r="G722" s="213">
        <f>ROUND(C170,0)</f>
        <v>703968</v>
      </c>
      <c r="H722" s="213">
        <f>ROUND(C171+C172,0)</f>
        <v>83783</v>
      </c>
      <c r="I722" s="213">
        <f>ROUND(C175,0)</f>
        <v>0</v>
      </c>
      <c r="J722" s="213">
        <f>ROUND(C176,0)</f>
        <v>166236</v>
      </c>
      <c r="K722" s="213">
        <f>ROUND(C179,0)</f>
        <v>228497</v>
      </c>
      <c r="L722" s="213">
        <f>ROUND(C180,0)</f>
        <v>259243</v>
      </c>
      <c r="M722" s="213">
        <f>ROUND(C183,0)</f>
        <v>0</v>
      </c>
      <c r="N722" s="213">
        <f>ROUND(C184,0)</f>
        <v>271978</v>
      </c>
      <c r="O722" s="213">
        <f>ROUND(C185,0)</f>
        <v>0</v>
      </c>
      <c r="P722" s="213">
        <f>ROUND(C188,0)</f>
        <v>0</v>
      </c>
      <c r="Q722" s="213">
        <f>ROUND(C189,0)</f>
        <v>112757</v>
      </c>
      <c r="R722" s="213">
        <f>ROUND(B195,0)</f>
        <v>592509</v>
      </c>
      <c r="S722" s="213">
        <f>ROUND(C195,0)</f>
        <v>0</v>
      </c>
      <c r="T722" s="213">
        <f>ROUND(D195,0)</f>
        <v>0</v>
      </c>
      <c r="U722" s="213">
        <f>ROUND(B196,0)</f>
        <v>160430</v>
      </c>
      <c r="V722" s="213">
        <f>ROUND(C196,0)</f>
        <v>0</v>
      </c>
      <c r="W722" s="213">
        <f>ROUND(D196,0)</f>
        <v>0</v>
      </c>
      <c r="X722" s="213">
        <f>ROUND(B197,0)</f>
        <v>13557775</v>
      </c>
      <c r="Y722" s="213">
        <f>ROUND(C197,0)</f>
        <v>1219477</v>
      </c>
      <c r="Z722" s="213">
        <f>ROUND(D197,0)</f>
        <v>0</v>
      </c>
      <c r="AA722" s="213">
        <f>ROUND(B198,0)</f>
        <v>172574</v>
      </c>
      <c r="AB722" s="213">
        <f>ROUND(C198,0)</f>
        <v>0</v>
      </c>
      <c r="AC722" s="213">
        <f>ROUND(D198,0)</f>
        <v>0</v>
      </c>
      <c r="AD722" s="213">
        <f>ROUND(B199,0)</f>
        <v>3081339</v>
      </c>
      <c r="AE722" s="213">
        <f>ROUND(C199,0)</f>
        <v>237380</v>
      </c>
      <c r="AF722" s="213">
        <f>ROUND(D199,0)</f>
        <v>0</v>
      </c>
      <c r="AG722" s="213">
        <f>ROUND(B200,0)</f>
        <v>10674165</v>
      </c>
      <c r="AH722" s="213">
        <f>ROUND(C200,0)</f>
        <v>912710</v>
      </c>
      <c r="AI722" s="213">
        <f>ROUND(D200,0)</f>
        <v>0</v>
      </c>
      <c r="AJ722" s="213">
        <f>ROUND(B201,0)</f>
        <v>0</v>
      </c>
      <c r="AK722" s="213">
        <f>ROUND(C201,0)</f>
        <v>0</v>
      </c>
      <c r="AL722" s="213">
        <f>ROUND(D201,0)</f>
        <v>0</v>
      </c>
      <c r="AM722" s="213">
        <f>ROUND(B202,0)</f>
        <v>62063</v>
      </c>
      <c r="AN722" s="213">
        <f>ROUND(C202,0)</f>
        <v>0</v>
      </c>
      <c r="AO722" s="213">
        <f>ROUND(D202,0)</f>
        <v>0</v>
      </c>
      <c r="AP722" s="213">
        <f>ROUND(B203,0)</f>
        <v>211752</v>
      </c>
      <c r="AQ722" s="213">
        <f>ROUND(C203,0)</f>
        <v>0</v>
      </c>
      <c r="AR722" s="213">
        <f>ROUND(D203,0)</f>
        <v>0</v>
      </c>
      <c r="AS722" s="213"/>
      <c r="AT722" s="213"/>
      <c r="AU722" s="213"/>
      <c r="AV722" s="213">
        <f>ROUND(B209,0)</f>
        <v>156356</v>
      </c>
      <c r="AW722" s="213">
        <f>ROUND(C209,0)</f>
        <v>839</v>
      </c>
      <c r="AX722" s="213">
        <f>ROUND(D209,0)</f>
        <v>0</v>
      </c>
      <c r="AY722" s="213">
        <f>ROUND(B210,0)</f>
        <v>10613484</v>
      </c>
      <c r="AZ722" s="213">
        <f>ROUND(C210,0)</f>
        <v>403995</v>
      </c>
      <c r="BA722" s="213">
        <f>ROUND(D210,0)</f>
        <v>0</v>
      </c>
      <c r="BB722" s="213">
        <f>ROUND(B211,0)</f>
        <v>79985</v>
      </c>
      <c r="BC722" s="213">
        <f>ROUND(C211,0)</f>
        <v>28012</v>
      </c>
      <c r="BD722" s="213">
        <f>ROUND(D211,0)</f>
        <v>0</v>
      </c>
      <c r="BE722" s="213">
        <f>ROUND(B212,0)</f>
        <v>1736007</v>
      </c>
      <c r="BF722" s="213">
        <f>ROUND(C212,0)</f>
        <v>350614</v>
      </c>
      <c r="BG722" s="213">
        <f>ROUND(D212,0)</f>
        <v>0</v>
      </c>
      <c r="BH722" s="213">
        <f>ROUND(B213,0)</f>
        <v>10281302</v>
      </c>
      <c r="BI722" s="213">
        <f>ROUND(C213,0)</f>
        <v>235048</v>
      </c>
      <c r="BJ722" s="213">
        <f>ROUND(D213,0)</f>
        <v>0</v>
      </c>
      <c r="BK722" s="213">
        <f>ROUND(B214,0)</f>
        <v>0</v>
      </c>
      <c r="BL722" s="213">
        <f>ROUND(C214,0)</f>
        <v>0</v>
      </c>
      <c r="BM722" s="213">
        <f>ROUND(D214,0)</f>
        <v>0</v>
      </c>
      <c r="BN722" s="213">
        <f>ROUND(B215,0)</f>
        <v>39579</v>
      </c>
      <c r="BO722" s="213">
        <f>ROUND(C215,0)</f>
        <v>11732</v>
      </c>
      <c r="BP722" s="213">
        <f>ROUND(D215,0)</f>
        <v>0</v>
      </c>
      <c r="BQ722" s="213">
        <f>ROUND(B216,0)</f>
        <v>0</v>
      </c>
      <c r="BR722" s="213">
        <f>ROUND(C216,0)</f>
        <v>0</v>
      </c>
      <c r="BS722" s="213">
        <f>ROUND(D216,0)</f>
        <v>0</v>
      </c>
      <c r="BT722" s="213">
        <f>ROUND(C223,0)</f>
        <v>0</v>
      </c>
      <c r="BU722" s="213">
        <f>ROUND(C224,0)</f>
        <v>0</v>
      </c>
      <c r="BV722" s="213">
        <f>ROUND(C225,0)</f>
        <v>270785</v>
      </c>
      <c r="BW722" s="213">
        <f>ROUND(C226,0)</f>
        <v>1552521</v>
      </c>
      <c r="BX722" s="213">
        <f>ROUND(C227,0)</f>
        <v>0</v>
      </c>
      <c r="BY722" s="213">
        <f>ROUND(C228,0)</f>
        <v>552455</v>
      </c>
      <c r="BZ722" s="213">
        <f>ROUND(C231,0)</f>
        <v>155</v>
      </c>
      <c r="CA722" s="213">
        <f>ROUND(C233,0)</f>
        <v>235471</v>
      </c>
      <c r="CB722" s="213">
        <f>ROUND(C234,0)</f>
        <v>0</v>
      </c>
      <c r="CC722" s="213">
        <f>ROUND(C238+C239,0)</f>
        <v>22964967</v>
      </c>
      <c r="CD722" s="213">
        <f>D221</f>
        <v>880091</v>
      </c>
      <c r="CE722" s="213"/>
    </row>
    <row r="723" spans="1:84" ht="12.65" customHeight="1" x14ac:dyDescent="0.3">
      <c r="B723" s="214"/>
      <c r="C723" s="214"/>
      <c r="D723" s="214"/>
      <c r="E723" s="214"/>
      <c r="F723" s="214"/>
      <c r="G723" s="214"/>
      <c r="H723" s="214"/>
      <c r="I723" s="214"/>
      <c r="J723" s="214"/>
      <c r="K723" s="214"/>
      <c r="L723" s="214"/>
      <c r="M723" s="214"/>
      <c r="N723" s="214"/>
      <c r="O723" s="214"/>
      <c r="P723" s="214"/>
      <c r="Q723" s="214"/>
      <c r="R723" s="214"/>
      <c r="S723" s="214"/>
      <c r="T723" s="214"/>
      <c r="U723" s="214"/>
      <c r="V723" s="214"/>
      <c r="W723" s="214"/>
      <c r="X723" s="214"/>
      <c r="Y723" s="214"/>
      <c r="Z723" s="214"/>
      <c r="AA723" s="214"/>
      <c r="AB723" s="214"/>
      <c r="AC723" s="214"/>
      <c r="AD723" s="214"/>
      <c r="AE723" s="214"/>
      <c r="AF723" s="214"/>
      <c r="AG723" s="214"/>
      <c r="AH723" s="214"/>
      <c r="AI723" s="214"/>
      <c r="AJ723" s="214"/>
      <c r="AK723" s="214"/>
      <c r="AL723" s="214"/>
      <c r="AM723" s="214"/>
      <c r="AN723" s="214"/>
      <c r="AO723" s="214"/>
      <c r="AP723" s="214"/>
      <c r="AQ723" s="214"/>
      <c r="AR723" s="214"/>
      <c r="AS723" s="214"/>
      <c r="AT723" s="214"/>
      <c r="AU723" s="214"/>
      <c r="AV723" s="214"/>
      <c r="AW723" s="214"/>
      <c r="AX723" s="214"/>
      <c r="AY723" s="214"/>
      <c r="AZ723" s="214"/>
      <c r="BA723" s="214"/>
      <c r="BB723" s="214"/>
      <c r="BC723" s="214"/>
      <c r="BD723" s="214"/>
      <c r="BE723" s="214"/>
      <c r="BF723" s="214"/>
      <c r="BG723" s="214"/>
      <c r="BH723" s="214"/>
      <c r="BI723" s="214"/>
      <c r="BJ723" s="214"/>
      <c r="BK723" s="214"/>
      <c r="BL723" s="214"/>
      <c r="BM723" s="214"/>
      <c r="BN723" s="214"/>
      <c r="BO723" s="214"/>
      <c r="BP723" s="214"/>
      <c r="BQ723" s="214"/>
      <c r="BR723" s="214"/>
      <c r="BS723" s="214"/>
      <c r="BT723" s="214"/>
      <c r="BU723" s="214"/>
      <c r="BV723" s="214"/>
      <c r="BW723" s="214"/>
      <c r="BX723" s="214"/>
      <c r="BY723" s="214"/>
      <c r="BZ723" s="214"/>
      <c r="CA723" s="214"/>
      <c r="CB723" s="214"/>
      <c r="CC723" s="214"/>
      <c r="CD723" s="214"/>
      <c r="CE723" s="214"/>
    </row>
    <row r="724" spans="1:84" s="152" customFormat="1" ht="12.65" customHeight="1" x14ac:dyDescent="0.3">
      <c r="A724" s="152" t="s">
        <v>164</v>
      </c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  <c r="Z724" s="213"/>
      <c r="AA724" s="213"/>
      <c r="AB724" s="213"/>
      <c r="AC724" s="213"/>
      <c r="AD724" s="213"/>
      <c r="AE724" s="213"/>
      <c r="AF724" s="213"/>
      <c r="AG724" s="213"/>
      <c r="AH724" s="213"/>
      <c r="AI724" s="213"/>
      <c r="AJ724" s="213"/>
      <c r="AK724" s="213"/>
      <c r="AL724" s="213"/>
      <c r="AM724" s="213"/>
      <c r="AN724" s="213"/>
      <c r="AO724" s="213"/>
      <c r="AP724" s="213"/>
      <c r="AQ724" s="213"/>
      <c r="AR724" s="213"/>
      <c r="AS724" s="213"/>
      <c r="AT724" s="213"/>
      <c r="AU724" s="213"/>
      <c r="AV724" s="213"/>
      <c r="AW724" s="213"/>
      <c r="AX724" s="213"/>
      <c r="AY724" s="213"/>
      <c r="AZ724" s="213"/>
      <c r="BA724" s="213"/>
      <c r="BB724" s="213"/>
      <c r="BC724" s="213"/>
      <c r="BD724" s="213"/>
      <c r="BE724" s="213"/>
      <c r="BF724" s="213"/>
      <c r="BG724" s="213"/>
      <c r="BH724" s="213"/>
      <c r="BI724" s="213"/>
      <c r="BJ724" s="213"/>
      <c r="BK724" s="213"/>
      <c r="BL724" s="213"/>
      <c r="BM724" s="213"/>
      <c r="BN724" s="213"/>
      <c r="BO724" s="213"/>
      <c r="BP724" s="213"/>
      <c r="BQ724" s="213"/>
      <c r="BR724" s="213"/>
      <c r="BS724" s="213"/>
      <c r="BT724" s="213"/>
      <c r="BU724" s="213"/>
      <c r="BV724" s="213"/>
      <c r="BW724" s="213"/>
      <c r="BX724" s="213"/>
      <c r="BY724" s="213"/>
      <c r="BZ724" s="213"/>
      <c r="CA724" s="213"/>
      <c r="CB724" s="213"/>
      <c r="CC724" s="213"/>
      <c r="CD724" s="213"/>
      <c r="CE724" s="213"/>
    </row>
    <row r="725" spans="1:84" s="154" customFormat="1" ht="12.65" customHeight="1" x14ac:dyDescent="0.3">
      <c r="A725" s="154" t="s">
        <v>779</v>
      </c>
      <c r="B725" s="154" t="s">
        <v>861</v>
      </c>
      <c r="C725" s="154" t="s">
        <v>862</v>
      </c>
      <c r="D725" s="154" t="s">
        <v>863</v>
      </c>
      <c r="E725" s="154" t="s">
        <v>864</v>
      </c>
      <c r="F725" s="154" t="s">
        <v>865</v>
      </c>
      <c r="G725" s="154" t="s">
        <v>866</v>
      </c>
      <c r="H725" s="154" t="s">
        <v>867</v>
      </c>
      <c r="I725" s="154" t="s">
        <v>868</v>
      </c>
      <c r="J725" s="154" t="s">
        <v>869</v>
      </c>
      <c r="K725" s="154" t="s">
        <v>870</v>
      </c>
      <c r="L725" s="154" t="s">
        <v>871</v>
      </c>
      <c r="M725" s="154" t="s">
        <v>872</v>
      </c>
      <c r="N725" s="154" t="s">
        <v>873</v>
      </c>
      <c r="O725" s="154" t="s">
        <v>874</v>
      </c>
      <c r="P725" s="154" t="s">
        <v>875</v>
      </c>
      <c r="Q725" s="154" t="s">
        <v>876</v>
      </c>
      <c r="R725" s="154" t="s">
        <v>877</v>
      </c>
      <c r="S725" s="154" t="s">
        <v>878</v>
      </c>
      <c r="T725" s="154" t="s">
        <v>879</v>
      </c>
      <c r="U725" s="154" t="s">
        <v>880</v>
      </c>
      <c r="V725" s="154" t="s">
        <v>881</v>
      </c>
      <c r="W725" s="154" t="s">
        <v>882</v>
      </c>
      <c r="X725" s="154" t="s">
        <v>883</v>
      </c>
      <c r="Y725" s="154" t="s">
        <v>884</v>
      </c>
      <c r="Z725" s="154" t="s">
        <v>885</v>
      </c>
      <c r="AA725" s="154" t="s">
        <v>886</v>
      </c>
      <c r="AB725" s="154" t="s">
        <v>887</v>
      </c>
      <c r="AC725" s="154" t="s">
        <v>888</v>
      </c>
      <c r="AD725" s="154" t="s">
        <v>889</v>
      </c>
      <c r="AE725" s="154" t="s">
        <v>890</v>
      </c>
      <c r="AF725" s="154" t="s">
        <v>891</v>
      </c>
      <c r="AG725" s="154" t="s">
        <v>892</v>
      </c>
      <c r="AH725" s="154" t="s">
        <v>893</v>
      </c>
      <c r="AI725" s="154" t="s">
        <v>894</v>
      </c>
      <c r="AJ725" s="154" t="s">
        <v>895</v>
      </c>
      <c r="AK725" s="154" t="s">
        <v>896</v>
      </c>
      <c r="AL725" s="154" t="s">
        <v>897</v>
      </c>
      <c r="AM725" s="154" t="s">
        <v>898</v>
      </c>
      <c r="AN725" s="154" t="s">
        <v>899</v>
      </c>
      <c r="AO725" s="154" t="s">
        <v>900</v>
      </c>
      <c r="AP725" s="154" t="s">
        <v>901</v>
      </c>
      <c r="AQ725" s="154" t="s">
        <v>902</v>
      </c>
      <c r="AR725" s="154" t="s">
        <v>903</v>
      </c>
      <c r="AS725" s="154" t="s">
        <v>904</v>
      </c>
      <c r="AT725" s="154" t="s">
        <v>905</v>
      </c>
      <c r="AU725" s="154" t="s">
        <v>906</v>
      </c>
      <c r="AV725" s="154" t="s">
        <v>907</v>
      </c>
      <c r="AW725" s="154" t="s">
        <v>908</v>
      </c>
      <c r="AX725" s="154" t="s">
        <v>909</v>
      </c>
      <c r="AY725" s="154" t="s">
        <v>910</v>
      </c>
      <c r="AZ725" s="154" t="s">
        <v>911</v>
      </c>
      <c r="BA725" s="154" t="s">
        <v>912</v>
      </c>
      <c r="BB725" s="154" t="s">
        <v>913</v>
      </c>
      <c r="BC725" s="154" t="s">
        <v>914</v>
      </c>
      <c r="BD725" s="154" t="s">
        <v>915</v>
      </c>
      <c r="BE725" s="154" t="s">
        <v>916</v>
      </c>
      <c r="BF725" s="154" t="s">
        <v>917</v>
      </c>
      <c r="BG725" s="154" t="s">
        <v>918</v>
      </c>
      <c r="BH725" s="154" t="s">
        <v>919</v>
      </c>
      <c r="BI725" s="154" t="s">
        <v>920</v>
      </c>
      <c r="BJ725" s="154" t="s">
        <v>921</v>
      </c>
      <c r="BK725" s="154" t="s">
        <v>922</v>
      </c>
      <c r="BL725" s="154" t="s">
        <v>923</v>
      </c>
      <c r="BM725" s="154" t="s">
        <v>924</v>
      </c>
      <c r="BN725" s="154" t="s">
        <v>925</v>
      </c>
      <c r="BO725" s="154" t="s">
        <v>926</v>
      </c>
      <c r="BP725" s="154" t="s">
        <v>927</v>
      </c>
      <c r="BQ725" s="154" t="s">
        <v>928</v>
      </c>
      <c r="BR725" s="154" t="s">
        <v>929</v>
      </c>
    </row>
    <row r="726" spans="1:84" s="152" customFormat="1" ht="12.65" customHeight="1" x14ac:dyDescent="0.3">
      <c r="A726" s="153" t="str">
        <f>RIGHT(C83,3)&amp;"*"&amp;RIGHT(C82,4)&amp;"*"&amp;"A"</f>
        <v>079*2021*A</v>
      </c>
      <c r="B726" s="213">
        <f>ROUND(C111,0)</f>
        <v>494</v>
      </c>
      <c r="C726" s="213">
        <f>ROUND(C112,0)</f>
        <v>0</v>
      </c>
      <c r="D726" s="213">
        <f>ROUND(C113,0)</f>
        <v>0</v>
      </c>
      <c r="E726" s="213">
        <f>ROUND(C114,0)</f>
        <v>0</v>
      </c>
      <c r="F726" s="213">
        <f>ROUND(D111,0)</f>
        <v>1184</v>
      </c>
      <c r="G726" s="213">
        <f>ROUND(D112,0)</f>
        <v>0</v>
      </c>
      <c r="H726" s="213">
        <f>ROUND(D113,0)</f>
        <v>0</v>
      </c>
      <c r="I726" s="213">
        <f>ROUND(D114,0)</f>
        <v>0</v>
      </c>
      <c r="J726" s="213">
        <f>ROUND(C116,0)</f>
        <v>0</v>
      </c>
      <c r="K726" s="213">
        <f>ROUND(C117,0)</f>
        <v>0</v>
      </c>
      <c r="L726" s="213">
        <f>ROUND(C118,0)</f>
        <v>25</v>
      </c>
      <c r="M726" s="213">
        <f>ROUND(C119,0)</f>
        <v>0</v>
      </c>
      <c r="N726" s="213">
        <f>ROUND(C120,0)</f>
        <v>0</v>
      </c>
      <c r="O726" s="213">
        <f>ROUND(C121,0)</f>
        <v>0</v>
      </c>
      <c r="P726" s="213">
        <f>ROUND(C122,0)</f>
        <v>0</v>
      </c>
      <c r="Q726" s="213">
        <f>ROUND(C123,0)</f>
        <v>0</v>
      </c>
      <c r="R726" s="213">
        <f>ROUND(C124,0)</f>
        <v>0</v>
      </c>
      <c r="S726" s="213">
        <f>ROUND(C125,0)</f>
        <v>0</v>
      </c>
      <c r="T726" s="213"/>
      <c r="U726" s="213">
        <f>ROUND(C126,0)</f>
        <v>0</v>
      </c>
      <c r="V726" s="213">
        <f>ROUND(C128,0)</f>
        <v>0</v>
      </c>
      <c r="W726" s="213">
        <f>ROUND(C129,0)</f>
        <v>0</v>
      </c>
      <c r="X726" s="213">
        <f>ROUND(B138,0)</f>
        <v>0</v>
      </c>
      <c r="Y726" s="213">
        <f>ROUND(B139,0)</f>
        <v>833</v>
      </c>
      <c r="Z726" s="213">
        <f>ROUND(B140,0)</f>
        <v>0</v>
      </c>
      <c r="AA726" s="213">
        <f>ROUND(B141,0)</f>
        <v>7924250</v>
      </c>
      <c r="AB726" s="213">
        <f>ROUND(B142,0)</f>
        <v>22394061</v>
      </c>
      <c r="AC726" s="213">
        <f>ROUND(C138,0)</f>
        <v>0</v>
      </c>
      <c r="AD726" s="213">
        <f>ROUND(C139,0)</f>
        <v>0</v>
      </c>
      <c r="AE726" s="213">
        <f>ROUND(C140,0)</f>
        <v>0</v>
      </c>
      <c r="AF726" s="213">
        <f>ROUND(C141,0)</f>
        <v>18628</v>
      </c>
      <c r="AG726" s="213">
        <f>ROUND(C142,0)</f>
        <v>251801</v>
      </c>
      <c r="AH726" s="213">
        <f>ROUND(D138,0)</f>
        <v>494</v>
      </c>
      <c r="AI726" s="213">
        <f>ROUND(D139,0)</f>
        <v>351</v>
      </c>
      <c r="AJ726" s="213">
        <f>ROUND(D140,0)</f>
        <v>0</v>
      </c>
      <c r="AK726" s="213">
        <f>ROUND(D141,0)</f>
        <v>3191714</v>
      </c>
      <c r="AL726" s="213">
        <f>ROUND(D142,0)</f>
        <v>23454161</v>
      </c>
      <c r="AM726" s="213">
        <f>ROUND(B144,0)</f>
        <v>0</v>
      </c>
      <c r="AN726" s="213">
        <f>ROUND(B145,0)</f>
        <v>0</v>
      </c>
      <c r="AO726" s="213">
        <f>ROUND(B146,0)</f>
        <v>0</v>
      </c>
      <c r="AP726" s="213">
        <f>ROUND(B147,0)</f>
        <v>0</v>
      </c>
      <c r="AQ726" s="213">
        <f>ROUND(B148,0)</f>
        <v>0</v>
      </c>
      <c r="AR726" s="213">
        <f>ROUND(C144,0)</f>
        <v>0</v>
      </c>
      <c r="AS726" s="213">
        <f>ROUND(C145,0)</f>
        <v>0</v>
      </c>
      <c r="AT726" s="213">
        <f>ROUND(C146,0)</f>
        <v>0</v>
      </c>
      <c r="AU726" s="213">
        <f>ROUND(C147,0)</f>
        <v>0</v>
      </c>
      <c r="AV726" s="213">
        <f>ROUND(C148,0)</f>
        <v>0</v>
      </c>
      <c r="AW726" s="213">
        <f>ROUND(D144,0)</f>
        <v>0</v>
      </c>
      <c r="AX726" s="213">
        <f>ROUND(D145,0)</f>
        <v>0</v>
      </c>
      <c r="AY726" s="213">
        <f>ROUND(D146,0)</f>
        <v>0</v>
      </c>
      <c r="AZ726" s="213">
        <f>ROUND(D147,0)</f>
        <v>0</v>
      </c>
      <c r="BA726" s="213">
        <f>ROUND(D148,0)</f>
        <v>0</v>
      </c>
      <c r="BB726" s="213">
        <f>ROUND(B150,0)</f>
        <v>0</v>
      </c>
      <c r="BC726" s="213">
        <f>ROUND(B151,0)</f>
        <v>0</v>
      </c>
      <c r="BD726" s="213">
        <f>ROUND(B152,0)</f>
        <v>0</v>
      </c>
      <c r="BE726" s="213">
        <f>ROUND(B153,0)</f>
        <v>0</v>
      </c>
      <c r="BF726" s="213">
        <f>ROUND(B154,0)</f>
        <v>0</v>
      </c>
      <c r="BG726" s="213">
        <f>ROUND(C150,0)</f>
        <v>0</v>
      </c>
      <c r="BH726" s="213">
        <f>ROUND(C151,0)</f>
        <v>0</v>
      </c>
      <c r="BI726" s="213">
        <f>ROUND(C152,0)</f>
        <v>0</v>
      </c>
      <c r="BJ726" s="213">
        <f>ROUND(C153,0)</f>
        <v>0</v>
      </c>
      <c r="BK726" s="213">
        <f>ROUND(C154,0)</f>
        <v>0</v>
      </c>
      <c r="BL726" s="213">
        <f>ROUND(D150,0)</f>
        <v>0</v>
      </c>
      <c r="BM726" s="213">
        <f>ROUND(D151,0)</f>
        <v>0</v>
      </c>
      <c r="BN726" s="213">
        <f>ROUND(D152,0)</f>
        <v>0</v>
      </c>
      <c r="BO726" s="213">
        <f>ROUND(D153,0)</f>
        <v>0</v>
      </c>
      <c r="BP726" s="213">
        <f>ROUND(D154,0)</f>
        <v>0</v>
      </c>
      <c r="BQ726" s="213">
        <f>ROUND(B157,0)</f>
        <v>0</v>
      </c>
      <c r="BR726" s="213">
        <f>ROUND(C157,0)</f>
        <v>0</v>
      </c>
      <c r="BS726" s="213"/>
      <c r="BT726" s="213"/>
      <c r="BU726" s="213"/>
      <c r="BV726" s="213"/>
      <c r="BW726" s="213"/>
      <c r="BX726" s="213"/>
      <c r="BY726" s="213"/>
      <c r="BZ726" s="213"/>
      <c r="CA726" s="213"/>
      <c r="CB726" s="213"/>
      <c r="CC726" s="213"/>
      <c r="CD726" s="213"/>
      <c r="CE726" s="213"/>
    </row>
    <row r="727" spans="1:84" ht="12.65" customHeight="1" x14ac:dyDescent="0.3">
      <c r="B727" s="214"/>
      <c r="C727" s="214"/>
      <c r="D727" s="214"/>
      <c r="E727" s="214"/>
      <c r="F727" s="214"/>
      <c r="G727" s="214"/>
      <c r="H727" s="214"/>
      <c r="I727" s="214"/>
      <c r="J727" s="214"/>
      <c r="K727" s="214"/>
      <c r="L727" s="214"/>
      <c r="M727" s="214"/>
      <c r="N727" s="214"/>
      <c r="O727" s="214"/>
      <c r="P727" s="214"/>
      <c r="Q727" s="214"/>
      <c r="R727" s="214"/>
      <c r="S727" s="214"/>
      <c r="T727" s="214"/>
      <c r="U727" s="214"/>
      <c r="V727" s="214"/>
      <c r="W727" s="214"/>
      <c r="X727" s="214"/>
      <c r="Y727" s="214"/>
      <c r="Z727" s="214"/>
      <c r="AA727" s="214"/>
      <c r="AB727" s="214"/>
      <c r="AC727" s="214"/>
      <c r="AD727" s="214"/>
      <c r="AE727" s="214"/>
      <c r="AF727" s="214"/>
      <c r="AG727" s="214"/>
      <c r="AH727" s="214"/>
      <c r="AI727" s="214"/>
      <c r="AJ727" s="214"/>
      <c r="AK727" s="214"/>
      <c r="AL727" s="214"/>
      <c r="AM727" s="214"/>
      <c r="AN727" s="214"/>
      <c r="AO727" s="214"/>
      <c r="AP727" s="214"/>
      <c r="AQ727" s="214"/>
      <c r="AR727" s="214"/>
      <c r="AS727" s="214"/>
      <c r="AT727" s="214"/>
      <c r="AU727" s="214"/>
      <c r="AV727" s="214"/>
      <c r="AW727" s="214"/>
      <c r="AX727" s="214"/>
      <c r="AY727" s="214"/>
      <c r="AZ727" s="214"/>
      <c r="BA727" s="214"/>
      <c r="BB727" s="214"/>
      <c r="BC727" s="214"/>
      <c r="BD727" s="214"/>
      <c r="BE727" s="214"/>
      <c r="BF727" s="214"/>
      <c r="BG727" s="214"/>
      <c r="BH727" s="214"/>
      <c r="BI727" s="214"/>
      <c r="BJ727" s="214"/>
      <c r="BK727" s="214"/>
      <c r="BL727" s="214"/>
      <c r="BM727" s="214"/>
      <c r="BN727" s="214"/>
      <c r="BO727" s="214"/>
      <c r="BP727" s="214"/>
      <c r="BQ727" s="214"/>
      <c r="BR727" s="214"/>
      <c r="BS727" s="214"/>
      <c r="BT727" s="214"/>
      <c r="BU727" s="214"/>
      <c r="BV727" s="214"/>
      <c r="BW727" s="214"/>
      <c r="BX727" s="214"/>
      <c r="BY727" s="214"/>
      <c r="BZ727" s="214"/>
      <c r="CA727" s="214"/>
      <c r="CB727" s="214"/>
      <c r="CC727" s="214"/>
      <c r="CD727" s="214"/>
      <c r="CE727" s="214"/>
    </row>
    <row r="728" spans="1:84" s="152" customFormat="1" ht="12.65" customHeight="1" x14ac:dyDescent="0.3">
      <c r="A728" s="152" t="s">
        <v>930</v>
      </c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  <c r="Z728" s="213"/>
      <c r="AA728" s="213"/>
      <c r="AB728" s="213"/>
      <c r="AC728" s="213"/>
      <c r="AD728" s="213"/>
      <c r="AE728" s="213"/>
      <c r="AF728" s="213"/>
      <c r="AG728" s="213"/>
      <c r="AH728" s="213"/>
      <c r="AI728" s="213"/>
      <c r="AJ728" s="213"/>
      <c r="AK728" s="213"/>
      <c r="AL728" s="213"/>
      <c r="AM728" s="213"/>
      <c r="AN728" s="213"/>
      <c r="AO728" s="213"/>
      <c r="AP728" s="213"/>
      <c r="AQ728" s="213"/>
      <c r="AR728" s="213"/>
      <c r="AS728" s="213"/>
      <c r="AT728" s="213"/>
      <c r="AU728" s="213"/>
      <c r="AV728" s="213"/>
      <c r="AW728" s="213"/>
      <c r="AX728" s="213"/>
      <c r="AY728" s="213"/>
      <c r="AZ728" s="213"/>
      <c r="BA728" s="213"/>
      <c r="BB728" s="213"/>
      <c r="BC728" s="213"/>
      <c r="BD728" s="213"/>
      <c r="BE728" s="213"/>
      <c r="BF728" s="213"/>
      <c r="BG728" s="213"/>
      <c r="BH728" s="213"/>
      <c r="BI728" s="213"/>
      <c r="BJ728" s="213"/>
      <c r="BK728" s="213"/>
      <c r="BL728" s="213"/>
      <c r="BM728" s="213"/>
      <c r="BN728" s="213"/>
      <c r="BO728" s="213"/>
      <c r="BP728" s="213"/>
      <c r="BQ728" s="213"/>
      <c r="BR728" s="213"/>
      <c r="BS728" s="213"/>
      <c r="BT728" s="213"/>
      <c r="BU728" s="213"/>
      <c r="BV728" s="213"/>
      <c r="BW728" s="213"/>
      <c r="BX728" s="213"/>
      <c r="BY728" s="213"/>
      <c r="BZ728" s="213"/>
      <c r="CA728" s="213"/>
      <c r="CB728" s="213"/>
      <c r="CC728" s="213"/>
      <c r="CD728" s="213"/>
      <c r="CE728" s="213"/>
    </row>
    <row r="729" spans="1:84" s="154" customFormat="1" ht="12.65" customHeight="1" x14ac:dyDescent="0.3">
      <c r="A729" s="154" t="s">
        <v>779</v>
      </c>
      <c r="B729" s="154" t="s">
        <v>931</v>
      </c>
      <c r="C729" s="154" t="s">
        <v>932</v>
      </c>
      <c r="D729" s="154" t="s">
        <v>933</v>
      </c>
      <c r="E729" s="154" t="s">
        <v>934</v>
      </c>
      <c r="F729" s="154" t="s">
        <v>935</v>
      </c>
      <c r="G729" s="154" t="s">
        <v>936</v>
      </c>
      <c r="H729" s="154" t="s">
        <v>937</v>
      </c>
      <c r="I729" s="154" t="s">
        <v>938</v>
      </c>
      <c r="J729" s="154" t="s">
        <v>939</v>
      </c>
      <c r="K729" s="154" t="s">
        <v>940</v>
      </c>
      <c r="L729" s="154" t="s">
        <v>941</v>
      </c>
      <c r="M729" s="154" t="s">
        <v>942</v>
      </c>
      <c r="N729" s="154" t="s">
        <v>943</v>
      </c>
      <c r="O729" s="154" t="s">
        <v>944</v>
      </c>
      <c r="P729" s="154" t="s">
        <v>945</v>
      </c>
      <c r="Q729" s="154" t="s">
        <v>946</v>
      </c>
      <c r="R729" s="154" t="s">
        <v>947</v>
      </c>
      <c r="S729" s="154" t="s">
        <v>948</v>
      </c>
      <c r="T729" s="154" t="s">
        <v>949</v>
      </c>
      <c r="U729" s="154" t="s">
        <v>950</v>
      </c>
      <c r="V729" s="154" t="s">
        <v>951</v>
      </c>
      <c r="W729" s="154" t="s">
        <v>952</v>
      </c>
      <c r="X729" s="154" t="s">
        <v>953</v>
      </c>
      <c r="Y729" s="154" t="s">
        <v>954</v>
      </c>
      <c r="Z729" s="154" t="s">
        <v>955</v>
      </c>
      <c r="AA729" s="154" t="s">
        <v>956</v>
      </c>
      <c r="AB729" s="154" t="s">
        <v>957</v>
      </c>
      <c r="AC729" s="154" t="s">
        <v>958</v>
      </c>
      <c r="AD729" s="154" t="s">
        <v>959</v>
      </c>
      <c r="AE729" s="154" t="s">
        <v>960</v>
      </c>
      <c r="AF729" s="154" t="s">
        <v>961</v>
      </c>
      <c r="AG729" s="154" t="s">
        <v>962</v>
      </c>
      <c r="AH729" s="154" t="s">
        <v>963</v>
      </c>
      <c r="AI729" s="154" t="s">
        <v>964</v>
      </c>
      <c r="AJ729" s="154" t="s">
        <v>965</v>
      </c>
      <c r="AK729" s="154" t="s">
        <v>966</v>
      </c>
      <c r="AL729" s="154" t="s">
        <v>967</v>
      </c>
      <c r="AM729" s="154" t="s">
        <v>968</v>
      </c>
      <c r="AN729" s="154" t="s">
        <v>969</v>
      </c>
      <c r="AO729" s="154" t="s">
        <v>970</v>
      </c>
      <c r="AP729" s="154" t="s">
        <v>971</v>
      </c>
      <c r="AQ729" s="154" t="s">
        <v>972</v>
      </c>
      <c r="AR729" s="154" t="s">
        <v>973</v>
      </c>
      <c r="AS729" s="154" t="s">
        <v>974</v>
      </c>
      <c r="AT729" s="154" t="s">
        <v>975</v>
      </c>
      <c r="AU729" s="154" t="s">
        <v>976</v>
      </c>
      <c r="AV729" s="154" t="s">
        <v>977</v>
      </c>
      <c r="AW729" s="154" t="s">
        <v>978</v>
      </c>
      <c r="AX729" s="154" t="s">
        <v>979</v>
      </c>
      <c r="AY729" s="154" t="s">
        <v>980</v>
      </c>
      <c r="AZ729" s="154" t="s">
        <v>981</v>
      </c>
      <c r="BA729" s="154" t="s">
        <v>982</v>
      </c>
      <c r="BB729" s="154" t="s">
        <v>983</v>
      </c>
      <c r="BC729" s="154" t="s">
        <v>984</v>
      </c>
      <c r="BD729" s="154" t="s">
        <v>985</v>
      </c>
      <c r="BE729" s="154" t="s">
        <v>986</v>
      </c>
      <c r="BF729" s="154" t="s">
        <v>987</v>
      </c>
      <c r="BG729" s="154" t="s">
        <v>988</v>
      </c>
      <c r="BH729" s="154" t="s">
        <v>989</v>
      </c>
      <c r="BI729" s="154" t="s">
        <v>990</v>
      </c>
      <c r="BJ729" s="154" t="s">
        <v>991</v>
      </c>
      <c r="BK729" s="154" t="s">
        <v>992</v>
      </c>
      <c r="BL729" s="154" t="s">
        <v>993</v>
      </c>
      <c r="BM729" s="154" t="s">
        <v>994</v>
      </c>
      <c r="BN729" s="154" t="s">
        <v>995</v>
      </c>
      <c r="BO729" s="154" t="s">
        <v>996</v>
      </c>
      <c r="BP729" s="154" t="s">
        <v>997</v>
      </c>
      <c r="BQ729" s="154" t="s">
        <v>998</v>
      </c>
      <c r="BR729" s="154" t="s">
        <v>999</v>
      </c>
      <c r="BS729" s="154" t="s">
        <v>1000</v>
      </c>
      <c r="BT729" s="154" t="s">
        <v>1001</v>
      </c>
      <c r="BU729" s="154" t="s">
        <v>1002</v>
      </c>
      <c r="BV729" s="154" t="s">
        <v>1003</v>
      </c>
      <c r="BW729" s="154" t="s">
        <v>1004</v>
      </c>
      <c r="BX729" s="154" t="s">
        <v>1005</v>
      </c>
      <c r="BY729" s="154" t="s">
        <v>1006</v>
      </c>
      <c r="BZ729" s="154" t="s">
        <v>1007</v>
      </c>
      <c r="CA729" s="154" t="s">
        <v>1008</v>
      </c>
      <c r="CB729" s="154" t="s">
        <v>1009</v>
      </c>
      <c r="CC729" s="154" t="s">
        <v>1010</v>
      </c>
      <c r="CD729" s="154" t="s">
        <v>1011</v>
      </c>
      <c r="CE729" s="154" t="s">
        <v>1012</v>
      </c>
      <c r="CF729" s="154" t="s">
        <v>1013</v>
      </c>
    </row>
    <row r="730" spans="1:84" s="152" customFormat="1" ht="12.65" customHeight="1" x14ac:dyDescent="0.3">
      <c r="A730" s="153" t="str">
        <f>RIGHT(C83,3)&amp;"*"&amp;RIGHT(C82,4)&amp;"*"&amp;"A"</f>
        <v>079*2021*A</v>
      </c>
      <c r="B730" s="213">
        <f>ROUND(C250,0)</f>
        <v>9495164</v>
      </c>
      <c r="C730" s="213">
        <f>ROUND(C251,0)</f>
        <v>0</v>
      </c>
      <c r="D730" s="213">
        <f>ROUND(C252,0)</f>
        <v>6849885</v>
      </c>
      <c r="E730" s="213">
        <f>ROUND(C253,0)</f>
        <v>2918642</v>
      </c>
      <c r="F730" s="213">
        <f>ROUND(C254,0)</f>
        <v>0</v>
      </c>
      <c r="G730" s="213">
        <f>ROUND(C255,0)</f>
        <v>69382</v>
      </c>
      <c r="H730" s="213">
        <f>ROUND(C256,0)</f>
        <v>6248</v>
      </c>
      <c r="I730" s="213">
        <f>ROUND(C257,0)</f>
        <v>441265</v>
      </c>
      <c r="J730" s="213">
        <f>ROUND(C258,0)</f>
        <v>299923</v>
      </c>
      <c r="K730" s="213">
        <f>ROUND(C259,0)</f>
        <v>0</v>
      </c>
      <c r="L730" s="213">
        <f>ROUND(C262,0)</f>
        <v>16369454</v>
      </c>
      <c r="M730" s="213">
        <f>ROUND(C263,0)</f>
        <v>0</v>
      </c>
      <c r="N730" s="213">
        <f>ROUND(C264,0)</f>
        <v>0</v>
      </c>
      <c r="O730" s="213">
        <f>ROUND(C267,0)</f>
        <v>592509</v>
      </c>
      <c r="P730" s="213">
        <f>ROUND(C268,0)</f>
        <v>160430</v>
      </c>
      <c r="Q730" s="213">
        <f>ROUND(C269,0)</f>
        <v>14777252</v>
      </c>
      <c r="R730" s="213">
        <f>ROUND(C270,0)</f>
        <v>172574</v>
      </c>
      <c r="S730" s="213">
        <f>ROUND(C271,0)</f>
        <v>3318719</v>
      </c>
      <c r="T730" s="213">
        <f>ROUND(C272,0)</f>
        <v>11586875</v>
      </c>
      <c r="U730" s="213">
        <f>ROUND(C273,0)</f>
        <v>62063</v>
      </c>
      <c r="V730" s="213">
        <f>ROUND(C274,0)</f>
        <v>211752</v>
      </c>
      <c r="W730" s="213">
        <f>ROUND(C275,0)</f>
        <v>0</v>
      </c>
      <c r="X730" s="213">
        <f>ROUND(C276,0)</f>
        <v>23936954</v>
      </c>
      <c r="Y730" s="213">
        <f>ROUND(C279,0)</f>
        <v>0</v>
      </c>
      <c r="Z730" s="213">
        <f>ROUND(C280,0)</f>
        <v>0</v>
      </c>
      <c r="AA730" s="213">
        <f>ROUND(C281,0)</f>
        <v>0</v>
      </c>
      <c r="AB730" s="213">
        <f>ROUND(C282,0)</f>
        <v>33042</v>
      </c>
      <c r="AC730" s="213">
        <f>ROUND(C286,0)</f>
        <v>0</v>
      </c>
      <c r="AD730" s="213">
        <f>ROUND(C287,0)</f>
        <v>0</v>
      </c>
      <c r="AE730" s="213">
        <f>ROUND(C288,0)</f>
        <v>0</v>
      </c>
      <c r="AF730" s="213">
        <f>ROUND(C289,0)</f>
        <v>0</v>
      </c>
      <c r="AG730" s="213">
        <f>ROUND(C304,0)</f>
        <v>5188002</v>
      </c>
      <c r="AH730" s="213">
        <f>ROUND(C305,0)</f>
        <v>1178394</v>
      </c>
      <c r="AI730" s="213">
        <f>ROUND(C306,0)</f>
        <v>1063553</v>
      </c>
      <c r="AJ730" s="213">
        <f>ROUND(C307,0)</f>
        <v>50827</v>
      </c>
      <c r="AK730" s="213">
        <f>ROUND(C308,0)</f>
        <v>0</v>
      </c>
      <c r="AL730" s="213">
        <f>ROUND(C309,0)</f>
        <v>2372176</v>
      </c>
      <c r="AM730" s="213">
        <f>ROUND(C310,0)</f>
        <v>0</v>
      </c>
      <c r="AN730" s="213">
        <f>ROUND(C311,0)</f>
        <v>37704</v>
      </c>
      <c r="AO730" s="213">
        <f>ROUND(C312,0)</f>
        <v>4520058</v>
      </c>
      <c r="AP730" s="213">
        <f>ROUND(C313,0)</f>
        <v>0</v>
      </c>
      <c r="AQ730" s="213">
        <f>ROUND(C316,0)</f>
        <v>0</v>
      </c>
      <c r="AR730" s="213">
        <f>ROUND(C317,0)</f>
        <v>0</v>
      </c>
      <c r="AS730" s="213">
        <f>ROUND(C318,0)</f>
        <v>0</v>
      </c>
      <c r="AT730" s="213">
        <f>ROUND(C321,0)</f>
        <v>0</v>
      </c>
      <c r="AU730" s="213">
        <f>ROUND(C322,0)</f>
        <v>0</v>
      </c>
      <c r="AV730" s="213">
        <f>ROUND(C323,0)</f>
        <v>0</v>
      </c>
      <c r="AW730" s="213">
        <f>ROUND(C324,0)</f>
        <v>0</v>
      </c>
      <c r="AX730" s="213">
        <f>ROUND(C325,0)</f>
        <v>1878370</v>
      </c>
      <c r="AY730" s="213">
        <f>ROUND(C326,0)</f>
        <v>573596</v>
      </c>
      <c r="AZ730" s="213">
        <f>ROUND(C327,0)</f>
        <v>0</v>
      </c>
      <c r="BA730" s="213">
        <f>ROUND(C328,0)</f>
        <v>0</v>
      </c>
      <c r="BB730" s="213">
        <f>ROUND(C332,0)</f>
        <v>20728261</v>
      </c>
      <c r="BC730" s="213"/>
      <c r="BD730" s="213"/>
      <c r="BE730" s="213">
        <f>ROUND(C337,0)</f>
        <v>0</v>
      </c>
      <c r="BF730" s="213">
        <f>ROUND(C336,0)</f>
        <v>0</v>
      </c>
      <c r="BG730" s="213"/>
      <c r="BH730" s="213"/>
      <c r="BI730" s="213">
        <f>ROUND(CE60,2)</f>
        <v>129.63999999999999</v>
      </c>
      <c r="BJ730" s="213">
        <f>ROUND(C359,0)</f>
        <v>11081928</v>
      </c>
      <c r="BK730" s="213">
        <f>ROUND(C360,0)</f>
        <v>46100024</v>
      </c>
      <c r="BL730" s="213">
        <f>ROUND(C364,0)</f>
        <v>2611232</v>
      </c>
      <c r="BM730" s="213">
        <f>ROUND(C365,0)</f>
        <v>0</v>
      </c>
      <c r="BN730" s="213">
        <f>ROUND(C366,0)</f>
        <v>22964966</v>
      </c>
      <c r="BO730" s="213">
        <f>ROUND(C370,0)</f>
        <v>5518365</v>
      </c>
      <c r="BP730" s="213">
        <f>ROUND(C371,0)</f>
        <v>1411470</v>
      </c>
      <c r="BQ730" s="213">
        <f>ROUND(C378,0)</f>
        <v>13888964</v>
      </c>
      <c r="BR730" s="213">
        <f>ROUND(C379,0)</f>
        <v>4419356</v>
      </c>
      <c r="BS730" s="213">
        <f>ROUND(C380,0)</f>
        <v>0</v>
      </c>
      <c r="BT730" s="213">
        <f>ROUND(C381,0)</f>
        <v>3037344</v>
      </c>
      <c r="BU730" s="213">
        <f>ROUND(C382,0)</f>
        <v>0</v>
      </c>
      <c r="BV730" s="213">
        <f>ROUND(C383,0)</f>
        <v>4485080</v>
      </c>
      <c r="BW730" s="213">
        <f>ROUND(C384,0)</f>
        <v>1030241</v>
      </c>
      <c r="BX730" s="213">
        <f>ROUND(C385,0)</f>
        <v>166236</v>
      </c>
      <c r="BY730" s="213">
        <f>ROUND(C386,0)</f>
        <v>487740</v>
      </c>
      <c r="BZ730" s="213">
        <f>ROUND(C387,0)</f>
        <v>271978</v>
      </c>
      <c r="CA730" s="213">
        <f>ROUND(C388,0)</f>
        <v>112757</v>
      </c>
      <c r="CB730" s="213">
        <f>C363</f>
        <v>880091</v>
      </c>
      <c r="CC730" s="213">
        <f>ROUND(C389,0)</f>
        <v>4845334</v>
      </c>
      <c r="CD730" s="213">
        <f>ROUND(C392,0)</f>
        <v>0</v>
      </c>
      <c r="CE730" s="213">
        <f>ROUND(C394,0)</f>
        <v>0</v>
      </c>
      <c r="CF730" s="152">
        <f>ROUND(C395,0)</f>
        <v>0</v>
      </c>
    </row>
    <row r="731" spans="1:84" ht="12.65" customHeight="1" x14ac:dyDescent="0.3">
      <c r="B731" s="214"/>
      <c r="C731" s="214"/>
      <c r="D731" s="214"/>
      <c r="E731" s="214"/>
      <c r="F731" s="214"/>
      <c r="G731" s="214"/>
      <c r="H731" s="214"/>
      <c r="I731" s="214"/>
      <c r="J731" s="214"/>
      <c r="K731" s="214"/>
      <c r="L731" s="214"/>
      <c r="M731" s="214"/>
      <c r="N731" s="214"/>
      <c r="O731" s="214"/>
      <c r="P731" s="214"/>
      <c r="Q731" s="214"/>
      <c r="R731" s="214"/>
      <c r="S731" s="214"/>
      <c r="T731" s="214"/>
      <c r="U731" s="214"/>
      <c r="V731" s="214"/>
      <c r="W731" s="214"/>
      <c r="X731" s="214"/>
      <c r="Y731" s="214"/>
      <c r="Z731" s="214"/>
      <c r="AA731" s="214"/>
      <c r="AB731" s="214"/>
      <c r="AC731" s="214"/>
      <c r="AD731" s="214"/>
      <c r="AE731" s="214"/>
      <c r="AF731" s="214"/>
      <c r="AG731" s="214"/>
      <c r="AH731" s="214"/>
      <c r="AI731" s="214"/>
      <c r="AJ731" s="214"/>
      <c r="AK731" s="214"/>
      <c r="AL731" s="214"/>
      <c r="AM731" s="214"/>
      <c r="AN731" s="214"/>
      <c r="AO731" s="214"/>
      <c r="AP731" s="214"/>
      <c r="AQ731" s="214"/>
      <c r="AR731" s="214"/>
      <c r="AS731" s="214"/>
      <c r="AT731" s="214"/>
      <c r="AU731" s="214"/>
      <c r="AV731" s="214"/>
      <c r="AW731" s="214"/>
      <c r="AX731" s="214"/>
      <c r="AY731" s="214"/>
      <c r="AZ731" s="214"/>
      <c r="BA731" s="214"/>
      <c r="BB731" s="214"/>
      <c r="BC731" s="214"/>
      <c r="BD731" s="214"/>
      <c r="BE731" s="214"/>
      <c r="BF731" s="214"/>
      <c r="BG731" s="214"/>
      <c r="BH731" s="214"/>
      <c r="BI731" s="214"/>
      <c r="BJ731" s="214"/>
      <c r="BK731" s="214"/>
      <c r="BL731" s="214"/>
      <c r="BM731" s="214"/>
      <c r="BN731" s="214"/>
      <c r="BO731" s="214"/>
      <c r="BP731" s="214"/>
      <c r="BQ731" s="214"/>
      <c r="BR731" s="214"/>
      <c r="BS731" s="214"/>
      <c r="BT731" s="214"/>
      <c r="BU731" s="214"/>
      <c r="BV731" s="214"/>
      <c r="BW731" s="214"/>
      <c r="BX731" s="214"/>
      <c r="BY731" s="214"/>
      <c r="BZ731" s="214"/>
      <c r="CA731" s="214"/>
      <c r="CB731" s="214"/>
      <c r="CC731" s="214"/>
      <c r="CD731" s="214"/>
      <c r="CE731" s="214"/>
    </row>
    <row r="732" spans="1:84" s="152" customFormat="1" ht="12.65" customHeight="1" x14ac:dyDescent="0.3">
      <c r="A732" s="152" t="s">
        <v>1014</v>
      </c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  <c r="Z732" s="213"/>
      <c r="AA732" s="213"/>
      <c r="AB732" s="213"/>
      <c r="AC732" s="213"/>
      <c r="AD732" s="213"/>
      <c r="AE732" s="213"/>
      <c r="AF732" s="213"/>
      <c r="AG732" s="213"/>
      <c r="AH732" s="213"/>
      <c r="AI732" s="213"/>
      <c r="AJ732" s="213"/>
      <c r="AK732" s="213"/>
      <c r="AL732" s="213"/>
      <c r="AM732" s="213"/>
      <c r="AN732" s="213"/>
      <c r="AO732" s="213"/>
      <c r="AP732" s="213"/>
      <c r="AQ732" s="213"/>
      <c r="AR732" s="213"/>
      <c r="AS732" s="213"/>
      <c r="AT732" s="213"/>
      <c r="AU732" s="213"/>
      <c r="AV732" s="213"/>
      <c r="AW732" s="213"/>
      <c r="AX732" s="213"/>
      <c r="AY732" s="213"/>
      <c r="AZ732" s="213"/>
      <c r="BA732" s="213"/>
      <c r="BB732" s="213"/>
      <c r="BC732" s="213"/>
      <c r="BD732" s="213"/>
      <c r="BE732" s="213"/>
      <c r="BF732" s="213"/>
      <c r="BG732" s="213"/>
      <c r="BH732" s="213"/>
      <c r="BI732" s="213"/>
      <c r="BJ732" s="213"/>
      <c r="BK732" s="213"/>
      <c r="BL732" s="213"/>
      <c r="BM732" s="213"/>
      <c r="BN732" s="213"/>
      <c r="BO732" s="213"/>
      <c r="BP732" s="213"/>
      <c r="BQ732" s="213"/>
      <c r="BR732" s="213"/>
      <c r="BS732" s="213"/>
      <c r="BT732" s="213"/>
      <c r="BU732" s="213"/>
      <c r="BV732" s="213"/>
      <c r="BW732" s="213"/>
      <c r="BX732" s="213"/>
      <c r="BY732" s="213"/>
      <c r="BZ732" s="213"/>
      <c r="CA732" s="213"/>
      <c r="CB732" s="213"/>
      <c r="CC732" s="213"/>
      <c r="CD732" s="213"/>
      <c r="CE732" s="213"/>
    </row>
    <row r="733" spans="1:84" s="154" customFormat="1" ht="12.65" customHeight="1" x14ac:dyDescent="0.3">
      <c r="A733" s="154" t="s">
        <v>779</v>
      </c>
      <c r="B733" s="154" t="s">
        <v>1015</v>
      </c>
      <c r="C733" s="154" t="s">
        <v>1016</v>
      </c>
      <c r="D733" s="154" t="s">
        <v>1017</v>
      </c>
      <c r="E733" s="154" t="s">
        <v>1018</v>
      </c>
      <c r="F733" s="154" t="s">
        <v>1019</v>
      </c>
      <c r="G733" s="154" t="s">
        <v>1020</v>
      </c>
      <c r="H733" s="154" t="s">
        <v>1021</v>
      </c>
      <c r="I733" s="154" t="s">
        <v>1022</v>
      </c>
      <c r="J733" s="154" t="s">
        <v>1023</v>
      </c>
      <c r="K733" s="154" t="s">
        <v>1024</v>
      </c>
      <c r="L733" s="154" t="s">
        <v>1025</v>
      </c>
      <c r="M733" s="154" t="s">
        <v>1026</v>
      </c>
      <c r="N733" s="154" t="s">
        <v>1027</v>
      </c>
      <c r="O733" s="154" t="s">
        <v>1028</v>
      </c>
      <c r="P733" s="154" t="s">
        <v>1029</v>
      </c>
      <c r="Q733" s="154" t="s">
        <v>1030</v>
      </c>
      <c r="R733" s="154" t="s">
        <v>1031</v>
      </c>
      <c r="S733" s="154" t="s">
        <v>1032</v>
      </c>
      <c r="T733" s="154" t="s">
        <v>1033</v>
      </c>
      <c r="U733" s="154" t="s">
        <v>1034</v>
      </c>
      <c r="V733" s="154" t="s">
        <v>1035</v>
      </c>
      <c r="W733" s="154" t="s">
        <v>1036</v>
      </c>
      <c r="X733" s="154" t="s">
        <v>1037</v>
      </c>
      <c r="Y733" s="154" t="s">
        <v>1038</v>
      </c>
    </row>
    <row r="734" spans="1:84" s="152" customFormat="1" ht="12.65" customHeight="1" x14ac:dyDescent="0.3">
      <c r="A734" s="153" t="str">
        <f>RIGHT($C$83,3)&amp;"*"&amp;RIGHT($C$82,4)&amp;"*"&amp;C$55&amp;"*"&amp;"A"</f>
        <v>079*2021*6010*A</v>
      </c>
      <c r="B734" s="213">
        <f>ROUND(C59,0)</f>
        <v>0</v>
      </c>
      <c r="C734" s="213">
        <f>ROUND(C60,2)</f>
        <v>0</v>
      </c>
      <c r="D734" s="213">
        <f>ROUND(C61,0)</f>
        <v>0</v>
      </c>
      <c r="E734" s="213">
        <f>ROUND(C62,0)</f>
        <v>0</v>
      </c>
      <c r="F734" s="213">
        <f>ROUND(C63,0)</f>
        <v>0</v>
      </c>
      <c r="G734" s="213">
        <f>ROUND(C64,0)</f>
        <v>0</v>
      </c>
      <c r="H734" s="213">
        <f>ROUND(C65,0)</f>
        <v>0</v>
      </c>
      <c r="I734" s="213">
        <f>ROUND(C66,0)</f>
        <v>0</v>
      </c>
      <c r="J734" s="213">
        <f>ROUND(C67,0)</f>
        <v>0</v>
      </c>
      <c r="K734" s="213">
        <f>ROUND(C68,0)</f>
        <v>0</v>
      </c>
      <c r="L734" s="213">
        <f>ROUND(C69,0)</f>
        <v>0</v>
      </c>
      <c r="M734" s="213">
        <f>ROUND(C70,0)</f>
        <v>0</v>
      </c>
      <c r="N734" s="213">
        <f>ROUND(C75,0)</f>
        <v>0</v>
      </c>
      <c r="O734" s="213">
        <f>ROUND(C73,0)</f>
        <v>0</v>
      </c>
      <c r="P734" s="213">
        <f>IF(C76&gt;0,ROUND(C76,0),0)</f>
        <v>0</v>
      </c>
      <c r="Q734" s="213">
        <f>IF(C77&gt;0,ROUND(C77,0),0)</f>
        <v>0</v>
      </c>
      <c r="R734" s="213">
        <f>IF(C78&gt;0,ROUND(C78,0),0)</f>
        <v>0</v>
      </c>
      <c r="S734" s="213">
        <f>IF(C79&gt;0,ROUND(C79,0),0)</f>
        <v>0</v>
      </c>
      <c r="T734" s="213">
        <f>IF(C80&gt;0,ROUND(C80,2),0)</f>
        <v>0</v>
      </c>
      <c r="U734" s="213"/>
      <c r="V734" s="213"/>
      <c r="W734" s="213"/>
      <c r="X734" s="213"/>
      <c r="Y734" s="213" t="e">
        <f>IF(M668&lt;&gt;0,ROUND(M668,0),0)</f>
        <v>#DIV/0!</v>
      </c>
      <c r="Z734" s="213"/>
      <c r="AA734" s="213"/>
      <c r="AB734" s="213"/>
      <c r="AC734" s="213"/>
      <c r="AD734" s="213"/>
      <c r="AE734" s="213"/>
      <c r="AF734" s="213"/>
      <c r="AG734" s="213"/>
      <c r="AH734" s="213"/>
      <c r="AI734" s="213"/>
      <c r="AJ734" s="213"/>
      <c r="AK734" s="213"/>
      <c r="AL734" s="213"/>
      <c r="AM734" s="213"/>
      <c r="AN734" s="213"/>
      <c r="AO734" s="213"/>
      <c r="AP734" s="213"/>
      <c r="AQ734" s="213"/>
      <c r="AR734" s="213"/>
      <c r="AS734" s="213"/>
      <c r="AT734" s="213"/>
      <c r="AU734" s="213"/>
      <c r="AV734" s="213"/>
      <c r="AW734" s="213"/>
      <c r="AX734" s="213"/>
      <c r="AY734" s="213"/>
      <c r="AZ734" s="213"/>
      <c r="BA734" s="213"/>
      <c r="BB734" s="213"/>
      <c r="BC734" s="213"/>
      <c r="BD734" s="213"/>
      <c r="BE734" s="213"/>
      <c r="BF734" s="213"/>
      <c r="BG734" s="213"/>
      <c r="BH734" s="213"/>
      <c r="BI734" s="213"/>
      <c r="BJ734" s="213"/>
      <c r="BK734" s="213"/>
      <c r="BL734" s="213"/>
      <c r="BM734" s="213"/>
      <c r="BN734" s="213"/>
      <c r="BO734" s="213"/>
      <c r="BP734" s="213"/>
      <c r="BQ734" s="213"/>
      <c r="BR734" s="213"/>
      <c r="BS734" s="213"/>
      <c r="BT734" s="213"/>
      <c r="BU734" s="213"/>
      <c r="BV734" s="213"/>
      <c r="BW734" s="213"/>
      <c r="BX734" s="213"/>
      <c r="BY734" s="213"/>
      <c r="BZ734" s="213"/>
      <c r="CA734" s="213"/>
      <c r="CB734" s="213"/>
      <c r="CC734" s="213"/>
      <c r="CD734" s="213"/>
      <c r="CE734" s="213"/>
    </row>
    <row r="735" spans="1:84" ht="12.65" customHeight="1" x14ac:dyDescent="0.3">
      <c r="A735" s="160" t="str">
        <f>RIGHT($C$83,3)&amp;"*"&amp;RIGHT($C$82,4)&amp;"*"&amp;D$55&amp;"*"&amp;"A"</f>
        <v>079*2021*6030*A</v>
      </c>
      <c r="B735" s="213">
        <f>ROUND(D59,0)</f>
        <v>0</v>
      </c>
      <c r="C735" s="215">
        <f>ROUND(D60,2)</f>
        <v>0</v>
      </c>
      <c r="D735" s="213">
        <f>ROUND(D61,0)</f>
        <v>0</v>
      </c>
      <c r="E735" s="213">
        <f>ROUND(D62,0)</f>
        <v>0</v>
      </c>
      <c r="F735" s="213">
        <f>ROUND(D63,0)</f>
        <v>0</v>
      </c>
      <c r="G735" s="213">
        <f>ROUND(D64,0)</f>
        <v>0</v>
      </c>
      <c r="H735" s="213">
        <f>ROUND(D65,0)</f>
        <v>0</v>
      </c>
      <c r="I735" s="213">
        <f>ROUND(D66,0)</f>
        <v>0</v>
      </c>
      <c r="J735" s="213">
        <f>ROUND(D67,0)</f>
        <v>0</v>
      </c>
      <c r="K735" s="213">
        <f>ROUND(D68,0)</f>
        <v>0</v>
      </c>
      <c r="L735" s="213">
        <f>ROUND(D69,0)</f>
        <v>0</v>
      </c>
      <c r="M735" s="213">
        <f>ROUND(D70,0)</f>
        <v>0</v>
      </c>
      <c r="N735" s="213">
        <f>ROUND(D75,0)</f>
        <v>0</v>
      </c>
      <c r="O735" s="213">
        <f>ROUND(D73,0)</f>
        <v>0</v>
      </c>
      <c r="P735" s="213">
        <f>IF(D76&gt;0,ROUND(D76,0),0)</f>
        <v>0</v>
      </c>
      <c r="Q735" s="213">
        <f>IF(D77&gt;0,ROUND(D77,0),0)</f>
        <v>0</v>
      </c>
      <c r="R735" s="213">
        <f>IF(D78&gt;0,ROUND(D78,0),0)</f>
        <v>0</v>
      </c>
      <c r="S735" s="213">
        <f>IF(D79&gt;0,ROUND(D79,0),0)</f>
        <v>0</v>
      </c>
      <c r="T735" s="215">
        <f>IF(D80&gt;0,ROUND(D80,2),0)</f>
        <v>0</v>
      </c>
      <c r="U735" s="213"/>
      <c r="V735" s="214"/>
      <c r="W735" s="213"/>
      <c r="X735" s="213"/>
      <c r="Y735" s="213" t="e">
        <f t="shared" ref="Y735:Y779" si="21">IF(M669&lt;&gt;0,ROUND(M669,0),0)</f>
        <v>#DIV/0!</v>
      </c>
      <c r="Z735" s="214"/>
      <c r="AA735" s="214"/>
      <c r="AB735" s="214"/>
      <c r="AC735" s="214"/>
      <c r="AD735" s="214"/>
      <c r="AE735" s="214"/>
      <c r="AF735" s="214"/>
      <c r="AG735" s="214"/>
      <c r="AH735" s="214"/>
      <c r="AI735" s="214"/>
      <c r="AJ735" s="214"/>
      <c r="AK735" s="214"/>
      <c r="AL735" s="214"/>
      <c r="AM735" s="214"/>
      <c r="AN735" s="214"/>
      <c r="AO735" s="214"/>
      <c r="AP735" s="214"/>
      <c r="AQ735" s="214"/>
      <c r="AR735" s="214"/>
      <c r="AS735" s="214"/>
      <c r="AT735" s="214"/>
      <c r="AU735" s="214"/>
      <c r="AV735" s="214"/>
      <c r="AW735" s="214"/>
      <c r="AX735" s="214"/>
      <c r="AY735" s="214"/>
      <c r="AZ735" s="214"/>
      <c r="BA735" s="214"/>
      <c r="BB735" s="214"/>
      <c r="BC735" s="214"/>
      <c r="BD735" s="214"/>
      <c r="BE735" s="214"/>
      <c r="BF735" s="214"/>
      <c r="BG735" s="214"/>
      <c r="BH735" s="214"/>
      <c r="BI735" s="214"/>
      <c r="BJ735" s="214"/>
      <c r="BK735" s="214"/>
      <c r="BL735" s="214"/>
      <c r="BM735" s="214"/>
      <c r="BN735" s="214"/>
      <c r="BO735" s="214"/>
      <c r="BP735" s="214"/>
      <c r="BQ735" s="214"/>
      <c r="BR735" s="214"/>
      <c r="BS735" s="214"/>
      <c r="BT735" s="214"/>
      <c r="BU735" s="214"/>
      <c r="BV735" s="214"/>
      <c r="BW735" s="214"/>
      <c r="BX735" s="214"/>
      <c r="BY735" s="214"/>
      <c r="BZ735" s="214"/>
      <c r="CA735" s="214"/>
      <c r="CB735" s="214"/>
      <c r="CC735" s="214"/>
      <c r="CD735" s="214"/>
      <c r="CE735" s="214"/>
    </row>
    <row r="736" spans="1:84" ht="12.65" customHeight="1" x14ac:dyDescent="0.3">
      <c r="A736" s="160" t="str">
        <f>RIGHT($C$83,3)&amp;"*"&amp;RIGHT($C$82,4)&amp;"*"&amp;E$55&amp;"*"&amp;"A"</f>
        <v>079*2021*6070*A</v>
      </c>
      <c r="B736" s="213">
        <f>ROUND(E59,0)</f>
        <v>1184</v>
      </c>
      <c r="C736" s="215">
        <f>ROUND(E60,2)</f>
        <v>20.28</v>
      </c>
      <c r="D736" s="213">
        <f>ROUND(E61,0)</f>
        <v>2190458</v>
      </c>
      <c r="E736" s="213">
        <f>ROUND(E62,0)</f>
        <v>588575</v>
      </c>
      <c r="F736" s="213">
        <f>ROUND(E63,0)</f>
        <v>0</v>
      </c>
      <c r="G736" s="213">
        <f>ROUND(E64,0)</f>
        <v>196971</v>
      </c>
      <c r="H736" s="213">
        <f>ROUND(E65,0)</f>
        <v>0</v>
      </c>
      <c r="I736" s="213">
        <f>ROUND(E66,0)</f>
        <v>93476</v>
      </c>
      <c r="J736" s="213">
        <f>ROUND(E67,0)</f>
        <v>147261</v>
      </c>
      <c r="K736" s="213">
        <f>ROUND(E68,0)</f>
        <v>4300</v>
      </c>
      <c r="L736" s="213">
        <f>ROUND(E69,0)</f>
        <v>77946</v>
      </c>
      <c r="M736" s="213">
        <f>ROUND(E70,0)</f>
        <v>0</v>
      </c>
      <c r="N736" s="213">
        <f>ROUND(E75,0)</f>
        <v>4546728</v>
      </c>
      <c r="O736" s="213">
        <f>ROUND(E73,0)</f>
        <v>4196002</v>
      </c>
      <c r="P736" s="213">
        <f>IF(E76&gt;0,ROUND(E76,0),0)</f>
        <v>8046</v>
      </c>
      <c r="Q736" s="213">
        <f>IF(E77&gt;0,ROUND(E77,0),0)</f>
        <v>0</v>
      </c>
      <c r="R736" s="213">
        <f>IF(E78&gt;0,ROUND(E78,0),0)</f>
        <v>0</v>
      </c>
      <c r="S736" s="213">
        <f>IF(E79&gt;0,ROUND(E79,0),0)</f>
        <v>48501</v>
      </c>
      <c r="T736" s="215">
        <f>IF(E80&gt;0,ROUND(E80,2),0)</f>
        <v>20.28</v>
      </c>
      <c r="U736" s="213"/>
      <c r="V736" s="214"/>
      <c r="W736" s="213"/>
      <c r="X736" s="213"/>
      <c r="Y736" s="213" t="e">
        <f t="shared" si="21"/>
        <v>#DIV/0!</v>
      </c>
      <c r="Z736" s="214"/>
      <c r="AA736" s="214"/>
      <c r="AB736" s="214"/>
      <c r="AC736" s="214"/>
      <c r="AD736" s="214"/>
      <c r="AE736" s="214"/>
      <c r="AF736" s="214"/>
      <c r="AG736" s="214"/>
      <c r="AH736" s="214"/>
      <c r="AI736" s="214"/>
      <c r="AJ736" s="214"/>
      <c r="AK736" s="214"/>
      <c r="AL736" s="214"/>
      <c r="AM736" s="214"/>
      <c r="AN736" s="214"/>
      <c r="AO736" s="214"/>
      <c r="AP736" s="214"/>
      <c r="AQ736" s="214"/>
      <c r="AR736" s="214"/>
      <c r="AS736" s="214"/>
      <c r="AT736" s="214"/>
      <c r="AU736" s="214"/>
      <c r="AV736" s="214"/>
      <c r="AW736" s="214"/>
      <c r="AX736" s="214"/>
      <c r="AY736" s="214"/>
      <c r="AZ736" s="214"/>
      <c r="BA736" s="214"/>
      <c r="BB736" s="214"/>
      <c r="BC736" s="214"/>
      <c r="BD736" s="214"/>
      <c r="BE736" s="214"/>
      <c r="BF736" s="214"/>
      <c r="BG736" s="214"/>
      <c r="BH736" s="214"/>
      <c r="BI736" s="214"/>
      <c r="BJ736" s="214"/>
      <c r="BK736" s="214"/>
      <c r="BL736" s="214"/>
      <c r="BM736" s="214"/>
      <c r="BN736" s="214"/>
      <c r="BO736" s="214"/>
      <c r="BP736" s="214"/>
      <c r="BQ736" s="214"/>
      <c r="BR736" s="214"/>
      <c r="BS736" s="214"/>
      <c r="BT736" s="214"/>
      <c r="BU736" s="214"/>
      <c r="BV736" s="214"/>
      <c r="BW736" s="214"/>
      <c r="BX736" s="214"/>
      <c r="BY736" s="214"/>
      <c r="BZ736" s="214"/>
      <c r="CA736" s="214"/>
      <c r="CB736" s="214"/>
      <c r="CC736" s="214"/>
      <c r="CD736" s="214"/>
      <c r="CE736" s="214"/>
    </row>
    <row r="737" spans="1:83" ht="12.65" customHeight="1" x14ac:dyDescent="0.3">
      <c r="A737" s="160" t="str">
        <f>RIGHT($C$83,3)&amp;"*"&amp;RIGHT($C$82,4)&amp;"*"&amp;F$55&amp;"*"&amp;"A"</f>
        <v>079*2021*6100*A</v>
      </c>
      <c r="B737" s="213">
        <f>ROUND(F59,0)</f>
        <v>0</v>
      </c>
      <c r="C737" s="215">
        <f>ROUND(F60,2)</f>
        <v>0</v>
      </c>
      <c r="D737" s="213">
        <f>ROUND(F61,0)</f>
        <v>0</v>
      </c>
      <c r="E737" s="213">
        <f>ROUND(F62,0)</f>
        <v>0</v>
      </c>
      <c r="F737" s="213">
        <f>ROUND(F63,0)</f>
        <v>0</v>
      </c>
      <c r="G737" s="213">
        <f>ROUND(F64,0)</f>
        <v>0</v>
      </c>
      <c r="H737" s="213">
        <f>ROUND(F65,0)</f>
        <v>0</v>
      </c>
      <c r="I737" s="213">
        <f>ROUND(F66,0)</f>
        <v>0</v>
      </c>
      <c r="J737" s="213">
        <f>ROUND(F67,0)</f>
        <v>0</v>
      </c>
      <c r="K737" s="213">
        <f>ROUND(F68,0)</f>
        <v>0</v>
      </c>
      <c r="L737" s="213">
        <f>ROUND(F69,0)</f>
        <v>0</v>
      </c>
      <c r="M737" s="213">
        <f>ROUND(F70,0)</f>
        <v>0</v>
      </c>
      <c r="N737" s="213">
        <f>ROUND(F75,0)</f>
        <v>0</v>
      </c>
      <c r="O737" s="213">
        <f>ROUND(F73,0)</f>
        <v>0</v>
      </c>
      <c r="P737" s="213">
        <f>IF(F76&gt;0,ROUND(F76,0),0)</f>
        <v>0</v>
      </c>
      <c r="Q737" s="213">
        <f>IF(F77&gt;0,ROUND(F77,0),0)</f>
        <v>0</v>
      </c>
      <c r="R737" s="213">
        <f>IF(F78&gt;0,ROUND(F78,0),0)</f>
        <v>0</v>
      </c>
      <c r="S737" s="213">
        <f>IF(F79&gt;0,ROUND(F79,0),0)</f>
        <v>0</v>
      </c>
      <c r="T737" s="215">
        <f>IF(F80&gt;0,ROUND(F80,2),0)</f>
        <v>0</v>
      </c>
      <c r="U737" s="213"/>
      <c r="V737" s="214"/>
      <c r="W737" s="213"/>
      <c r="X737" s="213"/>
      <c r="Y737" s="213" t="e">
        <f t="shared" si="21"/>
        <v>#DIV/0!</v>
      </c>
      <c r="Z737" s="214"/>
      <c r="AA737" s="214"/>
      <c r="AB737" s="214"/>
      <c r="AC737" s="214"/>
      <c r="AD737" s="214"/>
      <c r="AE737" s="214"/>
      <c r="AF737" s="214"/>
      <c r="AG737" s="214"/>
      <c r="AH737" s="214"/>
      <c r="AI737" s="214"/>
      <c r="AJ737" s="214"/>
      <c r="AK737" s="214"/>
      <c r="AL737" s="214"/>
      <c r="AM737" s="214"/>
      <c r="AN737" s="214"/>
      <c r="AO737" s="214"/>
      <c r="AP737" s="214"/>
      <c r="AQ737" s="214"/>
      <c r="AR737" s="214"/>
      <c r="AS737" s="214"/>
      <c r="AT737" s="214"/>
      <c r="AU737" s="214"/>
      <c r="AV737" s="214"/>
      <c r="AW737" s="214"/>
      <c r="AX737" s="214"/>
      <c r="AY737" s="214"/>
      <c r="AZ737" s="214"/>
      <c r="BA737" s="214"/>
      <c r="BB737" s="214"/>
      <c r="BC737" s="214"/>
      <c r="BD737" s="214"/>
      <c r="BE737" s="214"/>
      <c r="BF737" s="214"/>
      <c r="BG737" s="214"/>
      <c r="BH737" s="214"/>
      <c r="BI737" s="214"/>
      <c r="BJ737" s="214"/>
      <c r="BK737" s="214"/>
      <c r="BL737" s="214"/>
      <c r="BM737" s="214"/>
      <c r="BN737" s="214"/>
      <c r="BO737" s="214"/>
      <c r="BP737" s="214"/>
      <c r="BQ737" s="214"/>
      <c r="BR737" s="214"/>
      <c r="BS737" s="214"/>
      <c r="BT737" s="214"/>
      <c r="BU737" s="214"/>
      <c r="BV737" s="214"/>
      <c r="BW737" s="214"/>
      <c r="BX737" s="214"/>
      <c r="BY737" s="214"/>
      <c r="BZ737" s="214"/>
      <c r="CA737" s="214"/>
      <c r="CB737" s="214"/>
      <c r="CC737" s="214"/>
      <c r="CD737" s="214"/>
      <c r="CE737" s="214"/>
    </row>
    <row r="738" spans="1:83" ht="12.65" customHeight="1" x14ac:dyDescent="0.3">
      <c r="A738" s="160" t="str">
        <f>RIGHT($C$83,3)&amp;"*"&amp;RIGHT($C$82,4)&amp;"*"&amp;G$55&amp;"*"&amp;"A"</f>
        <v>079*2021*6120*A</v>
      </c>
      <c r="B738" s="213">
        <f>ROUND(G59,0)</f>
        <v>0</v>
      </c>
      <c r="C738" s="215">
        <f>ROUND(G60,2)</f>
        <v>0</v>
      </c>
      <c r="D738" s="213">
        <f>ROUND(G61,0)</f>
        <v>0</v>
      </c>
      <c r="E738" s="213">
        <f>ROUND(G62,0)</f>
        <v>0</v>
      </c>
      <c r="F738" s="213">
        <f>ROUND(G63,0)</f>
        <v>0</v>
      </c>
      <c r="G738" s="213">
        <f>ROUND(G64,0)</f>
        <v>0</v>
      </c>
      <c r="H738" s="213">
        <f>ROUND(G65,0)</f>
        <v>0</v>
      </c>
      <c r="I738" s="213">
        <f>ROUND(G66,0)</f>
        <v>0</v>
      </c>
      <c r="J738" s="213">
        <f>ROUND(G67,0)</f>
        <v>0</v>
      </c>
      <c r="K738" s="213">
        <f>ROUND(G68,0)</f>
        <v>0</v>
      </c>
      <c r="L738" s="213">
        <f>ROUND(G69,0)</f>
        <v>0</v>
      </c>
      <c r="M738" s="213">
        <f>ROUND(G70,0)</f>
        <v>0</v>
      </c>
      <c r="N738" s="213">
        <f>ROUND(G75,0)</f>
        <v>0</v>
      </c>
      <c r="O738" s="213">
        <f>ROUND(G73,0)</f>
        <v>0</v>
      </c>
      <c r="P738" s="213">
        <f>IF(G76&gt;0,ROUND(G76,0),0)</f>
        <v>0</v>
      </c>
      <c r="Q738" s="213">
        <f>IF(G77&gt;0,ROUND(G77,0),0)</f>
        <v>0</v>
      </c>
      <c r="R738" s="213">
        <f>IF(G78&gt;0,ROUND(G78,0),0)</f>
        <v>0</v>
      </c>
      <c r="S738" s="213">
        <f>IF(G79&gt;0,ROUND(G79,0),0)</f>
        <v>0</v>
      </c>
      <c r="T738" s="215">
        <f>IF(G80&gt;0,ROUND(G80,2),0)</f>
        <v>0</v>
      </c>
      <c r="U738" s="213"/>
      <c r="V738" s="214"/>
      <c r="W738" s="213"/>
      <c r="X738" s="213"/>
      <c r="Y738" s="213" t="e">
        <f t="shared" si="21"/>
        <v>#DIV/0!</v>
      </c>
      <c r="Z738" s="214"/>
      <c r="AA738" s="214"/>
      <c r="AB738" s="214"/>
      <c r="AC738" s="214"/>
      <c r="AD738" s="214"/>
      <c r="AE738" s="214"/>
      <c r="AF738" s="214"/>
      <c r="AG738" s="214"/>
      <c r="AH738" s="214"/>
      <c r="AI738" s="214"/>
      <c r="AJ738" s="214"/>
      <c r="AK738" s="214"/>
      <c r="AL738" s="214"/>
      <c r="AM738" s="214"/>
      <c r="AN738" s="214"/>
      <c r="AO738" s="214"/>
      <c r="AP738" s="214"/>
      <c r="AQ738" s="214"/>
      <c r="AR738" s="214"/>
      <c r="AS738" s="214"/>
      <c r="AT738" s="214"/>
      <c r="AU738" s="214"/>
      <c r="AV738" s="214"/>
      <c r="AW738" s="214"/>
      <c r="AX738" s="214"/>
      <c r="AY738" s="214"/>
      <c r="AZ738" s="214"/>
      <c r="BA738" s="214"/>
      <c r="BB738" s="214"/>
      <c r="BC738" s="214"/>
      <c r="BD738" s="214"/>
      <c r="BE738" s="214"/>
      <c r="BF738" s="214"/>
      <c r="BG738" s="214"/>
      <c r="BH738" s="214"/>
      <c r="BI738" s="214"/>
      <c r="BJ738" s="214"/>
      <c r="BK738" s="214"/>
      <c r="BL738" s="214"/>
      <c r="BM738" s="214"/>
      <c r="BN738" s="214"/>
      <c r="BO738" s="214"/>
      <c r="BP738" s="214"/>
      <c r="BQ738" s="214"/>
      <c r="BR738" s="214"/>
      <c r="BS738" s="214"/>
      <c r="BT738" s="214"/>
      <c r="BU738" s="214"/>
      <c r="BV738" s="214"/>
      <c r="BW738" s="214"/>
      <c r="BX738" s="214"/>
      <c r="BY738" s="214"/>
      <c r="BZ738" s="214"/>
      <c r="CA738" s="214"/>
      <c r="CB738" s="214"/>
      <c r="CC738" s="214"/>
      <c r="CD738" s="214"/>
      <c r="CE738" s="214"/>
    </row>
    <row r="739" spans="1:83" ht="12.65" customHeight="1" x14ac:dyDescent="0.3">
      <c r="A739" s="160" t="str">
        <f>RIGHT($C$83,3)&amp;"*"&amp;RIGHT($C$82,4)&amp;"*"&amp;H$55&amp;"*"&amp;"A"</f>
        <v>079*2021*6140*A</v>
      </c>
      <c r="B739" s="213">
        <f>ROUND(H59,0)</f>
        <v>0</v>
      </c>
      <c r="C739" s="215">
        <f>ROUND(H60,2)</f>
        <v>0</v>
      </c>
      <c r="D739" s="213">
        <f>ROUND(H61,0)</f>
        <v>0</v>
      </c>
      <c r="E739" s="213">
        <f>ROUND(H62,0)</f>
        <v>0</v>
      </c>
      <c r="F739" s="213">
        <f>ROUND(H63,0)</f>
        <v>0</v>
      </c>
      <c r="G739" s="213">
        <f>ROUND(H64,0)</f>
        <v>0</v>
      </c>
      <c r="H739" s="213">
        <f>ROUND(H65,0)</f>
        <v>0</v>
      </c>
      <c r="I739" s="213">
        <f>ROUND(H66,0)</f>
        <v>0</v>
      </c>
      <c r="J739" s="213">
        <f>ROUND(H67,0)</f>
        <v>0</v>
      </c>
      <c r="K739" s="213">
        <f>ROUND(H68,0)</f>
        <v>0</v>
      </c>
      <c r="L739" s="213">
        <f>ROUND(H69,0)</f>
        <v>0</v>
      </c>
      <c r="M739" s="213">
        <f>ROUND(H70,0)</f>
        <v>0</v>
      </c>
      <c r="N739" s="213">
        <f>ROUND(H75,0)</f>
        <v>0</v>
      </c>
      <c r="O739" s="213">
        <f>ROUND(H73,0)</f>
        <v>0</v>
      </c>
      <c r="P739" s="213">
        <f>IF(H76&gt;0,ROUND(H76,0),0)</f>
        <v>0</v>
      </c>
      <c r="Q739" s="213">
        <f>IF(H77&gt;0,ROUND(H77,0),0)</f>
        <v>0</v>
      </c>
      <c r="R739" s="213">
        <f>IF(H78&gt;0,ROUND(H78,0),0)</f>
        <v>0</v>
      </c>
      <c r="S739" s="213">
        <f>IF(H79&gt;0,ROUND(H79,0),0)</f>
        <v>0</v>
      </c>
      <c r="T739" s="215">
        <f>IF(H80&gt;0,ROUND(H80,2),0)</f>
        <v>0</v>
      </c>
      <c r="U739" s="213"/>
      <c r="V739" s="214"/>
      <c r="W739" s="213"/>
      <c r="X739" s="213"/>
      <c r="Y739" s="213" t="e">
        <f t="shared" si="21"/>
        <v>#DIV/0!</v>
      </c>
      <c r="Z739" s="214"/>
      <c r="AA739" s="214"/>
      <c r="AB739" s="214"/>
      <c r="AC739" s="214"/>
      <c r="AD739" s="214"/>
      <c r="AE739" s="214"/>
      <c r="AF739" s="214"/>
      <c r="AG739" s="214"/>
      <c r="AH739" s="214"/>
      <c r="AI739" s="214"/>
      <c r="AJ739" s="214"/>
      <c r="AK739" s="214"/>
      <c r="AL739" s="214"/>
      <c r="AM739" s="214"/>
      <c r="AN739" s="214"/>
      <c r="AO739" s="214"/>
      <c r="AP739" s="214"/>
      <c r="AQ739" s="214"/>
      <c r="AR739" s="214"/>
      <c r="AS739" s="214"/>
      <c r="AT739" s="214"/>
      <c r="AU739" s="214"/>
      <c r="AV739" s="214"/>
      <c r="AW739" s="214"/>
      <c r="AX739" s="214"/>
      <c r="AY739" s="214"/>
      <c r="AZ739" s="214"/>
      <c r="BA739" s="214"/>
      <c r="BB739" s="214"/>
      <c r="BC739" s="214"/>
      <c r="BD739" s="214"/>
      <c r="BE739" s="214"/>
      <c r="BF739" s="214"/>
      <c r="BG739" s="214"/>
      <c r="BH739" s="214"/>
      <c r="BI739" s="214"/>
      <c r="BJ739" s="214"/>
      <c r="BK739" s="214"/>
      <c r="BL739" s="214"/>
      <c r="BM739" s="214"/>
      <c r="BN739" s="214"/>
      <c r="BO739" s="214"/>
      <c r="BP739" s="214"/>
      <c r="BQ739" s="214"/>
      <c r="BR739" s="214"/>
      <c r="BS739" s="214"/>
      <c r="BT739" s="214"/>
      <c r="BU739" s="214"/>
      <c r="BV739" s="214"/>
      <c r="BW739" s="214"/>
      <c r="BX739" s="214"/>
      <c r="BY739" s="214"/>
      <c r="BZ739" s="214"/>
      <c r="CA739" s="214"/>
      <c r="CB739" s="214"/>
      <c r="CC739" s="214"/>
      <c r="CD739" s="214"/>
      <c r="CE739" s="214"/>
    </row>
    <row r="740" spans="1:83" ht="12.65" customHeight="1" x14ac:dyDescent="0.3">
      <c r="A740" s="160" t="str">
        <f>RIGHT($C$83,3)&amp;"*"&amp;RIGHT($C$82,4)&amp;"*"&amp;I$55&amp;"*"&amp;"A"</f>
        <v>079*2021*6150*A</v>
      </c>
      <c r="B740" s="213">
        <f>ROUND(I59,0)</f>
        <v>0</v>
      </c>
      <c r="C740" s="215">
        <f>ROUND(I60,2)</f>
        <v>0</v>
      </c>
      <c r="D740" s="213">
        <f>ROUND(I61,0)</f>
        <v>0</v>
      </c>
      <c r="E740" s="213">
        <f>ROUND(I62,0)</f>
        <v>0</v>
      </c>
      <c r="F740" s="213">
        <f>ROUND(I63,0)</f>
        <v>0</v>
      </c>
      <c r="G740" s="213">
        <f>ROUND(I64,0)</f>
        <v>0</v>
      </c>
      <c r="H740" s="213">
        <f>ROUND(I65,0)</f>
        <v>0</v>
      </c>
      <c r="I740" s="213">
        <f>ROUND(I66,0)</f>
        <v>0</v>
      </c>
      <c r="J740" s="213">
        <f>ROUND(I67,0)</f>
        <v>0</v>
      </c>
      <c r="K740" s="213">
        <f>ROUND(I68,0)</f>
        <v>0</v>
      </c>
      <c r="L740" s="213">
        <f>ROUND(I69,0)</f>
        <v>0</v>
      </c>
      <c r="M740" s="213">
        <f>ROUND(I70,0)</f>
        <v>0</v>
      </c>
      <c r="N740" s="213">
        <f>ROUND(I75,0)</f>
        <v>0</v>
      </c>
      <c r="O740" s="213">
        <f>ROUND(I73,0)</f>
        <v>0</v>
      </c>
      <c r="P740" s="213">
        <f>IF(I76&gt;0,ROUND(I76,0),0)</f>
        <v>0</v>
      </c>
      <c r="Q740" s="213">
        <f>IF(I77&gt;0,ROUND(I77,0),0)</f>
        <v>0</v>
      </c>
      <c r="R740" s="213">
        <f>IF(I78&gt;0,ROUND(I78,0),0)</f>
        <v>0</v>
      </c>
      <c r="S740" s="213">
        <f>IF(I79&gt;0,ROUND(I79,0),0)</f>
        <v>0</v>
      </c>
      <c r="T740" s="215">
        <f>IF(I80&gt;0,ROUND(I80,2),0)</f>
        <v>0</v>
      </c>
      <c r="U740" s="213"/>
      <c r="V740" s="214"/>
      <c r="W740" s="213"/>
      <c r="X740" s="213"/>
      <c r="Y740" s="213" t="e">
        <f t="shared" si="21"/>
        <v>#DIV/0!</v>
      </c>
      <c r="Z740" s="214"/>
      <c r="AA740" s="214"/>
      <c r="AB740" s="214"/>
      <c r="AC740" s="214"/>
      <c r="AD740" s="214"/>
      <c r="AE740" s="214"/>
      <c r="AF740" s="214"/>
      <c r="AG740" s="214"/>
      <c r="AH740" s="214"/>
      <c r="AI740" s="214"/>
      <c r="AJ740" s="214"/>
      <c r="AK740" s="214"/>
      <c r="AL740" s="214"/>
      <c r="AM740" s="214"/>
      <c r="AN740" s="214"/>
      <c r="AO740" s="214"/>
      <c r="AP740" s="214"/>
      <c r="AQ740" s="214"/>
      <c r="AR740" s="214"/>
      <c r="AS740" s="214"/>
      <c r="AT740" s="214"/>
      <c r="AU740" s="214"/>
      <c r="AV740" s="214"/>
      <c r="AW740" s="214"/>
      <c r="AX740" s="214"/>
      <c r="AY740" s="214"/>
      <c r="AZ740" s="214"/>
      <c r="BA740" s="214"/>
      <c r="BB740" s="214"/>
      <c r="BC740" s="214"/>
      <c r="BD740" s="214"/>
      <c r="BE740" s="214"/>
      <c r="BF740" s="214"/>
      <c r="BG740" s="214"/>
      <c r="BH740" s="214"/>
      <c r="BI740" s="214"/>
      <c r="BJ740" s="214"/>
      <c r="BK740" s="214"/>
      <c r="BL740" s="214"/>
      <c r="BM740" s="214"/>
      <c r="BN740" s="214"/>
      <c r="BO740" s="214"/>
      <c r="BP740" s="214"/>
      <c r="BQ740" s="214"/>
      <c r="BR740" s="214"/>
      <c r="BS740" s="214"/>
      <c r="BT740" s="214"/>
      <c r="BU740" s="214"/>
      <c r="BV740" s="214"/>
      <c r="BW740" s="214"/>
      <c r="BX740" s="214"/>
      <c r="BY740" s="214"/>
      <c r="BZ740" s="214"/>
      <c r="CA740" s="214"/>
      <c r="CB740" s="214"/>
      <c r="CC740" s="214"/>
      <c r="CD740" s="214"/>
      <c r="CE740" s="214"/>
    </row>
    <row r="741" spans="1:83" ht="12.65" customHeight="1" x14ac:dyDescent="0.3">
      <c r="A741" s="160" t="str">
        <f>RIGHT($C$83,3)&amp;"*"&amp;RIGHT($C$82,4)&amp;"*"&amp;J$55&amp;"*"&amp;"A"</f>
        <v>079*2021*6170*A</v>
      </c>
      <c r="B741" s="213">
        <f>ROUND(J59,0)</f>
        <v>0</v>
      </c>
      <c r="C741" s="215">
        <f>ROUND(J60,2)</f>
        <v>0</v>
      </c>
      <c r="D741" s="213">
        <f>ROUND(J61,0)</f>
        <v>0</v>
      </c>
      <c r="E741" s="213">
        <f>ROUND(J62,0)</f>
        <v>0</v>
      </c>
      <c r="F741" s="213">
        <f>ROUND(J63,0)</f>
        <v>0</v>
      </c>
      <c r="G741" s="213">
        <f>ROUND(J64,0)</f>
        <v>0</v>
      </c>
      <c r="H741" s="213">
        <f>ROUND(J65,0)</f>
        <v>0</v>
      </c>
      <c r="I741" s="213">
        <f>ROUND(J66,0)</f>
        <v>0</v>
      </c>
      <c r="J741" s="213">
        <f>ROUND(J67,0)</f>
        <v>0</v>
      </c>
      <c r="K741" s="213">
        <f>ROUND(J68,0)</f>
        <v>0</v>
      </c>
      <c r="L741" s="213">
        <f>ROUND(J69,0)</f>
        <v>0</v>
      </c>
      <c r="M741" s="213">
        <f>ROUND(J70,0)</f>
        <v>0</v>
      </c>
      <c r="N741" s="213">
        <f>ROUND(J75,0)</f>
        <v>0</v>
      </c>
      <c r="O741" s="213">
        <f>ROUND(J73,0)</f>
        <v>0</v>
      </c>
      <c r="P741" s="213">
        <f>IF(J76&gt;0,ROUND(J76,0),0)</f>
        <v>0</v>
      </c>
      <c r="Q741" s="213">
        <f>IF(J77&gt;0,ROUND(J77,0),0)</f>
        <v>0</v>
      </c>
      <c r="R741" s="213">
        <f>IF(J78&gt;0,ROUND(J78,0),0)</f>
        <v>0</v>
      </c>
      <c r="S741" s="213">
        <f>IF(J79&gt;0,ROUND(J79,0),0)</f>
        <v>0</v>
      </c>
      <c r="T741" s="215">
        <f>IF(J80&gt;0,ROUND(J80,2),0)</f>
        <v>0</v>
      </c>
      <c r="U741" s="213"/>
      <c r="V741" s="214"/>
      <c r="W741" s="213"/>
      <c r="X741" s="213"/>
      <c r="Y741" s="213" t="e">
        <f t="shared" si="21"/>
        <v>#DIV/0!</v>
      </c>
      <c r="Z741" s="214"/>
      <c r="AA741" s="214"/>
      <c r="AB741" s="214"/>
      <c r="AC741" s="214"/>
      <c r="AD741" s="214"/>
      <c r="AE741" s="214"/>
      <c r="AF741" s="214"/>
      <c r="AG741" s="214"/>
      <c r="AH741" s="214"/>
      <c r="AI741" s="214"/>
      <c r="AJ741" s="214"/>
      <c r="AK741" s="214"/>
      <c r="AL741" s="214"/>
      <c r="AM741" s="214"/>
      <c r="AN741" s="214"/>
      <c r="AO741" s="214"/>
      <c r="AP741" s="214"/>
      <c r="AQ741" s="214"/>
      <c r="AR741" s="214"/>
      <c r="AS741" s="214"/>
      <c r="AT741" s="214"/>
      <c r="AU741" s="214"/>
      <c r="AV741" s="214"/>
      <c r="AW741" s="214"/>
      <c r="AX741" s="214"/>
      <c r="AY741" s="214"/>
      <c r="AZ741" s="214"/>
      <c r="BA741" s="214"/>
      <c r="BB741" s="214"/>
      <c r="BC741" s="214"/>
      <c r="BD741" s="214"/>
      <c r="BE741" s="214"/>
      <c r="BF741" s="214"/>
      <c r="BG741" s="214"/>
      <c r="BH741" s="214"/>
      <c r="BI741" s="214"/>
      <c r="BJ741" s="214"/>
      <c r="BK741" s="214"/>
      <c r="BL741" s="214"/>
      <c r="BM741" s="214"/>
      <c r="BN741" s="214"/>
      <c r="BO741" s="214"/>
      <c r="BP741" s="214"/>
      <c r="BQ741" s="214"/>
      <c r="BR741" s="214"/>
      <c r="BS741" s="214"/>
      <c r="BT741" s="214"/>
      <c r="BU741" s="214"/>
      <c r="BV741" s="214"/>
      <c r="BW741" s="214"/>
      <c r="BX741" s="214"/>
      <c r="BY741" s="214"/>
      <c r="BZ741" s="214"/>
      <c r="CA741" s="214"/>
      <c r="CB741" s="214"/>
      <c r="CC741" s="214"/>
      <c r="CD741" s="214"/>
      <c r="CE741" s="214"/>
    </row>
    <row r="742" spans="1:83" ht="12.65" customHeight="1" x14ac:dyDescent="0.3">
      <c r="A742" s="160" t="str">
        <f>RIGHT($C$83,3)&amp;"*"&amp;RIGHT($C$82,4)&amp;"*"&amp;K$55&amp;"*"&amp;"A"</f>
        <v>079*2021*6200*A</v>
      </c>
      <c r="B742" s="213">
        <f>ROUND(K59,0)</f>
        <v>0</v>
      </c>
      <c r="C742" s="215">
        <f>ROUND(K60,2)</f>
        <v>0</v>
      </c>
      <c r="D742" s="213">
        <f>ROUND(K61,0)</f>
        <v>0</v>
      </c>
      <c r="E742" s="213">
        <f>ROUND(K62,0)</f>
        <v>0</v>
      </c>
      <c r="F742" s="213">
        <f>ROUND(K63,0)</f>
        <v>0</v>
      </c>
      <c r="G742" s="213">
        <f>ROUND(K64,0)</f>
        <v>0</v>
      </c>
      <c r="H742" s="213">
        <f>ROUND(K65,0)</f>
        <v>0</v>
      </c>
      <c r="I742" s="213">
        <f>ROUND(K66,0)</f>
        <v>0</v>
      </c>
      <c r="J742" s="213">
        <f>ROUND(K67,0)</f>
        <v>0</v>
      </c>
      <c r="K742" s="213">
        <f>ROUND(K68,0)</f>
        <v>0</v>
      </c>
      <c r="L742" s="213">
        <f>ROUND(K69,0)</f>
        <v>0</v>
      </c>
      <c r="M742" s="213">
        <f>ROUND(K70,0)</f>
        <v>0</v>
      </c>
      <c r="N742" s="213">
        <f>ROUND(K75,0)</f>
        <v>0</v>
      </c>
      <c r="O742" s="213">
        <f>ROUND(K73,0)</f>
        <v>0</v>
      </c>
      <c r="P742" s="213">
        <f>IF(K76&gt;0,ROUND(K76,0),0)</f>
        <v>0</v>
      </c>
      <c r="Q742" s="213">
        <f>IF(K77&gt;0,ROUND(K77,0),0)</f>
        <v>0</v>
      </c>
      <c r="R742" s="213">
        <f>IF(K78&gt;0,ROUND(K78,0),0)</f>
        <v>0</v>
      </c>
      <c r="S742" s="213">
        <f>IF(K79&gt;0,ROUND(K79,0),0)</f>
        <v>0</v>
      </c>
      <c r="T742" s="215">
        <f>IF(K80&gt;0,ROUND(K80,2),0)</f>
        <v>0</v>
      </c>
      <c r="U742" s="213"/>
      <c r="V742" s="214"/>
      <c r="W742" s="213"/>
      <c r="X742" s="213"/>
      <c r="Y742" s="213" t="e">
        <f t="shared" si="21"/>
        <v>#DIV/0!</v>
      </c>
      <c r="Z742" s="214"/>
      <c r="AA742" s="214"/>
      <c r="AB742" s="214"/>
      <c r="AC742" s="214"/>
      <c r="AD742" s="214"/>
      <c r="AE742" s="214"/>
      <c r="AF742" s="214"/>
      <c r="AG742" s="214"/>
      <c r="AH742" s="214"/>
      <c r="AI742" s="214"/>
      <c r="AJ742" s="214"/>
      <c r="AK742" s="214"/>
      <c r="AL742" s="214"/>
      <c r="AM742" s="214"/>
      <c r="AN742" s="214"/>
      <c r="AO742" s="214"/>
      <c r="AP742" s="214"/>
      <c r="AQ742" s="214"/>
      <c r="AR742" s="214"/>
      <c r="AS742" s="214"/>
      <c r="AT742" s="214"/>
      <c r="AU742" s="214"/>
      <c r="AV742" s="214"/>
      <c r="AW742" s="214"/>
      <c r="AX742" s="214"/>
      <c r="AY742" s="214"/>
      <c r="AZ742" s="214"/>
      <c r="BA742" s="214"/>
      <c r="BB742" s="214"/>
      <c r="BC742" s="214"/>
      <c r="BD742" s="214"/>
      <c r="BE742" s="214"/>
      <c r="BF742" s="214"/>
      <c r="BG742" s="214"/>
      <c r="BH742" s="214"/>
      <c r="BI742" s="214"/>
      <c r="BJ742" s="214"/>
      <c r="BK742" s="214"/>
      <c r="BL742" s="214"/>
      <c r="BM742" s="214"/>
      <c r="BN742" s="214"/>
      <c r="BO742" s="214"/>
      <c r="BP742" s="214"/>
      <c r="BQ742" s="214"/>
      <c r="BR742" s="214"/>
      <c r="BS742" s="214"/>
      <c r="BT742" s="214"/>
      <c r="BU742" s="214"/>
      <c r="BV742" s="214"/>
      <c r="BW742" s="214"/>
      <c r="BX742" s="214"/>
      <c r="BY742" s="214"/>
      <c r="BZ742" s="214"/>
      <c r="CA742" s="214"/>
      <c r="CB742" s="214"/>
      <c r="CC742" s="214"/>
      <c r="CD742" s="214"/>
      <c r="CE742" s="214"/>
    </row>
    <row r="743" spans="1:83" ht="12.65" customHeight="1" x14ac:dyDescent="0.3">
      <c r="A743" s="160" t="str">
        <f>RIGHT($C$83,3)&amp;"*"&amp;RIGHT($C$82,4)&amp;"*"&amp;L$55&amp;"*"&amp;"A"</f>
        <v>079*2021*6210*A</v>
      </c>
      <c r="B743" s="213">
        <f>ROUND(L59,0)</f>
        <v>0</v>
      </c>
      <c r="C743" s="215">
        <f>ROUND(L60,2)</f>
        <v>0</v>
      </c>
      <c r="D743" s="213">
        <f>ROUND(L61,0)</f>
        <v>0</v>
      </c>
      <c r="E743" s="213">
        <f>ROUND(L62,0)</f>
        <v>0</v>
      </c>
      <c r="F743" s="213">
        <f>ROUND(L63,0)</f>
        <v>0</v>
      </c>
      <c r="G743" s="213">
        <f>ROUND(L64,0)</f>
        <v>0</v>
      </c>
      <c r="H743" s="213">
        <f>ROUND(L65,0)</f>
        <v>0</v>
      </c>
      <c r="I743" s="213">
        <f>ROUND(L66,0)</f>
        <v>0</v>
      </c>
      <c r="J743" s="213">
        <f>ROUND(L67,0)</f>
        <v>0</v>
      </c>
      <c r="K743" s="213">
        <f>ROUND(L68,0)</f>
        <v>0</v>
      </c>
      <c r="L743" s="213">
        <f>ROUND(L69,0)</f>
        <v>0</v>
      </c>
      <c r="M743" s="213">
        <f>ROUND(L70,0)</f>
        <v>0</v>
      </c>
      <c r="N743" s="213">
        <f>ROUND(L75,0)</f>
        <v>0</v>
      </c>
      <c r="O743" s="213">
        <f>ROUND(L73,0)</f>
        <v>0</v>
      </c>
      <c r="P743" s="213">
        <f>IF(L76&gt;0,ROUND(L76,0),0)</f>
        <v>0</v>
      </c>
      <c r="Q743" s="213">
        <f>IF(L77&gt;0,ROUND(L77,0),0)</f>
        <v>0</v>
      </c>
      <c r="R743" s="213">
        <f>IF(L78&gt;0,ROUND(L78,0),0)</f>
        <v>0</v>
      </c>
      <c r="S743" s="213">
        <f>IF(L79&gt;0,ROUND(L79,0),0)</f>
        <v>0</v>
      </c>
      <c r="T743" s="215">
        <f>IF(L80&gt;0,ROUND(L80,2),0)</f>
        <v>0</v>
      </c>
      <c r="U743" s="213"/>
      <c r="V743" s="214"/>
      <c r="W743" s="213"/>
      <c r="X743" s="213"/>
      <c r="Y743" s="213" t="e">
        <f t="shared" si="21"/>
        <v>#DIV/0!</v>
      </c>
      <c r="Z743" s="214"/>
      <c r="AA743" s="214"/>
      <c r="AB743" s="214"/>
      <c r="AC743" s="214"/>
      <c r="AD743" s="214"/>
      <c r="AE743" s="214"/>
      <c r="AF743" s="214"/>
      <c r="AG743" s="214"/>
      <c r="AH743" s="214"/>
      <c r="AI743" s="214"/>
      <c r="AJ743" s="214"/>
      <c r="AK743" s="214"/>
      <c r="AL743" s="214"/>
      <c r="AM743" s="214"/>
      <c r="AN743" s="214"/>
      <c r="AO743" s="214"/>
      <c r="AP743" s="214"/>
      <c r="AQ743" s="214"/>
      <c r="AR743" s="214"/>
      <c r="AS743" s="214"/>
      <c r="AT743" s="214"/>
      <c r="AU743" s="214"/>
      <c r="AV743" s="214"/>
      <c r="AW743" s="214"/>
      <c r="AX743" s="214"/>
      <c r="AY743" s="214"/>
      <c r="AZ743" s="214"/>
      <c r="BA743" s="214"/>
      <c r="BB743" s="214"/>
      <c r="BC743" s="214"/>
      <c r="BD743" s="214"/>
      <c r="BE743" s="214"/>
      <c r="BF743" s="214"/>
      <c r="BG743" s="214"/>
      <c r="BH743" s="214"/>
      <c r="BI743" s="214"/>
      <c r="BJ743" s="214"/>
      <c r="BK743" s="214"/>
      <c r="BL743" s="214"/>
      <c r="BM743" s="214"/>
      <c r="BN743" s="214"/>
      <c r="BO743" s="214"/>
      <c r="BP743" s="214"/>
      <c r="BQ743" s="214"/>
      <c r="BR743" s="214"/>
      <c r="BS743" s="214"/>
      <c r="BT743" s="214"/>
      <c r="BU743" s="214"/>
      <c r="BV743" s="214"/>
      <c r="BW743" s="214"/>
      <c r="BX743" s="214"/>
      <c r="BY743" s="214"/>
      <c r="BZ743" s="214"/>
      <c r="CA743" s="214"/>
      <c r="CB743" s="214"/>
      <c r="CC743" s="214"/>
      <c r="CD743" s="214"/>
      <c r="CE743" s="214"/>
    </row>
    <row r="744" spans="1:83" ht="12.65" customHeight="1" x14ac:dyDescent="0.3">
      <c r="A744" s="160" t="str">
        <f>RIGHT($C$83,3)&amp;"*"&amp;RIGHT($C$82,4)&amp;"*"&amp;M$55&amp;"*"&amp;"A"</f>
        <v>079*2021*6330*A</v>
      </c>
      <c r="B744" s="213">
        <f>ROUND(M59,0)</f>
        <v>0</v>
      </c>
      <c r="C744" s="215">
        <f>ROUND(M60,2)</f>
        <v>0</v>
      </c>
      <c r="D744" s="213">
        <f>ROUND(M61,0)</f>
        <v>0</v>
      </c>
      <c r="E744" s="213">
        <f>ROUND(M62,0)</f>
        <v>0</v>
      </c>
      <c r="F744" s="213">
        <f>ROUND(M63,0)</f>
        <v>0</v>
      </c>
      <c r="G744" s="213">
        <f>ROUND(M64,0)</f>
        <v>0</v>
      </c>
      <c r="H744" s="213">
        <f>ROUND(M65,0)</f>
        <v>0</v>
      </c>
      <c r="I744" s="213">
        <f>ROUND(M66,0)</f>
        <v>0</v>
      </c>
      <c r="J744" s="213">
        <f>ROUND(M67,0)</f>
        <v>0</v>
      </c>
      <c r="K744" s="213">
        <f>ROUND(M68,0)</f>
        <v>0</v>
      </c>
      <c r="L744" s="213">
        <f>ROUND(M69,0)</f>
        <v>0</v>
      </c>
      <c r="M744" s="213">
        <f>ROUND(M70,0)</f>
        <v>0</v>
      </c>
      <c r="N744" s="213">
        <f>ROUND(M75,0)</f>
        <v>0</v>
      </c>
      <c r="O744" s="213">
        <f>ROUND(M73,0)</f>
        <v>0</v>
      </c>
      <c r="P744" s="213">
        <f>IF(M76&gt;0,ROUND(M76,0),0)</f>
        <v>0</v>
      </c>
      <c r="Q744" s="213">
        <f>IF(M77&gt;0,ROUND(M77,0),0)</f>
        <v>0</v>
      </c>
      <c r="R744" s="213">
        <f>IF(M78&gt;0,ROUND(M78,0),0)</f>
        <v>0</v>
      </c>
      <c r="S744" s="213">
        <f>IF(M79&gt;0,ROUND(M79,0),0)</f>
        <v>0</v>
      </c>
      <c r="T744" s="215">
        <f>IF(M80&gt;0,ROUND(M80,2),0)</f>
        <v>0</v>
      </c>
      <c r="U744" s="213"/>
      <c r="V744" s="214"/>
      <c r="W744" s="213"/>
      <c r="X744" s="213"/>
      <c r="Y744" s="213" t="e">
        <f t="shared" si="21"/>
        <v>#DIV/0!</v>
      </c>
      <c r="Z744" s="214"/>
      <c r="AA744" s="214"/>
      <c r="AB744" s="214"/>
      <c r="AC744" s="214"/>
      <c r="AD744" s="214"/>
      <c r="AE744" s="214"/>
      <c r="AF744" s="214"/>
      <c r="AG744" s="214"/>
      <c r="AH744" s="214"/>
      <c r="AI744" s="214"/>
      <c r="AJ744" s="214"/>
      <c r="AK744" s="214"/>
      <c r="AL744" s="214"/>
      <c r="AM744" s="214"/>
      <c r="AN744" s="214"/>
      <c r="AO744" s="214"/>
      <c r="AP744" s="214"/>
      <c r="AQ744" s="214"/>
      <c r="AR744" s="214"/>
      <c r="AS744" s="214"/>
      <c r="AT744" s="214"/>
      <c r="AU744" s="214"/>
      <c r="AV744" s="214"/>
      <c r="AW744" s="214"/>
      <c r="AX744" s="214"/>
      <c r="AY744" s="214"/>
      <c r="AZ744" s="214"/>
      <c r="BA744" s="214"/>
      <c r="BB744" s="214"/>
      <c r="BC744" s="214"/>
      <c r="BD744" s="214"/>
      <c r="BE744" s="214"/>
      <c r="BF744" s="214"/>
      <c r="BG744" s="214"/>
      <c r="BH744" s="214"/>
      <c r="BI744" s="214"/>
      <c r="BJ744" s="214"/>
      <c r="BK744" s="214"/>
      <c r="BL744" s="214"/>
      <c r="BM744" s="214"/>
      <c r="BN744" s="214"/>
      <c r="BO744" s="214"/>
      <c r="BP744" s="214"/>
      <c r="BQ744" s="214"/>
      <c r="BR744" s="214"/>
      <c r="BS744" s="214"/>
      <c r="BT744" s="214"/>
      <c r="BU744" s="214"/>
      <c r="BV744" s="214"/>
      <c r="BW744" s="214"/>
      <c r="BX744" s="214"/>
      <c r="BY744" s="214"/>
      <c r="BZ744" s="214"/>
      <c r="CA744" s="214"/>
      <c r="CB744" s="214"/>
      <c r="CC744" s="214"/>
      <c r="CD744" s="214"/>
      <c r="CE744" s="214"/>
    </row>
    <row r="745" spans="1:83" ht="12.65" customHeight="1" x14ac:dyDescent="0.3">
      <c r="A745" s="160" t="str">
        <f>RIGHT($C$83,3)&amp;"*"&amp;RIGHT($C$82,4)&amp;"*"&amp;N$55&amp;"*"&amp;"A"</f>
        <v>079*2021*6400*A</v>
      </c>
      <c r="B745" s="213">
        <f>ROUND(N59,0)</f>
        <v>0</v>
      </c>
      <c r="C745" s="215">
        <f>ROUND(N60,2)</f>
        <v>0</v>
      </c>
      <c r="D745" s="213">
        <f>ROUND(N61,0)</f>
        <v>0</v>
      </c>
      <c r="E745" s="213">
        <f>ROUND(N62,0)</f>
        <v>0</v>
      </c>
      <c r="F745" s="213">
        <f>ROUND(N63,0)</f>
        <v>0</v>
      </c>
      <c r="G745" s="213">
        <f>ROUND(N64,0)</f>
        <v>0</v>
      </c>
      <c r="H745" s="213">
        <f>ROUND(N65,0)</f>
        <v>0</v>
      </c>
      <c r="I745" s="213">
        <f>ROUND(N66,0)</f>
        <v>0</v>
      </c>
      <c r="J745" s="213">
        <f>ROUND(N67,0)</f>
        <v>0</v>
      </c>
      <c r="K745" s="213">
        <f>ROUND(N68,0)</f>
        <v>0</v>
      </c>
      <c r="L745" s="213">
        <f>ROUND(N69,0)</f>
        <v>0</v>
      </c>
      <c r="M745" s="213">
        <f>ROUND(N70,0)</f>
        <v>0</v>
      </c>
      <c r="N745" s="213">
        <f>ROUND(N75,0)</f>
        <v>0</v>
      </c>
      <c r="O745" s="213">
        <f>ROUND(N73,0)</f>
        <v>0</v>
      </c>
      <c r="P745" s="213">
        <f>IF(N76&gt;0,ROUND(N76,0),0)</f>
        <v>0</v>
      </c>
      <c r="Q745" s="213">
        <f>IF(N77&gt;0,ROUND(N77,0),0)</f>
        <v>0</v>
      </c>
      <c r="R745" s="213">
        <f>IF(N78&gt;0,ROUND(N78,0),0)</f>
        <v>0</v>
      </c>
      <c r="S745" s="213">
        <f>IF(N79&gt;0,ROUND(N79,0),0)</f>
        <v>0</v>
      </c>
      <c r="T745" s="215">
        <f>IF(N80&gt;0,ROUND(N80,2),0)</f>
        <v>0</v>
      </c>
      <c r="U745" s="213"/>
      <c r="V745" s="214"/>
      <c r="W745" s="213"/>
      <c r="X745" s="213"/>
      <c r="Y745" s="213" t="e">
        <f t="shared" si="21"/>
        <v>#DIV/0!</v>
      </c>
      <c r="Z745" s="214"/>
      <c r="AA745" s="214"/>
      <c r="AB745" s="214"/>
      <c r="AC745" s="214"/>
      <c r="AD745" s="214"/>
      <c r="AE745" s="214"/>
      <c r="AF745" s="214"/>
      <c r="AG745" s="214"/>
      <c r="AH745" s="214"/>
      <c r="AI745" s="214"/>
      <c r="AJ745" s="214"/>
      <c r="AK745" s="214"/>
      <c r="AL745" s="214"/>
      <c r="AM745" s="214"/>
      <c r="AN745" s="214"/>
      <c r="AO745" s="214"/>
      <c r="AP745" s="214"/>
      <c r="AQ745" s="214"/>
      <c r="AR745" s="214"/>
      <c r="AS745" s="214"/>
      <c r="AT745" s="214"/>
      <c r="AU745" s="214"/>
      <c r="AV745" s="214"/>
      <c r="AW745" s="214"/>
      <c r="AX745" s="214"/>
      <c r="AY745" s="214"/>
      <c r="AZ745" s="214"/>
      <c r="BA745" s="214"/>
      <c r="BB745" s="214"/>
      <c r="BC745" s="214"/>
      <c r="BD745" s="214"/>
      <c r="BE745" s="214"/>
      <c r="BF745" s="214"/>
      <c r="BG745" s="214"/>
      <c r="BH745" s="214"/>
      <c r="BI745" s="214"/>
      <c r="BJ745" s="214"/>
      <c r="BK745" s="214"/>
      <c r="BL745" s="214"/>
      <c r="BM745" s="214"/>
      <c r="BN745" s="214"/>
      <c r="BO745" s="214"/>
      <c r="BP745" s="214"/>
      <c r="BQ745" s="214"/>
      <c r="BR745" s="214"/>
      <c r="BS745" s="214"/>
      <c r="BT745" s="214"/>
      <c r="BU745" s="214"/>
      <c r="BV745" s="214"/>
      <c r="BW745" s="214"/>
      <c r="BX745" s="214"/>
      <c r="BY745" s="214"/>
      <c r="BZ745" s="214"/>
      <c r="CA745" s="214"/>
      <c r="CB745" s="214"/>
      <c r="CC745" s="214"/>
      <c r="CD745" s="214"/>
      <c r="CE745" s="214"/>
    </row>
    <row r="746" spans="1:83" ht="12.65" customHeight="1" x14ac:dyDescent="0.3">
      <c r="A746" s="160" t="str">
        <f>RIGHT($C$83,3)&amp;"*"&amp;RIGHT($C$82,4)&amp;"*"&amp;O$55&amp;"*"&amp;"A"</f>
        <v>079*2021*7010*A</v>
      </c>
      <c r="B746" s="213">
        <f>ROUND(O59,0)</f>
        <v>0</v>
      </c>
      <c r="C746" s="215">
        <f>ROUND(O60,2)</f>
        <v>0</v>
      </c>
      <c r="D746" s="213">
        <f>ROUND(O61,0)</f>
        <v>0</v>
      </c>
      <c r="E746" s="213">
        <f>ROUND(O62,0)</f>
        <v>0</v>
      </c>
      <c r="F746" s="213">
        <f>ROUND(O63,0)</f>
        <v>0</v>
      </c>
      <c r="G746" s="213">
        <f>ROUND(O64,0)</f>
        <v>0</v>
      </c>
      <c r="H746" s="213">
        <f>ROUND(O65,0)</f>
        <v>0</v>
      </c>
      <c r="I746" s="213">
        <f>ROUND(O66,0)</f>
        <v>0</v>
      </c>
      <c r="J746" s="213">
        <f>ROUND(O67,0)</f>
        <v>0</v>
      </c>
      <c r="K746" s="213">
        <f>ROUND(O68,0)</f>
        <v>0</v>
      </c>
      <c r="L746" s="213">
        <f>ROUND(O69,0)</f>
        <v>0</v>
      </c>
      <c r="M746" s="213">
        <f>ROUND(O70,0)</f>
        <v>0</v>
      </c>
      <c r="N746" s="213">
        <f>ROUND(O75,0)</f>
        <v>0</v>
      </c>
      <c r="O746" s="213">
        <f>ROUND(O73,0)</f>
        <v>0</v>
      </c>
      <c r="P746" s="213">
        <f>IF(O76&gt;0,ROUND(O76,0),0)</f>
        <v>0</v>
      </c>
      <c r="Q746" s="213">
        <f>IF(O77&gt;0,ROUND(O77,0),0)</f>
        <v>0</v>
      </c>
      <c r="R746" s="213">
        <f>IF(O78&gt;0,ROUND(O78,0),0)</f>
        <v>0</v>
      </c>
      <c r="S746" s="213">
        <f>IF(O79&gt;0,ROUND(O79,0),0)</f>
        <v>0</v>
      </c>
      <c r="T746" s="215">
        <f>IF(O80&gt;0,ROUND(O80,2),0)</f>
        <v>0</v>
      </c>
      <c r="U746" s="213"/>
      <c r="V746" s="214"/>
      <c r="W746" s="213"/>
      <c r="X746" s="213"/>
      <c r="Y746" s="213" t="e">
        <f t="shared" si="21"/>
        <v>#DIV/0!</v>
      </c>
      <c r="Z746" s="214"/>
      <c r="AA746" s="214"/>
      <c r="AB746" s="214"/>
      <c r="AC746" s="214"/>
      <c r="AD746" s="214"/>
      <c r="AE746" s="214"/>
      <c r="AF746" s="214"/>
      <c r="AG746" s="214"/>
      <c r="AH746" s="214"/>
      <c r="AI746" s="214"/>
      <c r="AJ746" s="214"/>
      <c r="AK746" s="214"/>
      <c r="AL746" s="214"/>
      <c r="AM746" s="214"/>
      <c r="AN746" s="214"/>
      <c r="AO746" s="214"/>
      <c r="AP746" s="214"/>
      <c r="AQ746" s="214"/>
      <c r="AR746" s="214"/>
      <c r="AS746" s="214"/>
      <c r="AT746" s="214"/>
      <c r="AU746" s="214"/>
      <c r="AV746" s="214"/>
      <c r="AW746" s="214"/>
      <c r="AX746" s="214"/>
      <c r="AY746" s="214"/>
      <c r="AZ746" s="214"/>
      <c r="BA746" s="214"/>
      <c r="BB746" s="214"/>
      <c r="BC746" s="214"/>
      <c r="BD746" s="214"/>
      <c r="BE746" s="214"/>
      <c r="BF746" s="214"/>
      <c r="BG746" s="214"/>
      <c r="BH746" s="214"/>
      <c r="BI746" s="214"/>
      <c r="BJ746" s="214"/>
      <c r="BK746" s="214"/>
      <c r="BL746" s="214"/>
      <c r="BM746" s="214"/>
      <c r="BN746" s="214"/>
      <c r="BO746" s="214"/>
      <c r="BP746" s="214"/>
      <c r="BQ746" s="214"/>
      <c r="BR746" s="214"/>
      <c r="BS746" s="214"/>
      <c r="BT746" s="214"/>
      <c r="BU746" s="214"/>
      <c r="BV746" s="214"/>
      <c r="BW746" s="214"/>
      <c r="BX746" s="214"/>
      <c r="BY746" s="214"/>
      <c r="BZ746" s="214"/>
      <c r="CA746" s="214"/>
      <c r="CB746" s="214"/>
      <c r="CC746" s="214"/>
      <c r="CD746" s="214"/>
      <c r="CE746" s="214"/>
    </row>
    <row r="747" spans="1:83" ht="12.65" customHeight="1" x14ac:dyDescent="0.3">
      <c r="A747" s="160" t="str">
        <f>RIGHT($C$83,3)&amp;"*"&amp;RIGHT($C$82,4)&amp;"*"&amp;P$55&amp;"*"&amp;"A"</f>
        <v>079*2021*7020*A</v>
      </c>
      <c r="B747" s="213">
        <f>ROUND(P59,0)</f>
        <v>0</v>
      </c>
      <c r="C747" s="215">
        <f>ROUND(P60,2)</f>
        <v>3.59</v>
      </c>
      <c r="D747" s="213">
        <f>ROUND(P61,0)</f>
        <v>486601</v>
      </c>
      <c r="E747" s="213">
        <f>ROUND(P62,0)</f>
        <v>142303</v>
      </c>
      <c r="F747" s="213">
        <f>ROUND(P63,0)</f>
        <v>0</v>
      </c>
      <c r="G747" s="213">
        <f>ROUND(P64,0)</f>
        <v>311354</v>
      </c>
      <c r="H747" s="213">
        <f>ROUND(P65,0)</f>
        <v>0</v>
      </c>
      <c r="I747" s="213">
        <f>ROUND(P66,0)</f>
        <v>21973</v>
      </c>
      <c r="J747" s="213">
        <f>ROUND(P67,0)</f>
        <v>72660</v>
      </c>
      <c r="K747" s="213">
        <f>ROUND(P68,0)</f>
        <v>0</v>
      </c>
      <c r="L747" s="213">
        <f>ROUND(P69,0)</f>
        <v>15652</v>
      </c>
      <c r="M747" s="213">
        <f>ROUND(P70,0)</f>
        <v>0</v>
      </c>
      <c r="N747" s="213">
        <f>ROUND(P75,0)</f>
        <v>2736384</v>
      </c>
      <c r="O747" s="213">
        <f>ROUND(P73,0)</f>
        <v>433486</v>
      </c>
      <c r="P747" s="213">
        <f>IF(P76&gt;0,ROUND(P76,0),0)</f>
        <v>3970</v>
      </c>
      <c r="Q747" s="213">
        <f>IF(P77&gt;0,ROUND(P77,0),0)</f>
        <v>0</v>
      </c>
      <c r="R747" s="213">
        <f>IF(P78&gt;0,ROUND(P78,0),0)</f>
        <v>0</v>
      </c>
      <c r="S747" s="213">
        <f>IF(P79&gt;0,ROUND(P79,0),0)</f>
        <v>2587</v>
      </c>
      <c r="T747" s="215">
        <f>IF(P80&gt;0,ROUND(P80,2),0)</f>
        <v>3.59</v>
      </c>
      <c r="U747" s="213"/>
      <c r="V747" s="214"/>
      <c r="W747" s="213"/>
      <c r="X747" s="213"/>
      <c r="Y747" s="213" t="e">
        <f t="shared" si="21"/>
        <v>#DIV/0!</v>
      </c>
      <c r="Z747" s="214"/>
      <c r="AA747" s="214"/>
      <c r="AB747" s="214"/>
      <c r="AC747" s="214"/>
      <c r="AD747" s="214"/>
      <c r="AE747" s="214"/>
      <c r="AF747" s="214"/>
      <c r="AG747" s="214"/>
      <c r="AH747" s="214"/>
      <c r="AI747" s="214"/>
      <c r="AJ747" s="214"/>
      <c r="AK747" s="214"/>
      <c r="AL747" s="214"/>
      <c r="AM747" s="214"/>
      <c r="AN747" s="214"/>
      <c r="AO747" s="214"/>
      <c r="AP747" s="214"/>
      <c r="AQ747" s="214"/>
      <c r="AR747" s="214"/>
      <c r="AS747" s="214"/>
      <c r="AT747" s="214"/>
      <c r="AU747" s="214"/>
      <c r="AV747" s="214"/>
      <c r="AW747" s="214"/>
      <c r="AX747" s="214"/>
      <c r="AY747" s="214"/>
      <c r="AZ747" s="214"/>
      <c r="BA747" s="214"/>
      <c r="BB747" s="214"/>
      <c r="BC747" s="214"/>
      <c r="BD747" s="214"/>
      <c r="BE747" s="214"/>
      <c r="BF747" s="214"/>
      <c r="BG747" s="214"/>
      <c r="BH747" s="214"/>
      <c r="BI747" s="214"/>
      <c r="BJ747" s="214"/>
      <c r="BK747" s="214"/>
      <c r="BL747" s="214"/>
      <c r="BM747" s="214"/>
      <c r="BN747" s="214"/>
      <c r="BO747" s="214"/>
      <c r="BP747" s="214"/>
      <c r="BQ747" s="214"/>
      <c r="BR747" s="214"/>
      <c r="BS747" s="214"/>
      <c r="BT747" s="214"/>
      <c r="BU747" s="214"/>
      <c r="BV747" s="214"/>
      <c r="BW747" s="214"/>
      <c r="BX747" s="214"/>
      <c r="BY747" s="214"/>
      <c r="BZ747" s="214"/>
      <c r="CA747" s="214"/>
      <c r="CB747" s="214"/>
      <c r="CC747" s="214"/>
      <c r="CD747" s="214"/>
      <c r="CE747" s="214"/>
    </row>
    <row r="748" spans="1:83" ht="12.65" customHeight="1" x14ac:dyDescent="0.3">
      <c r="A748" s="160" t="str">
        <f>RIGHT($C$83,3)&amp;"*"&amp;RIGHT($C$82,4)&amp;"*"&amp;Q$55&amp;"*"&amp;"A"</f>
        <v>079*2021*7030*A</v>
      </c>
      <c r="B748" s="213">
        <f>ROUND(Q59,0)</f>
        <v>0</v>
      </c>
      <c r="C748" s="215">
        <f>ROUND(Q60,2)</f>
        <v>0</v>
      </c>
      <c r="D748" s="213">
        <f>ROUND(Q61,0)</f>
        <v>0</v>
      </c>
      <c r="E748" s="213">
        <f>ROUND(Q62,0)</f>
        <v>0</v>
      </c>
      <c r="F748" s="213">
        <f>ROUND(Q63,0)</f>
        <v>0</v>
      </c>
      <c r="G748" s="213">
        <f>ROUND(Q64,0)</f>
        <v>0</v>
      </c>
      <c r="H748" s="213">
        <f>ROUND(Q65,0)</f>
        <v>0</v>
      </c>
      <c r="I748" s="213">
        <f>ROUND(Q66,0)</f>
        <v>0</v>
      </c>
      <c r="J748" s="213">
        <f>ROUND(Q67,0)</f>
        <v>0</v>
      </c>
      <c r="K748" s="213">
        <f>ROUND(Q68,0)</f>
        <v>0</v>
      </c>
      <c r="L748" s="213">
        <f>ROUND(Q69,0)</f>
        <v>0</v>
      </c>
      <c r="M748" s="213">
        <f>ROUND(Q70,0)</f>
        <v>0</v>
      </c>
      <c r="N748" s="213">
        <f>ROUND(Q75,0)</f>
        <v>0</v>
      </c>
      <c r="O748" s="213">
        <f>ROUND(Q73,0)</f>
        <v>0</v>
      </c>
      <c r="P748" s="213">
        <f>IF(Q76&gt;0,ROUND(Q76,0),0)</f>
        <v>0</v>
      </c>
      <c r="Q748" s="213">
        <f>IF(Q77&gt;0,ROUND(Q77,0),0)</f>
        <v>0</v>
      </c>
      <c r="R748" s="213">
        <f>IF(Q78&gt;0,ROUND(Q78,0),0)</f>
        <v>0</v>
      </c>
      <c r="S748" s="213">
        <f>IF(Q79&gt;0,ROUND(Q79,0),0)</f>
        <v>0</v>
      </c>
      <c r="T748" s="215">
        <f>IF(Q80&gt;0,ROUND(Q80,2),0)</f>
        <v>0</v>
      </c>
      <c r="U748" s="213"/>
      <c r="V748" s="214"/>
      <c r="W748" s="213"/>
      <c r="X748" s="213"/>
      <c r="Y748" s="213" t="e">
        <f t="shared" si="21"/>
        <v>#DIV/0!</v>
      </c>
      <c r="Z748" s="214"/>
      <c r="AA748" s="214"/>
      <c r="AB748" s="214"/>
      <c r="AC748" s="214"/>
      <c r="AD748" s="214"/>
      <c r="AE748" s="214"/>
      <c r="AF748" s="214"/>
      <c r="AG748" s="214"/>
      <c r="AH748" s="214"/>
      <c r="AI748" s="214"/>
      <c r="AJ748" s="214"/>
      <c r="AK748" s="214"/>
      <c r="AL748" s="214"/>
      <c r="AM748" s="214"/>
      <c r="AN748" s="214"/>
      <c r="AO748" s="214"/>
      <c r="AP748" s="214"/>
      <c r="AQ748" s="214"/>
      <c r="AR748" s="214"/>
      <c r="AS748" s="214"/>
      <c r="AT748" s="214"/>
      <c r="AU748" s="214"/>
      <c r="AV748" s="214"/>
      <c r="AW748" s="214"/>
      <c r="AX748" s="214"/>
      <c r="AY748" s="214"/>
      <c r="AZ748" s="214"/>
      <c r="BA748" s="214"/>
      <c r="BB748" s="214"/>
      <c r="BC748" s="214"/>
      <c r="BD748" s="214"/>
      <c r="BE748" s="214"/>
      <c r="BF748" s="214"/>
      <c r="BG748" s="214"/>
      <c r="BH748" s="214"/>
      <c r="BI748" s="214"/>
      <c r="BJ748" s="214"/>
      <c r="BK748" s="214"/>
      <c r="BL748" s="214"/>
      <c r="BM748" s="214"/>
      <c r="BN748" s="214"/>
      <c r="BO748" s="214"/>
      <c r="BP748" s="214"/>
      <c r="BQ748" s="214"/>
      <c r="BR748" s="214"/>
      <c r="BS748" s="214"/>
      <c r="BT748" s="214"/>
      <c r="BU748" s="214"/>
      <c r="BV748" s="214"/>
      <c r="BW748" s="214"/>
      <c r="BX748" s="214"/>
      <c r="BY748" s="214"/>
      <c r="BZ748" s="214"/>
      <c r="CA748" s="214"/>
      <c r="CB748" s="214"/>
      <c r="CC748" s="214"/>
      <c r="CD748" s="214"/>
      <c r="CE748" s="214"/>
    </row>
    <row r="749" spans="1:83" ht="12.65" customHeight="1" x14ac:dyDescent="0.3">
      <c r="A749" s="160" t="str">
        <f>RIGHT($C$83,3)&amp;"*"&amp;RIGHT($C$82,4)&amp;"*"&amp;R$55&amp;"*"&amp;"A"</f>
        <v>079*2021*7040*A</v>
      </c>
      <c r="B749" s="213">
        <f>ROUND(R59,0)</f>
        <v>0</v>
      </c>
      <c r="C749" s="215">
        <f>ROUND(R60,2)</f>
        <v>0.49</v>
      </c>
      <c r="D749" s="213">
        <f>ROUND(R61,0)</f>
        <v>310336</v>
      </c>
      <c r="E749" s="213">
        <f>ROUND(R62,0)</f>
        <v>59734</v>
      </c>
      <c r="F749" s="213">
        <f>ROUND(R63,0)</f>
        <v>0</v>
      </c>
      <c r="G749" s="213">
        <f>ROUND(R64,0)</f>
        <v>0</v>
      </c>
      <c r="H749" s="213">
        <f>ROUND(R65,0)</f>
        <v>0</v>
      </c>
      <c r="I749" s="213">
        <f>ROUND(R66,0)</f>
        <v>0</v>
      </c>
      <c r="J749" s="213">
        <f>ROUND(R67,0)</f>
        <v>897</v>
      </c>
      <c r="K749" s="213">
        <f>ROUND(R68,0)</f>
        <v>0</v>
      </c>
      <c r="L749" s="213">
        <f>ROUND(R69,0)</f>
        <v>25200</v>
      </c>
      <c r="M749" s="213">
        <f>ROUND(R70,0)</f>
        <v>0</v>
      </c>
      <c r="N749" s="213">
        <f>ROUND(R75,0)</f>
        <v>190218</v>
      </c>
      <c r="O749" s="213">
        <f>ROUND(R73,0)</f>
        <v>29068</v>
      </c>
      <c r="P749" s="213">
        <f>IF(R76&gt;0,ROUND(R76,0),0)</f>
        <v>49</v>
      </c>
      <c r="Q749" s="213">
        <f>IF(R77&gt;0,ROUND(R77,0),0)</f>
        <v>0</v>
      </c>
      <c r="R749" s="213">
        <f>IF(R78&gt;0,ROUND(R78,0),0)</f>
        <v>0</v>
      </c>
      <c r="S749" s="213">
        <f>IF(R79&gt;0,ROUND(R79,0),0)</f>
        <v>0</v>
      </c>
      <c r="T749" s="215">
        <f>IF(R80&gt;0,ROUND(R80,2),0)</f>
        <v>0</v>
      </c>
      <c r="U749" s="213"/>
      <c r="V749" s="214"/>
      <c r="W749" s="213"/>
      <c r="X749" s="213"/>
      <c r="Y749" s="213" t="e">
        <f t="shared" si="21"/>
        <v>#DIV/0!</v>
      </c>
      <c r="Z749" s="214"/>
      <c r="AA749" s="214"/>
      <c r="AB749" s="214"/>
      <c r="AC749" s="214"/>
      <c r="AD749" s="214"/>
      <c r="AE749" s="214"/>
      <c r="AF749" s="214"/>
      <c r="AG749" s="214"/>
      <c r="AH749" s="214"/>
      <c r="AI749" s="214"/>
      <c r="AJ749" s="214"/>
      <c r="AK749" s="214"/>
      <c r="AL749" s="214"/>
      <c r="AM749" s="214"/>
      <c r="AN749" s="214"/>
      <c r="AO749" s="214"/>
      <c r="AP749" s="214"/>
      <c r="AQ749" s="214"/>
      <c r="AR749" s="214"/>
      <c r="AS749" s="214"/>
      <c r="AT749" s="214"/>
      <c r="AU749" s="214"/>
      <c r="AV749" s="214"/>
      <c r="AW749" s="214"/>
      <c r="AX749" s="214"/>
      <c r="AY749" s="214"/>
      <c r="AZ749" s="214"/>
      <c r="BA749" s="214"/>
      <c r="BB749" s="214"/>
      <c r="BC749" s="214"/>
      <c r="BD749" s="214"/>
      <c r="BE749" s="214"/>
      <c r="BF749" s="214"/>
      <c r="BG749" s="214"/>
      <c r="BH749" s="214"/>
      <c r="BI749" s="214"/>
      <c r="BJ749" s="214"/>
      <c r="BK749" s="214"/>
      <c r="BL749" s="214"/>
      <c r="BM749" s="214"/>
      <c r="BN749" s="214"/>
      <c r="BO749" s="214"/>
      <c r="BP749" s="214"/>
      <c r="BQ749" s="214"/>
      <c r="BR749" s="214"/>
      <c r="BS749" s="214"/>
      <c r="BT749" s="214"/>
      <c r="BU749" s="214"/>
      <c r="BV749" s="214"/>
      <c r="BW749" s="214"/>
      <c r="BX749" s="214"/>
      <c r="BY749" s="214"/>
      <c r="BZ749" s="214"/>
      <c r="CA749" s="214"/>
      <c r="CB749" s="214"/>
      <c r="CC749" s="214"/>
      <c r="CD749" s="214"/>
      <c r="CE749" s="214"/>
    </row>
    <row r="750" spans="1:83" ht="12.65" customHeight="1" x14ac:dyDescent="0.3">
      <c r="A750" s="160" t="str">
        <f>RIGHT($C$83,3)&amp;"*"&amp;RIGHT($C$82,4)&amp;"*"&amp;S$55&amp;"*"&amp;"A"</f>
        <v>079*2021*7050*A</v>
      </c>
      <c r="B750" s="213"/>
      <c r="C750" s="215">
        <f>ROUND(S60,2)</f>
        <v>0</v>
      </c>
      <c r="D750" s="213">
        <f>ROUND(S61,0)</f>
        <v>0</v>
      </c>
      <c r="E750" s="213">
        <f>ROUND(S62,0)</f>
        <v>0</v>
      </c>
      <c r="F750" s="213">
        <f>ROUND(S63,0)</f>
        <v>0</v>
      </c>
      <c r="G750" s="213">
        <f>ROUND(S64,0)</f>
        <v>77292</v>
      </c>
      <c r="H750" s="213">
        <f>ROUND(S65,0)</f>
        <v>0</v>
      </c>
      <c r="I750" s="213">
        <f>ROUND(S66,0)</f>
        <v>7950</v>
      </c>
      <c r="J750" s="213">
        <f>ROUND(S67,0)</f>
        <v>0</v>
      </c>
      <c r="K750" s="213">
        <f>ROUND(S68,0)</f>
        <v>0</v>
      </c>
      <c r="L750" s="213">
        <f>ROUND(S69,0)</f>
        <v>52531</v>
      </c>
      <c r="M750" s="213">
        <f>ROUND(S70,0)</f>
        <v>0</v>
      </c>
      <c r="N750" s="213">
        <f>ROUND(S75,0)</f>
        <v>0</v>
      </c>
      <c r="O750" s="213">
        <f>ROUND(S73,0)</f>
        <v>0</v>
      </c>
      <c r="P750" s="213">
        <f>IF(S76&gt;0,ROUND(S76,0),0)</f>
        <v>0</v>
      </c>
      <c r="Q750" s="213">
        <f>IF(S77&gt;0,ROUND(S77,0),0)</f>
        <v>0</v>
      </c>
      <c r="R750" s="213">
        <f>IF(S78&gt;0,ROUND(S78,0),0)</f>
        <v>0</v>
      </c>
      <c r="S750" s="213">
        <f>IF(S79&gt;0,ROUND(S79,0),0)</f>
        <v>0</v>
      </c>
      <c r="T750" s="215">
        <f>IF(S80&gt;0,ROUND(S80,2),0)</f>
        <v>0</v>
      </c>
      <c r="U750" s="213"/>
      <c r="V750" s="214"/>
      <c r="W750" s="213"/>
      <c r="X750" s="213"/>
      <c r="Y750" s="213" t="e">
        <f t="shared" si="21"/>
        <v>#DIV/0!</v>
      </c>
      <c r="Z750" s="214"/>
      <c r="AA750" s="214"/>
      <c r="AB750" s="214"/>
      <c r="AC750" s="214"/>
      <c r="AD750" s="214"/>
      <c r="AE750" s="214"/>
      <c r="AF750" s="214"/>
      <c r="AG750" s="214"/>
      <c r="AH750" s="214"/>
      <c r="AI750" s="214"/>
      <c r="AJ750" s="214"/>
      <c r="AK750" s="214"/>
      <c r="AL750" s="214"/>
      <c r="AM750" s="214"/>
      <c r="AN750" s="214"/>
      <c r="AO750" s="214"/>
      <c r="AP750" s="214"/>
      <c r="AQ750" s="214"/>
      <c r="AR750" s="214"/>
      <c r="AS750" s="214"/>
      <c r="AT750" s="214"/>
      <c r="AU750" s="214"/>
      <c r="AV750" s="214"/>
      <c r="AW750" s="214"/>
      <c r="AX750" s="214"/>
      <c r="AY750" s="214"/>
      <c r="AZ750" s="214"/>
      <c r="BA750" s="214"/>
      <c r="BB750" s="214"/>
      <c r="BC750" s="214"/>
      <c r="BD750" s="214"/>
      <c r="BE750" s="214"/>
      <c r="BF750" s="214"/>
      <c r="BG750" s="214"/>
      <c r="BH750" s="214"/>
      <c r="BI750" s="214"/>
      <c r="BJ750" s="214"/>
      <c r="BK750" s="214"/>
      <c r="BL750" s="214"/>
      <c r="BM750" s="214"/>
      <c r="BN750" s="214"/>
      <c r="BO750" s="214"/>
      <c r="BP750" s="214"/>
      <c r="BQ750" s="214"/>
      <c r="BR750" s="214"/>
      <c r="BS750" s="214"/>
      <c r="BT750" s="214"/>
      <c r="BU750" s="214"/>
      <c r="BV750" s="214"/>
      <c r="BW750" s="214"/>
      <c r="BX750" s="214"/>
      <c r="BY750" s="214"/>
      <c r="BZ750" s="214"/>
      <c r="CA750" s="214"/>
      <c r="CB750" s="214"/>
      <c r="CC750" s="214"/>
      <c r="CD750" s="214"/>
      <c r="CE750" s="214"/>
    </row>
    <row r="751" spans="1:83" ht="12.65" customHeight="1" x14ac:dyDescent="0.3">
      <c r="A751" s="160" t="str">
        <f>RIGHT($C$83,3)&amp;"*"&amp;RIGHT($C$82,4)&amp;"*"&amp;T$55&amp;"*"&amp;"A"</f>
        <v>079*2021*7060*A</v>
      </c>
      <c r="B751" s="213"/>
      <c r="C751" s="215">
        <f>ROUND(T60,2)</f>
        <v>0</v>
      </c>
      <c r="D751" s="213">
        <f>ROUND(T61,0)</f>
        <v>0</v>
      </c>
      <c r="E751" s="213">
        <f>ROUND(T62,0)</f>
        <v>0</v>
      </c>
      <c r="F751" s="213">
        <f>ROUND(T63,0)</f>
        <v>0</v>
      </c>
      <c r="G751" s="213">
        <f>ROUND(T64,0)</f>
        <v>0</v>
      </c>
      <c r="H751" s="213">
        <f>ROUND(T65,0)</f>
        <v>0</v>
      </c>
      <c r="I751" s="213">
        <f>ROUND(T66,0)</f>
        <v>0</v>
      </c>
      <c r="J751" s="213">
        <f>ROUND(T67,0)</f>
        <v>0</v>
      </c>
      <c r="K751" s="213">
        <f>ROUND(T68,0)</f>
        <v>0</v>
      </c>
      <c r="L751" s="213">
        <f>ROUND(T69,0)</f>
        <v>0</v>
      </c>
      <c r="M751" s="213">
        <f>ROUND(T70,0)</f>
        <v>0</v>
      </c>
      <c r="N751" s="213">
        <f>ROUND(T75,0)</f>
        <v>0</v>
      </c>
      <c r="O751" s="213">
        <f>ROUND(T73,0)</f>
        <v>0</v>
      </c>
      <c r="P751" s="213">
        <f>IF(T76&gt;0,ROUND(T76,0),0)</f>
        <v>0</v>
      </c>
      <c r="Q751" s="213">
        <f>IF(T77&gt;0,ROUND(T77,0),0)</f>
        <v>0</v>
      </c>
      <c r="R751" s="213">
        <f>IF(T78&gt;0,ROUND(T78,0),0)</f>
        <v>0</v>
      </c>
      <c r="S751" s="213">
        <f>IF(T79&gt;0,ROUND(T79,0),0)</f>
        <v>0</v>
      </c>
      <c r="T751" s="215">
        <f>IF(T80&gt;0,ROUND(T80,2),0)</f>
        <v>0</v>
      </c>
      <c r="U751" s="213"/>
      <c r="V751" s="214"/>
      <c r="W751" s="213"/>
      <c r="X751" s="213"/>
      <c r="Y751" s="213" t="e">
        <f t="shared" si="21"/>
        <v>#DIV/0!</v>
      </c>
      <c r="Z751" s="214"/>
      <c r="AA751" s="214"/>
      <c r="AB751" s="214"/>
      <c r="AC751" s="214"/>
      <c r="AD751" s="214"/>
      <c r="AE751" s="214"/>
      <c r="AF751" s="214"/>
      <c r="AG751" s="214"/>
      <c r="AH751" s="214"/>
      <c r="AI751" s="214"/>
      <c r="AJ751" s="214"/>
      <c r="AK751" s="214"/>
      <c r="AL751" s="214"/>
      <c r="AM751" s="214"/>
      <c r="AN751" s="214"/>
      <c r="AO751" s="214"/>
      <c r="AP751" s="214"/>
      <c r="AQ751" s="214"/>
      <c r="AR751" s="214"/>
      <c r="AS751" s="214"/>
      <c r="AT751" s="214"/>
      <c r="AU751" s="214"/>
      <c r="AV751" s="214"/>
      <c r="AW751" s="214"/>
      <c r="AX751" s="214"/>
      <c r="AY751" s="214"/>
      <c r="AZ751" s="214"/>
      <c r="BA751" s="214"/>
      <c r="BB751" s="214"/>
      <c r="BC751" s="214"/>
      <c r="BD751" s="214"/>
      <c r="BE751" s="214"/>
      <c r="BF751" s="214"/>
      <c r="BG751" s="214"/>
      <c r="BH751" s="214"/>
      <c r="BI751" s="214"/>
      <c r="BJ751" s="214"/>
      <c r="BK751" s="214"/>
      <c r="BL751" s="214"/>
      <c r="BM751" s="214"/>
      <c r="BN751" s="214"/>
      <c r="BO751" s="214"/>
      <c r="BP751" s="214"/>
      <c r="BQ751" s="214"/>
      <c r="BR751" s="214"/>
      <c r="BS751" s="214"/>
      <c r="BT751" s="214"/>
      <c r="BU751" s="214"/>
      <c r="BV751" s="214"/>
      <c r="BW751" s="214"/>
      <c r="BX751" s="214"/>
      <c r="BY751" s="214"/>
      <c r="BZ751" s="214"/>
      <c r="CA751" s="214"/>
      <c r="CB751" s="214"/>
      <c r="CC751" s="214"/>
      <c r="CD751" s="214"/>
      <c r="CE751" s="214"/>
    </row>
    <row r="752" spans="1:83" ht="12.65" customHeight="1" x14ac:dyDescent="0.3">
      <c r="A752" s="160" t="str">
        <f>RIGHT($C$83,3)&amp;"*"&amp;RIGHT($C$82,4)&amp;"*"&amp;U$55&amp;"*"&amp;"A"</f>
        <v>079*2021*7070*A</v>
      </c>
      <c r="B752" s="213">
        <f>ROUND(U59,0)</f>
        <v>12704</v>
      </c>
      <c r="C752" s="215">
        <f>ROUND(U60,2)</f>
        <v>7.64</v>
      </c>
      <c r="D752" s="213">
        <f>ROUND(U61,0)</f>
        <v>801634</v>
      </c>
      <c r="E752" s="213">
        <f>ROUND(U62,0)</f>
        <v>232401</v>
      </c>
      <c r="F752" s="213">
        <f>ROUND(U63,0)</f>
        <v>0</v>
      </c>
      <c r="G752" s="213">
        <f>ROUND(U64,0)</f>
        <v>701821</v>
      </c>
      <c r="H752" s="213">
        <f>ROUND(U65,0)</f>
        <v>0</v>
      </c>
      <c r="I752" s="213">
        <f>ROUND(U66,0)</f>
        <v>310876</v>
      </c>
      <c r="J752" s="213">
        <f>ROUND(U67,0)</f>
        <v>34006</v>
      </c>
      <c r="K752" s="213">
        <f>ROUND(U68,0)</f>
        <v>4200</v>
      </c>
      <c r="L752" s="213">
        <f>ROUND(U69,0)</f>
        <v>177144</v>
      </c>
      <c r="M752" s="213">
        <f>ROUND(U70,0)</f>
        <v>0</v>
      </c>
      <c r="N752" s="213">
        <f>ROUND(U75,0)</f>
        <v>9291716</v>
      </c>
      <c r="O752" s="213">
        <f>ROUND(U73,0)</f>
        <v>1515044</v>
      </c>
      <c r="P752" s="213">
        <f>IF(U76&gt;0,ROUND(U76,0),0)</f>
        <v>1858</v>
      </c>
      <c r="Q752" s="213">
        <f>IF(U77&gt;0,ROUND(U77,0),0)</f>
        <v>0</v>
      </c>
      <c r="R752" s="213">
        <f>IF(U78&gt;0,ROUND(U78,0),0)</f>
        <v>0</v>
      </c>
      <c r="S752" s="213">
        <f>IF(U79&gt;0,ROUND(U79,0),0)</f>
        <v>0</v>
      </c>
      <c r="T752" s="215">
        <f>IF(U80&gt;0,ROUND(U80,2),0)</f>
        <v>0</v>
      </c>
      <c r="U752" s="213"/>
      <c r="V752" s="214"/>
      <c r="W752" s="213"/>
      <c r="X752" s="213"/>
      <c r="Y752" s="213" t="e">
        <f t="shared" si="21"/>
        <v>#DIV/0!</v>
      </c>
      <c r="Z752" s="214"/>
      <c r="AA752" s="214"/>
      <c r="AB752" s="214"/>
      <c r="AC752" s="214"/>
      <c r="AD752" s="214"/>
      <c r="AE752" s="214"/>
      <c r="AF752" s="214"/>
      <c r="AG752" s="214"/>
      <c r="AH752" s="214"/>
      <c r="AI752" s="214"/>
      <c r="AJ752" s="214"/>
      <c r="AK752" s="214"/>
      <c r="AL752" s="214"/>
      <c r="AM752" s="214"/>
      <c r="AN752" s="214"/>
      <c r="AO752" s="214"/>
      <c r="AP752" s="214"/>
      <c r="AQ752" s="214"/>
      <c r="AR752" s="214"/>
      <c r="AS752" s="214"/>
      <c r="AT752" s="214"/>
      <c r="AU752" s="214"/>
      <c r="AV752" s="214"/>
      <c r="AW752" s="214"/>
      <c r="AX752" s="214"/>
      <c r="AY752" s="214"/>
      <c r="AZ752" s="214"/>
      <c r="BA752" s="214"/>
      <c r="BB752" s="214"/>
      <c r="BC752" s="214"/>
      <c r="BD752" s="214"/>
      <c r="BE752" s="214"/>
      <c r="BF752" s="214"/>
      <c r="BG752" s="214"/>
      <c r="BH752" s="214"/>
      <c r="BI752" s="214"/>
      <c r="BJ752" s="214"/>
      <c r="BK752" s="214"/>
      <c r="BL752" s="214"/>
      <c r="BM752" s="214"/>
      <c r="BN752" s="214"/>
      <c r="BO752" s="214"/>
      <c r="BP752" s="214"/>
      <c r="BQ752" s="214"/>
      <c r="BR752" s="214"/>
      <c r="BS752" s="214"/>
      <c r="BT752" s="214"/>
      <c r="BU752" s="214"/>
      <c r="BV752" s="214"/>
      <c r="BW752" s="214"/>
      <c r="BX752" s="214"/>
      <c r="BY752" s="214"/>
      <c r="BZ752" s="214"/>
      <c r="CA752" s="214"/>
      <c r="CB752" s="214"/>
      <c r="CC752" s="214"/>
      <c r="CD752" s="214"/>
      <c r="CE752" s="214"/>
    </row>
    <row r="753" spans="1:83" ht="12.65" customHeight="1" x14ac:dyDescent="0.3">
      <c r="A753" s="160" t="str">
        <f>RIGHT($C$83,3)&amp;"*"&amp;RIGHT($C$82,4)&amp;"*"&amp;V$55&amp;"*"&amp;"A"</f>
        <v>079*2021*7110*A</v>
      </c>
      <c r="B753" s="213">
        <f>ROUND(V59,0)</f>
        <v>0</v>
      </c>
      <c r="C753" s="215">
        <f>ROUND(V60,2)</f>
        <v>0</v>
      </c>
      <c r="D753" s="213">
        <f>ROUND(V61,0)</f>
        <v>0</v>
      </c>
      <c r="E753" s="213">
        <f>ROUND(V62,0)</f>
        <v>0</v>
      </c>
      <c r="F753" s="213">
        <f>ROUND(V63,0)</f>
        <v>0</v>
      </c>
      <c r="G753" s="213">
        <f>ROUND(V64,0)</f>
        <v>0</v>
      </c>
      <c r="H753" s="213">
        <f>ROUND(V65,0)</f>
        <v>0</v>
      </c>
      <c r="I753" s="213">
        <f>ROUND(V66,0)</f>
        <v>0</v>
      </c>
      <c r="J753" s="213">
        <f>ROUND(V67,0)</f>
        <v>0</v>
      </c>
      <c r="K753" s="213">
        <f>ROUND(V68,0)</f>
        <v>0</v>
      </c>
      <c r="L753" s="213">
        <f>ROUND(V69,0)</f>
        <v>0</v>
      </c>
      <c r="M753" s="213">
        <f>ROUND(V70,0)</f>
        <v>0</v>
      </c>
      <c r="N753" s="213">
        <f>ROUND(V75,0)</f>
        <v>0</v>
      </c>
      <c r="O753" s="213">
        <f>ROUND(V73,0)</f>
        <v>0</v>
      </c>
      <c r="P753" s="213">
        <f>IF(V76&gt;0,ROUND(V76,0),0)</f>
        <v>0</v>
      </c>
      <c r="Q753" s="213">
        <f>IF(V77&gt;0,ROUND(V77,0),0)</f>
        <v>0</v>
      </c>
      <c r="R753" s="213">
        <f>IF(V78&gt;0,ROUND(V78,0),0)</f>
        <v>0</v>
      </c>
      <c r="S753" s="213">
        <f>IF(V79&gt;0,ROUND(V79,0),0)</f>
        <v>0</v>
      </c>
      <c r="T753" s="215">
        <f>IF(V80&gt;0,ROUND(V80,2),0)</f>
        <v>0</v>
      </c>
      <c r="U753" s="213"/>
      <c r="V753" s="214"/>
      <c r="W753" s="213"/>
      <c r="X753" s="213"/>
      <c r="Y753" s="213" t="e">
        <f t="shared" si="21"/>
        <v>#DIV/0!</v>
      </c>
      <c r="Z753" s="214"/>
      <c r="AA753" s="214"/>
      <c r="AB753" s="214"/>
      <c r="AC753" s="214"/>
      <c r="AD753" s="214"/>
      <c r="AE753" s="214"/>
      <c r="AF753" s="214"/>
      <c r="AG753" s="214"/>
      <c r="AH753" s="214"/>
      <c r="AI753" s="214"/>
      <c r="AJ753" s="214"/>
      <c r="AK753" s="214"/>
      <c r="AL753" s="214"/>
      <c r="AM753" s="214"/>
      <c r="AN753" s="214"/>
      <c r="AO753" s="214"/>
      <c r="AP753" s="214"/>
      <c r="AQ753" s="214"/>
      <c r="AR753" s="214"/>
      <c r="AS753" s="214"/>
      <c r="AT753" s="214"/>
      <c r="AU753" s="214"/>
      <c r="AV753" s="214"/>
      <c r="AW753" s="214"/>
      <c r="AX753" s="214"/>
      <c r="AY753" s="214"/>
      <c r="AZ753" s="214"/>
      <c r="BA753" s="214"/>
      <c r="BB753" s="214"/>
      <c r="BC753" s="214"/>
      <c r="BD753" s="214"/>
      <c r="BE753" s="214"/>
      <c r="BF753" s="214"/>
      <c r="BG753" s="214"/>
      <c r="BH753" s="214"/>
      <c r="BI753" s="214"/>
      <c r="BJ753" s="214"/>
      <c r="BK753" s="214"/>
      <c r="BL753" s="214"/>
      <c r="BM753" s="214"/>
      <c r="BN753" s="214"/>
      <c r="BO753" s="214"/>
      <c r="BP753" s="214"/>
      <c r="BQ753" s="214"/>
      <c r="BR753" s="214"/>
      <c r="BS753" s="214"/>
      <c r="BT753" s="214"/>
      <c r="BU753" s="214"/>
      <c r="BV753" s="214"/>
      <c r="BW753" s="214"/>
      <c r="BX753" s="214"/>
      <c r="BY753" s="214"/>
      <c r="BZ753" s="214"/>
      <c r="CA753" s="214"/>
      <c r="CB753" s="214"/>
      <c r="CC753" s="214"/>
      <c r="CD753" s="214"/>
      <c r="CE753" s="214"/>
    </row>
    <row r="754" spans="1:83" ht="12.65" customHeight="1" x14ac:dyDescent="0.3">
      <c r="A754" s="160" t="str">
        <f>RIGHT($C$83,3)&amp;"*"&amp;RIGHT($C$82,4)&amp;"*"&amp;W$55&amp;"*"&amp;"A"</f>
        <v>079*2021*7120*A</v>
      </c>
      <c r="B754" s="213">
        <f>ROUND(W59,0)</f>
        <v>0</v>
      </c>
      <c r="C754" s="215">
        <f>ROUND(W60,2)</f>
        <v>0</v>
      </c>
      <c r="D754" s="213">
        <f>ROUND(W61,0)</f>
        <v>0</v>
      </c>
      <c r="E754" s="213">
        <f>ROUND(W62,0)</f>
        <v>0</v>
      </c>
      <c r="F754" s="213">
        <f>ROUND(W63,0)</f>
        <v>0</v>
      </c>
      <c r="G754" s="213">
        <f>ROUND(W64,0)</f>
        <v>0</v>
      </c>
      <c r="H754" s="213">
        <f>ROUND(W65,0)</f>
        <v>0</v>
      </c>
      <c r="I754" s="213">
        <f>ROUND(W66,0)</f>
        <v>0</v>
      </c>
      <c r="J754" s="213">
        <f>ROUND(W67,0)</f>
        <v>0</v>
      </c>
      <c r="K754" s="213">
        <f>ROUND(W68,0)</f>
        <v>0</v>
      </c>
      <c r="L754" s="213">
        <f>ROUND(W69,0)</f>
        <v>0</v>
      </c>
      <c r="M754" s="213">
        <f>ROUND(W70,0)</f>
        <v>0</v>
      </c>
      <c r="N754" s="213">
        <f>ROUND(W75,0)</f>
        <v>0</v>
      </c>
      <c r="O754" s="213">
        <f>ROUND(W73,0)</f>
        <v>0</v>
      </c>
      <c r="P754" s="213">
        <f>IF(W76&gt;0,ROUND(W76,0),0)</f>
        <v>0</v>
      </c>
      <c r="Q754" s="213">
        <f>IF(W77&gt;0,ROUND(W77,0),0)</f>
        <v>0</v>
      </c>
      <c r="R754" s="213">
        <f>IF(W78&gt;0,ROUND(W78,0),0)</f>
        <v>0</v>
      </c>
      <c r="S754" s="213">
        <f>IF(W79&gt;0,ROUND(W79,0),0)</f>
        <v>0</v>
      </c>
      <c r="T754" s="215">
        <f>IF(W80&gt;0,ROUND(W80,2),0)</f>
        <v>0</v>
      </c>
      <c r="U754" s="213"/>
      <c r="V754" s="214"/>
      <c r="W754" s="213"/>
      <c r="X754" s="213"/>
      <c r="Y754" s="213" t="e">
        <f t="shared" si="21"/>
        <v>#DIV/0!</v>
      </c>
      <c r="Z754" s="214"/>
      <c r="AA754" s="214"/>
      <c r="AB754" s="214"/>
      <c r="AC754" s="214"/>
      <c r="AD754" s="214"/>
      <c r="AE754" s="214"/>
      <c r="AF754" s="214"/>
      <c r="AG754" s="214"/>
      <c r="AH754" s="214"/>
      <c r="AI754" s="214"/>
      <c r="AJ754" s="214"/>
      <c r="AK754" s="214"/>
      <c r="AL754" s="214"/>
      <c r="AM754" s="214"/>
      <c r="AN754" s="214"/>
      <c r="AO754" s="214"/>
      <c r="AP754" s="214"/>
      <c r="AQ754" s="214"/>
      <c r="AR754" s="214"/>
      <c r="AS754" s="214"/>
      <c r="AT754" s="214"/>
      <c r="AU754" s="214"/>
      <c r="AV754" s="214"/>
      <c r="AW754" s="214"/>
      <c r="AX754" s="214"/>
      <c r="AY754" s="214"/>
      <c r="AZ754" s="214"/>
      <c r="BA754" s="214"/>
      <c r="BB754" s="214"/>
      <c r="BC754" s="214"/>
      <c r="BD754" s="214"/>
      <c r="BE754" s="214"/>
      <c r="BF754" s="214"/>
      <c r="BG754" s="214"/>
      <c r="BH754" s="214"/>
      <c r="BI754" s="214"/>
      <c r="BJ754" s="214"/>
      <c r="BK754" s="214"/>
      <c r="BL754" s="214"/>
      <c r="BM754" s="214"/>
      <c r="BN754" s="214"/>
      <c r="BO754" s="214"/>
      <c r="BP754" s="214"/>
      <c r="BQ754" s="214"/>
      <c r="BR754" s="214"/>
      <c r="BS754" s="214"/>
      <c r="BT754" s="214"/>
      <c r="BU754" s="214"/>
      <c r="BV754" s="214"/>
      <c r="BW754" s="214"/>
      <c r="BX754" s="214"/>
      <c r="BY754" s="214"/>
      <c r="BZ754" s="214"/>
      <c r="CA754" s="214"/>
      <c r="CB754" s="214"/>
      <c r="CC754" s="214"/>
      <c r="CD754" s="214"/>
      <c r="CE754" s="214"/>
    </row>
    <row r="755" spans="1:83" ht="12.65" customHeight="1" x14ac:dyDescent="0.3">
      <c r="A755" s="160" t="str">
        <f>RIGHT($C$83,3)&amp;"*"&amp;RIGHT($C$82,4)&amp;"*"&amp;X$55&amp;"*"&amp;"A"</f>
        <v>079*2021*7130*A</v>
      </c>
      <c r="B755" s="213">
        <f>ROUND(X59,0)</f>
        <v>0</v>
      </c>
      <c r="C755" s="215">
        <f>ROUND(X60,2)</f>
        <v>0</v>
      </c>
      <c r="D755" s="213">
        <f>ROUND(X61,0)</f>
        <v>0</v>
      </c>
      <c r="E755" s="213">
        <f>ROUND(X62,0)</f>
        <v>0</v>
      </c>
      <c r="F755" s="213">
        <f>ROUND(X63,0)</f>
        <v>0</v>
      </c>
      <c r="G755" s="213">
        <f>ROUND(X64,0)</f>
        <v>588</v>
      </c>
      <c r="H755" s="213">
        <f>ROUND(X65,0)</f>
        <v>0</v>
      </c>
      <c r="I755" s="213">
        <f>ROUND(X66,0)</f>
        <v>0</v>
      </c>
      <c r="J755" s="213">
        <f>ROUND(X67,0)</f>
        <v>0</v>
      </c>
      <c r="K755" s="213">
        <f>ROUND(X68,0)</f>
        <v>0</v>
      </c>
      <c r="L755" s="213">
        <f>ROUND(X69,0)</f>
        <v>0</v>
      </c>
      <c r="M755" s="213">
        <f>ROUND(X70,0)</f>
        <v>0</v>
      </c>
      <c r="N755" s="213">
        <f>ROUND(X75,0)</f>
        <v>0</v>
      </c>
      <c r="O755" s="213">
        <f>ROUND(X73,0)</f>
        <v>0</v>
      </c>
      <c r="P755" s="213">
        <f>IF(X76&gt;0,ROUND(X76,0),0)</f>
        <v>0</v>
      </c>
      <c r="Q755" s="213">
        <f>IF(X77&gt;0,ROUND(X77,0),0)</f>
        <v>0</v>
      </c>
      <c r="R755" s="213">
        <f>IF(X78&gt;0,ROUND(X78,0),0)</f>
        <v>0</v>
      </c>
      <c r="S755" s="213">
        <f>IF(X79&gt;0,ROUND(X79,0),0)</f>
        <v>0</v>
      </c>
      <c r="T755" s="215">
        <f>IF(X80&gt;0,ROUND(X80,2),0)</f>
        <v>0</v>
      </c>
      <c r="U755" s="213"/>
      <c r="V755" s="214"/>
      <c r="W755" s="213"/>
      <c r="X755" s="213"/>
      <c r="Y755" s="213" t="e">
        <f t="shared" si="21"/>
        <v>#DIV/0!</v>
      </c>
      <c r="Z755" s="214"/>
      <c r="AA755" s="214"/>
      <c r="AB755" s="214"/>
      <c r="AC755" s="214"/>
      <c r="AD755" s="214"/>
      <c r="AE755" s="214"/>
      <c r="AF755" s="214"/>
      <c r="AG755" s="214"/>
      <c r="AH755" s="214"/>
      <c r="AI755" s="214"/>
      <c r="AJ755" s="214"/>
      <c r="AK755" s="214"/>
      <c r="AL755" s="214"/>
      <c r="AM755" s="214"/>
      <c r="AN755" s="214"/>
      <c r="AO755" s="214"/>
      <c r="AP755" s="214"/>
      <c r="AQ755" s="214"/>
      <c r="AR755" s="214"/>
      <c r="AS755" s="214"/>
      <c r="AT755" s="214"/>
      <c r="AU755" s="214"/>
      <c r="AV755" s="214"/>
      <c r="AW755" s="214"/>
      <c r="AX755" s="214"/>
      <c r="AY755" s="214"/>
      <c r="AZ755" s="214"/>
      <c r="BA755" s="214"/>
      <c r="BB755" s="214"/>
      <c r="BC755" s="214"/>
      <c r="BD755" s="214"/>
      <c r="BE755" s="214"/>
      <c r="BF755" s="214"/>
      <c r="BG755" s="214"/>
      <c r="BH755" s="214"/>
      <c r="BI755" s="214"/>
      <c r="BJ755" s="214"/>
      <c r="BK755" s="214"/>
      <c r="BL755" s="214"/>
      <c r="BM755" s="214"/>
      <c r="BN755" s="214"/>
      <c r="BO755" s="214"/>
      <c r="BP755" s="214"/>
      <c r="BQ755" s="214"/>
      <c r="BR755" s="214"/>
      <c r="BS755" s="214"/>
      <c r="BT755" s="214"/>
      <c r="BU755" s="214"/>
      <c r="BV755" s="214"/>
      <c r="BW755" s="214"/>
      <c r="BX755" s="214"/>
      <c r="BY755" s="214"/>
      <c r="BZ755" s="214"/>
      <c r="CA755" s="214"/>
      <c r="CB755" s="214"/>
      <c r="CC755" s="214"/>
      <c r="CD755" s="214"/>
      <c r="CE755" s="214"/>
    </row>
    <row r="756" spans="1:83" ht="12.65" customHeight="1" x14ac:dyDescent="0.3">
      <c r="A756" s="160" t="str">
        <f>RIGHT($C$83,3)&amp;"*"&amp;RIGHT($C$82,4)&amp;"*"&amp;Y$55&amp;"*"&amp;"A"</f>
        <v>079*2021*7140*A</v>
      </c>
      <c r="B756" s="213">
        <f>ROUND(Y59,0)</f>
        <v>10558</v>
      </c>
      <c r="C756" s="215">
        <f>ROUND(Y60,2)</f>
        <v>4.2699999999999996</v>
      </c>
      <c r="D756" s="213">
        <f>ROUND(Y61,0)</f>
        <v>708964</v>
      </c>
      <c r="E756" s="213">
        <f>ROUND(Y62,0)</f>
        <v>188266</v>
      </c>
      <c r="F756" s="213">
        <f>ROUND(Y63,0)</f>
        <v>0</v>
      </c>
      <c r="G756" s="213">
        <f>ROUND(Y64,0)</f>
        <v>97597</v>
      </c>
      <c r="H756" s="213">
        <f>ROUND(Y65,0)</f>
        <v>0</v>
      </c>
      <c r="I756" s="213">
        <f>ROUND(Y66,0)</f>
        <v>436467</v>
      </c>
      <c r="J756" s="213">
        <f>ROUND(Y67,0)</f>
        <v>69549</v>
      </c>
      <c r="K756" s="213">
        <f>ROUND(Y68,0)</f>
        <v>12143</v>
      </c>
      <c r="L756" s="213">
        <f>ROUND(Y69,0)</f>
        <v>327102</v>
      </c>
      <c r="M756" s="213">
        <f>ROUND(Y70,0)</f>
        <v>0</v>
      </c>
      <c r="N756" s="213">
        <f>ROUND(Y75,0)</f>
        <v>14772853</v>
      </c>
      <c r="O756" s="213">
        <f>ROUND(Y73,0)</f>
        <v>1348148</v>
      </c>
      <c r="P756" s="213">
        <f>IF(Y76&gt;0,ROUND(Y76,0),0)</f>
        <v>3800</v>
      </c>
      <c r="Q756" s="213">
        <f>IF(Y77&gt;0,ROUND(Y77,0),0)</f>
        <v>0</v>
      </c>
      <c r="R756" s="213">
        <f>IF(Y78&gt;0,ROUND(Y78,0),0)</f>
        <v>0</v>
      </c>
      <c r="S756" s="213">
        <f>IF(Y79&gt;0,ROUND(Y79,0),0)</f>
        <v>2587</v>
      </c>
      <c r="T756" s="215">
        <f>IF(Y80&gt;0,ROUND(Y80,2),0)</f>
        <v>0</v>
      </c>
      <c r="U756" s="213"/>
      <c r="V756" s="214"/>
      <c r="W756" s="213"/>
      <c r="X756" s="213"/>
      <c r="Y756" s="213" t="e">
        <f t="shared" si="21"/>
        <v>#DIV/0!</v>
      </c>
      <c r="Z756" s="214"/>
      <c r="AA756" s="214"/>
      <c r="AB756" s="214"/>
      <c r="AC756" s="214"/>
      <c r="AD756" s="214"/>
      <c r="AE756" s="214"/>
      <c r="AF756" s="214"/>
      <c r="AG756" s="214"/>
      <c r="AH756" s="214"/>
      <c r="AI756" s="214"/>
      <c r="AJ756" s="214"/>
      <c r="AK756" s="214"/>
      <c r="AL756" s="214"/>
      <c r="AM756" s="214"/>
      <c r="AN756" s="214"/>
      <c r="AO756" s="214"/>
      <c r="AP756" s="214"/>
      <c r="AQ756" s="214"/>
      <c r="AR756" s="214"/>
      <c r="AS756" s="214"/>
      <c r="AT756" s="214"/>
      <c r="AU756" s="214"/>
      <c r="AV756" s="214"/>
      <c r="AW756" s="214"/>
      <c r="AX756" s="214"/>
      <c r="AY756" s="214"/>
      <c r="AZ756" s="214"/>
      <c r="BA756" s="214"/>
      <c r="BB756" s="214"/>
      <c r="BC756" s="214"/>
      <c r="BD756" s="214"/>
      <c r="BE756" s="214"/>
      <c r="BF756" s="214"/>
      <c r="BG756" s="214"/>
      <c r="BH756" s="214"/>
      <c r="BI756" s="214"/>
      <c r="BJ756" s="214"/>
      <c r="BK756" s="214"/>
      <c r="BL756" s="214"/>
      <c r="BM756" s="214"/>
      <c r="BN756" s="214"/>
      <c r="BO756" s="214"/>
      <c r="BP756" s="214"/>
      <c r="BQ756" s="214"/>
      <c r="BR756" s="214"/>
      <c r="BS756" s="214"/>
      <c r="BT756" s="214"/>
      <c r="BU756" s="214"/>
      <c r="BV756" s="214"/>
      <c r="BW756" s="214"/>
      <c r="BX756" s="214"/>
      <c r="BY756" s="214"/>
      <c r="BZ756" s="214"/>
      <c r="CA756" s="214"/>
      <c r="CB756" s="214"/>
      <c r="CC756" s="214"/>
      <c r="CD756" s="214"/>
      <c r="CE756" s="214"/>
    </row>
    <row r="757" spans="1:83" ht="12.65" customHeight="1" x14ac:dyDescent="0.3">
      <c r="A757" s="160" t="str">
        <f>RIGHT($C$83,3)&amp;"*"&amp;RIGHT($C$82,4)&amp;"*"&amp;Z$55&amp;"*"&amp;"A"</f>
        <v>079*2021*7150*A</v>
      </c>
      <c r="B757" s="213">
        <f>ROUND(Z59,0)</f>
        <v>0</v>
      </c>
      <c r="C757" s="215">
        <f>ROUND(Z60,2)</f>
        <v>0</v>
      </c>
      <c r="D757" s="213">
        <f>ROUND(Z61,0)</f>
        <v>0</v>
      </c>
      <c r="E757" s="213">
        <f>ROUND(Z62,0)</f>
        <v>0</v>
      </c>
      <c r="F757" s="213">
        <f>ROUND(Z63,0)</f>
        <v>0</v>
      </c>
      <c r="G757" s="213">
        <f>ROUND(Z64,0)</f>
        <v>0</v>
      </c>
      <c r="H757" s="213">
        <f>ROUND(Z65,0)</f>
        <v>0</v>
      </c>
      <c r="I757" s="213">
        <f>ROUND(Z66,0)</f>
        <v>0</v>
      </c>
      <c r="J757" s="213">
        <f>ROUND(Z67,0)</f>
        <v>0</v>
      </c>
      <c r="K757" s="213">
        <f>ROUND(Z68,0)</f>
        <v>0</v>
      </c>
      <c r="L757" s="213">
        <f>ROUND(Z69,0)</f>
        <v>0</v>
      </c>
      <c r="M757" s="213">
        <f>ROUND(Z70,0)</f>
        <v>0</v>
      </c>
      <c r="N757" s="213">
        <f>ROUND(Z75,0)</f>
        <v>0</v>
      </c>
      <c r="O757" s="213">
        <f>ROUND(Z73,0)</f>
        <v>0</v>
      </c>
      <c r="P757" s="213">
        <f>IF(Z76&gt;0,ROUND(Z76,0),0)</f>
        <v>0</v>
      </c>
      <c r="Q757" s="213">
        <f>IF(Z77&gt;0,ROUND(Z77,0),0)</f>
        <v>0</v>
      </c>
      <c r="R757" s="213">
        <f>IF(Z78&gt;0,ROUND(Z78,0),0)</f>
        <v>0</v>
      </c>
      <c r="S757" s="213">
        <f>IF(Z79&gt;0,ROUND(Z79,0),0)</f>
        <v>0</v>
      </c>
      <c r="T757" s="215">
        <f>IF(Z80&gt;0,ROUND(Z80,2),0)</f>
        <v>0</v>
      </c>
      <c r="U757" s="213"/>
      <c r="V757" s="214"/>
      <c r="W757" s="213"/>
      <c r="X757" s="213"/>
      <c r="Y757" s="213" t="e">
        <f t="shared" si="21"/>
        <v>#DIV/0!</v>
      </c>
      <c r="Z757" s="214"/>
      <c r="AA757" s="214"/>
      <c r="AB757" s="214"/>
      <c r="AC757" s="214"/>
      <c r="AD757" s="214"/>
      <c r="AE757" s="214"/>
      <c r="AF757" s="214"/>
      <c r="AG757" s="214"/>
      <c r="AH757" s="214"/>
      <c r="AI757" s="214"/>
      <c r="AJ757" s="214"/>
      <c r="AK757" s="214"/>
      <c r="AL757" s="214"/>
      <c r="AM757" s="214"/>
      <c r="AN757" s="214"/>
      <c r="AO757" s="214"/>
      <c r="AP757" s="214"/>
      <c r="AQ757" s="214"/>
      <c r="AR757" s="214"/>
      <c r="AS757" s="214"/>
      <c r="AT757" s="214"/>
      <c r="AU757" s="214"/>
      <c r="AV757" s="214"/>
      <c r="AW757" s="214"/>
      <c r="AX757" s="214"/>
      <c r="AY757" s="214"/>
      <c r="AZ757" s="214"/>
      <c r="BA757" s="214"/>
      <c r="BB757" s="214"/>
      <c r="BC757" s="214"/>
      <c r="BD757" s="214"/>
      <c r="BE757" s="214"/>
      <c r="BF757" s="214"/>
      <c r="BG757" s="214"/>
      <c r="BH757" s="214"/>
      <c r="BI757" s="214"/>
      <c r="BJ757" s="214"/>
      <c r="BK757" s="214"/>
      <c r="BL757" s="214"/>
      <c r="BM757" s="214"/>
      <c r="BN757" s="214"/>
      <c r="BO757" s="214"/>
      <c r="BP757" s="214"/>
      <c r="BQ757" s="214"/>
      <c r="BR757" s="214"/>
      <c r="BS757" s="214"/>
      <c r="BT757" s="214"/>
      <c r="BU757" s="214"/>
      <c r="BV757" s="214"/>
      <c r="BW757" s="214"/>
      <c r="BX757" s="214"/>
      <c r="BY757" s="214"/>
      <c r="BZ757" s="214"/>
      <c r="CA757" s="214"/>
      <c r="CB757" s="214"/>
      <c r="CC757" s="214"/>
      <c r="CD757" s="214"/>
      <c r="CE757" s="214"/>
    </row>
    <row r="758" spans="1:83" ht="12.65" customHeight="1" x14ac:dyDescent="0.3">
      <c r="A758" s="160" t="str">
        <f>RIGHT($C$83,3)&amp;"*"&amp;RIGHT($C$82,4)&amp;"*"&amp;AA$55&amp;"*"&amp;"A"</f>
        <v>079*2021*7160*A</v>
      </c>
      <c r="B758" s="213">
        <f>ROUND(AA59,0)</f>
        <v>0</v>
      </c>
      <c r="C758" s="215">
        <f>ROUND(AA60,2)</f>
        <v>0</v>
      </c>
      <c r="D758" s="213">
        <f>ROUND(AA61,0)</f>
        <v>0</v>
      </c>
      <c r="E758" s="213">
        <f>ROUND(AA62,0)</f>
        <v>0</v>
      </c>
      <c r="F758" s="213">
        <f>ROUND(AA63,0)</f>
        <v>0</v>
      </c>
      <c r="G758" s="213">
        <f>ROUND(AA64,0)</f>
        <v>0</v>
      </c>
      <c r="H758" s="213">
        <f>ROUND(AA65,0)</f>
        <v>0</v>
      </c>
      <c r="I758" s="213">
        <f>ROUND(AA66,0)</f>
        <v>0</v>
      </c>
      <c r="J758" s="213">
        <f>ROUND(AA67,0)</f>
        <v>0</v>
      </c>
      <c r="K758" s="213">
        <f>ROUND(AA68,0)</f>
        <v>0</v>
      </c>
      <c r="L758" s="213">
        <f>ROUND(AA69,0)</f>
        <v>0</v>
      </c>
      <c r="M758" s="213">
        <f>ROUND(AA70,0)</f>
        <v>0</v>
      </c>
      <c r="N758" s="213">
        <f>ROUND(AA75,0)</f>
        <v>0</v>
      </c>
      <c r="O758" s="213">
        <f>ROUND(AA73,0)</f>
        <v>0</v>
      </c>
      <c r="P758" s="213">
        <f>IF(AA76&gt;0,ROUND(AA76,0),0)</f>
        <v>0</v>
      </c>
      <c r="Q758" s="213">
        <f>IF(AA77&gt;0,ROUND(AA77,0),0)</f>
        <v>0</v>
      </c>
      <c r="R758" s="213">
        <f>IF(AA78&gt;0,ROUND(AA78,0),0)</f>
        <v>0</v>
      </c>
      <c r="S758" s="213">
        <f>IF(AA79&gt;0,ROUND(AA79,0),0)</f>
        <v>0</v>
      </c>
      <c r="T758" s="215">
        <f>IF(AA80&gt;0,ROUND(AA80,2),0)</f>
        <v>0</v>
      </c>
      <c r="U758" s="213"/>
      <c r="V758" s="214"/>
      <c r="W758" s="213"/>
      <c r="X758" s="213"/>
      <c r="Y758" s="213" t="e">
        <f t="shared" si="21"/>
        <v>#DIV/0!</v>
      </c>
      <c r="Z758" s="214"/>
      <c r="AA758" s="214"/>
      <c r="AB758" s="214"/>
      <c r="AC758" s="214"/>
      <c r="AD758" s="214"/>
      <c r="AE758" s="214"/>
      <c r="AF758" s="214"/>
      <c r="AG758" s="214"/>
      <c r="AH758" s="214"/>
      <c r="AI758" s="214"/>
      <c r="AJ758" s="214"/>
      <c r="AK758" s="214"/>
      <c r="AL758" s="214"/>
      <c r="AM758" s="214"/>
      <c r="AN758" s="214"/>
      <c r="AO758" s="214"/>
      <c r="AP758" s="214"/>
      <c r="AQ758" s="214"/>
      <c r="AR758" s="214"/>
      <c r="AS758" s="214"/>
      <c r="AT758" s="214"/>
      <c r="AU758" s="214"/>
      <c r="AV758" s="214"/>
      <c r="AW758" s="214"/>
      <c r="AX758" s="214"/>
      <c r="AY758" s="214"/>
      <c r="AZ758" s="214"/>
      <c r="BA758" s="214"/>
      <c r="BB758" s="214"/>
      <c r="BC758" s="214"/>
      <c r="BD758" s="214"/>
      <c r="BE758" s="214"/>
      <c r="BF758" s="214"/>
      <c r="BG758" s="214"/>
      <c r="BH758" s="214"/>
      <c r="BI758" s="214"/>
      <c r="BJ758" s="214"/>
      <c r="BK758" s="214"/>
      <c r="BL758" s="214"/>
      <c r="BM758" s="214"/>
      <c r="BN758" s="214"/>
      <c r="BO758" s="214"/>
      <c r="BP758" s="214"/>
      <c r="BQ758" s="214"/>
      <c r="BR758" s="214"/>
      <c r="BS758" s="214"/>
      <c r="BT758" s="214"/>
      <c r="BU758" s="214"/>
      <c r="BV758" s="214"/>
      <c r="BW758" s="214"/>
      <c r="BX758" s="214"/>
      <c r="BY758" s="214"/>
      <c r="BZ758" s="214"/>
      <c r="CA758" s="214"/>
      <c r="CB758" s="214"/>
      <c r="CC758" s="214"/>
      <c r="CD758" s="214"/>
      <c r="CE758" s="214"/>
    </row>
    <row r="759" spans="1:83" ht="12.65" customHeight="1" x14ac:dyDescent="0.3">
      <c r="A759" s="160" t="str">
        <f>RIGHT($C$83,3)&amp;"*"&amp;RIGHT($C$82,4)&amp;"*"&amp;AB$55&amp;"*"&amp;"A"</f>
        <v>079*2021*7170*A</v>
      </c>
      <c r="B759" s="213"/>
      <c r="C759" s="215">
        <f>ROUND(AB60,2)</f>
        <v>0.93</v>
      </c>
      <c r="D759" s="213">
        <f>ROUND(AB61,0)</f>
        <v>159180</v>
      </c>
      <c r="E759" s="213">
        <f>ROUND(AB62,0)</f>
        <v>32678</v>
      </c>
      <c r="F759" s="213">
        <f>ROUND(AB63,0)</f>
        <v>0</v>
      </c>
      <c r="G759" s="213">
        <f>ROUND(AB64,0)</f>
        <v>733870</v>
      </c>
      <c r="H759" s="213">
        <f>ROUND(AB65,0)</f>
        <v>0</v>
      </c>
      <c r="I759" s="213">
        <f>ROUND(AB66,0)</f>
        <v>289328</v>
      </c>
      <c r="J759" s="213">
        <f>ROUND(AB67,0)</f>
        <v>1647</v>
      </c>
      <c r="K759" s="213">
        <f>ROUND(AB68,0)</f>
        <v>0</v>
      </c>
      <c r="L759" s="213">
        <f>ROUND(AB69,0)</f>
        <v>4063</v>
      </c>
      <c r="M759" s="213">
        <f>ROUND(AB70,0)</f>
        <v>0</v>
      </c>
      <c r="N759" s="213">
        <f>ROUND(AB75,0)</f>
        <v>2076523</v>
      </c>
      <c r="O759" s="213">
        <f>ROUND(AB73,0)</f>
        <v>913100</v>
      </c>
      <c r="P759" s="213">
        <f>IF(AB76&gt;0,ROUND(AB76,0),0)</f>
        <v>90</v>
      </c>
      <c r="Q759" s="213">
        <f>IF(AB77&gt;0,ROUND(AB77,0),0)</f>
        <v>0</v>
      </c>
      <c r="R759" s="213">
        <f>IF(AB78&gt;0,ROUND(AB78,0),0)</f>
        <v>0</v>
      </c>
      <c r="S759" s="213">
        <f>IF(AB79&gt;0,ROUND(AB79,0),0)</f>
        <v>0</v>
      </c>
      <c r="T759" s="215">
        <f>IF(AB80&gt;0,ROUND(AB80,2),0)</f>
        <v>0</v>
      </c>
      <c r="U759" s="213"/>
      <c r="V759" s="214"/>
      <c r="W759" s="213"/>
      <c r="X759" s="213"/>
      <c r="Y759" s="213" t="e">
        <f t="shared" si="21"/>
        <v>#DIV/0!</v>
      </c>
      <c r="Z759" s="214"/>
      <c r="AA759" s="214"/>
      <c r="AB759" s="214"/>
      <c r="AC759" s="214"/>
      <c r="AD759" s="214"/>
      <c r="AE759" s="214"/>
      <c r="AF759" s="214"/>
      <c r="AG759" s="214"/>
      <c r="AH759" s="214"/>
      <c r="AI759" s="214"/>
      <c r="AJ759" s="214"/>
      <c r="AK759" s="214"/>
      <c r="AL759" s="214"/>
      <c r="AM759" s="214"/>
      <c r="AN759" s="214"/>
      <c r="AO759" s="214"/>
      <c r="AP759" s="214"/>
      <c r="AQ759" s="214"/>
      <c r="AR759" s="214"/>
      <c r="AS759" s="214"/>
      <c r="AT759" s="214"/>
      <c r="AU759" s="214"/>
      <c r="AV759" s="214"/>
      <c r="AW759" s="214"/>
      <c r="AX759" s="214"/>
      <c r="AY759" s="214"/>
      <c r="AZ759" s="214"/>
      <c r="BA759" s="214"/>
      <c r="BB759" s="214"/>
      <c r="BC759" s="214"/>
      <c r="BD759" s="214"/>
      <c r="BE759" s="214"/>
      <c r="BF759" s="214"/>
      <c r="BG759" s="214"/>
      <c r="BH759" s="214"/>
      <c r="BI759" s="214"/>
      <c r="BJ759" s="214"/>
      <c r="BK759" s="214"/>
      <c r="BL759" s="214"/>
      <c r="BM759" s="214"/>
      <c r="BN759" s="214"/>
      <c r="BO759" s="214"/>
      <c r="BP759" s="214"/>
      <c r="BQ759" s="214"/>
      <c r="BR759" s="214"/>
      <c r="BS759" s="214"/>
      <c r="BT759" s="214"/>
      <c r="BU759" s="214"/>
      <c r="BV759" s="214"/>
      <c r="BW759" s="214"/>
      <c r="BX759" s="214"/>
      <c r="BY759" s="214"/>
      <c r="BZ759" s="214"/>
      <c r="CA759" s="214"/>
      <c r="CB759" s="214"/>
      <c r="CC759" s="214"/>
      <c r="CD759" s="214"/>
      <c r="CE759" s="214"/>
    </row>
    <row r="760" spans="1:83" ht="12.65" customHeight="1" x14ac:dyDescent="0.3">
      <c r="A760" s="160" t="str">
        <f>RIGHT($C$83,3)&amp;"*"&amp;RIGHT($C$82,4)&amp;"*"&amp;AC$55&amp;"*"&amp;"A"</f>
        <v>079*2021*7180*A</v>
      </c>
      <c r="B760" s="213">
        <f>ROUND(AC59,0)</f>
        <v>0</v>
      </c>
      <c r="C760" s="215">
        <f>ROUND(AC60,2)</f>
        <v>0.78</v>
      </c>
      <c r="D760" s="213">
        <f>ROUND(AC61,0)</f>
        <v>139133</v>
      </c>
      <c r="E760" s="213">
        <f>ROUND(AC62,0)</f>
        <v>36693</v>
      </c>
      <c r="F760" s="213">
        <f>ROUND(AC63,0)</f>
        <v>0</v>
      </c>
      <c r="G760" s="213">
        <f>ROUND(AC64,0)</f>
        <v>19614</v>
      </c>
      <c r="H760" s="213">
        <f>ROUND(AC65,0)</f>
        <v>0</v>
      </c>
      <c r="I760" s="213">
        <f>ROUND(AC66,0)</f>
        <v>14293</v>
      </c>
      <c r="J760" s="213">
        <f>ROUND(AC67,0)</f>
        <v>18156</v>
      </c>
      <c r="K760" s="213">
        <f>ROUND(AC68,0)</f>
        <v>0</v>
      </c>
      <c r="L760" s="213">
        <f>ROUND(AC69,0)</f>
        <v>-1273</v>
      </c>
      <c r="M760" s="213">
        <f>ROUND(AC70,0)</f>
        <v>0</v>
      </c>
      <c r="N760" s="213">
        <f>ROUND(AC75,0)</f>
        <v>0</v>
      </c>
      <c r="O760" s="213">
        <f>ROUND(AC73,0)</f>
        <v>0</v>
      </c>
      <c r="P760" s="213">
        <f>IF(AC76&gt;0,ROUND(AC76,0),0)</f>
        <v>992</v>
      </c>
      <c r="Q760" s="213">
        <f>IF(AC77&gt;0,ROUND(AC77,0),0)</f>
        <v>0</v>
      </c>
      <c r="R760" s="213">
        <f>IF(AC78&gt;0,ROUND(AC78,0),0)</f>
        <v>0</v>
      </c>
      <c r="S760" s="213">
        <f>IF(AC79&gt;0,ROUND(AC79,0),0)</f>
        <v>0</v>
      </c>
      <c r="T760" s="215">
        <f>IF(AC80&gt;0,ROUND(AC80,2),0)</f>
        <v>0.78</v>
      </c>
      <c r="U760" s="213"/>
      <c r="V760" s="214"/>
      <c r="W760" s="213"/>
      <c r="X760" s="213"/>
      <c r="Y760" s="213" t="e">
        <f t="shared" si="21"/>
        <v>#DIV/0!</v>
      </c>
      <c r="Z760" s="214"/>
      <c r="AA760" s="214"/>
      <c r="AB760" s="214"/>
      <c r="AC760" s="214"/>
      <c r="AD760" s="214"/>
      <c r="AE760" s="214"/>
      <c r="AF760" s="214"/>
      <c r="AG760" s="214"/>
      <c r="AH760" s="214"/>
      <c r="AI760" s="214"/>
      <c r="AJ760" s="214"/>
      <c r="AK760" s="214"/>
      <c r="AL760" s="214"/>
      <c r="AM760" s="214"/>
      <c r="AN760" s="214"/>
      <c r="AO760" s="214"/>
      <c r="AP760" s="214"/>
      <c r="AQ760" s="214"/>
      <c r="AR760" s="214"/>
      <c r="AS760" s="214"/>
      <c r="AT760" s="214"/>
      <c r="AU760" s="214"/>
      <c r="AV760" s="214"/>
      <c r="AW760" s="214"/>
      <c r="AX760" s="214"/>
      <c r="AY760" s="214"/>
      <c r="AZ760" s="214"/>
      <c r="BA760" s="214"/>
      <c r="BB760" s="214"/>
      <c r="BC760" s="214"/>
      <c r="BD760" s="214"/>
      <c r="BE760" s="214"/>
      <c r="BF760" s="214"/>
      <c r="BG760" s="214"/>
      <c r="BH760" s="214"/>
      <c r="BI760" s="214"/>
      <c r="BJ760" s="214"/>
      <c r="BK760" s="214"/>
      <c r="BL760" s="214"/>
      <c r="BM760" s="214"/>
      <c r="BN760" s="214"/>
      <c r="BO760" s="214"/>
      <c r="BP760" s="214"/>
      <c r="BQ760" s="214"/>
      <c r="BR760" s="214"/>
      <c r="BS760" s="214"/>
      <c r="BT760" s="214"/>
      <c r="BU760" s="214"/>
      <c r="BV760" s="214"/>
      <c r="BW760" s="214"/>
      <c r="BX760" s="214"/>
      <c r="BY760" s="214"/>
      <c r="BZ760" s="214"/>
      <c r="CA760" s="214"/>
      <c r="CB760" s="214"/>
      <c r="CC760" s="214"/>
      <c r="CD760" s="214"/>
      <c r="CE760" s="214"/>
    </row>
    <row r="761" spans="1:83" ht="12.65" customHeight="1" x14ac:dyDescent="0.3">
      <c r="A761" s="160" t="str">
        <f>RIGHT($C$83,3)&amp;"*"&amp;RIGHT($C$82,4)&amp;"*"&amp;AD$55&amp;"*"&amp;"A"</f>
        <v>079*2021*7190*A</v>
      </c>
      <c r="B761" s="213">
        <f>ROUND(AD59,0)</f>
        <v>0</v>
      </c>
      <c r="C761" s="215">
        <f>ROUND(AD60,2)</f>
        <v>0</v>
      </c>
      <c r="D761" s="213">
        <f>ROUND(AD61,0)</f>
        <v>0</v>
      </c>
      <c r="E761" s="213">
        <f>ROUND(AD62,0)</f>
        <v>0</v>
      </c>
      <c r="F761" s="213">
        <f>ROUND(AD63,0)</f>
        <v>0</v>
      </c>
      <c r="G761" s="213">
        <f>ROUND(AD64,0)</f>
        <v>0</v>
      </c>
      <c r="H761" s="213">
        <f>ROUND(AD65,0)</f>
        <v>0</v>
      </c>
      <c r="I761" s="213">
        <f>ROUND(AD66,0)</f>
        <v>0</v>
      </c>
      <c r="J761" s="213">
        <f>ROUND(AD67,0)</f>
        <v>0</v>
      </c>
      <c r="K761" s="213">
        <f>ROUND(AD68,0)</f>
        <v>0</v>
      </c>
      <c r="L761" s="213">
        <f>ROUND(AD69,0)</f>
        <v>0</v>
      </c>
      <c r="M761" s="213">
        <f>ROUND(AD70,0)</f>
        <v>0</v>
      </c>
      <c r="N761" s="213">
        <f>ROUND(AD75,0)</f>
        <v>0</v>
      </c>
      <c r="O761" s="213">
        <f>ROUND(AD73,0)</f>
        <v>0</v>
      </c>
      <c r="P761" s="213">
        <f>IF(AD76&gt;0,ROUND(AD76,0),0)</f>
        <v>0</v>
      </c>
      <c r="Q761" s="213">
        <f>IF(AD77&gt;0,ROUND(AD77,0),0)</f>
        <v>0</v>
      </c>
      <c r="R761" s="213">
        <f>IF(AD78&gt;0,ROUND(AD78,0),0)</f>
        <v>0</v>
      </c>
      <c r="S761" s="213">
        <f>IF(AD79&gt;0,ROUND(AD79,0),0)</f>
        <v>0</v>
      </c>
      <c r="T761" s="215">
        <f>IF(AD80&gt;0,ROUND(AD80,2),0)</f>
        <v>0</v>
      </c>
      <c r="U761" s="213"/>
      <c r="V761" s="214"/>
      <c r="W761" s="213"/>
      <c r="X761" s="213"/>
      <c r="Y761" s="213" t="e">
        <f t="shared" si="21"/>
        <v>#DIV/0!</v>
      </c>
      <c r="Z761" s="214"/>
      <c r="AA761" s="214"/>
      <c r="AB761" s="214"/>
      <c r="AC761" s="214"/>
      <c r="AD761" s="214"/>
      <c r="AE761" s="214"/>
      <c r="AF761" s="214"/>
      <c r="AG761" s="214"/>
      <c r="AH761" s="214"/>
      <c r="AI761" s="214"/>
      <c r="AJ761" s="214"/>
      <c r="AK761" s="214"/>
      <c r="AL761" s="214"/>
      <c r="AM761" s="214"/>
      <c r="AN761" s="214"/>
      <c r="AO761" s="214"/>
      <c r="AP761" s="214"/>
      <c r="AQ761" s="214"/>
      <c r="AR761" s="214"/>
      <c r="AS761" s="214"/>
      <c r="AT761" s="214"/>
      <c r="AU761" s="214"/>
      <c r="AV761" s="214"/>
      <c r="AW761" s="214"/>
      <c r="AX761" s="214"/>
      <c r="AY761" s="214"/>
      <c r="AZ761" s="214"/>
      <c r="BA761" s="214"/>
      <c r="BB761" s="214"/>
      <c r="BC761" s="214"/>
      <c r="BD761" s="214"/>
      <c r="BE761" s="214"/>
      <c r="BF761" s="214"/>
      <c r="BG761" s="214"/>
      <c r="BH761" s="214"/>
      <c r="BI761" s="214"/>
      <c r="BJ761" s="214"/>
      <c r="BK761" s="214"/>
      <c r="BL761" s="214"/>
      <c r="BM761" s="214"/>
      <c r="BN761" s="214"/>
      <c r="BO761" s="214"/>
      <c r="BP761" s="214"/>
      <c r="BQ761" s="214"/>
      <c r="BR761" s="214"/>
      <c r="BS761" s="214"/>
      <c r="BT761" s="214"/>
      <c r="BU761" s="214"/>
      <c r="BV761" s="214"/>
      <c r="BW761" s="214"/>
      <c r="BX761" s="214"/>
      <c r="BY761" s="214"/>
      <c r="BZ761" s="214"/>
      <c r="CA761" s="214"/>
      <c r="CB761" s="214"/>
      <c r="CC761" s="214"/>
      <c r="CD761" s="214"/>
      <c r="CE761" s="214"/>
    </row>
    <row r="762" spans="1:83" ht="12.65" customHeight="1" x14ac:dyDescent="0.3">
      <c r="A762" s="160" t="str">
        <f>RIGHT($C$83,3)&amp;"*"&amp;RIGHT($C$82,4)&amp;"*"&amp;AE$55&amp;"*"&amp;"A"</f>
        <v>079*2021*7200*A</v>
      </c>
      <c r="B762" s="213">
        <f>ROUND(AE59,0)</f>
        <v>4848</v>
      </c>
      <c r="C762" s="215">
        <f>ROUND(AE60,2)</f>
        <v>3.9</v>
      </c>
      <c r="D762" s="213">
        <f>ROUND(AE61,0)</f>
        <v>509884</v>
      </c>
      <c r="E762" s="213">
        <f>ROUND(AE62,0)</f>
        <v>150652</v>
      </c>
      <c r="F762" s="213">
        <f>ROUND(AE63,0)</f>
        <v>0</v>
      </c>
      <c r="G762" s="213">
        <f>ROUND(AE64,0)</f>
        <v>55346</v>
      </c>
      <c r="H762" s="213">
        <f>ROUND(AE65,0)</f>
        <v>0</v>
      </c>
      <c r="I762" s="213">
        <f>ROUND(AE66,0)</f>
        <v>67188</v>
      </c>
      <c r="J762" s="213">
        <f>ROUND(AE67,0)</f>
        <v>32066</v>
      </c>
      <c r="K762" s="213">
        <f>ROUND(AE68,0)</f>
        <v>0</v>
      </c>
      <c r="L762" s="213">
        <f>ROUND(AE69,0)</f>
        <v>57575</v>
      </c>
      <c r="M762" s="213">
        <f>ROUND(AE70,0)</f>
        <v>0</v>
      </c>
      <c r="N762" s="213">
        <f>ROUND(AE75,0)</f>
        <v>2316980</v>
      </c>
      <c r="O762" s="213">
        <f>ROUND(AE73,0)</f>
        <v>357950</v>
      </c>
      <c r="P762" s="213">
        <f>IF(AE76&gt;0,ROUND(AE76,0),0)</f>
        <v>1752</v>
      </c>
      <c r="Q762" s="213">
        <f>IF(AE77&gt;0,ROUND(AE77,0),0)</f>
        <v>0</v>
      </c>
      <c r="R762" s="213">
        <f>IF(AE78&gt;0,ROUND(AE78,0),0)</f>
        <v>0</v>
      </c>
      <c r="S762" s="213">
        <f>IF(AE79&gt;0,ROUND(AE79,0),0)</f>
        <v>0</v>
      </c>
      <c r="T762" s="215">
        <f>IF(AE80&gt;0,ROUND(AE80,2),0)</f>
        <v>0</v>
      </c>
      <c r="U762" s="213"/>
      <c r="V762" s="214"/>
      <c r="W762" s="213"/>
      <c r="X762" s="213"/>
      <c r="Y762" s="213" t="e">
        <f t="shared" si="21"/>
        <v>#DIV/0!</v>
      </c>
      <c r="Z762" s="214"/>
      <c r="AA762" s="214"/>
      <c r="AB762" s="214"/>
      <c r="AC762" s="214"/>
      <c r="AD762" s="214"/>
      <c r="AE762" s="214"/>
      <c r="AF762" s="214"/>
      <c r="AG762" s="214"/>
      <c r="AH762" s="214"/>
      <c r="AI762" s="214"/>
      <c r="AJ762" s="214"/>
      <c r="AK762" s="214"/>
      <c r="AL762" s="214"/>
      <c r="AM762" s="214"/>
      <c r="AN762" s="214"/>
      <c r="AO762" s="214"/>
      <c r="AP762" s="214"/>
      <c r="AQ762" s="214"/>
      <c r="AR762" s="214"/>
      <c r="AS762" s="214"/>
      <c r="AT762" s="214"/>
      <c r="AU762" s="214"/>
      <c r="AV762" s="214"/>
      <c r="AW762" s="214"/>
      <c r="AX762" s="214"/>
      <c r="AY762" s="214"/>
      <c r="AZ762" s="214"/>
      <c r="BA762" s="214"/>
      <c r="BB762" s="214"/>
      <c r="BC762" s="214"/>
      <c r="BD762" s="214"/>
      <c r="BE762" s="214"/>
      <c r="BF762" s="214"/>
      <c r="BG762" s="214"/>
      <c r="BH762" s="214"/>
      <c r="BI762" s="214"/>
      <c r="BJ762" s="214"/>
      <c r="BK762" s="214"/>
      <c r="BL762" s="214"/>
      <c r="BM762" s="214"/>
      <c r="BN762" s="214"/>
      <c r="BO762" s="214"/>
      <c r="BP762" s="214"/>
      <c r="BQ762" s="214"/>
      <c r="BR762" s="214"/>
      <c r="BS762" s="214"/>
      <c r="BT762" s="214"/>
      <c r="BU762" s="214"/>
      <c r="BV762" s="214"/>
      <c r="BW762" s="214"/>
      <c r="BX762" s="214"/>
      <c r="BY762" s="214"/>
      <c r="BZ762" s="214"/>
      <c r="CA762" s="214"/>
      <c r="CB762" s="214"/>
      <c r="CC762" s="214"/>
      <c r="CD762" s="214"/>
      <c r="CE762" s="214"/>
    </row>
    <row r="763" spans="1:83" ht="12.65" customHeight="1" x14ac:dyDescent="0.3">
      <c r="A763" s="160" t="str">
        <f>RIGHT($C$83,3)&amp;"*"&amp;RIGHT($C$82,4)&amp;"*"&amp;AF$55&amp;"*"&amp;"A"</f>
        <v>079*2021*7220*A</v>
      </c>
      <c r="B763" s="213">
        <f>ROUND(AF59,0)</f>
        <v>0</v>
      </c>
      <c r="C763" s="215">
        <f>ROUND(AF60,2)</f>
        <v>0</v>
      </c>
      <c r="D763" s="213">
        <f>ROUND(AF61,0)</f>
        <v>0</v>
      </c>
      <c r="E763" s="213">
        <f>ROUND(AF62,0)</f>
        <v>0</v>
      </c>
      <c r="F763" s="213">
        <f>ROUND(AF63,0)</f>
        <v>0</v>
      </c>
      <c r="G763" s="213">
        <f>ROUND(AF64,0)</f>
        <v>0</v>
      </c>
      <c r="H763" s="213">
        <f>ROUND(AF65,0)</f>
        <v>0</v>
      </c>
      <c r="I763" s="213">
        <f>ROUND(AF66,0)</f>
        <v>0</v>
      </c>
      <c r="J763" s="213">
        <f>ROUND(AF67,0)</f>
        <v>0</v>
      </c>
      <c r="K763" s="213">
        <f>ROUND(AF68,0)</f>
        <v>0</v>
      </c>
      <c r="L763" s="213">
        <f>ROUND(AF69,0)</f>
        <v>0</v>
      </c>
      <c r="M763" s="213">
        <f>ROUND(AF70,0)</f>
        <v>0</v>
      </c>
      <c r="N763" s="213">
        <f>ROUND(AF75,0)</f>
        <v>0</v>
      </c>
      <c r="O763" s="213">
        <f>ROUND(AF73,0)</f>
        <v>0</v>
      </c>
      <c r="P763" s="213">
        <f>IF(AF76&gt;0,ROUND(AF76,0),0)</f>
        <v>0</v>
      </c>
      <c r="Q763" s="213">
        <f>IF(AF77&gt;0,ROUND(AF77,0),0)</f>
        <v>0</v>
      </c>
      <c r="R763" s="213">
        <f>IF(AF78&gt;0,ROUND(AF78,0),0)</f>
        <v>0</v>
      </c>
      <c r="S763" s="213">
        <f>IF(AF79&gt;0,ROUND(AF79,0),0)</f>
        <v>0</v>
      </c>
      <c r="T763" s="215">
        <f>IF(AF80&gt;0,ROUND(AF80,2),0)</f>
        <v>0</v>
      </c>
      <c r="U763" s="213"/>
      <c r="V763" s="214"/>
      <c r="W763" s="213"/>
      <c r="X763" s="213"/>
      <c r="Y763" s="213" t="e">
        <f t="shared" si="21"/>
        <v>#DIV/0!</v>
      </c>
      <c r="Z763" s="214"/>
      <c r="AA763" s="214"/>
      <c r="AB763" s="214"/>
      <c r="AC763" s="214"/>
      <c r="AD763" s="214"/>
      <c r="AE763" s="214"/>
      <c r="AF763" s="214"/>
      <c r="AG763" s="214"/>
      <c r="AH763" s="214"/>
      <c r="AI763" s="214"/>
      <c r="AJ763" s="214"/>
      <c r="AK763" s="214"/>
      <c r="AL763" s="214"/>
      <c r="AM763" s="214"/>
      <c r="AN763" s="214"/>
      <c r="AO763" s="214"/>
      <c r="AP763" s="214"/>
      <c r="AQ763" s="214"/>
      <c r="AR763" s="214"/>
      <c r="AS763" s="214"/>
      <c r="AT763" s="214"/>
      <c r="AU763" s="214"/>
      <c r="AV763" s="214"/>
      <c r="AW763" s="214"/>
      <c r="AX763" s="214"/>
      <c r="AY763" s="214"/>
      <c r="AZ763" s="214"/>
      <c r="BA763" s="214"/>
      <c r="BB763" s="214"/>
      <c r="BC763" s="214"/>
      <c r="BD763" s="214"/>
      <c r="BE763" s="214"/>
      <c r="BF763" s="214"/>
      <c r="BG763" s="214"/>
      <c r="BH763" s="214"/>
      <c r="BI763" s="214"/>
      <c r="BJ763" s="214"/>
      <c r="BK763" s="214"/>
      <c r="BL763" s="214"/>
      <c r="BM763" s="214"/>
      <c r="BN763" s="214"/>
      <c r="BO763" s="214"/>
      <c r="BP763" s="214"/>
      <c r="BQ763" s="214"/>
      <c r="BR763" s="214"/>
      <c r="BS763" s="214"/>
      <c r="BT763" s="214"/>
      <c r="BU763" s="214"/>
      <c r="BV763" s="214"/>
      <c r="BW763" s="214"/>
      <c r="BX763" s="214"/>
      <c r="BY763" s="214"/>
      <c r="BZ763" s="214"/>
      <c r="CA763" s="214"/>
      <c r="CB763" s="214"/>
      <c r="CC763" s="214"/>
      <c r="CD763" s="214"/>
      <c r="CE763" s="214"/>
    </row>
    <row r="764" spans="1:83" ht="12.65" customHeight="1" x14ac:dyDescent="0.3">
      <c r="A764" s="160" t="str">
        <f>RIGHT($C$83,3)&amp;"*"&amp;RIGHT($C$82,4)&amp;"*"&amp;AG$55&amp;"*"&amp;"A"</f>
        <v>079*2021*7230*A</v>
      </c>
      <c r="B764" s="213">
        <f>ROUND(AG59,0)</f>
        <v>6972</v>
      </c>
      <c r="C764" s="215">
        <f>ROUND(AG60,2)</f>
        <v>14.37</v>
      </c>
      <c r="D764" s="213">
        <f>ROUND(AG61,0)</f>
        <v>1377022</v>
      </c>
      <c r="E764" s="213">
        <f>ROUND(AG62,0)</f>
        <v>351559</v>
      </c>
      <c r="F764" s="213">
        <f>ROUND(AG63,0)</f>
        <v>0</v>
      </c>
      <c r="G764" s="213">
        <f>ROUND(AG64,0)</f>
        <v>157186</v>
      </c>
      <c r="H764" s="213">
        <f>ROUND(AG65,0)</f>
        <v>0</v>
      </c>
      <c r="I764" s="213">
        <f>ROUND(AG66,0)</f>
        <v>56193</v>
      </c>
      <c r="J764" s="213">
        <f>ROUND(AG67,0)</f>
        <v>93177</v>
      </c>
      <c r="K764" s="213">
        <f>ROUND(AG68,0)</f>
        <v>0</v>
      </c>
      <c r="L764" s="213">
        <f>ROUND(AG69,0)</f>
        <v>2020569</v>
      </c>
      <c r="M764" s="213">
        <f>ROUND(AG70,0)</f>
        <v>0</v>
      </c>
      <c r="N764" s="213">
        <f>ROUND(AG75,0)</f>
        <v>16160266</v>
      </c>
      <c r="O764" s="213">
        <f>ROUND(AG73,0)</f>
        <v>2281727</v>
      </c>
      <c r="P764" s="213">
        <f>IF(AG76&gt;0,ROUND(AG76,0),0)</f>
        <v>5091</v>
      </c>
      <c r="Q764" s="213">
        <f>IF(AG77&gt;0,ROUND(AG77,0),0)</f>
        <v>0</v>
      </c>
      <c r="R764" s="213">
        <f>IF(AG78&gt;0,ROUND(AG78,0),0)</f>
        <v>0</v>
      </c>
      <c r="S764" s="213">
        <f>IF(AG79&gt;0,ROUND(AG79,0),0)</f>
        <v>9700</v>
      </c>
      <c r="T764" s="215">
        <f>IF(AG80&gt;0,ROUND(AG80,2),0)</f>
        <v>14.37</v>
      </c>
      <c r="U764" s="213"/>
      <c r="V764" s="214"/>
      <c r="W764" s="213"/>
      <c r="X764" s="213"/>
      <c r="Y764" s="213" t="e">
        <f t="shared" si="21"/>
        <v>#DIV/0!</v>
      </c>
      <c r="Z764" s="214"/>
      <c r="AA764" s="214"/>
      <c r="AB764" s="214"/>
      <c r="AC764" s="214"/>
      <c r="AD764" s="214"/>
      <c r="AE764" s="214"/>
      <c r="AF764" s="214"/>
      <c r="AG764" s="214"/>
      <c r="AH764" s="214"/>
      <c r="AI764" s="214"/>
      <c r="AJ764" s="214"/>
      <c r="AK764" s="214"/>
      <c r="AL764" s="214"/>
      <c r="AM764" s="214"/>
      <c r="AN764" s="214"/>
      <c r="AO764" s="214"/>
      <c r="AP764" s="214"/>
      <c r="AQ764" s="214"/>
      <c r="AR764" s="214"/>
      <c r="AS764" s="214"/>
      <c r="AT764" s="214"/>
      <c r="AU764" s="214"/>
      <c r="AV764" s="214"/>
      <c r="AW764" s="214"/>
      <c r="AX764" s="214"/>
      <c r="AY764" s="214"/>
      <c r="AZ764" s="214"/>
      <c r="BA764" s="214"/>
      <c r="BB764" s="214"/>
      <c r="BC764" s="214"/>
      <c r="BD764" s="214"/>
      <c r="BE764" s="214"/>
      <c r="BF764" s="214"/>
      <c r="BG764" s="214"/>
      <c r="BH764" s="214"/>
      <c r="BI764" s="214"/>
      <c r="BJ764" s="214"/>
      <c r="BK764" s="214"/>
      <c r="BL764" s="214"/>
      <c r="BM764" s="214"/>
      <c r="BN764" s="214"/>
      <c r="BO764" s="214"/>
      <c r="BP764" s="214"/>
      <c r="BQ764" s="214"/>
      <c r="BR764" s="214"/>
      <c r="BS764" s="214"/>
      <c r="BT764" s="214"/>
      <c r="BU764" s="214"/>
      <c r="BV764" s="214"/>
      <c r="BW764" s="214"/>
      <c r="BX764" s="214"/>
      <c r="BY764" s="214"/>
      <c r="BZ764" s="214"/>
      <c r="CA764" s="214"/>
      <c r="CB764" s="214"/>
      <c r="CC764" s="214"/>
      <c r="CD764" s="214"/>
      <c r="CE764" s="214"/>
    </row>
    <row r="765" spans="1:83" ht="12.65" customHeight="1" x14ac:dyDescent="0.3">
      <c r="A765" s="160" t="str">
        <f>RIGHT($C$83,3)&amp;"*"&amp;RIGHT($C$82,4)&amp;"*"&amp;AH$55&amp;"*"&amp;"A"</f>
        <v>079*2021*7240*A</v>
      </c>
      <c r="B765" s="213">
        <f>ROUND(AH59,0)</f>
        <v>0</v>
      </c>
      <c r="C765" s="215">
        <f>ROUND(AH60,2)</f>
        <v>0</v>
      </c>
      <c r="D765" s="213">
        <f>ROUND(AH61,0)</f>
        <v>0</v>
      </c>
      <c r="E765" s="213">
        <f>ROUND(AH62,0)</f>
        <v>0</v>
      </c>
      <c r="F765" s="213">
        <f>ROUND(AH63,0)</f>
        <v>0</v>
      </c>
      <c r="G765" s="213">
        <f>ROUND(AH64,0)</f>
        <v>0</v>
      </c>
      <c r="H765" s="213">
        <f>ROUND(AH65,0)</f>
        <v>0</v>
      </c>
      <c r="I765" s="213">
        <f>ROUND(AH66,0)</f>
        <v>0</v>
      </c>
      <c r="J765" s="213">
        <f>ROUND(AH67,0)</f>
        <v>0</v>
      </c>
      <c r="K765" s="213">
        <f>ROUND(AH68,0)</f>
        <v>0</v>
      </c>
      <c r="L765" s="213">
        <f>ROUND(AH69,0)</f>
        <v>0</v>
      </c>
      <c r="M765" s="213">
        <f>ROUND(AH70,0)</f>
        <v>0</v>
      </c>
      <c r="N765" s="213">
        <f>ROUND(AH75,0)</f>
        <v>0</v>
      </c>
      <c r="O765" s="213">
        <f>ROUND(AH73,0)</f>
        <v>0</v>
      </c>
      <c r="P765" s="213">
        <f>IF(AH76&gt;0,ROUND(AH76,0),0)</f>
        <v>0</v>
      </c>
      <c r="Q765" s="213">
        <f>IF(AH77&gt;0,ROUND(AH77,0),0)</f>
        <v>0</v>
      </c>
      <c r="R765" s="213">
        <f>IF(AH78&gt;0,ROUND(AH78,0),0)</f>
        <v>0</v>
      </c>
      <c r="S765" s="213">
        <f>IF(AH79&gt;0,ROUND(AH79,0),0)</f>
        <v>0</v>
      </c>
      <c r="T765" s="215">
        <f>IF(AH80&gt;0,ROUND(AH80,2),0)</f>
        <v>0</v>
      </c>
      <c r="U765" s="213"/>
      <c r="V765" s="214"/>
      <c r="W765" s="213"/>
      <c r="X765" s="213"/>
      <c r="Y765" s="213" t="e">
        <f t="shared" si="21"/>
        <v>#DIV/0!</v>
      </c>
      <c r="Z765" s="214"/>
      <c r="AA765" s="214"/>
      <c r="AB765" s="214"/>
      <c r="AC765" s="214"/>
      <c r="AD765" s="214"/>
      <c r="AE765" s="214"/>
      <c r="AF765" s="214"/>
      <c r="AG765" s="214"/>
      <c r="AH765" s="214"/>
      <c r="AI765" s="214"/>
      <c r="AJ765" s="214"/>
      <c r="AK765" s="214"/>
      <c r="AL765" s="214"/>
      <c r="AM765" s="214"/>
      <c r="AN765" s="214"/>
      <c r="AO765" s="214"/>
      <c r="AP765" s="214"/>
      <c r="AQ765" s="214"/>
      <c r="AR765" s="214"/>
      <c r="AS765" s="214"/>
      <c r="AT765" s="214"/>
      <c r="AU765" s="214"/>
      <c r="AV765" s="214"/>
      <c r="AW765" s="214"/>
      <c r="AX765" s="214"/>
      <c r="AY765" s="214"/>
      <c r="AZ765" s="214"/>
      <c r="BA765" s="214"/>
      <c r="BB765" s="214"/>
      <c r="BC765" s="214"/>
      <c r="BD765" s="214"/>
      <c r="BE765" s="214"/>
      <c r="BF765" s="214"/>
      <c r="BG765" s="214"/>
      <c r="BH765" s="214"/>
      <c r="BI765" s="214"/>
      <c r="BJ765" s="214"/>
      <c r="BK765" s="214"/>
      <c r="BL765" s="214"/>
      <c r="BM765" s="214"/>
      <c r="BN765" s="214"/>
      <c r="BO765" s="214"/>
      <c r="BP765" s="214"/>
      <c r="BQ765" s="214"/>
      <c r="BR765" s="214"/>
      <c r="BS765" s="214"/>
      <c r="BT765" s="214"/>
      <c r="BU765" s="214"/>
      <c r="BV765" s="214"/>
      <c r="BW765" s="214"/>
      <c r="BX765" s="214"/>
      <c r="BY765" s="214"/>
      <c r="BZ765" s="214"/>
      <c r="CA765" s="214"/>
      <c r="CB765" s="214"/>
      <c r="CC765" s="214"/>
      <c r="CD765" s="214"/>
      <c r="CE765" s="214"/>
    </row>
    <row r="766" spans="1:83" ht="12.65" customHeight="1" x14ac:dyDescent="0.3">
      <c r="A766" s="160" t="str">
        <f>RIGHT($C$83,3)&amp;"*"&amp;RIGHT($C$82,4)&amp;"*"&amp;AI$55&amp;"*"&amp;"A"</f>
        <v>079*2021*7250*A</v>
      </c>
      <c r="B766" s="213">
        <f>ROUND(AI59,0)</f>
        <v>0</v>
      </c>
      <c r="C766" s="215">
        <f>ROUND(AI60,2)</f>
        <v>0</v>
      </c>
      <c r="D766" s="213">
        <f>ROUND(AI61,0)</f>
        <v>0</v>
      </c>
      <c r="E766" s="213">
        <f>ROUND(AI62,0)</f>
        <v>0</v>
      </c>
      <c r="F766" s="213">
        <f>ROUND(AI63,0)</f>
        <v>0</v>
      </c>
      <c r="G766" s="213">
        <f>ROUND(AI64,0)</f>
        <v>0</v>
      </c>
      <c r="H766" s="213">
        <f>ROUND(AI65,0)</f>
        <v>0</v>
      </c>
      <c r="I766" s="213">
        <f>ROUND(AI66,0)</f>
        <v>0</v>
      </c>
      <c r="J766" s="213">
        <f>ROUND(AI67,0)</f>
        <v>0</v>
      </c>
      <c r="K766" s="213">
        <f>ROUND(AI68,0)</f>
        <v>0</v>
      </c>
      <c r="L766" s="213">
        <f>ROUND(AI69,0)</f>
        <v>0</v>
      </c>
      <c r="M766" s="213">
        <f>ROUND(AI70,0)</f>
        <v>0</v>
      </c>
      <c r="N766" s="213">
        <f>ROUND(AI75,0)</f>
        <v>0</v>
      </c>
      <c r="O766" s="213">
        <f>ROUND(AI73,0)</f>
        <v>0</v>
      </c>
      <c r="P766" s="213">
        <f>IF(AI76&gt;0,ROUND(AI76,0),0)</f>
        <v>0</v>
      </c>
      <c r="Q766" s="213">
        <f>IF(AI77&gt;0,ROUND(AI77,0),0)</f>
        <v>0</v>
      </c>
      <c r="R766" s="213">
        <f>IF(AI78&gt;0,ROUND(AI78,0),0)</f>
        <v>0</v>
      </c>
      <c r="S766" s="213">
        <f>IF(AI79&gt;0,ROUND(AI79,0),0)</f>
        <v>0</v>
      </c>
      <c r="T766" s="215">
        <f>IF(AI80&gt;0,ROUND(AI80,2),0)</f>
        <v>0</v>
      </c>
      <c r="U766" s="213"/>
      <c r="V766" s="214"/>
      <c r="W766" s="213"/>
      <c r="X766" s="213"/>
      <c r="Y766" s="213" t="e">
        <f t="shared" si="21"/>
        <v>#DIV/0!</v>
      </c>
      <c r="Z766" s="214"/>
      <c r="AA766" s="214"/>
      <c r="AB766" s="214"/>
      <c r="AC766" s="214"/>
      <c r="AD766" s="214"/>
      <c r="AE766" s="214"/>
      <c r="AF766" s="214"/>
      <c r="AG766" s="214"/>
      <c r="AH766" s="214"/>
      <c r="AI766" s="214"/>
      <c r="AJ766" s="214"/>
      <c r="AK766" s="214"/>
      <c r="AL766" s="214"/>
      <c r="AM766" s="214"/>
      <c r="AN766" s="214"/>
      <c r="AO766" s="214"/>
      <c r="AP766" s="214"/>
      <c r="AQ766" s="214"/>
      <c r="AR766" s="214"/>
      <c r="AS766" s="214"/>
      <c r="AT766" s="214"/>
      <c r="AU766" s="214"/>
      <c r="AV766" s="214"/>
      <c r="AW766" s="214"/>
      <c r="AX766" s="214"/>
      <c r="AY766" s="214"/>
      <c r="AZ766" s="214"/>
      <c r="BA766" s="214"/>
      <c r="BB766" s="214"/>
      <c r="BC766" s="214"/>
      <c r="BD766" s="214"/>
      <c r="BE766" s="214"/>
      <c r="BF766" s="214"/>
      <c r="BG766" s="214"/>
      <c r="BH766" s="214"/>
      <c r="BI766" s="214"/>
      <c r="BJ766" s="214"/>
      <c r="BK766" s="214"/>
      <c r="BL766" s="214"/>
      <c r="BM766" s="214"/>
      <c r="BN766" s="214"/>
      <c r="BO766" s="214"/>
      <c r="BP766" s="214"/>
      <c r="BQ766" s="214"/>
      <c r="BR766" s="214"/>
      <c r="BS766" s="214"/>
      <c r="BT766" s="214"/>
      <c r="BU766" s="214"/>
      <c r="BV766" s="214"/>
      <c r="BW766" s="214"/>
      <c r="BX766" s="214"/>
      <c r="BY766" s="214"/>
      <c r="BZ766" s="214"/>
      <c r="CA766" s="214"/>
      <c r="CB766" s="214"/>
      <c r="CC766" s="214"/>
      <c r="CD766" s="214"/>
      <c r="CE766" s="214"/>
    </row>
    <row r="767" spans="1:83" ht="12.65" customHeight="1" x14ac:dyDescent="0.3">
      <c r="A767" s="160" t="str">
        <f>RIGHT($C$83,3)&amp;"*"&amp;RIGHT($C$82,4)&amp;"*"&amp;AJ$55&amp;"*"&amp;"A"</f>
        <v>079*2021*7260*A</v>
      </c>
      <c r="B767" s="213">
        <f>ROUND(AJ59,0)</f>
        <v>16490</v>
      </c>
      <c r="C767" s="215">
        <f>ROUND(AJ60,2)</f>
        <v>21.19</v>
      </c>
      <c r="D767" s="213">
        <f>ROUND(AJ61,0)</f>
        <v>3085860</v>
      </c>
      <c r="E767" s="213">
        <f>ROUND(AJ62,0)</f>
        <v>819832</v>
      </c>
      <c r="F767" s="213">
        <f>ROUND(AJ63,0)</f>
        <v>0</v>
      </c>
      <c r="G767" s="213">
        <f>ROUND(AJ64,0)</f>
        <v>245054</v>
      </c>
      <c r="H767" s="213">
        <f>ROUND(AJ65,0)</f>
        <v>0</v>
      </c>
      <c r="I767" s="213">
        <f>ROUND(AJ66,0)</f>
        <v>108347</v>
      </c>
      <c r="J767" s="213">
        <f>ROUND(AJ67,0)</f>
        <v>204456</v>
      </c>
      <c r="K767" s="213">
        <f>ROUND(AJ68,0)</f>
        <v>135617</v>
      </c>
      <c r="L767" s="213">
        <f>ROUND(AJ69,0)</f>
        <v>82596</v>
      </c>
      <c r="M767" s="213">
        <f>ROUND(AJ70,0)</f>
        <v>0</v>
      </c>
      <c r="N767" s="213">
        <f>ROUND(AJ75,0)</f>
        <v>3757038</v>
      </c>
      <c r="O767" s="213">
        <f>ROUND(AJ73,0)</f>
        <v>7403</v>
      </c>
      <c r="P767" s="213">
        <f>IF(AJ76&gt;0,ROUND(AJ76,0),0)</f>
        <v>11171</v>
      </c>
      <c r="Q767" s="213">
        <f>IF(AJ77&gt;0,ROUND(AJ77,0),0)</f>
        <v>0</v>
      </c>
      <c r="R767" s="213">
        <f>IF(AJ78&gt;0,ROUND(AJ78,0),0)</f>
        <v>0</v>
      </c>
      <c r="S767" s="213">
        <f>IF(AJ79&gt;0,ROUND(AJ79,0),0)</f>
        <v>1293</v>
      </c>
      <c r="T767" s="215">
        <f>IF(AJ80&gt;0,ROUND(AJ80,2),0)</f>
        <v>0</v>
      </c>
      <c r="U767" s="213"/>
      <c r="V767" s="214"/>
      <c r="W767" s="213"/>
      <c r="X767" s="213"/>
      <c r="Y767" s="213" t="e">
        <f t="shared" si="21"/>
        <v>#DIV/0!</v>
      </c>
      <c r="Z767" s="214"/>
      <c r="AA767" s="214"/>
      <c r="AB767" s="214"/>
      <c r="AC767" s="214"/>
      <c r="AD767" s="214"/>
      <c r="AE767" s="214"/>
      <c r="AF767" s="214"/>
      <c r="AG767" s="214"/>
      <c r="AH767" s="214"/>
      <c r="AI767" s="214"/>
      <c r="AJ767" s="214"/>
      <c r="AK767" s="214"/>
      <c r="AL767" s="214"/>
      <c r="AM767" s="214"/>
      <c r="AN767" s="214"/>
      <c r="AO767" s="214"/>
      <c r="AP767" s="214"/>
      <c r="AQ767" s="214"/>
      <c r="AR767" s="214"/>
      <c r="AS767" s="214"/>
      <c r="AT767" s="214"/>
      <c r="AU767" s="214"/>
      <c r="AV767" s="214"/>
      <c r="AW767" s="214"/>
      <c r="AX767" s="214"/>
      <c r="AY767" s="214"/>
      <c r="AZ767" s="214"/>
      <c r="BA767" s="214"/>
      <c r="BB767" s="214"/>
      <c r="BC767" s="214"/>
      <c r="BD767" s="214"/>
      <c r="BE767" s="214"/>
      <c r="BF767" s="214"/>
      <c r="BG767" s="214"/>
      <c r="BH767" s="214"/>
      <c r="BI767" s="214"/>
      <c r="BJ767" s="214"/>
      <c r="BK767" s="214"/>
      <c r="BL767" s="214"/>
      <c r="BM767" s="214"/>
      <c r="BN767" s="214"/>
      <c r="BO767" s="214"/>
      <c r="BP767" s="214"/>
      <c r="BQ767" s="214"/>
      <c r="BR767" s="214"/>
      <c r="BS767" s="214"/>
      <c r="BT767" s="214"/>
      <c r="BU767" s="214"/>
      <c r="BV767" s="214"/>
      <c r="BW767" s="214"/>
      <c r="BX767" s="214"/>
      <c r="BY767" s="214"/>
      <c r="BZ767" s="214"/>
      <c r="CA767" s="214"/>
      <c r="CB767" s="214"/>
      <c r="CC767" s="214"/>
      <c r="CD767" s="214"/>
      <c r="CE767" s="214"/>
    </row>
    <row r="768" spans="1:83" ht="12.65" customHeight="1" x14ac:dyDescent="0.3">
      <c r="A768" s="160" t="str">
        <f>RIGHT($C$83,3)&amp;"*"&amp;RIGHT($C$82,4)&amp;"*"&amp;AK$55&amp;"*"&amp;"A"</f>
        <v>079*2021*7310*A</v>
      </c>
      <c r="B768" s="213">
        <f>ROUND(AK59,0)</f>
        <v>0</v>
      </c>
      <c r="C768" s="215">
        <f>ROUND(AK60,2)</f>
        <v>0.61</v>
      </c>
      <c r="D768" s="213">
        <f>ROUND(AK61,0)</f>
        <v>31095</v>
      </c>
      <c r="E768" s="213">
        <f>ROUND(AK62,0)</f>
        <v>6513</v>
      </c>
      <c r="F768" s="213">
        <f>ROUND(AK63,0)</f>
        <v>0</v>
      </c>
      <c r="G768" s="213">
        <f>ROUND(AK64,0)</f>
        <v>452</v>
      </c>
      <c r="H768" s="213">
        <f>ROUND(AK65,0)</f>
        <v>0</v>
      </c>
      <c r="I768" s="213">
        <f>ROUND(AK66,0)</f>
        <v>0</v>
      </c>
      <c r="J768" s="213">
        <f>ROUND(AK67,0)</f>
        <v>0</v>
      </c>
      <c r="K768" s="213">
        <f>ROUND(AK68,0)</f>
        <v>0</v>
      </c>
      <c r="L768" s="213">
        <f>ROUND(AK69,0)</f>
        <v>1328</v>
      </c>
      <c r="M768" s="213">
        <f>ROUND(AK70,0)</f>
        <v>0</v>
      </c>
      <c r="N768" s="213">
        <f>ROUND(AK75,0)</f>
        <v>0</v>
      </c>
      <c r="O768" s="213">
        <f>ROUND(AK73,0)</f>
        <v>0</v>
      </c>
      <c r="P768" s="213">
        <f>IF(AK76&gt;0,ROUND(AK76,0),0)</f>
        <v>0</v>
      </c>
      <c r="Q768" s="213">
        <f>IF(AK77&gt;0,ROUND(AK77,0),0)</f>
        <v>0</v>
      </c>
      <c r="R768" s="213">
        <f>IF(AK78&gt;0,ROUND(AK78,0),0)</f>
        <v>0</v>
      </c>
      <c r="S768" s="213">
        <f>IF(AK79&gt;0,ROUND(AK79,0),0)</f>
        <v>0</v>
      </c>
      <c r="T768" s="215">
        <f>IF(AK80&gt;0,ROUND(AK80,2),0)</f>
        <v>0</v>
      </c>
      <c r="U768" s="213"/>
      <c r="V768" s="214"/>
      <c r="W768" s="213"/>
      <c r="X768" s="213"/>
      <c r="Y768" s="213" t="e">
        <f t="shared" si="21"/>
        <v>#DIV/0!</v>
      </c>
      <c r="Z768" s="214"/>
      <c r="AA768" s="214"/>
      <c r="AB768" s="214"/>
      <c r="AC768" s="214"/>
      <c r="AD768" s="214"/>
      <c r="AE768" s="214"/>
      <c r="AF768" s="214"/>
      <c r="AG768" s="214"/>
      <c r="AH768" s="214"/>
      <c r="AI768" s="214"/>
      <c r="AJ768" s="214"/>
      <c r="AK768" s="214"/>
      <c r="AL768" s="214"/>
      <c r="AM768" s="214"/>
      <c r="AN768" s="214"/>
      <c r="AO768" s="214"/>
      <c r="AP768" s="214"/>
      <c r="AQ768" s="214"/>
      <c r="AR768" s="214"/>
      <c r="AS768" s="214"/>
      <c r="AT768" s="214"/>
      <c r="AU768" s="214"/>
      <c r="AV768" s="214"/>
      <c r="AW768" s="214"/>
      <c r="AX768" s="214"/>
      <c r="AY768" s="214"/>
      <c r="AZ768" s="214"/>
      <c r="BA768" s="214"/>
      <c r="BB768" s="214"/>
      <c r="BC768" s="214"/>
      <c r="BD768" s="214"/>
      <c r="BE768" s="214"/>
      <c r="BF768" s="214"/>
      <c r="BG768" s="214"/>
      <c r="BH768" s="214"/>
      <c r="BI768" s="214"/>
      <c r="BJ768" s="214"/>
      <c r="BK768" s="214"/>
      <c r="BL768" s="214"/>
      <c r="BM768" s="214"/>
      <c r="BN768" s="214"/>
      <c r="BO768" s="214"/>
      <c r="BP768" s="214"/>
      <c r="BQ768" s="214"/>
      <c r="BR768" s="214"/>
      <c r="BS768" s="214"/>
      <c r="BT768" s="214"/>
      <c r="BU768" s="214"/>
      <c r="BV768" s="214"/>
      <c r="BW768" s="214"/>
      <c r="BX768" s="214"/>
      <c r="BY768" s="214"/>
      <c r="BZ768" s="214"/>
      <c r="CA768" s="214"/>
      <c r="CB768" s="214"/>
      <c r="CC768" s="214"/>
      <c r="CD768" s="214"/>
      <c r="CE768" s="214"/>
    </row>
    <row r="769" spans="1:83" ht="12.65" customHeight="1" x14ac:dyDescent="0.3">
      <c r="A769" s="160" t="str">
        <f>RIGHT($C$83,3)&amp;"*"&amp;RIGHT($C$82,4)&amp;"*"&amp;AL$55&amp;"*"&amp;"A"</f>
        <v>079*2021*7320*A</v>
      </c>
      <c r="B769" s="213">
        <f>ROUND(AL59,0)</f>
        <v>0</v>
      </c>
      <c r="C769" s="215">
        <f>ROUND(AL60,2)</f>
        <v>0</v>
      </c>
      <c r="D769" s="213">
        <f>ROUND(AL61,0)</f>
        <v>0</v>
      </c>
      <c r="E769" s="213">
        <f>ROUND(AL62,0)</f>
        <v>0</v>
      </c>
      <c r="F769" s="213">
        <f>ROUND(AL63,0)</f>
        <v>0</v>
      </c>
      <c r="G769" s="213">
        <f>ROUND(AL64,0)</f>
        <v>0</v>
      </c>
      <c r="H769" s="213">
        <f>ROUND(AL65,0)</f>
        <v>0</v>
      </c>
      <c r="I769" s="213">
        <f>ROUND(AL66,0)</f>
        <v>0</v>
      </c>
      <c r="J769" s="213">
        <f>ROUND(AL67,0)</f>
        <v>0</v>
      </c>
      <c r="K769" s="213">
        <f>ROUND(AL68,0)</f>
        <v>0</v>
      </c>
      <c r="L769" s="213">
        <f>ROUND(AL69,0)</f>
        <v>970</v>
      </c>
      <c r="M769" s="213">
        <f>ROUND(AL70,0)</f>
        <v>0</v>
      </c>
      <c r="N769" s="213">
        <f>ROUND(AL75,0)</f>
        <v>0</v>
      </c>
      <c r="O769" s="213">
        <f>ROUND(AL73,0)</f>
        <v>0</v>
      </c>
      <c r="P769" s="213">
        <f>IF(AL76&gt;0,ROUND(AL76,0),0)</f>
        <v>0</v>
      </c>
      <c r="Q769" s="213">
        <f>IF(AL77&gt;0,ROUND(AL77,0),0)</f>
        <v>0</v>
      </c>
      <c r="R769" s="213">
        <f>IF(AL78&gt;0,ROUND(AL78,0),0)</f>
        <v>0</v>
      </c>
      <c r="S769" s="213">
        <f>IF(AL79&gt;0,ROUND(AL79,0),0)</f>
        <v>0</v>
      </c>
      <c r="T769" s="215">
        <f>IF(AL80&gt;0,ROUND(AL80,2),0)</f>
        <v>0</v>
      </c>
      <c r="U769" s="213"/>
      <c r="V769" s="214"/>
      <c r="W769" s="213"/>
      <c r="X769" s="213"/>
      <c r="Y769" s="213" t="e">
        <f t="shared" si="21"/>
        <v>#DIV/0!</v>
      </c>
      <c r="Z769" s="214"/>
      <c r="AA769" s="214"/>
      <c r="AB769" s="214"/>
      <c r="AC769" s="214"/>
      <c r="AD769" s="214"/>
      <c r="AE769" s="214"/>
      <c r="AF769" s="214"/>
      <c r="AG769" s="214"/>
      <c r="AH769" s="214"/>
      <c r="AI769" s="214"/>
      <c r="AJ769" s="214"/>
      <c r="AK769" s="214"/>
      <c r="AL769" s="214"/>
      <c r="AM769" s="214"/>
      <c r="AN769" s="214"/>
      <c r="AO769" s="214"/>
      <c r="AP769" s="214"/>
      <c r="AQ769" s="214"/>
      <c r="AR769" s="214"/>
      <c r="AS769" s="214"/>
      <c r="AT769" s="214"/>
      <c r="AU769" s="214"/>
      <c r="AV769" s="214"/>
      <c r="AW769" s="214"/>
      <c r="AX769" s="214"/>
      <c r="AY769" s="214"/>
      <c r="AZ769" s="214"/>
      <c r="BA769" s="214"/>
      <c r="BB769" s="214"/>
      <c r="BC769" s="214"/>
      <c r="BD769" s="214"/>
      <c r="BE769" s="214"/>
      <c r="BF769" s="214"/>
      <c r="BG769" s="214"/>
      <c r="BH769" s="214"/>
      <c r="BI769" s="214"/>
      <c r="BJ769" s="214"/>
      <c r="BK769" s="214"/>
      <c r="BL769" s="214"/>
      <c r="BM769" s="214"/>
      <c r="BN769" s="214"/>
      <c r="BO769" s="214"/>
      <c r="BP769" s="214"/>
      <c r="BQ769" s="214"/>
      <c r="BR769" s="214"/>
      <c r="BS769" s="214"/>
      <c r="BT769" s="214"/>
      <c r="BU769" s="214"/>
      <c r="BV769" s="214"/>
      <c r="BW769" s="214"/>
      <c r="BX769" s="214"/>
      <c r="BY769" s="214"/>
      <c r="BZ769" s="214"/>
      <c r="CA769" s="214"/>
      <c r="CB769" s="214"/>
      <c r="CC769" s="214"/>
      <c r="CD769" s="214"/>
      <c r="CE769" s="214"/>
    </row>
    <row r="770" spans="1:83" ht="12.65" customHeight="1" x14ac:dyDescent="0.3">
      <c r="A770" s="160" t="str">
        <f>RIGHT($C$83,3)&amp;"*"&amp;RIGHT($C$82,4)&amp;"*"&amp;AM$55&amp;"*"&amp;"A"</f>
        <v>079*2021*7330*A</v>
      </c>
      <c r="B770" s="213">
        <f>ROUND(AM59,0)</f>
        <v>0</v>
      </c>
      <c r="C770" s="215">
        <f>ROUND(AM60,2)</f>
        <v>0</v>
      </c>
      <c r="D770" s="213">
        <f>ROUND(AM61,0)</f>
        <v>0</v>
      </c>
      <c r="E770" s="213">
        <f>ROUND(AM62,0)</f>
        <v>0</v>
      </c>
      <c r="F770" s="213">
        <f>ROUND(AM63,0)</f>
        <v>0</v>
      </c>
      <c r="G770" s="213">
        <f>ROUND(AM64,0)</f>
        <v>0</v>
      </c>
      <c r="H770" s="213">
        <f>ROUND(AM65,0)</f>
        <v>0</v>
      </c>
      <c r="I770" s="213">
        <f>ROUND(AM66,0)</f>
        <v>0</v>
      </c>
      <c r="J770" s="213">
        <f>ROUND(AM67,0)</f>
        <v>0</v>
      </c>
      <c r="K770" s="213">
        <f>ROUND(AM68,0)</f>
        <v>0</v>
      </c>
      <c r="L770" s="213">
        <f>ROUND(AM69,0)</f>
        <v>0</v>
      </c>
      <c r="M770" s="213">
        <f>ROUND(AM70,0)</f>
        <v>0</v>
      </c>
      <c r="N770" s="213">
        <f>ROUND(AM75,0)</f>
        <v>0</v>
      </c>
      <c r="O770" s="213">
        <f>ROUND(AM73,0)</f>
        <v>0</v>
      </c>
      <c r="P770" s="213">
        <f>IF(AM76&gt;0,ROUND(AM76,0),0)</f>
        <v>0</v>
      </c>
      <c r="Q770" s="213">
        <f>IF(AM77&gt;0,ROUND(AM77,0),0)</f>
        <v>0</v>
      </c>
      <c r="R770" s="213">
        <f>IF(AM78&gt;0,ROUND(AM78,0),0)</f>
        <v>0</v>
      </c>
      <c r="S770" s="213">
        <f>IF(AM79&gt;0,ROUND(AM79,0),0)</f>
        <v>0</v>
      </c>
      <c r="T770" s="215">
        <f>IF(AM80&gt;0,ROUND(AM80,2),0)</f>
        <v>0</v>
      </c>
      <c r="U770" s="213"/>
      <c r="V770" s="214"/>
      <c r="W770" s="213"/>
      <c r="X770" s="213"/>
      <c r="Y770" s="213" t="e">
        <f t="shared" si="21"/>
        <v>#DIV/0!</v>
      </c>
      <c r="Z770" s="214"/>
      <c r="AA770" s="214"/>
      <c r="AB770" s="214"/>
      <c r="AC770" s="214"/>
      <c r="AD770" s="214"/>
      <c r="AE770" s="214"/>
      <c r="AF770" s="214"/>
      <c r="AG770" s="214"/>
      <c r="AH770" s="214"/>
      <c r="AI770" s="214"/>
      <c r="AJ770" s="214"/>
      <c r="AK770" s="214"/>
      <c r="AL770" s="214"/>
      <c r="AM770" s="214"/>
      <c r="AN770" s="214"/>
      <c r="AO770" s="214"/>
      <c r="AP770" s="214"/>
      <c r="AQ770" s="214"/>
      <c r="AR770" s="214"/>
      <c r="AS770" s="214"/>
      <c r="AT770" s="214"/>
      <c r="AU770" s="214"/>
      <c r="AV770" s="214"/>
      <c r="AW770" s="214"/>
      <c r="AX770" s="214"/>
      <c r="AY770" s="214"/>
      <c r="AZ770" s="214"/>
      <c r="BA770" s="214"/>
      <c r="BB770" s="214"/>
      <c r="BC770" s="214"/>
      <c r="BD770" s="214"/>
      <c r="BE770" s="214"/>
      <c r="BF770" s="214"/>
      <c r="BG770" s="214"/>
      <c r="BH770" s="214"/>
      <c r="BI770" s="214"/>
      <c r="BJ770" s="214"/>
      <c r="BK770" s="214"/>
      <c r="BL770" s="214"/>
      <c r="BM770" s="214"/>
      <c r="BN770" s="214"/>
      <c r="BO770" s="214"/>
      <c r="BP770" s="214"/>
      <c r="BQ770" s="214"/>
      <c r="BR770" s="214"/>
      <c r="BS770" s="214"/>
      <c r="BT770" s="214"/>
      <c r="BU770" s="214"/>
      <c r="BV770" s="214"/>
      <c r="BW770" s="214"/>
      <c r="BX770" s="214"/>
      <c r="BY770" s="214"/>
      <c r="BZ770" s="214"/>
      <c r="CA770" s="214"/>
      <c r="CB770" s="214"/>
      <c r="CC770" s="214"/>
      <c r="CD770" s="214"/>
      <c r="CE770" s="214"/>
    </row>
    <row r="771" spans="1:83" ht="12.65" customHeight="1" x14ac:dyDescent="0.3">
      <c r="A771" s="160" t="str">
        <f>RIGHT($C$83,3)&amp;"*"&amp;RIGHT($C$82,4)&amp;"*"&amp;AN$55&amp;"*"&amp;"A"</f>
        <v>079*2021*7340*A</v>
      </c>
      <c r="B771" s="213">
        <f>ROUND(AN59,0)</f>
        <v>0</v>
      </c>
      <c r="C771" s="215">
        <f>ROUND(AN60,2)</f>
        <v>0</v>
      </c>
      <c r="D771" s="213">
        <f>ROUND(AN61,0)</f>
        <v>0</v>
      </c>
      <c r="E771" s="213">
        <f>ROUND(AN62,0)</f>
        <v>0</v>
      </c>
      <c r="F771" s="213">
        <f>ROUND(AN63,0)</f>
        <v>0</v>
      </c>
      <c r="G771" s="213">
        <f>ROUND(AN64,0)</f>
        <v>0</v>
      </c>
      <c r="H771" s="213">
        <f>ROUND(AN65,0)</f>
        <v>0</v>
      </c>
      <c r="I771" s="213">
        <f>ROUND(AN66,0)</f>
        <v>0</v>
      </c>
      <c r="J771" s="213">
        <f>ROUND(AN67,0)</f>
        <v>0</v>
      </c>
      <c r="K771" s="213">
        <f>ROUND(AN68,0)</f>
        <v>0</v>
      </c>
      <c r="L771" s="213">
        <f>ROUND(AN69,0)</f>
        <v>0</v>
      </c>
      <c r="M771" s="213">
        <f>ROUND(AN70,0)</f>
        <v>0</v>
      </c>
      <c r="N771" s="213">
        <f>ROUND(AN75,0)</f>
        <v>0</v>
      </c>
      <c r="O771" s="213">
        <f>ROUND(AN73,0)</f>
        <v>0</v>
      </c>
      <c r="P771" s="213">
        <f>IF(AN76&gt;0,ROUND(AN76,0),0)</f>
        <v>0</v>
      </c>
      <c r="Q771" s="213">
        <f>IF(AN77&gt;0,ROUND(AN77,0),0)</f>
        <v>0</v>
      </c>
      <c r="R771" s="213">
        <f>IF(AN78&gt;0,ROUND(AN78,0),0)</f>
        <v>0</v>
      </c>
      <c r="S771" s="213">
        <f>IF(AN79&gt;0,ROUND(AN79,0),0)</f>
        <v>0</v>
      </c>
      <c r="T771" s="215">
        <f>IF(AN80&gt;0,ROUND(AN80,2),0)</f>
        <v>0</v>
      </c>
      <c r="U771" s="213"/>
      <c r="V771" s="214"/>
      <c r="W771" s="213"/>
      <c r="X771" s="213"/>
      <c r="Y771" s="213" t="e">
        <f t="shared" si="21"/>
        <v>#DIV/0!</v>
      </c>
      <c r="Z771" s="214"/>
      <c r="AA771" s="214"/>
      <c r="AB771" s="214"/>
      <c r="AC771" s="214"/>
      <c r="AD771" s="214"/>
      <c r="AE771" s="214"/>
      <c r="AF771" s="214"/>
      <c r="AG771" s="214"/>
      <c r="AH771" s="214"/>
      <c r="AI771" s="214"/>
      <c r="AJ771" s="214"/>
      <c r="AK771" s="214"/>
      <c r="AL771" s="214"/>
      <c r="AM771" s="214"/>
      <c r="AN771" s="214"/>
      <c r="AO771" s="214"/>
      <c r="AP771" s="214"/>
      <c r="AQ771" s="214"/>
      <c r="AR771" s="214"/>
      <c r="AS771" s="214"/>
      <c r="AT771" s="214"/>
      <c r="AU771" s="214"/>
      <c r="AV771" s="214"/>
      <c r="AW771" s="214"/>
      <c r="AX771" s="214"/>
      <c r="AY771" s="214"/>
      <c r="AZ771" s="214"/>
      <c r="BA771" s="214"/>
      <c r="BB771" s="214"/>
      <c r="BC771" s="214"/>
      <c r="BD771" s="214"/>
      <c r="BE771" s="214"/>
      <c r="BF771" s="214"/>
      <c r="BG771" s="214"/>
      <c r="BH771" s="214"/>
      <c r="BI771" s="214"/>
      <c r="BJ771" s="214"/>
      <c r="BK771" s="214"/>
      <c r="BL771" s="214"/>
      <c r="BM771" s="214"/>
      <c r="BN771" s="214"/>
      <c r="BO771" s="214"/>
      <c r="BP771" s="214"/>
      <c r="BQ771" s="214"/>
      <c r="BR771" s="214"/>
      <c r="BS771" s="214"/>
      <c r="BT771" s="214"/>
      <c r="BU771" s="214"/>
      <c r="BV771" s="214"/>
      <c r="BW771" s="214"/>
      <c r="BX771" s="214"/>
      <c r="BY771" s="214"/>
      <c r="BZ771" s="214"/>
      <c r="CA771" s="214"/>
      <c r="CB771" s="214"/>
      <c r="CC771" s="214"/>
      <c r="CD771" s="214"/>
      <c r="CE771" s="214"/>
    </row>
    <row r="772" spans="1:83" ht="12.65" customHeight="1" x14ac:dyDescent="0.3">
      <c r="A772" s="160" t="str">
        <f>RIGHT($C$83,3)&amp;"*"&amp;RIGHT($C$82,4)&amp;"*"&amp;AO$55&amp;"*"&amp;"A"</f>
        <v>079*2021*7350*A</v>
      </c>
      <c r="B772" s="213">
        <f>ROUND(AO59,0)</f>
        <v>0</v>
      </c>
      <c r="C772" s="215">
        <f>ROUND(AO60,2)</f>
        <v>0</v>
      </c>
      <c r="D772" s="213">
        <f>ROUND(AO61,0)</f>
        <v>0</v>
      </c>
      <c r="E772" s="213">
        <f>ROUND(AO62,0)</f>
        <v>0</v>
      </c>
      <c r="F772" s="213">
        <f>ROUND(AO63,0)</f>
        <v>0</v>
      </c>
      <c r="G772" s="213">
        <f>ROUND(AO64,0)</f>
        <v>0</v>
      </c>
      <c r="H772" s="213">
        <f>ROUND(AO65,0)</f>
        <v>0</v>
      </c>
      <c r="I772" s="213">
        <f>ROUND(AO66,0)</f>
        <v>0</v>
      </c>
      <c r="J772" s="213">
        <f>ROUND(AO67,0)</f>
        <v>0</v>
      </c>
      <c r="K772" s="213">
        <f>ROUND(AO68,0)</f>
        <v>0</v>
      </c>
      <c r="L772" s="213">
        <f>ROUND(AO69,0)</f>
        <v>0</v>
      </c>
      <c r="M772" s="213">
        <f>ROUND(AO70,0)</f>
        <v>0</v>
      </c>
      <c r="N772" s="213">
        <f>ROUND(AO75,0)</f>
        <v>0</v>
      </c>
      <c r="O772" s="213">
        <f>ROUND(AO73,0)</f>
        <v>0</v>
      </c>
      <c r="P772" s="213">
        <f>IF(AO76&gt;0,ROUND(AO76,0),0)</f>
        <v>0</v>
      </c>
      <c r="Q772" s="213">
        <f>IF(AO77&gt;0,ROUND(AO77,0),0)</f>
        <v>0</v>
      </c>
      <c r="R772" s="213">
        <f>IF(AO78&gt;0,ROUND(AO78,0),0)</f>
        <v>0</v>
      </c>
      <c r="S772" s="213">
        <f>IF(AO79&gt;0,ROUND(AO79,0),0)</f>
        <v>0</v>
      </c>
      <c r="T772" s="215">
        <f>IF(AO80&gt;0,ROUND(AO80,2),0)</f>
        <v>0</v>
      </c>
      <c r="U772" s="213"/>
      <c r="V772" s="214"/>
      <c r="W772" s="213"/>
      <c r="X772" s="213"/>
      <c r="Y772" s="213" t="e">
        <f t="shared" si="21"/>
        <v>#DIV/0!</v>
      </c>
      <c r="Z772" s="214"/>
      <c r="AA772" s="214"/>
      <c r="AB772" s="214"/>
      <c r="AC772" s="214"/>
      <c r="AD772" s="214"/>
      <c r="AE772" s="214"/>
      <c r="AF772" s="214"/>
      <c r="AG772" s="214"/>
      <c r="AH772" s="214"/>
      <c r="AI772" s="214"/>
      <c r="AJ772" s="214"/>
      <c r="AK772" s="214"/>
      <c r="AL772" s="214"/>
      <c r="AM772" s="214"/>
      <c r="AN772" s="214"/>
      <c r="AO772" s="214"/>
      <c r="AP772" s="214"/>
      <c r="AQ772" s="214"/>
      <c r="AR772" s="214"/>
      <c r="AS772" s="214"/>
      <c r="AT772" s="214"/>
      <c r="AU772" s="214"/>
      <c r="AV772" s="214"/>
      <c r="AW772" s="214"/>
      <c r="AX772" s="214"/>
      <c r="AY772" s="214"/>
      <c r="AZ772" s="214"/>
      <c r="BA772" s="214"/>
      <c r="BB772" s="214"/>
      <c r="BC772" s="214"/>
      <c r="BD772" s="214"/>
      <c r="BE772" s="214"/>
      <c r="BF772" s="214"/>
      <c r="BG772" s="214"/>
      <c r="BH772" s="214"/>
      <c r="BI772" s="214"/>
      <c r="BJ772" s="214"/>
      <c r="BK772" s="214"/>
      <c r="BL772" s="214"/>
      <c r="BM772" s="214"/>
      <c r="BN772" s="214"/>
      <c r="BO772" s="214"/>
      <c r="BP772" s="214"/>
      <c r="BQ772" s="214"/>
      <c r="BR772" s="214"/>
      <c r="BS772" s="214"/>
      <c r="BT772" s="214"/>
      <c r="BU772" s="214"/>
      <c r="BV772" s="214"/>
      <c r="BW772" s="214"/>
      <c r="BX772" s="214"/>
      <c r="BY772" s="214"/>
      <c r="BZ772" s="214"/>
      <c r="CA772" s="214"/>
      <c r="CB772" s="214"/>
      <c r="CC772" s="214"/>
      <c r="CD772" s="214"/>
      <c r="CE772" s="214"/>
    </row>
    <row r="773" spans="1:83" ht="12.65" customHeight="1" x14ac:dyDescent="0.3">
      <c r="A773" s="160" t="str">
        <f>RIGHT($C$83,3)&amp;"*"&amp;RIGHT($C$82,4)&amp;"*"&amp;AP$55&amp;"*"&amp;"A"</f>
        <v>079*2021*7380*A</v>
      </c>
      <c r="B773" s="213">
        <f>ROUND(AP59,0)</f>
        <v>0</v>
      </c>
      <c r="C773" s="215">
        <f>ROUND(AP60,2)</f>
        <v>0</v>
      </c>
      <c r="D773" s="213">
        <f>ROUND(AP61,0)</f>
        <v>0</v>
      </c>
      <c r="E773" s="213">
        <f>ROUND(AP62,0)</f>
        <v>0</v>
      </c>
      <c r="F773" s="213">
        <f>ROUND(AP63,0)</f>
        <v>0</v>
      </c>
      <c r="G773" s="213">
        <f>ROUND(AP64,0)</f>
        <v>0</v>
      </c>
      <c r="H773" s="213">
        <f>ROUND(AP65,0)</f>
        <v>0</v>
      </c>
      <c r="I773" s="213">
        <f>ROUND(AP66,0)</f>
        <v>0</v>
      </c>
      <c r="J773" s="213">
        <f>ROUND(AP67,0)</f>
        <v>0</v>
      </c>
      <c r="K773" s="213">
        <f>ROUND(AP68,0)</f>
        <v>0</v>
      </c>
      <c r="L773" s="213">
        <f>ROUND(AP69,0)</f>
        <v>0</v>
      </c>
      <c r="M773" s="213">
        <f>ROUND(AP70,0)</f>
        <v>0</v>
      </c>
      <c r="N773" s="213">
        <f>ROUND(AP75,0)</f>
        <v>0</v>
      </c>
      <c r="O773" s="213">
        <f>ROUND(AP73,0)</f>
        <v>0</v>
      </c>
      <c r="P773" s="213">
        <f>IF(AP76&gt;0,ROUND(AP76,0),0)</f>
        <v>0</v>
      </c>
      <c r="Q773" s="213">
        <f>IF(AP77&gt;0,ROUND(AP77,0),0)</f>
        <v>0</v>
      </c>
      <c r="R773" s="213">
        <f>IF(AP78&gt;0,ROUND(AP78,0),0)</f>
        <v>0</v>
      </c>
      <c r="S773" s="213">
        <f>IF(AP79&gt;0,ROUND(AP79,0),0)</f>
        <v>0</v>
      </c>
      <c r="T773" s="215">
        <f>IF(AP80&gt;0,ROUND(AP80,2),0)</f>
        <v>0</v>
      </c>
      <c r="U773" s="213"/>
      <c r="V773" s="214"/>
      <c r="W773" s="213"/>
      <c r="X773" s="213"/>
      <c r="Y773" s="213" t="e">
        <f t="shared" si="21"/>
        <v>#DIV/0!</v>
      </c>
      <c r="Z773" s="214"/>
      <c r="AA773" s="214"/>
      <c r="AB773" s="214"/>
      <c r="AC773" s="214"/>
      <c r="AD773" s="214"/>
      <c r="AE773" s="214"/>
      <c r="AF773" s="214"/>
      <c r="AG773" s="214"/>
      <c r="AH773" s="214"/>
      <c r="AI773" s="214"/>
      <c r="AJ773" s="214"/>
      <c r="AK773" s="214"/>
      <c r="AL773" s="214"/>
      <c r="AM773" s="214"/>
      <c r="AN773" s="214"/>
      <c r="AO773" s="214"/>
      <c r="AP773" s="214"/>
      <c r="AQ773" s="214"/>
      <c r="AR773" s="214"/>
      <c r="AS773" s="214"/>
      <c r="AT773" s="214"/>
      <c r="AU773" s="214"/>
      <c r="AV773" s="214"/>
      <c r="AW773" s="214"/>
      <c r="AX773" s="214"/>
      <c r="AY773" s="214"/>
      <c r="AZ773" s="214"/>
      <c r="BA773" s="214"/>
      <c r="BB773" s="214"/>
      <c r="BC773" s="214"/>
      <c r="BD773" s="214"/>
      <c r="BE773" s="214"/>
      <c r="BF773" s="214"/>
      <c r="BG773" s="214"/>
      <c r="BH773" s="214"/>
      <c r="BI773" s="214"/>
      <c r="BJ773" s="214"/>
      <c r="BK773" s="214"/>
      <c r="BL773" s="214"/>
      <c r="BM773" s="214"/>
      <c r="BN773" s="214"/>
      <c r="BO773" s="214"/>
      <c r="BP773" s="214"/>
      <c r="BQ773" s="214"/>
      <c r="BR773" s="214"/>
      <c r="BS773" s="214"/>
      <c r="BT773" s="214"/>
      <c r="BU773" s="214"/>
      <c r="BV773" s="214"/>
      <c r="BW773" s="214"/>
      <c r="BX773" s="214"/>
      <c r="BY773" s="214"/>
      <c r="BZ773" s="214"/>
      <c r="CA773" s="214"/>
      <c r="CB773" s="214"/>
      <c r="CC773" s="214"/>
      <c r="CD773" s="214"/>
      <c r="CE773" s="214"/>
    </row>
    <row r="774" spans="1:83" ht="12.65" customHeight="1" x14ac:dyDescent="0.3">
      <c r="A774" s="160" t="str">
        <f>RIGHT($C$83,3)&amp;"*"&amp;RIGHT($C$82,4)&amp;"*"&amp;AQ$55&amp;"*"&amp;"A"</f>
        <v>079*2021*7390*A</v>
      </c>
      <c r="B774" s="213">
        <f>ROUND(AQ59,0)</f>
        <v>0</v>
      </c>
      <c r="C774" s="215">
        <f>ROUND(AQ60,2)</f>
        <v>0</v>
      </c>
      <c r="D774" s="213">
        <f>ROUND(AQ61,0)</f>
        <v>0</v>
      </c>
      <c r="E774" s="213">
        <f>ROUND(AQ62,0)</f>
        <v>0</v>
      </c>
      <c r="F774" s="213">
        <f>ROUND(AQ63,0)</f>
        <v>0</v>
      </c>
      <c r="G774" s="213">
        <f>ROUND(AQ64,0)</f>
        <v>0</v>
      </c>
      <c r="H774" s="213">
        <f>ROUND(AQ65,0)</f>
        <v>0</v>
      </c>
      <c r="I774" s="213">
        <f>ROUND(AQ66,0)</f>
        <v>0</v>
      </c>
      <c r="J774" s="213">
        <f>ROUND(AQ67,0)</f>
        <v>0</v>
      </c>
      <c r="K774" s="213">
        <f>ROUND(AQ68,0)</f>
        <v>0</v>
      </c>
      <c r="L774" s="213">
        <f>ROUND(AQ69,0)</f>
        <v>0</v>
      </c>
      <c r="M774" s="213">
        <f>ROUND(AQ70,0)</f>
        <v>0</v>
      </c>
      <c r="N774" s="213">
        <f>ROUND(AQ75,0)</f>
        <v>0</v>
      </c>
      <c r="O774" s="213">
        <f>ROUND(AQ73,0)</f>
        <v>0</v>
      </c>
      <c r="P774" s="213">
        <f>IF(AQ76&gt;0,ROUND(AQ76,0),0)</f>
        <v>0</v>
      </c>
      <c r="Q774" s="213">
        <f>IF(AQ77&gt;0,ROUND(AQ77,0),0)</f>
        <v>0</v>
      </c>
      <c r="R774" s="213">
        <f>IF(AQ78&gt;0,ROUND(AQ78,0),0)</f>
        <v>0</v>
      </c>
      <c r="S774" s="213">
        <f>IF(AQ79&gt;0,ROUND(AQ79,0),0)</f>
        <v>0</v>
      </c>
      <c r="T774" s="215">
        <f>IF(AQ80&gt;0,ROUND(AQ80,2),0)</f>
        <v>0</v>
      </c>
      <c r="U774" s="213"/>
      <c r="V774" s="214"/>
      <c r="W774" s="213"/>
      <c r="X774" s="213"/>
      <c r="Y774" s="213" t="e">
        <f t="shared" si="21"/>
        <v>#DIV/0!</v>
      </c>
      <c r="Z774" s="214"/>
      <c r="AA774" s="214"/>
      <c r="AB774" s="214"/>
      <c r="AC774" s="214"/>
      <c r="AD774" s="214"/>
      <c r="AE774" s="214"/>
      <c r="AF774" s="214"/>
      <c r="AG774" s="214"/>
      <c r="AH774" s="214"/>
      <c r="AI774" s="214"/>
      <c r="AJ774" s="214"/>
      <c r="AK774" s="214"/>
      <c r="AL774" s="214"/>
      <c r="AM774" s="214"/>
      <c r="AN774" s="214"/>
      <c r="AO774" s="214"/>
      <c r="AP774" s="214"/>
      <c r="AQ774" s="214"/>
      <c r="AR774" s="214"/>
      <c r="AS774" s="214"/>
      <c r="AT774" s="214"/>
      <c r="AU774" s="214"/>
      <c r="AV774" s="214"/>
      <c r="AW774" s="214"/>
      <c r="AX774" s="214"/>
      <c r="AY774" s="214"/>
      <c r="AZ774" s="214"/>
      <c r="BA774" s="214"/>
      <c r="BB774" s="214"/>
      <c r="BC774" s="214"/>
      <c r="BD774" s="214"/>
      <c r="BE774" s="214"/>
      <c r="BF774" s="214"/>
      <c r="BG774" s="214"/>
      <c r="BH774" s="214"/>
      <c r="BI774" s="214"/>
      <c r="BJ774" s="214"/>
      <c r="BK774" s="214"/>
      <c r="BL774" s="214"/>
      <c r="BM774" s="214"/>
      <c r="BN774" s="214"/>
      <c r="BO774" s="214"/>
      <c r="BP774" s="214"/>
      <c r="BQ774" s="214"/>
      <c r="BR774" s="214"/>
      <c r="BS774" s="214"/>
      <c r="BT774" s="214"/>
      <c r="BU774" s="214"/>
      <c r="BV774" s="214"/>
      <c r="BW774" s="214"/>
      <c r="BX774" s="214"/>
      <c r="BY774" s="214"/>
      <c r="BZ774" s="214"/>
      <c r="CA774" s="214"/>
      <c r="CB774" s="214"/>
      <c r="CC774" s="214"/>
      <c r="CD774" s="214"/>
      <c r="CE774" s="214"/>
    </row>
    <row r="775" spans="1:83" ht="12.65" customHeight="1" x14ac:dyDescent="0.3">
      <c r="A775" s="160" t="str">
        <f>RIGHT($C$83,3)&amp;"*"&amp;RIGHT($C$82,4)&amp;"*"&amp;AR$55&amp;"*"&amp;"A"</f>
        <v>079*2021*7400*A</v>
      </c>
      <c r="B775" s="213">
        <f>ROUND(AR59,0)</f>
        <v>0</v>
      </c>
      <c r="C775" s="215">
        <f>ROUND(AR60,2)</f>
        <v>0</v>
      </c>
      <c r="D775" s="213">
        <f>ROUND(AR61,0)</f>
        <v>0</v>
      </c>
      <c r="E775" s="213">
        <f>ROUND(AR62,0)</f>
        <v>0</v>
      </c>
      <c r="F775" s="213">
        <f>ROUND(AR63,0)</f>
        <v>0</v>
      </c>
      <c r="G775" s="213">
        <f>ROUND(AR64,0)</f>
        <v>0</v>
      </c>
      <c r="H775" s="213">
        <f>ROUND(AR65,0)</f>
        <v>0</v>
      </c>
      <c r="I775" s="213">
        <f>ROUND(AR66,0)</f>
        <v>0</v>
      </c>
      <c r="J775" s="213">
        <f>ROUND(AR67,0)</f>
        <v>0</v>
      </c>
      <c r="K775" s="213">
        <f>ROUND(AR68,0)</f>
        <v>0</v>
      </c>
      <c r="L775" s="213">
        <f>ROUND(AR69,0)</f>
        <v>0</v>
      </c>
      <c r="M775" s="213">
        <f>ROUND(AR70,0)</f>
        <v>0</v>
      </c>
      <c r="N775" s="213">
        <f>ROUND(AR75,0)</f>
        <v>0</v>
      </c>
      <c r="O775" s="213">
        <f>ROUND(AR73,0)</f>
        <v>0</v>
      </c>
      <c r="P775" s="213">
        <f>IF(AR76&gt;0,ROUND(AR76,0),0)</f>
        <v>0</v>
      </c>
      <c r="Q775" s="213">
        <f>IF(AR77&gt;0,ROUND(AR77,0),0)</f>
        <v>0</v>
      </c>
      <c r="R775" s="213">
        <f>IF(AR78&gt;0,ROUND(AR78,0),0)</f>
        <v>0</v>
      </c>
      <c r="S775" s="213">
        <f>IF(AR79&gt;0,ROUND(AR79,0),0)</f>
        <v>0</v>
      </c>
      <c r="T775" s="215">
        <f>IF(AR80&gt;0,ROUND(AR80,2),0)</f>
        <v>0</v>
      </c>
      <c r="U775" s="213"/>
      <c r="V775" s="214"/>
      <c r="W775" s="213"/>
      <c r="X775" s="213"/>
      <c r="Y775" s="213" t="e">
        <f t="shared" si="21"/>
        <v>#DIV/0!</v>
      </c>
      <c r="Z775" s="214"/>
      <c r="AA775" s="214"/>
      <c r="AB775" s="214"/>
      <c r="AC775" s="214"/>
      <c r="AD775" s="214"/>
      <c r="AE775" s="214"/>
      <c r="AF775" s="214"/>
      <c r="AG775" s="214"/>
      <c r="AH775" s="214"/>
      <c r="AI775" s="214"/>
      <c r="AJ775" s="214"/>
      <c r="AK775" s="214"/>
      <c r="AL775" s="214"/>
      <c r="AM775" s="214"/>
      <c r="AN775" s="214"/>
      <c r="AO775" s="214"/>
      <c r="AP775" s="214"/>
      <c r="AQ775" s="214"/>
      <c r="AR775" s="214"/>
      <c r="AS775" s="214"/>
      <c r="AT775" s="214"/>
      <c r="AU775" s="214"/>
      <c r="AV775" s="214"/>
      <c r="AW775" s="214"/>
      <c r="AX775" s="214"/>
      <c r="AY775" s="214"/>
      <c r="AZ775" s="214"/>
      <c r="BA775" s="214"/>
      <c r="BB775" s="214"/>
      <c r="BC775" s="214"/>
      <c r="BD775" s="214"/>
      <c r="BE775" s="214"/>
      <c r="BF775" s="214"/>
      <c r="BG775" s="214"/>
      <c r="BH775" s="214"/>
      <c r="BI775" s="214"/>
      <c r="BJ775" s="214"/>
      <c r="BK775" s="214"/>
      <c r="BL775" s="214"/>
      <c r="BM775" s="214"/>
      <c r="BN775" s="214"/>
      <c r="BO775" s="214"/>
      <c r="BP775" s="214"/>
      <c r="BQ775" s="214"/>
      <c r="BR775" s="214"/>
      <c r="BS775" s="214"/>
      <c r="BT775" s="214"/>
      <c r="BU775" s="214"/>
      <c r="BV775" s="214"/>
      <c r="BW775" s="214"/>
      <c r="BX775" s="214"/>
      <c r="BY775" s="214"/>
      <c r="BZ775" s="214"/>
      <c r="CA775" s="214"/>
      <c r="CB775" s="214"/>
      <c r="CC775" s="214"/>
      <c r="CD775" s="214"/>
      <c r="CE775" s="214"/>
    </row>
    <row r="776" spans="1:83" ht="12.65" customHeight="1" x14ac:dyDescent="0.3">
      <c r="A776" s="160" t="str">
        <f>RIGHT($C$83,3)&amp;"*"&amp;RIGHT($C$82,4)&amp;"*"&amp;AS$55&amp;"*"&amp;"A"</f>
        <v>079*2021*7410*A</v>
      </c>
      <c r="B776" s="213">
        <f>ROUND(AS59,0)</f>
        <v>0</v>
      </c>
      <c r="C776" s="215">
        <f>ROUND(AS60,2)</f>
        <v>0</v>
      </c>
      <c r="D776" s="213">
        <f>ROUND(AS61,0)</f>
        <v>0</v>
      </c>
      <c r="E776" s="213">
        <f>ROUND(AS62,0)</f>
        <v>0</v>
      </c>
      <c r="F776" s="213">
        <f>ROUND(AS63,0)</f>
        <v>0</v>
      </c>
      <c r="G776" s="213">
        <f>ROUND(AS64,0)</f>
        <v>0</v>
      </c>
      <c r="H776" s="213">
        <f>ROUND(AS65,0)</f>
        <v>0</v>
      </c>
      <c r="I776" s="213">
        <f>ROUND(AS66,0)</f>
        <v>0</v>
      </c>
      <c r="J776" s="213">
        <f>ROUND(AS67,0)</f>
        <v>0</v>
      </c>
      <c r="K776" s="213">
        <f>ROUND(AS68,0)</f>
        <v>0</v>
      </c>
      <c r="L776" s="213">
        <f>ROUND(AS69,0)</f>
        <v>0</v>
      </c>
      <c r="M776" s="213">
        <f>ROUND(AS70,0)</f>
        <v>0</v>
      </c>
      <c r="N776" s="213">
        <f>ROUND(AS75,0)</f>
        <v>0</v>
      </c>
      <c r="O776" s="213">
        <f>ROUND(AS73,0)</f>
        <v>0</v>
      </c>
      <c r="P776" s="213">
        <f>IF(AS76&gt;0,ROUND(AS76,0),0)</f>
        <v>0</v>
      </c>
      <c r="Q776" s="213">
        <f>IF(AS77&gt;0,ROUND(AS77,0),0)</f>
        <v>0</v>
      </c>
      <c r="R776" s="213">
        <f>IF(AS78&gt;0,ROUND(AS78,0),0)</f>
        <v>0</v>
      </c>
      <c r="S776" s="213">
        <f>IF(AS79&gt;0,ROUND(AS79,0),0)</f>
        <v>0</v>
      </c>
      <c r="T776" s="215">
        <f>IF(AS80&gt;0,ROUND(AS80,2),0)</f>
        <v>0</v>
      </c>
      <c r="U776" s="213"/>
      <c r="V776" s="214"/>
      <c r="W776" s="213"/>
      <c r="X776" s="213"/>
      <c r="Y776" s="213" t="e">
        <f t="shared" si="21"/>
        <v>#DIV/0!</v>
      </c>
      <c r="Z776" s="214"/>
      <c r="AA776" s="214"/>
      <c r="AB776" s="214"/>
      <c r="AC776" s="214"/>
      <c r="AD776" s="214"/>
      <c r="AE776" s="214"/>
      <c r="AF776" s="214"/>
      <c r="AG776" s="214"/>
      <c r="AH776" s="214"/>
      <c r="AI776" s="214"/>
      <c r="AJ776" s="214"/>
      <c r="AK776" s="214"/>
      <c r="AL776" s="214"/>
      <c r="AM776" s="214"/>
      <c r="AN776" s="214"/>
      <c r="AO776" s="214"/>
      <c r="AP776" s="214"/>
      <c r="AQ776" s="214"/>
      <c r="AR776" s="214"/>
      <c r="AS776" s="214"/>
      <c r="AT776" s="214"/>
      <c r="AU776" s="214"/>
      <c r="AV776" s="214"/>
      <c r="AW776" s="214"/>
      <c r="AX776" s="214"/>
      <c r="AY776" s="214"/>
      <c r="AZ776" s="214"/>
      <c r="BA776" s="214"/>
      <c r="BB776" s="214"/>
      <c r="BC776" s="214"/>
      <c r="BD776" s="214"/>
      <c r="BE776" s="214"/>
      <c r="BF776" s="214"/>
      <c r="BG776" s="214"/>
      <c r="BH776" s="214"/>
      <c r="BI776" s="214"/>
      <c r="BJ776" s="214"/>
      <c r="BK776" s="214"/>
      <c r="BL776" s="214"/>
      <c r="BM776" s="214"/>
      <c r="BN776" s="214"/>
      <c r="BO776" s="214"/>
      <c r="BP776" s="214"/>
      <c r="BQ776" s="214"/>
      <c r="BR776" s="214"/>
      <c r="BS776" s="214"/>
      <c r="BT776" s="214"/>
      <c r="BU776" s="214"/>
      <c r="BV776" s="214"/>
      <c r="BW776" s="214"/>
      <c r="BX776" s="214"/>
      <c r="BY776" s="214"/>
      <c r="BZ776" s="214"/>
      <c r="CA776" s="214"/>
      <c r="CB776" s="214"/>
      <c r="CC776" s="214"/>
      <c r="CD776" s="214"/>
      <c r="CE776" s="214"/>
    </row>
    <row r="777" spans="1:83" ht="12.65" customHeight="1" x14ac:dyDescent="0.3">
      <c r="A777" s="160" t="str">
        <f>RIGHT($C$83,3)&amp;"*"&amp;RIGHT($C$82,4)&amp;"*"&amp;AT$55&amp;"*"&amp;"A"</f>
        <v>079*2021*7420*A</v>
      </c>
      <c r="B777" s="213">
        <f>ROUND(AT59,0)</f>
        <v>0</v>
      </c>
      <c r="C777" s="215">
        <f>ROUND(AT60,2)</f>
        <v>0</v>
      </c>
      <c r="D777" s="213">
        <f>ROUND(AT61,0)</f>
        <v>0</v>
      </c>
      <c r="E777" s="213">
        <f>ROUND(AT62,0)</f>
        <v>0</v>
      </c>
      <c r="F777" s="213">
        <f>ROUND(AT63,0)</f>
        <v>0</v>
      </c>
      <c r="G777" s="213">
        <f>ROUND(AT64,0)</f>
        <v>0</v>
      </c>
      <c r="H777" s="213">
        <f>ROUND(AT65,0)</f>
        <v>0</v>
      </c>
      <c r="I777" s="213">
        <f>ROUND(AT66,0)</f>
        <v>0</v>
      </c>
      <c r="J777" s="213">
        <f>ROUND(AT67,0)</f>
        <v>0</v>
      </c>
      <c r="K777" s="213">
        <f>ROUND(AT68,0)</f>
        <v>0</v>
      </c>
      <c r="L777" s="213">
        <f>ROUND(AT69,0)</f>
        <v>0</v>
      </c>
      <c r="M777" s="213">
        <f>ROUND(AT70,0)</f>
        <v>0</v>
      </c>
      <c r="N777" s="213">
        <f>ROUND(AT75,0)</f>
        <v>0</v>
      </c>
      <c r="O777" s="213">
        <f>ROUND(AT73,0)</f>
        <v>0</v>
      </c>
      <c r="P777" s="213">
        <f>IF(AT76&gt;0,ROUND(AT76,0),0)</f>
        <v>0</v>
      </c>
      <c r="Q777" s="213">
        <f>IF(AT77&gt;0,ROUND(AT77,0),0)</f>
        <v>0</v>
      </c>
      <c r="R777" s="213">
        <f>IF(AT78&gt;0,ROUND(AT78,0),0)</f>
        <v>0</v>
      </c>
      <c r="S777" s="213">
        <f>IF(AT79&gt;0,ROUND(AT79,0),0)</f>
        <v>0</v>
      </c>
      <c r="T777" s="215">
        <f>IF(AT80&gt;0,ROUND(AT80,2),0)</f>
        <v>0</v>
      </c>
      <c r="U777" s="213"/>
      <c r="V777" s="214"/>
      <c r="W777" s="213"/>
      <c r="X777" s="213"/>
      <c r="Y777" s="213" t="e">
        <f t="shared" si="21"/>
        <v>#DIV/0!</v>
      </c>
      <c r="Z777" s="214"/>
      <c r="AA777" s="214"/>
      <c r="AB777" s="214"/>
      <c r="AC777" s="214"/>
      <c r="AD777" s="214"/>
      <c r="AE777" s="214"/>
      <c r="AF777" s="214"/>
      <c r="AG777" s="214"/>
      <c r="AH777" s="214"/>
      <c r="AI777" s="214"/>
      <c r="AJ777" s="214"/>
      <c r="AK777" s="214"/>
      <c r="AL777" s="214"/>
      <c r="AM777" s="214"/>
      <c r="AN777" s="214"/>
      <c r="AO777" s="214"/>
      <c r="AP777" s="214"/>
      <c r="AQ777" s="214"/>
      <c r="AR777" s="214"/>
      <c r="AS777" s="214"/>
      <c r="AT777" s="214"/>
      <c r="AU777" s="214"/>
      <c r="AV777" s="214"/>
      <c r="AW777" s="214"/>
      <c r="AX777" s="214"/>
      <c r="AY777" s="214"/>
      <c r="AZ777" s="214"/>
      <c r="BA777" s="214"/>
      <c r="BB777" s="214"/>
      <c r="BC777" s="214"/>
      <c r="BD777" s="214"/>
      <c r="BE777" s="214"/>
      <c r="BF777" s="214"/>
      <c r="BG777" s="214"/>
      <c r="BH777" s="214"/>
      <c r="BI777" s="214"/>
      <c r="BJ777" s="214"/>
      <c r="BK777" s="214"/>
      <c r="BL777" s="214"/>
      <c r="BM777" s="214"/>
      <c r="BN777" s="214"/>
      <c r="BO777" s="214"/>
      <c r="BP777" s="214"/>
      <c r="BQ777" s="214"/>
      <c r="BR777" s="214"/>
      <c r="BS777" s="214"/>
      <c r="BT777" s="214"/>
      <c r="BU777" s="214"/>
      <c r="BV777" s="214"/>
      <c r="BW777" s="214"/>
      <c r="BX777" s="214"/>
      <c r="BY777" s="214"/>
      <c r="BZ777" s="214"/>
      <c r="CA777" s="214"/>
      <c r="CB777" s="214"/>
      <c r="CC777" s="214"/>
      <c r="CD777" s="214"/>
      <c r="CE777" s="214"/>
    </row>
    <row r="778" spans="1:83" ht="12.65" customHeight="1" x14ac:dyDescent="0.3">
      <c r="A778" s="160" t="str">
        <f>RIGHT($C$83,3)&amp;"*"&amp;RIGHT($C$82,4)&amp;"*"&amp;AU$55&amp;"*"&amp;"A"</f>
        <v>079*2021*7430*A</v>
      </c>
      <c r="B778" s="213">
        <f>ROUND(AU59,0)</f>
        <v>0</v>
      </c>
      <c r="C778" s="215">
        <f>ROUND(AU60,2)</f>
        <v>0</v>
      </c>
      <c r="D778" s="213">
        <f>ROUND(AU61,0)</f>
        <v>0</v>
      </c>
      <c r="E778" s="213">
        <f>ROUND(AU62,0)</f>
        <v>0</v>
      </c>
      <c r="F778" s="213">
        <f>ROUND(AU63,0)</f>
        <v>0</v>
      </c>
      <c r="G778" s="213">
        <f>ROUND(AU64,0)</f>
        <v>0</v>
      </c>
      <c r="H778" s="213">
        <f>ROUND(AU65,0)</f>
        <v>0</v>
      </c>
      <c r="I778" s="213">
        <f>ROUND(AU66,0)</f>
        <v>0</v>
      </c>
      <c r="J778" s="213">
        <f>ROUND(AU67,0)</f>
        <v>0</v>
      </c>
      <c r="K778" s="213">
        <f>ROUND(AU68,0)</f>
        <v>0</v>
      </c>
      <c r="L778" s="213">
        <f>ROUND(AU69,0)</f>
        <v>0</v>
      </c>
      <c r="M778" s="213">
        <f>ROUND(AU70,0)</f>
        <v>0</v>
      </c>
      <c r="N778" s="213">
        <f>ROUND(AU75,0)</f>
        <v>0</v>
      </c>
      <c r="O778" s="213">
        <f>ROUND(AU73,0)</f>
        <v>0</v>
      </c>
      <c r="P778" s="213">
        <f>IF(AU76&gt;0,ROUND(AU76,0),0)</f>
        <v>0</v>
      </c>
      <c r="Q778" s="213">
        <f>IF(AU77&gt;0,ROUND(AU77,0),0)</f>
        <v>0</v>
      </c>
      <c r="R778" s="213">
        <f>IF(AU78&gt;0,ROUND(AU78,0),0)</f>
        <v>0</v>
      </c>
      <c r="S778" s="213">
        <f>IF(AU79&gt;0,ROUND(AU79,0),0)</f>
        <v>0</v>
      </c>
      <c r="T778" s="215">
        <f>IF(AU80&gt;0,ROUND(AU80,2),0)</f>
        <v>0</v>
      </c>
      <c r="U778" s="213"/>
      <c r="V778" s="214"/>
      <c r="W778" s="213"/>
      <c r="X778" s="213"/>
      <c r="Y778" s="213" t="e">
        <f t="shared" si="21"/>
        <v>#DIV/0!</v>
      </c>
      <c r="Z778" s="214"/>
      <c r="AA778" s="214"/>
      <c r="AB778" s="214"/>
      <c r="AC778" s="214"/>
      <c r="AD778" s="214"/>
      <c r="AE778" s="214"/>
      <c r="AF778" s="214"/>
      <c r="AG778" s="214"/>
      <c r="AH778" s="214"/>
      <c r="AI778" s="214"/>
      <c r="AJ778" s="214"/>
      <c r="AK778" s="214"/>
      <c r="AL778" s="214"/>
      <c r="AM778" s="214"/>
      <c r="AN778" s="214"/>
      <c r="AO778" s="214"/>
      <c r="AP778" s="214"/>
      <c r="AQ778" s="214"/>
      <c r="AR778" s="214"/>
      <c r="AS778" s="214"/>
      <c r="AT778" s="214"/>
      <c r="AU778" s="214"/>
      <c r="AV778" s="214"/>
      <c r="AW778" s="214"/>
      <c r="AX778" s="214"/>
      <c r="AY778" s="214"/>
      <c r="AZ778" s="214"/>
      <c r="BA778" s="214"/>
      <c r="BB778" s="214"/>
      <c r="BC778" s="214"/>
      <c r="BD778" s="214"/>
      <c r="BE778" s="214"/>
      <c r="BF778" s="214"/>
      <c r="BG778" s="214"/>
      <c r="BH778" s="214"/>
      <c r="BI778" s="214"/>
      <c r="BJ778" s="214"/>
      <c r="BK778" s="214"/>
      <c r="BL778" s="214"/>
      <c r="BM778" s="214"/>
      <c r="BN778" s="214"/>
      <c r="BO778" s="214"/>
      <c r="BP778" s="214"/>
      <c r="BQ778" s="214"/>
      <c r="BR778" s="214"/>
      <c r="BS778" s="214"/>
      <c r="BT778" s="214"/>
      <c r="BU778" s="214"/>
      <c r="BV778" s="214"/>
      <c r="BW778" s="214"/>
      <c r="BX778" s="214"/>
      <c r="BY778" s="214"/>
      <c r="BZ778" s="214"/>
      <c r="CA778" s="214"/>
      <c r="CB778" s="214"/>
      <c r="CC778" s="214"/>
      <c r="CD778" s="214"/>
      <c r="CE778" s="214"/>
    </row>
    <row r="779" spans="1:83" ht="12.65" customHeight="1" x14ac:dyDescent="0.3">
      <c r="A779" s="160" t="str">
        <f>RIGHT($C$83,3)&amp;"*"&amp;RIGHT($C$82,4)&amp;"*"&amp;AV$55&amp;"*"&amp;"A"</f>
        <v>079*2021*7490*A</v>
      </c>
      <c r="B779" s="213"/>
      <c r="C779" s="215">
        <f>ROUND(AV60,2)</f>
        <v>0</v>
      </c>
      <c r="D779" s="213">
        <f>ROUND(AV61,0)</f>
        <v>0</v>
      </c>
      <c r="E779" s="213">
        <f>ROUND(AV62,0)</f>
        <v>0</v>
      </c>
      <c r="F779" s="213">
        <f>ROUND(AV63,0)</f>
        <v>0</v>
      </c>
      <c r="G779" s="213">
        <f>ROUND(AV64,0)</f>
        <v>22</v>
      </c>
      <c r="H779" s="213">
        <f>ROUND(AV65,0)</f>
        <v>0</v>
      </c>
      <c r="I779" s="213">
        <f>ROUND(AV66,0)</f>
        <v>0</v>
      </c>
      <c r="J779" s="213">
        <f>ROUND(AV67,0)</f>
        <v>0</v>
      </c>
      <c r="K779" s="213">
        <f>ROUND(AV68,0)</f>
        <v>0</v>
      </c>
      <c r="L779" s="213">
        <f>ROUND(AV69,0)</f>
        <v>0</v>
      </c>
      <c r="M779" s="213">
        <f>ROUND(AV70,0)</f>
        <v>0</v>
      </c>
      <c r="N779" s="213">
        <f>ROUND(AV75,0)</f>
        <v>1333246</v>
      </c>
      <c r="O779" s="213">
        <f>ROUND(AV73,0)</f>
        <v>0</v>
      </c>
      <c r="P779" s="213">
        <f>IF(AV76&gt;0,ROUND(AV76,0),0)</f>
        <v>0</v>
      </c>
      <c r="Q779" s="213">
        <f>IF(AV77&gt;0,ROUND(AV77,0),0)</f>
        <v>0</v>
      </c>
      <c r="R779" s="213">
        <f>IF(AV78&gt;0,ROUND(AV78,0),0)</f>
        <v>0</v>
      </c>
      <c r="S779" s="213">
        <f>IF(AV79&gt;0,ROUND(AV79,0),0)</f>
        <v>0</v>
      </c>
      <c r="T779" s="215">
        <f>IF(AV80&gt;0,ROUND(AV80,2),0)</f>
        <v>0</v>
      </c>
      <c r="U779" s="213"/>
      <c r="V779" s="214"/>
      <c r="W779" s="213"/>
      <c r="X779" s="213"/>
      <c r="Y779" s="213" t="e">
        <f t="shared" si="21"/>
        <v>#DIV/0!</v>
      </c>
      <c r="Z779" s="214"/>
      <c r="AA779" s="214"/>
      <c r="AB779" s="214"/>
      <c r="AC779" s="214"/>
      <c r="AD779" s="214"/>
      <c r="AE779" s="214"/>
      <c r="AF779" s="214"/>
      <c r="AG779" s="214"/>
      <c r="AH779" s="214"/>
      <c r="AI779" s="214"/>
      <c r="AJ779" s="214"/>
      <c r="AK779" s="214"/>
      <c r="AL779" s="214"/>
      <c r="AM779" s="214"/>
      <c r="AN779" s="214"/>
      <c r="AO779" s="214"/>
      <c r="AP779" s="214"/>
      <c r="AQ779" s="214"/>
      <c r="AR779" s="214"/>
      <c r="AS779" s="214"/>
      <c r="AT779" s="214"/>
      <c r="AU779" s="214"/>
      <c r="AV779" s="214"/>
      <c r="AW779" s="214"/>
      <c r="AX779" s="214"/>
      <c r="AY779" s="214"/>
      <c r="AZ779" s="214"/>
      <c r="BA779" s="214"/>
      <c r="BB779" s="214"/>
      <c r="BC779" s="214"/>
      <c r="BD779" s="214"/>
      <c r="BE779" s="214"/>
      <c r="BF779" s="214"/>
      <c r="BG779" s="214"/>
      <c r="BH779" s="214"/>
      <c r="BI779" s="214"/>
      <c r="BJ779" s="214"/>
      <c r="BK779" s="214"/>
      <c r="BL779" s="214"/>
      <c r="BM779" s="214"/>
      <c r="BN779" s="214"/>
      <c r="BO779" s="214"/>
      <c r="BP779" s="214"/>
      <c r="BQ779" s="214"/>
      <c r="BR779" s="214"/>
      <c r="BS779" s="214"/>
      <c r="BT779" s="214"/>
      <c r="BU779" s="214"/>
      <c r="BV779" s="214"/>
      <c r="BW779" s="214"/>
      <c r="BX779" s="214"/>
      <c r="BY779" s="214"/>
      <c r="BZ779" s="214"/>
      <c r="CA779" s="214"/>
      <c r="CB779" s="214"/>
      <c r="CC779" s="214"/>
      <c r="CD779" s="214"/>
      <c r="CE779" s="214"/>
    </row>
    <row r="780" spans="1:83" ht="12.65" customHeight="1" x14ac:dyDescent="0.3">
      <c r="A780" s="160" t="str">
        <f>RIGHT($C$83,3)&amp;"*"&amp;RIGHT($C$82,4)&amp;"*"&amp;AW$55&amp;"*"&amp;"A"</f>
        <v>079*2021*8200*A</v>
      </c>
      <c r="B780" s="213"/>
      <c r="C780" s="215">
        <f>ROUND(AW60,2)</f>
        <v>0</v>
      </c>
      <c r="D780" s="213">
        <f>ROUND(AW61,0)</f>
        <v>0</v>
      </c>
      <c r="E780" s="213">
        <f>ROUND(AW62,0)</f>
        <v>0</v>
      </c>
      <c r="F780" s="213">
        <f>ROUND(AW63,0)</f>
        <v>0</v>
      </c>
      <c r="G780" s="213">
        <f>ROUND(AW64,0)</f>
        <v>0</v>
      </c>
      <c r="H780" s="213">
        <f>ROUND(AW65,0)</f>
        <v>0</v>
      </c>
      <c r="I780" s="213">
        <f>ROUND(AW66,0)</f>
        <v>0</v>
      </c>
      <c r="J780" s="213">
        <f>ROUND(AW67,0)</f>
        <v>0</v>
      </c>
      <c r="K780" s="213">
        <f>ROUND(AW68,0)</f>
        <v>0</v>
      </c>
      <c r="L780" s="213">
        <f>ROUND(AW69,0)</f>
        <v>0</v>
      </c>
      <c r="M780" s="213">
        <f>ROUND(AW70,0)</f>
        <v>0</v>
      </c>
      <c r="N780" s="213"/>
      <c r="O780" s="213"/>
      <c r="P780" s="213">
        <f>IF(AW76&gt;0,ROUND(AW76,0),0)</f>
        <v>0</v>
      </c>
      <c r="Q780" s="213">
        <f>IF(AW77&gt;0,ROUND(AW77,0),0)</f>
        <v>0</v>
      </c>
      <c r="R780" s="213">
        <f>IF(AW78&gt;0,ROUND(AW78,0),0)</f>
        <v>0</v>
      </c>
      <c r="S780" s="213">
        <f>IF(AW79&gt;0,ROUND(AW79,0),0)</f>
        <v>0</v>
      </c>
      <c r="T780" s="215">
        <f>IF(AW80&gt;0,ROUND(AW80,2),0)</f>
        <v>0</v>
      </c>
      <c r="U780" s="213"/>
      <c r="V780" s="214"/>
      <c r="W780" s="213"/>
      <c r="X780" s="213"/>
      <c r="Y780" s="213"/>
      <c r="Z780" s="214"/>
      <c r="AA780" s="214"/>
      <c r="AB780" s="214"/>
      <c r="AC780" s="214"/>
      <c r="AD780" s="214"/>
      <c r="AE780" s="214"/>
      <c r="AF780" s="214"/>
      <c r="AG780" s="214"/>
      <c r="AH780" s="214"/>
      <c r="AI780" s="214"/>
      <c r="AJ780" s="214"/>
      <c r="AK780" s="214"/>
      <c r="AL780" s="214"/>
      <c r="AM780" s="214"/>
      <c r="AN780" s="214"/>
      <c r="AO780" s="214"/>
      <c r="AP780" s="214"/>
      <c r="AQ780" s="214"/>
      <c r="AR780" s="214"/>
      <c r="AS780" s="214"/>
      <c r="AT780" s="214"/>
      <c r="AU780" s="214"/>
      <c r="AV780" s="214"/>
      <c r="AW780" s="214"/>
      <c r="AX780" s="214"/>
      <c r="AY780" s="214"/>
      <c r="AZ780" s="214"/>
      <c r="BA780" s="214"/>
      <c r="BB780" s="214"/>
      <c r="BC780" s="214"/>
      <c r="BD780" s="214"/>
      <c r="BE780" s="214"/>
      <c r="BF780" s="214"/>
      <c r="BG780" s="214"/>
      <c r="BH780" s="214"/>
      <c r="BI780" s="214"/>
      <c r="BJ780" s="214"/>
      <c r="BK780" s="214"/>
      <c r="BL780" s="214"/>
      <c r="BM780" s="214"/>
      <c r="BN780" s="214"/>
      <c r="BO780" s="214"/>
      <c r="BP780" s="214"/>
      <c r="BQ780" s="214"/>
      <c r="BR780" s="214"/>
      <c r="BS780" s="214"/>
      <c r="BT780" s="214"/>
      <c r="BU780" s="214"/>
      <c r="BV780" s="214"/>
      <c r="BW780" s="214"/>
      <c r="BX780" s="214"/>
      <c r="BY780" s="214"/>
      <c r="BZ780" s="214"/>
      <c r="CA780" s="214"/>
      <c r="CB780" s="214"/>
      <c r="CC780" s="214"/>
      <c r="CD780" s="214"/>
      <c r="CE780" s="214"/>
    </row>
    <row r="781" spans="1:83" ht="12.65" customHeight="1" x14ac:dyDescent="0.3">
      <c r="A781" s="160" t="str">
        <f>RIGHT($C$83,3)&amp;"*"&amp;RIGHT($C$82,4)&amp;"*"&amp;AX$55&amp;"*"&amp;"A"</f>
        <v>079*2021*8310*A</v>
      </c>
      <c r="B781" s="213"/>
      <c r="C781" s="215">
        <f>ROUND(AX60,2)</f>
        <v>0</v>
      </c>
      <c r="D781" s="213">
        <f>ROUND(AX61,0)</f>
        <v>0</v>
      </c>
      <c r="E781" s="213">
        <f>ROUND(AX62,0)</f>
        <v>0</v>
      </c>
      <c r="F781" s="213">
        <f>ROUND(AX63,0)</f>
        <v>0</v>
      </c>
      <c r="G781" s="213">
        <f>ROUND(AX64,0)</f>
        <v>0</v>
      </c>
      <c r="H781" s="213">
        <f>ROUND(AX65,0)</f>
        <v>0</v>
      </c>
      <c r="I781" s="213">
        <f>ROUND(AX66,0)</f>
        <v>0</v>
      </c>
      <c r="J781" s="213">
        <f>ROUND(AX67,0)</f>
        <v>0</v>
      </c>
      <c r="K781" s="213">
        <f>ROUND(AX68,0)</f>
        <v>0</v>
      </c>
      <c r="L781" s="213">
        <f>ROUND(AX69,0)</f>
        <v>0</v>
      </c>
      <c r="M781" s="213">
        <f>ROUND(AX70,0)</f>
        <v>0</v>
      </c>
      <c r="N781" s="213"/>
      <c r="O781" s="213"/>
      <c r="P781" s="213">
        <f>IF(AX76&gt;0,ROUND(AX76,0),0)</f>
        <v>0</v>
      </c>
      <c r="Q781" s="213">
        <f>IF(AX77&gt;0,ROUND(AX77,0),0)</f>
        <v>0</v>
      </c>
      <c r="R781" s="213">
        <f>IF(AX78&gt;0,ROUND(AX78,0),0)</f>
        <v>0</v>
      </c>
      <c r="S781" s="213">
        <f>IF(AX79&gt;0,ROUND(AX79,0),0)</f>
        <v>0</v>
      </c>
      <c r="T781" s="215">
        <f>IF(AX80&gt;0,ROUND(AX80,2),0)</f>
        <v>0</v>
      </c>
      <c r="U781" s="213"/>
      <c r="V781" s="214"/>
      <c r="W781" s="213"/>
      <c r="X781" s="213"/>
      <c r="Y781" s="213"/>
      <c r="Z781" s="214"/>
      <c r="AA781" s="214"/>
      <c r="AB781" s="214"/>
      <c r="AC781" s="214"/>
      <c r="AD781" s="214"/>
      <c r="AE781" s="214"/>
      <c r="AF781" s="214"/>
      <c r="AG781" s="214"/>
      <c r="AH781" s="214"/>
      <c r="AI781" s="214"/>
      <c r="AJ781" s="214"/>
      <c r="AK781" s="214"/>
      <c r="AL781" s="214"/>
      <c r="AM781" s="214"/>
      <c r="AN781" s="214"/>
      <c r="AO781" s="214"/>
      <c r="AP781" s="214"/>
      <c r="AQ781" s="214"/>
      <c r="AR781" s="214"/>
      <c r="AS781" s="214"/>
      <c r="AT781" s="214"/>
      <c r="AU781" s="214"/>
      <c r="AV781" s="214"/>
      <c r="AW781" s="214"/>
      <c r="AX781" s="214"/>
      <c r="AY781" s="214"/>
      <c r="AZ781" s="214"/>
      <c r="BA781" s="214"/>
      <c r="BB781" s="214"/>
      <c r="BC781" s="214"/>
      <c r="BD781" s="214"/>
      <c r="BE781" s="214"/>
      <c r="BF781" s="214"/>
      <c r="BG781" s="214"/>
      <c r="BH781" s="214"/>
      <c r="BI781" s="214"/>
      <c r="BJ781" s="214"/>
      <c r="BK781" s="214"/>
      <c r="BL781" s="214"/>
      <c r="BM781" s="214"/>
      <c r="BN781" s="214"/>
      <c r="BO781" s="214"/>
      <c r="BP781" s="214"/>
      <c r="BQ781" s="214"/>
      <c r="BR781" s="214"/>
      <c r="BS781" s="214"/>
      <c r="BT781" s="214"/>
      <c r="BU781" s="214"/>
      <c r="BV781" s="214"/>
      <c r="BW781" s="214"/>
      <c r="BX781" s="214"/>
      <c r="BY781" s="214"/>
      <c r="BZ781" s="214"/>
      <c r="CA781" s="214"/>
      <c r="CB781" s="214"/>
      <c r="CC781" s="214"/>
      <c r="CD781" s="214"/>
      <c r="CE781" s="214"/>
    </row>
    <row r="782" spans="1:83" ht="12.65" customHeight="1" x14ac:dyDescent="0.3">
      <c r="A782" s="160" t="str">
        <f>RIGHT($C$83,3)&amp;"*"&amp;RIGHT($C$82,4)&amp;"*"&amp;AY$55&amp;"*"&amp;"A"</f>
        <v>079*2021*8320*A</v>
      </c>
      <c r="B782" s="213">
        <f>ROUND(AY59,0)</f>
        <v>3968</v>
      </c>
      <c r="C782" s="215">
        <f>ROUND(AY60,2)</f>
        <v>6.1</v>
      </c>
      <c r="D782" s="213">
        <f>ROUND(AY61,0)</f>
        <v>320111</v>
      </c>
      <c r="E782" s="213">
        <f>ROUND(AY62,0)</f>
        <v>250362</v>
      </c>
      <c r="F782" s="213">
        <f>ROUND(AY63,0)</f>
        <v>0</v>
      </c>
      <c r="G782" s="213">
        <f>ROUND(AY64,0)</f>
        <v>48964</v>
      </c>
      <c r="H782" s="213">
        <f>ROUND(AY65,0)</f>
        <v>0</v>
      </c>
      <c r="I782" s="213">
        <f>ROUND(AY66,0)</f>
        <v>456</v>
      </c>
      <c r="J782" s="213">
        <f>ROUND(AY67,0)</f>
        <v>32853</v>
      </c>
      <c r="K782" s="213">
        <f>ROUND(AY68,0)</f>
        <v>13</v>
      </c>
      <c r="L782" s="213">
        <f>ROUND(AY69,0)</f>
        <v>2888</v>
      </c>
      <c r="M782" s="213">
        <f>ROUND(AY70,0)</f>
        <v>0</v>
      </c>
      <c r="N782" s="213"/>
      <c r="O782" s="213"/>
      <c r="P782" s="213">
        <f>IF(AY76&gt;0,ROUND(AY76,0),0)</f>
        <v>1795</v>
      </c>
      <c r="Q782" s="213">
        <f>IF(AY77&gt;0,ROUND(AY77,0),0)</f>
        <v>0</v>
      </c>
      <c r="R782" s="213">
        <f>IF(AY78&gt;0,ROUND(AY78,0),0)</f>
        <v>0</v>
      </c>
      <c r="S782" s="213">
        <f>IF(AY79&gt;0,ROUND(AY79,0),0)</f>
        <v>0</v>
      </c>
      <c r="T782" s="215">
        <f>IF(AY80&gt;0,ROUND(AY80,2),0)</f>
        <v>0</v>
      </c>
      <c r="U782" s="213"/>
      <c r="V782" s="214"/>
      <c r="W782" s="213"/>
      <c r="X782" s="213"/>
      <c r="Y782" s="213"/>
      <c r="Z782" s="214"/>
      <c r="AA782" s="214"/>
      <c r="AB782" s="214"/>
      <c r="AC782" s="214"/>
      <c r="AD782" s="214"/>
      <c r="AE782" s="214"/>
      <c r="AF782" s="214"/>
      <c r="AG782" s="214"/>
      <c r="AH782" s="214"/>
      <c r="AI782" s="214"/>
      <c r="AJ782" s="214"/>
      <c r="AK782" s="214"/>
      <c r="AL782" s="214"/>
      <c r="AM782" s="214"/>
      <c r="AN782" s="214"/>
      <c r="AO782" s="214"/>
      <c r="AP782" s="214"/>
      <c r="AQ782" s="214"/>
      <c r="AR782" s="214"/>
      <c r="AS782" s="214"/>
      <c r="AT782" s="214"/>
      <c r="AU782" s="214"/>
      <c r="AV782" s="214"/>
      <c r="AW782" s="214"/>
      <c r="AX782" s="214"/>
      <c r="AY782" s="214"/>
      <c r="AZ782" s="214"/>
      <c r="BA782" s="214"/>
      <c r="BB782" s="214"/>
      <c r="BC782" s="214"/>
      <c r="BD782" s="214"/>
      <c r="BE782" s="214"/>
      <c r="BF782" s="214"/>
      <c r="BG782" s="214"/>
      <c r="BH782" s="214"/>
      <c r="BI782" s="214"/>
      <c r="BJ782" s="214"/>
      <c r="BK782" s="214"/>
      <c r="BL782" s="214"/>
      <c r="BM782" s="214"/>
      <c r="BN782" s="214"/>
      <c r="BO782" s="214"/>
      <c r="BP782" s="214"/>
      <c r="BQ782" s="214"/>
      <c r="BR782" s="214"/>
      <c r="BS782" s="214"/>
      <c r="BT782" s="214"/>
      <c r="BU782" s="214"/>
      <c r="BV782" s="214"/>
      <c r="BW782" s="214"/>
      <c r="BX782" s="214"/>
      <c r="BY782" s="214"/>
      <c r="BZ782" s="214"/>
      <c r="CA782" s="214"/>
      <c r="CB782" s="214"/>
      <c r="CC782" s="214"/>
      <c r="CD782" s="214"/>
      <c r="CE782" s="214"/>
    </row>
    <row r="783" spans="1:83" ht="12.65" customHeight="1" x14ac:dyDescent="0.3">
      <c r="A783" s="160" t="str">
        <f>RIGHT($C$83,3)&amp;"*"&amp;RIGHT($C$82,4)&amp;"*"&amp;AZ$55&amp;"*"&amp;"A"</f>
        <v>079*2021*8330*A</v>
      </c>
      <c r="B783" s="213">
        <f>ROUND(AZ59,0)</f>
        <v>0</v>
      </c>
      <c r="C783" s="215">
        <f>ROUND(AZ60,2)</f>
        <v>0</v>
      </c>
      <c r="D783" s="213">
        <f>ROUND(AZ61,0)</f>
        <v>0</v>
      </c>
      <c r="E783" s="213">
        <f>ROUND(AZ62,0)</f>
        <v>0</v>
      </c>
      <c r="F783" s="213">
        <f>ROUND(AZ63,0)</f>
        <v>0</v>
      </c>
      <c r="G783" s="213">
        <f>ROUND(AZ64,0)</f>
        <v>0</v>
      </c>
      <c r="H783" s="213">
        <f>ROUND(AZ65,0)</f>
        <v>0</v>
      </c>
      <c r="I783" s="213">
        <f>ROUND(AZ66,0)</f>
        <v>0</v>
      </c>
      <c r="J783" s="213">
        <f>ROUND(AZ67,0)</f>
        <v>0</v>
      </c>
      <c r="K783" s="213">
        <f>ROUND(AZ68,0)</f>
        <v>0</v>
      </c>
      <c r="L783" s="213">
        <f>ROUND(AZ69,0)</f>
        <v>0</v>
      </c>
      <c r="M783" s="213">
        <f>ROUND(AZ70,0)</f>
        <v>0</v>
      </c>
      <c r="N783" s="213"/>
      <c r="O783" s="213"/>
      <c r="P783" s="213">
        <f>IF(AZ76&gt;0,ROUND(AZ76,0),0)</f>
        <v>0</v>
      </c>
      <c r="Q783" s="213">
        <f>IF(AZ77&gt;0,ROUND(AZ77,0),0)</f>
        <v>0</v>
      </c>
      <c r="R783" s="213">
        <f>IF(AZ78&gt;0,ROUND(AZ78,0),0)</f>
        <v>0</v>
      </c>
      <c r="S783" s="213">
        <f>IF(AZ79&gt;0,ROUND(AZ79,0),0)</f>
        <v>0</v>
      </c>
      <c r="T783" s="215">
        <f>IF(AZ80&gt;0,ROUND(AZ80,2),0)</f>
        <v>0</v>
      </c>
      <c r="U783" s="213"/>
      <c r="V783" s="214"/>
      <c r="W783" s="213"/>
      <c r="X783" s="213"/>
      <c r="Y783" s="213"/>
      <c r="Z783" s="214"/>
      <c r="AA783" s="214"/>
      <c r="AB783" s="214"/>
      <c r="AC783" s="214"/>
      <c r="AD783" s="214"/>
      <c r="AE783" s="214"/>
      <c r="AF783" s="214"/>
      <c r="AG783" s="214"/>
      <c r="AH783" s="214"/>
      <c r="AI783" s="214"/>
      <c r="AJ783" s="214"/>
      <c r="AK783" s="214"/>
      <c r="AL783" s="214"/>
      <c r="AM783" s="214"/>
      <c r="AN783" s="214"/>
      <c r="AO783" s="214"/>
      <c r="AP783" s="214"/>
      <c r="AQ783" s="214"/>
      <c r="AR783" s="214"/>
      <c r="AS783" s="214"/>
      <c r="AT783" s="214"/>
      <c r="AU783" s="214"/>
      <c r="AV783" s="214"/>
      <c r="AW783" s="214"/>
      <c r="AX783" s="214"/>
      <c r="AY783" s="214"/>
      <c r="AZ783" s="214"/>
      <c r="BA783" s="214"/>
      <c r="BB783" s="214"/>
      <c r="BC783" s="214"/>
      <c r="BD783" s="214"/>
      <c r="BE783" s="214"/>
      <c r="BF783" s="214"/>
      <c r="BG783" s="214"/>
      <c r="BH783" s="214"/>
      <c r="BI783" s="214"/>
      <c r="BJ783" s="214"/>
      <c r="BK783" s="214"/>
      <c r="BL783" s="214"/>
      <c r="BM783" s="214"/>
      <c r="BN783" s="214"/>
      <c r="BO783" s="214"/>
      <c r="BP783" s="214"/>
      <c r="BQ783" s="214"/>
      <c r="BR783" s="214"/>
      <c r="BS783" s="214"/>
      <c r="BT783" s="214"/>
      <c r="BU783" s="214"/>
      <c r="BV783" s="214"/>
      <c r="BW783" s="214"/>
      <c r="BX783" s="214"/>
      <c r="BY783" s="214"/>
      <c r="BZ783" s="214"/>
      <c r="CA783" s="214"/>
      <c r="CB783" s="214"/>
      <c r="CC783" s="214"/>
      <c r="CD783" s="214"/>
      <c r="CE783" s="214"/>
    </row>
    <row r="784" spans="1:83" ht="12.65" customHeight="1" x14ac:dyDescent="0.3">
      <c r="A784" s="160" t="str">
        <f>RIGHT($C$83,3)&amp;"*"&amp;RIGHT($C$82,4)&amp;"*"&amp;BA$55&amp;"*"&amp;"A"</f>
        <v>079*2021*8350*A</v>
      </c>
      <c r="B784" s="213">
        <f>ROUND(BA59,0)</f>
        <v>0</v>
      </c>
      <c r="C784" s="215">
        <f>ROUND(BA60,2)</f>
        <v>0</v>
      </c>
      <c r="D784" s="213">
        <f>ROUND(BA61,0)</f>
        <v>0</v>
      </c>
      <c r="E784" s="213">
        <f>ROUND(BA62,0)</f>
        <v>0</v>
      </c>
      <c r="F784" s="213">
        <f>ROUND(BA63,0)</f>
        <v>0</v>
      </c>
      <c r="G784" s="213">
        <f>ROUND(BA64,0)</f>
        <v>0</v>
      </c>
      <c r="H784" s="213">
        <f>ROUND(BA65,0)</f>
        <v>0</v>
      </c>
      <c r="I784" s="213">
        <f>ROUND(BA66,0)</f>
        <v>0</v>
      </c>
      <c r="J784" s="213">
        <f>ROUND(BA67,0)</f>
        <v>26429</v>
      </c>
      <c r="K784" s="213">
        <f>ROUND(BA68,0)</f>
        <v>0</v>
      </c>
      <c r="L784" s="213">
        <f>ROUND(BA69,0)</f>
        <v>0</v>
      </c>
      <c r="M784" s="213">
        <f>ROUND(BA70,0)</f>
        <v>0</v>
      </c>
      <c r="N784" s="213"/>
      <c r="O784" s="213"/>
      <c r="P784" s="213">
        <f>IF(BA76&gt;0,ROUND(BA76,0),0)</f>
        <v>1444</v>
      </c>
      <c r="Q784" s="213">
        <f>IF(BA77&gt;0,ROUND(BA77,0),0)</f>
        <v>0</v>
      </c>
      <c r="R784" s="213">
        <f>IF(BA78&gt;0,ROUND(BA78,0),0)</f>
        <v>0</v>
      </c>
      <c r="S784" s="213">
        <f>IF(BA79&gt;0,ROUND(BA79,0),0)</f>
        <v>0</v>
      </c>
      <c r="T784" s="215">
        <f>IF(BA80&gt;0,ROUND(BA80,2),0)</f>
        <v>0</v>
      </c>
      <c r="U784" s="213"/>
      <c r="V784" s="214"/>
      <c r="W784" s="213"/>
      <c r="X784" s="213"/>
      <c r="Y784" s="213"/>
      <c r="Z784" s="214"/>
      <c r="AA784" s="214"/>
      <c r="AB784" s="214"/>
      <c r="AC784" s="214"/>
      <c r="AD784" s="214"/>
      <c r="AE784" s="214"/>
      <c r="AF784" s="214"/>
      <c r="AG784" s="214"/>
      <c r="AH784" s="214"/>
      <c r="AI784" s="214"/>
      <c r="AJ784" s="214"/>
      <c r="AK784" s="214"/>
      <c r="AL784" s="214"/>
      <c r="AM784" s="214"/>
      <c r="AN784" s="214"/>
      <c r="AO784" s="214"/>
      <c r="AP784" s="214"/>
      <c r="AQ784" s="214"/>
      <c r="AR784" s="214"/>
      <c r="AS784" s="214"/>
      <c r="AT784" s="214"/>
      <c r="AU784" s="214"/>
      <c r="AV784" s="214"/>
      <c r="AW784" s="214"/>
      <c r="AX784" s="214"/>
      <c r="AY784" s="214"/>
      <c r="AZ784" s="214"/>
      <c r="BA784" s="214"/>
      <c r="BB784" s="214"/>
      <c r="BC784" s="214"/>
      <c r="BD784" s="214"/>
      <c r="BE784" s="214"/>
      <c r="BF784" s="214"/>
      <c r="BG784" s="214"/>
      <c r="BH784" s="214"/>
      <c r="BI784" s="214"/>
      <c r="BJ784" s="214"/>
      <c r="BK784" s="214"/>
      <c r="BL784" s="214"/>
      <c r="BM784" s="214"/>
      <c r="BN784" s="214"/>
      <c r="BO784" s="214"/>
      <c r="BP784" s="214"/>
      <c r="BQ784" s="214"/>
      <c r="BR784" s="214"/>
      <c r="BS784" s="214"/>
      <c r="BT784" s="214"/>
      <c r="BU784" s="214"/>
      <c r="BV784" s="214"/>
      <c r="BW784" s="214"/>
      <c r="BX784" s="214"/>
      <c r="BY784" s="214"/>
      <c r="BZ784" s="214"/>
      <c r="CA784" s="214"/>
      <c r="CB784" s="214"/>
      <c r="CC784" s="214"/>
      <c r="CD784" s="214"/>
      <c r="CE784" s="214"/>
    </row>
    <row r="785" spans="1:83" ht="12.65" customHeight="1" x14ac:dyDescent="0.3">
      <c r="A785" s="160" t="str">
        <f>RIGHT($C$83,3)&amp;"*"&amp;RIGHT($C$82,4)&amp;"*"&amp;BB$55&amp;"*"&amp;"A"</f>
        <v>079*2021*8360*A</v>
      </c>
      <c r="B785" s="213"/>
      <c r="C785" s="215">
        <f>ROUND(BB60,2)</f>
        <v>0</v>
      </c>
      <c r="D785" s="213">
        <f>ROUND(BB61,0)</f>
        <v>0</v>
      </c>
      <c r="E785" s="213">
        <f>ROUND(BB62,0)</f>
        <v>0</v>
      </c>
      <c r="F785" s="213">
        <f>ROUND(BB63,0)</f>
        <v>0</v>
      </c>
      <c r="G785" s="213">
        <f>ROUND(BB64,0)</f>
        <v>0</v>
      </c>
      <c r="H785" s="213">
        <f>ROUND(BB65,0)</f>
        <v>0</v>
      </c>
      <c r="I785" s="213">
        <f>ROUND(BB66,0)</f>
        <v>0</v>
      </c>
      <c r="J785" s="213">
        <f>ROUND(BB67,0)</f>
        <v>0</v>
      </c>
      <c r="K785" s="213">
        <f>ROUND(BB68,0)</f>
        <v>0</v>
      </c>
      <c r="L785" s="213">
        <f>ROUND(BB69,0)</f>
        <v>0</v>
      </c>
      <c r="M785" s="213">
        <f>ROUND(BB70,0)</f>
        <v>0</v>
      </c>
      <c r="N785" s="213"/>
      <c r="O785" s="213"/>
      <c r="P785" s="213">
        <f>IF(BB76&gt;0,ROUND(BB76,0),0)</f>
        <v>0</v>
      </c>
      <c r="Q785" s="213">
        <f>IF(BB77&gt;0,ROUND(BB77,0),0)</f>
        <v>0</v>
      </c>
      <c r="R785" s="213">
        <f>IF(BB78&gt;0,ROUND(BB78,0),0)</f>
        <v>0</v>
      </c>
      <c r="S785" s="213">
        <f>IF(BB79&gt;0,ROUND(BB79,0),0)</f>
        <v>0</v>
      </c>
      <c r="T785" s="215">
        <f>IF(BB80&gt;0,ROUND(BB80,2),0)</f>
        <v>0</v>
      </c>
      <c r="U785" s="213"/>
      <c r="V785" s="214"/>
      <c r="W785" s="213"/>
      <c r="X785" s="213"/>
      <c r="Y785" s="213"/>
      <c r="Z785" s="214"/>
      <c r="AA785" s="214"/>
      <c r="AB785" s="214"/>
      <c r="AC785" s="214"/>
      <c r="AD785" s="214"/>
      <c r="AE785" s="214"/>
      <c r="AF785" s="214"/>
      <c r="AG785" s="214"/>
      <c r="AH785" s="214"/>
      <c r="AI785" s="214"/>
      <c r="AJ785" s="214"/>
      <c r="AK785" s="214"/>
      <c r="AL785" s="214"/>
      <c r="AM785" s="214"/>
      <c r="AN785" s="214"/>
      <c r="AO785" s="214"/>
      <c r="AP785" s="214"/>
      <c r="AQ785" s="214"/>
      <c r="AR785" s="214"/>
      <c r="AS785" s="214"/>
      <c r="AT785" s="214"/>
      <c r="AU785" s="214"/>
      <c r="AV785" s="214"/>
      <c r="AW785" s="214"/>
      <c r="AX785" s="214"/>
      <c r="AY785" s="214"/>
      <c r="AZ785" s="214"/>
      <c r="BA785" s="214"/>
      <c r="BB785" s="214"/>
      <c r="BC785" s="214"/>
      <c r="BD785" s="214"/>
      <c r="BE785" s="214"/>
      <c r="BF785" s="214"/>
      <c r="BG785" s="214"/>
      <c r="BH785" s="214"/>
      <c r="BI785" s="214"/>
      <c r="BJ785" s="214"/>
      <c r="BK785" s="214"/>
      <c r="BL785" s="214"/>
      <c r="BM785" s="214"/>
      <c r="BN785" s="214"/>
      <c r="BO785" s="214"/>
      <c r="BP785" s="214"/>
      <c r="BQ785" s="214"/>
      <c r="BR785" s="214"/>
      <c r="BS785" s="214"/>
      <c r="BT785" s="214"/>
      <c r="BU785" s="214"/>
      <c r="BV785" s="214"/>
      <c r="BW785" s="214"/>
      <c r="BX785" s="214"/>
      <c r="BY785" s="214"/>
      <c r="BZ785" s="214"/>
      <c r="CA785" s="214"/>
      <c r="CB785" s="214"/>
      <c r="CC785" s="214"/>
      <c r="CD785" s="214"/>
      <c r="CE785" s="214"/>
    </row>
    <row r="786" spans="1:83" ht="12.65" customHeight="1" x14ac:dyDescent="0.3">
      <c r="A786" s="160" t="str">
        <f>RIGHT($C$83,3)&amp;"*"&amp;RIGHT($C$82,4)&amp;"*"&amp;BC$55&amp;"*"&amp;"A"</f>
        <v>079*2021*8370*A</v>
      </c>
      <c r="B786" s="213"/>
      <c r="C786" s="215">
        <f>ROUND(BC60,2)</f>
        <v>0</v>
      </c>
      <c r="D786" s="213">
        <f>ROUND(BC61,0)</f>
        <v>0</v>
      </c>
      <c r="E786" s="213">
        <f>ROUND(BC62,0)</f>
        <v>0</v>
      </c>
      <c r="F786" s="213">
        <f>ROUND(BC63,0)</f>
        <v>0</v>
      </c>
      <c r="G786" s="213">
        <f>ROUND(BC64,0)</f>
        <v>0</v>
      </c>
      <c r="H786" s="213">
        <f>ROUND(BC65,0)</f>
        <v>0</v>
      </c>
      <c r="I786" s="213">
        <f>ROUND(BC66,0)</f>
        <v>0</v>
      </c>
      <c r="J786" s="213">
        <f>ROUND(BC67,0)</f>
        <v>0</v>
      </c>
      <c r="K786" s="213">
        <f>ROUND(BC68,0)</f>
        <v>0</v>
      </c>
      <c r="L786" s="213">
        <f>ROUND(BC69,0)</f>
        <v>0</v>
      </c>
      <c r="M786" s="213">
        <f>ROUND(BC70,0)</f>
        <v>0</v>
      </c>
      <c r="N786" s="213"/>
      <c r="O786" s="213"/>
      <c r="P786" s="213">
        <f>IF(BC76&gt;0,ROUND(BC76,0),0)</f>
        <v>0</v>
      </c>
      <c r="Q786" s="213">
        <f>IF(BC77&gt;0,ROUND(BC77,0),0)</f>
        <v>0</v>
      </c>
      <c r="R786" s="213">
        <f>IF(BC78&gt;0,ROUND(BC78,0),0)</f>
        <v>0</v>
      </c>
      <c r="S786" s="213">
        <f>IF(BC79&gt;0,ROUND(BC79,0),0)</f>
        <v>0</v>
      </c>
      <c r="T786" s="215">
        <f>IF(BC80&gt;0,ROUND(BC80,2),0)</f>
        <v>0</v>
      </c>
      <c r="U786" s="213"/>
      <c r="V786" s="214"/>
      <c r="W786" s="213"/>
      <c r="X786" s="213"/>
      <c r="Y786" s="213"/>
      <c r="Z786" s="214"/>
      <c r="AA786" s="214"/>
      <c r="AB786" s="214"/>
      <c r="AC786" s="214"/>
      <c r="AD786" s="214"/>
      <c r="AE786" s="214"/>
      <c r="AF786" s="214"/>
      <c r="AG786" s="214"/>
      <c r="AH786" s="214"/>
      <c r="AI786" s="214"/>
      <c r="AJ786" s="214"/>
      <c r="AK786" s="214"/>
      <c r="AL786" s="214"/>
      <c r="AM786" s="214"/>
      <c r="AN786" s="214"/>
      <c r="AO786" s="214"/>
      <c r="AP786" s="214"/>
      <c r="AQ786" s="214"/>
      <c r="AR786" s="214"/>
      <c r="AS786" s="214"/>
      <c r="AT786" s="214"/>
      <c r="AU786" s="214"/>
      <c r="AV786" s="214"/>
      <c r="AW786" s="214"/>
      <c r="AX786" s="214"/>
      <c r="AY786" s="214"/>
      <c r="AZ786" s="214"/>
      <c r="BA786" s="214"/>
      <c r="BB786" s="214"/>
      <c r="BC786" s="214"/>
      <c r="BD786" s="214"/>
      <c r="BE786" s="214"/>
      <c r="BF786" s="214"/>
      <c r="BG786" s="214"/>
      <c r="BH786" s="214"/>
      <c r="BI786" s="214"/>
      <c r="BJ786" s="214"/>
      <c r="BK786" s="214"/>
      <c r="BL786" s="214"/>
      <c r="BM786" s="214"/>
      <c r="BN786" s="214"/>
      <c r="BO786" s="214"/>
      <c r="BP786" s="214"/>
      <c r="BQ786" s="214"/>
      <c r="BR786" s="214"/>
      <c r="BS786" s="214"/>
      <c r="BT786" s="214"/>
      <c r="BU786" s="214"/>
      <c r="BV786" s="214"/>
      <c r="BW786" s="214"/>
      <c r="BX786" s="214"/>
      <c r="BY786" s="214"/>
      <c r="BZ786" s="214"/>
      <c r="CA786" s="214"/>
      <c r="CB786" s="214"/>
      <c r="CC786" s="214"/>
      <c r="CD786" s="214"/>
      <c r="CE786" s="214"/>
    </row>
    <row r="787" spans="1:83" ht="12.65" customHeight="1" x14ac:dyDescent="0.3">
      <c r="A787" s="160" t="str">
        <f>RIGHT($C$83,3)&amp;"*"&amp;RIGHT($C$82,4)&amp;"*"&amp;BD$55&amp;"*"&amp;"A"</f>
        <v>079*2021*8420*A</v>
      </c>
      <c r="B787" s="213"/>
      <c r="C787" s="215">
        <f>ROUND(BD60,2)</f>
        <v>2.75</v>
      </c>
      <c r="D787" s="213">
        <f>ROUND(BD61,0)</f>
        <v>122072</v>
      </c>
      <c r="E787" s="213">
        <f>ROUND(BD62,0)</f>
        <v>9211</v>
      </c>
      <c r="F787" s="213">
        <f>ROUND(BD63,0)</f>
        <v>0</v>
      </c>
      <c r="G787" s="213">
        <f>ROUND(BD64,0)</f>
        <v>1667</v>
      </c>
      <c r="H787" s="213">
        <f>ROUND(BD65,0)</f>
        <v>0</v>
      </c>
      <c r="I787" s="213">
        <f>ROUND(BD66,0)</f>
        <v>15470</v>
      </c>
      <c r="J787" s="213">
        <f>ROUND(BD67,0)</f>
        <v>12226</v>
      </c>
      <c r="K787" s="213">
        <f>ROUND(BD68,0)</f>
        <v>0</v>
      </c>
      <c r="L787" s="213">
        <f>ROUND(BD69,0)</f>
        <v>1167</v>
      </c>
      <c r="M787" s="213">
        <f>ROUND(BD70,0)</f>
        <v>0</v>
      </c>
      <c r="N787" s="213"/>
      <c r="O787" s="213"/>
      <c r="P787" s="213">
        <f>IF(BD76&gt;0,ROUND(BD76,0),0)</f>
        <v>668</v>
      </c>
      <c r="Q787" s="213">
        <f>IF(BD77&gt;0,ROUND(BD77,0),0)</f>
        <v>0</v>
      </c>
      <c r="R787" s="213">
        <f>IF(BD78&gt;0,ROUND(BD78,0),0)</f>
        <v>0</v>
      </c>
      <c r="S787" s="213">
        <f>IF(BD79&gt;0,ROUND(BD79,0),0)</f>
        <v>0</v>
      </c>
      <c r="T787" s="215">
        <f>IF(BD80&gt;0,ROUND(BD80,2),0)</f>
        <v>0</v>
      </c>
      <c r="U787" s="213"/>
      <c r="V787" s="214"/>
      <c r="W787" s="213"/>
      <c r="X787" s="213"/>
      <c r="Y787" s="213"/>
      <c r="Z787" s="214"/>
      <c r="AA787" s="214"/>
      <c r="AB787" s="214"/>
      <c r="AC787" s="214"/>
      <c r="AD787" s="214"/>
      <c r="AE787" s="214"/>
      <c r="AF787" s="214"/>
      <c r="AG787" s="214"/>
      <c r="AH787" s="214"/>
      <c r="AI787" s="214"/>
      <c r="AJ787" s="214"/>
      <c r="AK787" s="214"/>
      <c r="AL787" s="214"/>
      <c r="AM787" s="214"/>
      <c r="AN787" s="214"/>
      <c r="AO787" s="214"/>
      <c r="AP787" s="214"/>
      <c r="AQ787" s="214"/>
      <c r="AR787" s="214"/>
      <c r="AS787" s="214"/>
      <c r="AT787" s="214"/>
      <c r="AU787" s="214"/>
      <c r="AV787" s="214"/>
      <c r="AW787" s="214"/>
      <c r="AX787" s="214"/>
      <c r="AY787" s="214"/>
      <c r="AZ787" s="214"/>
      <c r="BA787" s="214"/>
      <c r="BB787" s="214"/>
      <c r="BC787" s="214"/>
      <c r="BD787" s="214"/>
      <c r="BE787" s="214"/>
      <c r="BF787" s="214"/>
      <c r="BG787" s="214"/>
      <c r="BH787" s="214"/>
      <c r="BI787" s="214"/>
      <c r="BJ787" s="214"/>
      <c r="BK787" s="214"/>
      <c r="BL787" s="214"/>
      <c r="BM787" s="214"/>
      <c r="BN787" s="214"/>
      <c r="BO787" s="214"/>
      <c r="BP787" s="214"/>
      <c r="BQ787" s="214"/>
      <c r="BR787" s="214"/>
      <c r="BS787" s="214"/>
      <c r="BT787" s="214"/>
      <c r="BU787" s="214"/>
      <c r="BV787" s="214"/>
      <c r="BW787" s="214"/>
      <c r="BX787" s="214"/>
      <c r="BY787" s="214"/>
      <c r="BZ787" s="214"/>
      <c r="CA787" s="214"/>
      <c r="CB787" s="214"/>
      <c r="CC787" s="214"/>
      <c r="CD787" s="214"/>
      <c r="CE787" s="214"/>
    </row>
    <row r="788" spans="1:83" ht="12.65" customHeight="1" x14ac:dyDescent="0.3">
      <c r="A788" s="160" t="str">
        <f>RIGHT($C$83,3)&amp;"*"&amp;RIGHT($C$82,4)&amp;"*"&amp;BE$55&amp;"*"&amp;"A"</f>
        <v>079*2021*8430*A</v>
      </c>
      <c r="B788" s="213">
        <f>ROUND(BE59,0)</f>
        <v>56290</v>
      </c>
      <c r="C788" s="215">
        <f>ROUND(BE60,2)</f>
        <v>4.0199999999999996</v>
      </c>
      <c r="D788" s="213">
        <f>ROUND(BE61,0)</f>
        <v>283365</v>
      </c>
      <c r="E788" s="213">
        <f>ROUND(BE62,0)</f>
        <v>107215</v>
      </c>
      <c r="F788" s="213">
        <f>ROUND(BE63,0)</f>
        <v>0</v>
      </c>
      <c r="G788" s="213">
        <f>ROUND(BE64,0)</f>
        <v>25941</v>
      </c>
      <c r="H788" s="213">
        <f>ROUND(BE65,0)</f>
        <v>0</v>
      </c>
      <c r="I788" s="213">
        <f>ROUND(BE66,0)</f>
        <v>54146</v>
      </c>
      <c r="J788" s="213">
        <f>ROUND(BE67,0)</f>
        <v>63198</v>
      </c>
      <c r="K788" s="213">
        <f>ROUND(BE68,0)</f>
        <v>7107</v>
      </c>
      <c r="L788" s="213">
        <f>ROUND(BE69,0)</f>
        <v>503817</v>
      </c>
      <c r="M788" s="213">
        <f>ROUND(BE70,0)</f>
        <v>0</v>
      </c>
      <c r="N788" s="213"/>
      <c r="O788" s="213"/>
      <c r="P788" s="213">
        <f>IF(BE76&gt;0,ROUND(BE76,0),0)</f>
        <v>3453</v>
      </c>
      <c r="Q788" s="213">
        <f>IF(BE77&gt;0,ROUND(BE77,0),0)</f>
        <v>0</v>
      </c>
      <c r="R788" s="213">
        <f>IF(BE78&gt;0,ROUND(BE78,0),0)</f>
        <v>0</v>
      </c>
      <c r="S788" s="213">
        <f>IF(BE79&gt;0,ROUND(BE79,0),0)</f>
        <v>0</v>
      </c>
      <c r="T788" s="215">
        <f>IF(BE80&gt;0,ROUND(BE80,2),0)</f>
        <v>0</v>
      </c>
      <c r="U788" s="213"/>
      <c r="V788" s="214"/>
      <c r="W788" s="213"/>
      <c r="X788" s="213"/>
      <c r="Y788" s="213"/>
      <c r="Z788" s="214"/>
      <c r="AA788" s="214"/>
      <c r="AB788" s="214"/>
      <c r="AC788" s="214"/>
      <c r="AD788" s="214"/>
      <c r="AE788" s="214"/>
      <c r="AF788" s="214"/>
      <c r="AG788" s="214"/>
      <c r="AH788" s="214"/>
      <c r="AI788" s="214"/>
      <c r="AJ788" s="214"/>
      <c r="AK788" s="214"/>
      <c r="AL788" s="214"/>
      <c r="AM788" s="214"/>
      <c r="AN788" s="214"/>
      <c r="AO788" s="214"/>
      <c r="AP788" s="214"/>
      <c r="AQ788" s="214"/>
      <c r="AR788" s="214"/>
      <c r="AS788" s="214"/>
      <c r="AT788" s="214"/>
      <c r="AU788" s="214"/>
      <c r="AV788" s="214"/>
      <c r="AW788" s="214"/>
      <c r="AX788" s="214"/>
      <c r="AY788" s="214"/>
      <c r="AZ788" s="214"/>
      <c r="BA788" s="214"/>
      <c r="BB788" s="214"/>
      <c r="BC788" s="214"/>
      <c r="BD788" s="214"/>
      <c r="BE788" s="214"/>
      <c r="BF788" s="214"/>
      <c r="BG788" s="214"/>
      <c r="BH788" s="214"/>
      <c r="BI788" s="214"/>
      <c r="BJ788" s="214"/>
      <c r="BK788" s="214"/>
      <c r="BL788" s="214"/>
      <c r="BM788" s="214"/>
      <c r="BN788" s="214"/>
      <c r="BO788" s="214"/>
      <c r="BP788" s="214"/>
      <c r="BQ788" s="214"/>
      <c r="BR788" s="214"/>
      <c r="BS788" s="214"/>
      <c r="BT788" s="214"/>
      <c r="BU788" s="214"/>
      <c r="BV788" s="214"/>
      <c r="BW788" s="214"/>
      <c r="BX788" s="214"/>
      <c r="BY788" s="214"/>
      <c r="BZ788" s="214"/>
      <c r="CA788" s="214"/>
      <c r="CB788" s="214"/>
      <c r="CC788" s="214"/>
      <c r="CD788" s="214"/>
      <c r="CE788" s="214"/>
    </row>
    <row r="789" spans="1:83" ht="12.65" customHeight="1" x14ac:dyDescent="0.3">
      <c r="A789" s="160" t="str">
        <f>RIGHT($C$83,3)&amp;"*"&amp;RIGHT($C$82,4)&amp;"*"&amp;BF$55&amp;"*"&amp;"A"</f>
        <v>079*2021*8460*A</v>
      </c>
      <c r="B789" s="213"/>
      <c r="C789" s="215">
        <f>ROUND(BF60,2)</f>
        <v>7.46</v>
      </c>
      <c r="D789" s="213">
        <f>ROUND(BF61,0)</f>
        <v>436635</v>
      </c>
      <c r="E789" s="213">
        <f>ROUND(BF62,0)</f>
        <v>198004</v>
      </c>
      <c r="F789" s="213">
        <f>ROUND(BF63,0)</f>
        <v>0</v>
      </c>
      <c r="G789" s="213">
        <f>ROUND(BF64,0)</f>
        <v>67253</v>
      </c>
      <c r="H789" s="213">
        <f>ROUND(BF65,0)</f>
        <v>0</v>
      </c>
      <c r="I789" s="213">
        <f>ROUND(BF66,0)</f>
        <v>0</v>
      </c>
      <c r="J789" s="213">
        <f>ROUND(BF67,0)</f>
        <v>3606</v>
      </c>
      <c r="K789" s="213">
        <f>ROUND(BF68,0)</f>
        <v>0</v>
      </c>
      <c r="L789" s="213">
        <f>ROUND(BF69,0)</f>
        <v>19336</v>
      </c>
      <c r="M789" s="213">
        <f>ROUND(BF70,0)</f>
        <v>0</v>
      </c>
      <c r="N789" s="213"/>
      <c r="O789" s="213"/>
      <c r="P789" s="213">
        <f>IF(BF76&gt;0,ROUND(BF76,0),0)</f>
        <v>197</v>
      </c>
      <c r="Q789" s="213">
        <f>IF(BF77&gt;0,ROUND(BF77,0),0)</f>
        <v>0</v>
      </c>
      <c r="R789" s="213">
        <f>IF(BF78&gt;0,ROUND(BF78,0),0)</f>
        <v>0</v>
      </c>
      <c r="S789" s="213">
        <f>IF(BF79&gt;0,ROUND(BF79,0),0)</f>
        <v>0</v>
      </c>
      <c r="T789" s="215">
        <f>IF(BF80&gt;0,ROUND(BF80,2),0)</f>
        <v>0</v>
      </c>
      <c r="U789" s="213"/>
      <c r="V789" s="214"/>
      <c r="W789" s="213"/>
      <c r="X789" s="213"/>
      <c r="Y789" s="213"/>
      <c r="Z789" s="214"/>
      <c r="AA789" s="214"/>
      <c r="AB789" s="214"/>
      <c r="AC789" s="214"/>
      <c r="AD789" s="214"/>
      <c r="AE789" s="214"/>
      <c r="AF789" s="214"/>
      <c r="AG789" s="214"/>
      <c r="AH789" s="214"/>
      <c r="AI789" s="214"/>
      <c r="AJ789" s="214"/>
      <c r="AK789" s="214"/>
      <c r="AL789" s="214"/>
      <c r="AM789" s="214"/>
      <c r="AN789" s="214"/>
      <c r="AO789" s="214"/>
      <c r="AP789" s="214"/>
      <c r="AQ789" s="214"/>
      <c r="AR789" s="214"/>
      <c r="AS789" s="214"/>
      <c r="AT789" s="214"/>
      <c r="AU789" s="214"/>
      <c r="AV789" s="214"/>
      <c r="AW789" s="214"/>
      <c r="AX789" s="214"/>
      <c r="AY789" s="214"/>
      <c r="AZ789" s="214"/>
      <c r="BA789" s="214"/>
      <c r="BB789" s="214"/>
      <c r="BC789" s="214"/>
      <c r="BD789" s="214"/>
      <c r="BE789" s="214"/>
      <c r="BF789" s="214"/>
      <c r="BG789" s="214"/>
      <c r="BH789" s="214"/>
      <c r="BI789" s="214"/>
      <c r="BJ789" s="214"/>
      <c r="BK789" s="214"/>
      <c r="BL789" s="214"/>
      <c r="BM789" s="214"/>
      <c r="BN789" s="214"/>
      <c r="BO789" s="214"/>
      <c r="BP789" s="214"/>
      <c r="BQ789" s="214"/>
      <c r="BR789" s="214"/>
      <c r="BS789" s="214"/>
      <c r="BT789" s="214"/>
      <c r="BU789" s="214"/>
      <c r="BV789" s="214"/>
      <c r="BW789" s="214"/>
      <c r="BX789" s="214"/>
      <c r="BY789" s="214"/>
      <c r="BZ789" s="214"/>
      <c r="CA789" s="214"/>
      <c r="CB789" s="214"/>
      <c r="CC789" s="214"/>
      <c r="CD789" s="214"/>
      <c r="CE789" s="214"/>
    </row>
    <row r="790" spans="1:83" ht="12.65" customHeight="1" x14ac:dyDescent="0.3">
      <c r="A790" s="160" t="str">
        <f>RIGHT($C$83,3)&amp;"*"&amp;RIGHT($C$82,4)&amp;"*"&amp;BG$55&amp;"*"&amp;"A"</f>
        <v>079*2021*8470*A</v>
      </c>
      <c r="B790" s="213"/>
      <c r="C790" s="215">
        <f>ROUND(BG60,2)</f>
        <v>0</v>
      </c>
      <c r="D790" s="213">
        <f>ROUND(BG61,0)</f>
        <v>0</v>
      </c>
      <c r="E790" s="213">
        <f>ROUND(BG62,0)</f>
        <v>0</v>
      </c>
      <c r="F790" s="213">
        <f>ROUND(BG63,0)</f>
        <v>0</v>
      </c>
      <c r="G790" s="213">
        <f>ROUND(BG64,0)</f>
        <v>0</v>
      </c>
      <c r="H790" s="213">
        <f>ROUND(BG65,0)</f>
        <v>0</v>
      </c>
      <c r="I790" s="213">
        <f>ROUND(BG66,0)</f>
        <v>0</v>
      </c>
      <c r="J790" s="213">
        <f>ROUND(BG67,0)</f>
        <v>0</v>
      </c>
      <c r="K790" s="213">
        <f>ROUND(BG68,0)</f>
        <v>0</v>
      </c>
      <c r="L790" s="213">
        <f>ROUND(BG69,0)</f>
        <v>0</v>
      </c>
      <c r="M790" s="213">
        <f>ROUND(BG70,0)</f>
        <v>0</v>
      </c>
      <c r="N790" s="213"/>
      <c r="O790" s="213"/>
      <c r="P790" s="213">
        <f>IF(BG76&gt;0,ROUND(BG76,0),0)</f>
        <v>0</v>
      </c>
      <c r="Q790" s="213">
        <f>IF(BG77&gt;0,ROUND(BG77,0),0)</f>
        <v>0</v>
      </c>
      <c r="R790" s="213">
        <f>IF(BG78&gt;0,ROUND(BG78,0),0)</f>
        <v>0</v>
      </c>
      <c r="S790" s="213">
        <f>IF(BG79&gt;0,ROUND(BG79,0),0)</f>
        <v>0</v>
      </c>
      <c r="T790" s="215">
        <f>IF(BG80&gt;0,ROUND(BG80,2),0)</f>
        <v>0</v>
      </c>
      <c r="U790" s="213"/>
      <c r="V790" s="214"/>
      <c r="W790" s="213"/>
      <c r="X790" s="213"/>
      <c r="Y790" s="213"/>
      <c r="Z790" s="214"/>
      <c r="AA790" s="214"/>
      <c r="AB790" s="214"/>
      <c r="AC790" s="214"/>
      <c r="AD790" s="214"/>
      <c r="AE790" s="214"/>
      <c r="AF790" s="214"/>
      <c r="AG790" s="214"/>
      <c r="AH790" s="214"/>
      <c r="AI790" s="214"/>
      <c r="AJ790" s="214"/>
      <c r="AK790" s="214"/>
      <c r="AL790" s="214"/>
      <c r="AM790" s="214"/>
      <c r="AN790" s="214"/>
      <c r="AO790" s="214"/>
      <c r="AP790" s="214"/>
      <c r="AQ790" s="214"/>
      <c r="AR790" s="214"/>
      <c r="AS790" s="214"/>
      <c r="AT790" s="214"/>
      <c r="AU790" s="214"/>
      <c r="AV790" s="214"/>
      <c r="AW790" s="214"/>
      <c r="AX790" s="214"/>
      <c r="AY790" s="214"/>
      <c r="AZ790" s="214"/>
      <c r="BA790" s="214"/>
      <c r="BB790" s="214"/>
      <c r="BC790" s="214"/>
      <c r="BD790" s="214"/>
      <c r="BE790" s="214"/>
      <c r="BF790" s="214"/>
      <c r="BG790" s="214"/>
      <c r="BH790" s="214"/>
      <c r="BI790" s="214"/>
      <c r="BJ790" s="214"/>
      <c r="BK790" s="214"/>
      <c r="BL790" s="214"/>
      <c r="BM790" s="214"/>
      <c r="BN790" s="214"/>
      <c r="BO790" s="214"/>
      <c r="BP790" s="214"/>
      <c r="BQ790" s="214"/>
      <c r="BR790" s="214"/>
      <c r="BS790" s="214"/>
      <c r="BT790" s="214"/>
      <c r="BU790" s="214"/>
      <c r="BV790" s="214"/>
      <c r="BW790" s="214"/>
      <c r="BX790" s="214"/>
      <c r="BY790" s="214"/>
      <c r="BZ790" s="214"/>
      <c r="CA790" s="214"/>
      <c r="CB790" s="214"/>
      <c r="CC790" s="214"/>
      <c r="CD790" s="214"/>
      <c r="CE790" s="214"/>
    </row>
    <row r="791" spans="1:83" ht="12.65" customHeight="1" x14ac:dyDescent="0.3">
      <c r="A791" s="160" t="str">
        <f>RIGHT($C$83,3)&amp;"*"&amp;RIGHT($C$82,4)&amp;"*"&amp;BH$55&amp;"*"&amp;"A"</f>
        <v>079*2021*8480*A</v>
      </c>
      <c r="B791" s="213"/>
      <c r="C791" s="215">
        <f>ROUND(BH60,2)</f>
        <v>1.61</v>
      </c>
      <c r="D791" s="213">
        <f>ROUND(BH61,0)</f>
        <v>294551</v>
      </c>
      <c r="E791" s="213">
        <f>ROUND(BH62,0)</f>
        <v>83128</v>
      </c>
      <c r="F791" s="213">
        <f>ROUND(BH63,0)</f>
        <v>0</v>
      </c>
      <c r="G791" s="213">
        <f>ROUND(BH64,0)</f>
        <v>82460</v>
      </c>
      <c r="H791" s="213">
        <f>ROUND(BH65,0)</f>
        <v>0</v>
      </c>
      <c r="I791" s="213">
        <f>ROUND(BH66,0)</f>
        <v>1188355</v>
      </c>
      <c r="J791" s="213">
        <f>ROUND(BH67,0)</f>
        <v>35122</v>
      </c>
      <c r="K791" s="213">
        <f>ROUND(BH68,0)</f>
        <v>0</v>
      </c>
      <c r="L791" s="213">
        <f>ROUND(BH69,0)</f>
        <v>73980</v>
      </c>
      <c r="M791" s="213">
        <f>ROUND(BH70,0)</f>
        <v>0</v>
      </c>
      <c r="N791" s="213"/>
      <c r="O791" s="213"/>
      <c r="P791" s="213">
        <f>IF(BH76&gt;0,ROUND(BH76,0),0)</f>
        <v>1919</v>
      </c>
      <c r="Q791" s="213">
        <f>IF(BH77&gt;0,ROUND(BH77,0),0)</f>
        <v>0</v>
      </c>
      <c r="R791" s="213">
        <f>IF(BH78&gt;0,ROUND(BH78,0),0)</f>
        <v>0</v>
      </c>
      <c r="S791" s="213">
        <f>IF(BH79&gt;0,ROUND(BH79,0),0)</f>
        <v>0</v>
      </c>
      <c r="T791" s="215">
        <f>IF(BH80&gt;0,ROUND(BH80,2),0)</f>
        <v>0</v>
      </c>
      <c r="U791" s="213"/>
      <c r="V791" s="214"/>
      <c r="W791" s="213"/>
      <c r="X791" s="213"/>
      <c r="Y791" s="213"/>
      <c r="Z791" s="214"/>
      <c r="AA791" s="214"/>
      <c r="AB791" s="214"/>
      <c r="AC791" s="214"/>
      <c r="AD791" s="214"/>
      <c r="AE791" s="214"/>
      <c r="AF791" s="214"/>
      <c r="AG791" s="214"/>
      <c r="AH791" s="214"/>
      <c r="AI791" s="214"/>
      <c r="AJ791" s="214"/>
      <c r="AK791" s="214"/>
      <c r="AL791" s="214"/>
      <c r="AM791" s="214"/>
      <c r="AN791" s="214"/>
      <c r="AO791" s="214"/>
      <c r="AP791" s="214"/>
      <c r="AQ791" s="214"/>
      <c r="AR791" s="214"/>
      <c r="AS791" s="214"/>
      <c r="AT791" s="214"/>
      <c r="AU791" s="214"/>
      <c r="AV791" s="214"/>
      <c r="AW791" s="214"/>
      <c r="AX791" s="214"/>
      <c r="AY791" s="214"/>
      <c r="AZ791" s="214"/>
      <c r="BA791" s="214"/>
      <c r="BB791" s="214"/>
      <c r="BC791" s="214"/>
      <c r="BD791" s="214"/>
      <c r="BE791" s="214"/>
      <c r="BF791" s="214"/>
      <c r="BG791" s="214"/>
      <c r="BH791" s="214"/>
      <c r="BI791" s="214"/>
      <c r="BJ791" s="214"/>
      <c r="BK791" s="214"/>
      <c r="BL791" s="214"/>
      <c r="BM791" s="214"/>
      <c r="BN791" s="214"/>
      <c r="BO791" s="214"/>
      <c r="BP791" s="214"/>
      <c r="BQ791" s="214"/>
      <c r="BR791" s="214"/>
      <c r="BS791" s="214"/>
      <c r="BT791" s="214"/>
      <c r="BU791" s="214"/>
      <c r="BV791" s="214"/>
      <c r="BW791" s="214"/>
      <c r="BX791" s="214"/>
      <c r="BY791" s="214"/>
      <c r="BZ791" s="214"/>
      <c r="CA791" s="214"/>
      <c r="CB791" s="214"/>
      <c r="CC791" s="214"/>
      <c r="CD791" s="214"/>
      <c r="CE791" s="214"/>
    </row>
    <row r="792" spans="1:83" ht="12.65" customHeight="1" x14ac:dyDescent="0.3">
      <c r="A792" s="160" t="str">
        <f>RIGHT($C$83,3)&amp;"*"&amp;RIGHT($C$82,4)&amp;"*"&amp;BI$55&amp;"*"&amp;"A"</f>
        <v>079*2021*8490*A</v>
      </c>
      <c r="B792" s="213"/>
      <c r="C792" s="215">
        <f>ROUND(BI60,2)</f>
        <v>0</v>
      </c>
      <c r="D792" s="213">
        <f>ROUND(BI61,0)</f>
        <v>0</v>
      </c>
      <c r="E792" s="213">
        <f>ROUND(BI62,0)</f>
        <v>0</v>
      </c>
      <c r="F792" s="213">
        <f>ROUND(BI63,0)</f>
        <v>0</v>
      </c>
      <c r="G792" s="213">
        <f>ROUND(BI64,0)</f>
        <v>0</v>
      </c>
      <c r="H792" s="213">
        <f>ROUND(BI65,0)</f>
        <v>0</v>
      </c>
      <c r="I792" s="213">
        <f>ROUND(BI66,0)</f>
        <v>0</v>
      </c>
      <c r="J792" s="213">
        <f>ROUND(BI67,0)</f>
        <v>0</v>
      </c>
      <c r="K792" s="213">
        <f>ROUND(BI68,0)</f>
        <v>0</v>
      </c>
      <c r="L792" s="213">
        <f>ROUND(BI69,0)</f>
        <v>0</v>
      </c>
      <c r="M792" s="213">
        <f>ROUND(BI70,0)</f>
        <v>0</v>
      </c>
      <c r="N792" s="213"/>
      <c r="O792" s="213"/>
      <c r="P792" s="213">
        <f>IF(BI76&gt;0,ROUND(BI76,0),0)</f>
        <v>0</v>
      </c>
      <c r="Q792" s="213">
        <f>IF(BI77&gt;0,ROUND(BI77,0),0)</f>
        <v>0</v>
      </c>
      <c r="R792" s="213">
        <f>IF(BI78&gt;0,ROUND(BI78,0),0)</f>
        <v>0</v>
      </c>
      <c r="S792" s="213">
        <f>IF(BI79&gt;0,ROUND(BI79,0),0)</f>
        <v>0</v>
      </c>
      <c r="T792" s="215">
        <f>IF(BI80&gt;0,ROUND(BI80,2),0)</f>
        <v>0</v>
      </c>
      <c r="U792" s="213"/>
      <c r="V792" s="214"/>
      <c r="W792" s="213"/>
      <c r="X792" s="213"/>
      <c r="Y792" s="213"/>
      <c r="Z792" s="214"/>
      <c r="AA792" s="214"/>
      <c r="AB792" s="214"/>
      <c r="AC792" s="214"/>
      <c r="AD792" s="214"/>
      <c r="AE792" s="214"/>
      <c r="AF792" s="214"/>
      <c r="AG792" s="214"/>
      <c r="AH792" s="214"/>
      <c r="AI792" s="214"/>
      <c r="AJ792" s="214"/>
      <c r="AK792" s="214"/>
      <c r="AL792" s="214"/>
      <c r="AM792" s="214"/>
      <c r="AN792" s="214"/>
      <c r="AO792" s="214"/>
      <c r="AP792" s="214"/>
      <c r="AQ792" s="214"/>
      <c r="AR792" s="214"/>
      <c r="AS792" s="214"/>
      <c r="AT792" s="214"/>
      <c r="AU792" s="214"/>
      <c r="AV792" s="214"/>
      <c r="AW792" s="214"/>
      <c r="AX792" s="214"/>
      <c r="AY792" s="214"/>
      <c r="AZ792" s="214"/>
      <c r="BA792" s="214"/>
      <c r="BB792" s="214"/>
      <c r="BC792" s="214"/>
      <c r="BD792" s="214"/>
      <c r="BE792" s="214"/>
      <c r="BF792" s="214"/>
      <c r="BG792" s="214"/>
      <c r="BH792" s="214"/>
      <c r="BI792" s="214"/>
      <c r="BJ792" s="214"/>
      <c r="BK792" s="214"/>
      <c r="BL792" s="214"/>
      <c r="BM792" s="214"/>
      <c r="BN792" s="214"/>
      <c r="BO792" s="214"/>
      <c r="BP792" s="214"/>
      <c r="BQ792" s="214"/>
      <c r="BR792" s="214"/>
      <c r="BS792" s="214"/>
      <c r="BT792" s="214"/>
      <c r="BU792" s="214"/>
      <c r="BV792" s="214"/>
      <c r="BW792" s="214"/>
      <c r="BX792" s="214"/>
      <c r="BY792" s="214"/>
      <c r="BZ792" s="214"/>
      <c r="CA792" s="214"/>
      <c r="CB792" s="214"/>
      <c r="CC792" s="214"/>
      <c r="CD792" s="214"/>
      <c r="CE792" s="214"/>
    </row>
    <row r="793" spans="1:83" ht="12.65" customHeight="1" x14ac:dyDescent="0.3">
      <c r="A793" s="160" t="str">
        <f>RIGHT($C$83,3)&amp;"*"&amp;RIGHT($C$82,4)&amp;"*"&amp;BJ$55&amp;"*"&amp;"A"</f>
        <v>079*2021*8510*A</v>
      </c>
      <c r="B793" s="213"/>
      <c r="C793" s="215">
        <f>ROUND(BJ60,2)</f>
        <v>2.2000000000000002</v>
      </c>
      <c r="D793" s="213">
        <f>ROUND(BJ61,0)</f>
        <v>156366</v>
      </c>
      <c r="E793" s="213">
        <f>ROUND(BJ62,0)</f>
        <v>69669</v>
      </c>
      <c r="F793" s="213">
        <f>ROUND(BJ63,0)</f>
        <v>0</v>
      </c>
      <c r="G793" s="213">
        <f>ROUND(BJ64,0)</f>
        <v>2199</v>
      </c>
      <c r="H793" s="213">
        <f>ROUND(BJ65,0)</f>
        <v>0</v>
      </c>
      <c r="I793" s="213">
        <f>ROUND(BJ66,0)</f>
        <v>178281</v>
      </c>
      <c r="J793" s="213">
        <f>ROUND(BJ67,0)</f>
        <v>35122</v>
      </c>
      <c r="K793" s="213">
        <f>ROUND(BJ68,0)</f>
        <v>0</v>
      </c>
      <c r="L793" s="213">
        <f>ROUND(BJ69,0)</f>
        <v>3950</v>
      </c>
      <c r="M793" s="213">
        <f>ROUND(BJ70,0)</f>
        <v>0</v>
      </c>
      <c r="N793" s="213"/>
      <c r="O793" s="213"/>
      <c r="P793" s="213">
        <f>IF(BJ76&gt;0,ROUND(BJ76,0),0)</f>
        <v>1919</v>
      </c>
      <c r="Q793" s="213">
        <f>IF(BJ77&gt;0,ROUND(BJ77,0),0)</f>
        <v>0</v>
      </c>
      <c r="R793" s="213">
        <f>IF(BJ78&gt;0,ROUND(BJ78,0),0)</f>
        <v>0</v>
      </c>
      <c r="S793" s="213">
        <f>IF(BJ79&gt;0,ROUND(BJ79,0),0)</f>
        <v>0</v>
      </c>
      <c r="T793" s="215">
        <f>IF(BJ80&gt;0,ROUND(BJ80,2),0)</f>
        <v>0</v>
      </c>
      <c r="U793" s="213"/>
      <c r="V793" s="214"/>
      <c r="W793" s="213"/>
      <c r="X793" s="213"/>
      <c r="Y793" s="213"/>
      <c r="Z793" s="214"/>
      <c r="AA793" s="214"/>
      <c r="AB793" s="214"/>
      <c r="AC793" s="214"/>
      <c r="AD793" s="214"/>
      <c r="AE793" s="214"/>
      <c r="AF793" s="214"/>
      <c r="AG793" s="214"/>
      <c r="AH793" s="214"/>
      <c r="AI793" s="214"/>
      <c r="AJ793" s="214"/>
      <c r="AK793" s="214"/>
      <c r="AL793" s="214"/>
      <c r="AM793" s="214"/>
      <c r="AN793" s="214"/>
      <c r="AO793" s="214"/>
      <c r="AP793" s="214"/>
      <c r="AQ793" s="214"/>
      <c r="AR793" s="214"/>
      <c r="AS793" s="214"/>
      <c r="AT793" s="214"/>
      <c r="AU793" s="214"/>
      <c r="AV793" s="214"/>
      <c r="AW793" s="214"/>
      <c r="AX793" s="214"/>
      <c r="AY793" s="214"/>
      <c r="AZ793" s="214"/>
      <c r="BA793" s="214"/>
      <c r="BB793" s="214"/>
      <c r="BC793" s="214"/>
      <c r="BD793" s="214"/>
      <c r="BE793" s="214"/>
      <c r="BF793" s="214"/>
      <c r="BG793" s="214"/>
      <c r="BH793" s="214"/>
      <c r="BI793" s="214"/>
      <c r="BJ793" s="214"/>
      <c r="BK793" s="214"/>
      <c r="BL793" s="214"/>
      <c r="BM793" s="214"/>
      <c r="BN793" s="214"/>
      <c r="BO793" s="214"/>
      <c r="BP793" s="214"/>
      <c r="BQ793" s="214"/>
      <c r="BR793" s="214"/>
      <c r="BS793" s="214"/>
      <c r="BT793" s="214"/>
      <c r="BU793" s="214"/>
      <c r="BV793" s="214"/>
      <c r="BW793" s="214"/>
      <c r="BX793" s="214"/>
      <c r="BY793" s="214"/>
      <c r="BZ793" s="214"/>
      <c r="CA793" s="214"/>
      <c r="CB793" s="214"/>
      <c r="CC793" s="214"/>
      <c r="CD793" s="214"/>
      <c r="CE793" s="214"/>
    </row>
    <row r="794" spans="1:83" ht="12.65" customHeight="1" x14ac:dyDescent="0.3">
      <c r="A794" s="160" t="str">
        <f>RIGHT($C$83,3)&amp;"*"&amp;RIGHT($C$82,4)&amp;"*"&amp;BK$55&amp;"*"&amp;"A"</f>
        <v>079*2021*8530*A</v>
      </c>
      <c r="B794" s="213"/>
      <c r="C794" s="215">
        <f>ROUND(BK60,2)</f>
        <v>3.23</v>
      </c>
      <c r="D794" s="213">
        <f>ROUND(BK61,0)</f>
        <v>19146</v>
      </c>
      <c r="E794" s="213">
        <f>ROUND(BK62,0)</f>
        <v>6824</v>
      </c>
      <c r="F794" s="213">
        <f>ROUND(BK63,0)</f>
        <v>0</v>
      </c>
      <c r="G794" s="213">
        <f>ROUND(BK64,0)</f>
        <v>86343</v>
      </c>
      <c r="H794" s="213">
        <f>ROUND(BK65,0)</f>
        <v>0</v>
      </c>
      <c r="I794" s="213">
        <f>ROUND(BK66,0)</f>
        <v>1357830</v>
      </c>
      <c r="J794" s="213">
        <f>ROUND(BK67,0)</f>
        <v>35122</v>
      </c>
      <c r="K794" s="213">
        <f>ROUND(BK68,0)</f>
        <v>2856</v>
      </c>
      <c r="L794" s="213">
        <f>ROUND(BK69,0)</f>
        <v>10915</v>
      </c>
      <c r="M794" s="213">
        <f>ROUND(BK70,0)</f>
        <v>0</v>
      </c>
      <c r="N794" s="213"/>
      <c r="O794" s="213"/>
      <c r="P794" s="213">
        <f>IF(BK76&gt;0,ROUND(BK76,0),0)</f>
        <v>1919</v>
      </c>
      <c r="Q794" s="213">
        <f>IF(BK77&gt;0,ROUND(BK77,0),0)</f>
        <v>0</v>
      </c>
      <c r="R794" s="213">
        <f>IF(BK78&gt;0,ROUND(BK78,0),0)</f>
        <v>0</v>
      </c>
      <c r="S794" s="213">
        <f>IF(BK79&gt;0,ROUND(BK79,0),0)</f>
        <v>0</v>
      </c>
      <c r="T794" s="215">
        <f>IF(BK80&gt;0,ROUND(BK80,2),0)</f>
        <v>0</v>
      </c>
      <c r="U794" s="213"/>
      <c r="V794" s="214"/>
      <c r="W794" s="213"/>
      <c r="X794" s="213"/>
      <c r="Y794" s="213"/>
      <c r="Z794" s="214"/>
      <c r="AA794" s="214"/>
      <c r="AB794" s="214"/>
      <c r="AC794" s="214"/>
      <c r="AD794" s="214"/>
      <c r="AE794" s="214"/>
      <c r="AF794" s="214"/>
      <c r="AG794" s="214"/>
      <c r="AH794" s="214"/>
      <c r="AI794" s="214"/>
      <c r="AJ794" s="214"/>
      <c r="AK794" s="214"/>
      <c r="AL794" s="214"/>
      <c r="AM794" s="214"/>
      <c r="AN794" s="214"/>
      <c r="AO794" s="214"/>
      <c r="AP794" s="214"/>
      <c r="AQ794" s="214"/>
      <c r="AR794" s="214"/>
      <c r="AS794" s="214"/>
      <c r="AT794" s="214"/>
      <c r="AU794" s="214"/>
      <c r="AV794" s="214"/>
      <c r="AW794" s="214"/>
      <c r="AX794" s="214"/>
      <c r="AY794" s="214"/>
      <c r="AZ794" s="214"/>
      <c r="BA794" s="214"/>
      <c r="BB794" s="214"/>
      <c r="BC794" s="214"/>
      <c r="BD794" s="214"/>
      <c r="BE794" s="214"/>
      <c r="BF794" s="214"/>
      <c r="BG794" s="214"/>
      <c r="BH794" s="214"/>
      <c r="BI794" s="214"/>
      <c r="BJ794" s="214"/>
      <c r="BK794" s="214"/>
      <c r="BL794" s="214"/>
      <c r="BM794" s="214"/>
      <c r="BN794" s="214"/>
      <c r="BO794" s="214"/>
      <c r="BP794" s="214"/>
      <c r="BQ794" s="214"/>
      <c r="BR794" s="214"/>
      <c r="BS794" s="214"/>
      <c r="BT794" s="214"/>
      <c r="BU794" s="214"/>
      <c r="BV794" s="214"/>
      <c r="BW794" s="214"/>
      <c r="BX794" s="214"/>
      <c r="BY794" s="214"/>
      <c r="BZ794" s="214"/>
      <c r="CA794" s="214"/>
      <c r="CB794" s="214"/>
      <c r="CC794" s="214"/>
      <c r="CD794" s="214"/>
      <c r="CE794" s="214"/>
    </row>
    <row r="795" spans="1:83" ht="12.65" customHeight="1" x14ac:dyDescent="0.3">
      <c r="A795" s="160" t="str">
        <f>RIGHT($C$83,3)&amp;"*"&amp;RIGHT($C$82,4)&amp;"*"&amp;BL$55&amp;"*"&amp;"A"</f>
        <v>079*2021*8560*A</v>
      </c>
      <c r="B795" s="213"/>
      <c r="C795" s="215">
        <f>ROUND(BL60,2)</f>
        <v>6.62</v>
      </c>
      <c r="D795" s="213">
        <f>ROUND(BL61,0)</f>
        <v>439061</v>
      </c>
      <c r="E795" s="213">
        <f>ROUND(BL62,0)</f>
        <v>182512</v>
      </c>
      <c r="F795" s="213">
        <f>ROUND(BL63,0)</f>
        <v>0</v>
      </c>
      <c r="G795" s="213">
        <f>ROUND(BL64,0)</f>
        <v>9100</v>
      </c>
      <c r="H795" s="213">
        <f>ROUND(BL65,0)</f>
        <v>0</v>
      </c>
      <c r="I795" s="213">
        <f>ROUND(BL66,0)</f>
        <v>12042</v>
      </c>
      <c r="J795" s="213">
        <f>ROUND(BL67,0)</f>
        <v>34097</v>
      </c>
      <c r="K795" s="213">
        <f>ROUND(BL68,0)</f>
        <v>0</v>
      </c>
      <c r="L795" s="213">
        <f>ROUND(BL69,0)</f>
        <v>208</v>
      </c>
      <c r="M795" s="213">
        <f>ROUND(BL70,0)</f>
        <v>0</v>
      </c>
      <c r="N795" s="213"/>
      <c r="O795" s="213"/>
      <c r="P795" s="213">
        <f>IF(BL76&gt;0,ROUND(BL76,0),0)</f>
        <v>1863</v>
      </c>
      <c r="Q795" s="213">
        <f>IF(BL77&gt;0,ROUND(BL77,0),0)</f>
        <v>0</v>
      </c>
      <c r="R795" s="213">
        <f>IF(BL78&gt;0,ROUND(BL78,0),0)</f>
        <v>0</v>
      </c>
      <c r="S795" s="213">
        <f>IF(BL79&gt;0,ROUND(BL79,0),0)</f>
        <v>0</v>
      </c>
      <c r="T795" s="215">
        <f>IF(BL80&gt;0,ROUND(BL80,2),0)</f>
        <v>0</v>
      </c>
      <c r="U795" s="213"/>
      <c r="V795" s="214"/>
      <c r="W795" s="213"/>
      <c r="X795" s="213"/>
      <c r="Y795" s="213"/>
      <c r="Z795" s="214"/>
      <c r="AA795" s="214"/>
      <c r="AB795" s="214"/>
      <c r="AC795" s="214"/>
      <c r="AD795" s="214"/>
      <c r="AE795" s="214"/>
      <c r="AF795" s="214"/>
      <c r="AG795" s="214"/>
      <c r="AH795" s="214"/>
      <c r="AI795" s="214"/>
      <c r="AJ795" s="214"/>
      <c r="AK795" s="214"/>
      <c r="AL795" s="214"/>
      <c r="AM795" s="214"/>
      <c r="AN795" s="214"/>
      <c r="AO795" s="214"/>
      <c r="AP795" s="214"/>
      <c r="AQ795" s="214"/>
      <c r="AR795" s="214"/>
      <c r="AS795" s="214"/>
      <c r="AT795" s="214"/>
      <c r="AU795" s="214"/>
      <c r="AV795" s="214"/>
      <c r="AW795" s="214"/>
      <c r="AX795" s="214"/>
      <c r="AY795" s="214"/>
      <c r="AZ795" s="214"/>
      <c r="BA795" s="214"/>
      <c r="BB795" s="214"/>
      <c r="BC795" s="214"/>
      <c r="BD795" s="214"/>
      <c r="BE795" s="214"/>
      <c r="BF795" s="214"/>
      <c r="BG795" s="214"/>
      <c r="BH795" s="214"/>
      <c r="BI795" s="214"/>
      <c r="BJ795" s="214"/>
      <c r="BK795" s="214"/>
      <c r="BL795" s="214"/>
      <c r="BM795" s="214"/>
      <c r="BN795" s="214"/>
      <c r="BO795" s="214"/>
      <c r="BP795" s="214"/>
      <c r="BQ795" s="214"/>
      <c r="BR795" s="214"/>
      <c r="BS795" s="214"/>
      <c r="BT795" s="214"/>
      <c r="BU795" s="214"/>
      <c r="BV795" s="214"/>
      <c r="BW795" s="214"/>
      <c r="BX795" s="214"/>
      <c r="BY795" s="214"/>
      <c r="BZ795" s="214"/>
      <c r="CA795" s="214"/>
      <c r="CB795" s="214"/>
      <c r="CC795" s="214"/>
      <c r="CD795" s="214"/>
      <c r="CE795" s="214"/>
    </row>
    <row r="796" spans="1:83" ht="12.65" customHeight="1" x14ac:dyDescent="0.3">
      <c r="A796" s="160" t="str">
        <f>RIGHT($C$83,3)&amp;"*"&amp;RIGHT($C$82,4)&amp;"*"&amp;BM$55&amp;"*"&amp;"A"</f>
        <v>079*2021*8590*A</v>
      </c>
      <c r="B796" s="213"/>
      <c r="C796" s="215">
        <f>ROUND(BM60,2)</f>
        <v>0</v>
      </c>
      <c r="D796" s="213">
        <f>ROUND(BM61,0)</f>
        <v>0</v>
      </c>
      <c r="E796" s="213">
        <f>ROUND(BM62,0)</f>
        <v>0</v>
      </c>
      <c r="F796" s="213">
        <f>ROUND(BM63,0)</f>
        <v>0</v>
      </c>
      <c r="G796" s="213">
        <f>ROUND(BM64,0)</f>
        <v>0</v>
      </c>
      <c r="H796" s="213">
        <f>ROUND(BM65,0)</f>
        <v>0</v>
      </c>
      <c r="I796" s="213">
        <f>ROUND(BM66,0)</f>
        <v>0</v>
      </c>
      <c r="J796" s="213">
        <f>ROUND(BM67,0)</f>
        <v>0</v>
      </c>
      <c r="K796" s="213">
        <f>ROUND(BM68,0)</f>
        <v>0</v>
      </c>
      <c r="L796" s="213">
        <f>ROUND(BM69,0)</f>
        <v>0</v>
      </c>
      <c r="M796" s="213">
        <f>ROUND(BM70,0)</f>
        <v>0</v>
      </c>
      <c r="N796" s="213"/>
      <c r="O796" s="213"/>
      <c r="P796" s="213">
        <f>IF(BM76&gt;0,ROUND(BM76,0),0)</f>
        <v>0</v>
      </c>
      <c r="Q796" s="213">
        <f>IF(BM77&gt;0,ROUND(BM77,0),0)</f>
        <v>0</v>
      </c>
      <c r="R796" s="213">
        <f>IF(BM78&gt;0,ROUND(BM78,0),0)</f>
        <v>0</v>
      </c>
      <c r="S796" s="213">
        <f>IF(BM79&gt;0,ROUND(BM79,0),0)</f>
        <v>0</v>
      </c>
      <c r="T796" s="215">
        <f>IF(BM80&gt;0,ROUND(BM80,2),0)</f>
        <v>0</v>
      </c>
      <c r="U796" s="213"/>
      <c r="V796" s="214"/>
      <c r="W796" s="213"/>
      <c r="X796" s="213"/>
      <c r="Y796" s="213"/>
      <c r="Z796" s="214"/>
      <c r="AA796" s="214"/>
      <c r="AB796" s="214"/>
      <c r="AC796" s="214"/>
      <c r="AD796" s="214"/>
      <c r="AE796" s="214"/>
      <c r="AF796" s="214"/>
      <c r="AG796" s="214"/>
      <c r="AH796" s="214"/>
      <c r="AI796" s="214"/>
      <c r="AJ796" s="214"/>
      <c r="AK796" s="214"/>
      <c r="AL796" s="214"/>
      <c r="AM796" s="214"/>
      <c r="AN796" s="214"/>
      <c r="AO796" s="214"/>
      <c r="AP796" s="214"/>
      <c r="AQ796" s="214"/>
      <c r="AR796" s="214"/>
      <c r="AS796" s="214"/>
      <c r="AT796" s="214"/>
      <c r="AU796" s="214"/>
      <c r="AV796" s="214"/>
      <c r="AW796" s="214"/>
      <c r="AX796" s="214"/>
      <c r="AY796" s="214"/>
      <c r="AZ796" s="214"/>
      <c r="BA796" s="214"/>
      <c r="BB796" s="214"/>
      <c r="BC796" s="214"/>
      <c r="BD796" s="214"/>
      <c r="BE796" s="214"/>
      <c r="BF796" s="214"/>
      <c r="BG796" s="214"/>
      <c r="BH796" s="214"/>
      <c r="BI796" s="214"/>
      <c r="BJ796" s="214"/>
      <c r="BK796" s="214"/>
      <c r="BL796" s="214"/>
      <c r="BM796" s="214"/>
      <c r="BN796" s="214"/>
      <c r="BO796" s="214"/>
      <c r="BP796" s="214"/>
      <c r="BQ796" s="214"/>
      <c r="BR796" s="214"/>
      <c r="BS796" s="214"/>
      <c r="BT796" s="214"/>
      <c r="BU796" s="214"/>
      <c r="BV796" s="214"/>
      <c r="BW796" s="214"/>
      <c r="BX796" s="214"/>
      <c r="BY796" s="214"/>
      <c r="BZ796" s="214"/>
      <c r="CA796" s="214"/>
      <c r="CB796" s="214"/>
      <c r="CC796" s="214"/>
      <c r="CD796" s="214"/>
      <c r="CE796" s="214"/>
    </row>
    <row r="797" spans="1:83" ht="12.65" customHeight="1" x14ac:dyDescent="0.3">
      <c r="A797" s="160" t="str">
        <f>RIGHT($C$83,3)&amp;"*"&amp;RIGHT($C$82,4)&amp;"*"&amp;BN$55&amp;"*"&amp;"A"</f>
        <v>079*2021*8610*A</v>
      </c>
      <c r="B797" s="213"/>
      <c r="C797" s="215">
        <f>ROUND(BN60,2)</f>
        <v>4.53</v>
      </c>
      <c r="D797" s="213">
        <f>ROUND(BN61,0)</f>
        <v>1016726</v>
      </c>
      <c r="E797" s="213">
        <f>ROUND(BN62,0)</f>
        <v>576653</v>
      </c>
      <c r="F797" s="213">
        <f>ROUND(BN63,0)</f>
        <v>0</v>
      </c>
      <c r="G797" s="213">
        <f>ROUND(BN64,0)</f>
        <v>97634</v>
      </c>
      <c r="H797" s="213">
        <f>ROUND(BN65,0)</f>
        <v>0</v>
      </c>
      <c r="I797" s="213">
        <f>ROUND(BN66,0)</f>
        <v>208197</v>
      </c>
      <c r="J797" s="213">
        <f>ROUND(BN67,0)</f>
        <v>35122</v>
      </c>
      <c r="K797" s="213">
        <f>ROUND(BN68,0)</f>
        <v>0</v>
      </c>
      <c r="L797" s="213">
        <f>ROUND(BN69,0)</f>
        <v>197585</v>
      </c>
      <c r="M797" s="213">
        <f>ROUND(BN70,0)</f>
        <v>0</v>
      </c>
      <c r="N797" s="213"/>
      <c r="O797" s="213"/>
      <c r="P797" s="213">
        <f>IF(BN76&gt;0,ROUND(BN76,0),0)</f>
        <v>1919</v>
      </c>
      <c r="Q797" s="213">
        <f>IF(BN77&gt;0,ROUND(BN77,0),0)</f>
        <v>0</v>
      </c>
      <c r="R797" s="213">
        <f>IF(BN78&gt;0,ROUND(BN78,0),0)</f>
        <v>0</v>
      </c>
      <c r="S797" s="213">
        <f>IF(BN79&gt;0,ROUND(BN79,0),0)</f>
        <v>0</v>
      </c>
      <c r="T797" s="215">
        <f>IF(BN80&gt;0,ROUND(BN80,2),0)</f>
        <v>0</v>
      </c>
      <c r="U797" s="213"/>
      <c r="V797" s="214"/>
      <c r="W797" s="213"/>
      <c r="X797" s="213"/>
      <c r="Y797" s="213"/>
      <c r="Z797" s="214"/>
      <c r="AA797" s="214"/>
      <c r="AB797" s="214"/>
      <c r="AC797" s="214"/>
      <c r="AD797" s="214"/>
      <c r="AE797" s="214"/>
      <c r="AF797" s="214"/>
      <c r="AG797" s="214"/>
      <c r="AH797" s="214"/>
      <c r="AI797" s="214"/>
      <c r="AJ797" s="214"/>
      <c r="AK797" s="214"/>
      <c r="AL797" s="214"/>
      <c r="AM797" s="214"/>
      <c r="AN797" s="214"/>
      <c r="AO797" s="214"/>
      <c r="AP797" s="214"/>
      <c r="AQ797" s="214"/>
      <c r="AR797" s="214"/>
      <c r="AS797" s="214"/>
      <c r="AT797" s="214"/>
      <c r="AU797" s="214"/>
      <c r="AV797" s="214"/>
      <c r="AW797" s="214"/>
      <c r="AX797" s="214"/>
      <c r="AY797" s="214"/>
      <c r="AZ797" s="214"/>
      <c r="BA797" s="214"/>
      <c r="BB797" s="214"/>
      <c r="BC797" s="214"/>
      <c r="BD797" s="214"/>
      <c r="BE797" s="214"/>
      <c r="BF797" s="214"/>
      <c r="BG797" s="214"/>
      <c r="BH797" s="214"/>
      <c r="BI797" s="214"/>
      <c r="BJ797" s="214"/>
      <c r="BK797" s="214"/>
      <c r="BL797" s="214"/>
      <c r="BM797" s="214"/>
      <c r="BN797" s="214"/>
      <c r="BO797" s="214"/>
      <c r="BP797" s="214"/>
      <c r="BQ797" s="214"/>
      <c r="BR797" s="214"/>
      <c r="BS797" s="214"/>
      <c r="BT797" s="214"/>
      <c r="BU797" s="214"/>
      <c r="BV797" s="214"/>
      <c r="BW797" s="214"/>
      <c r="BX797" s="214"/>
      <c r="BY797" s="214"/>
      <c r="BZ797" s="214"/>
      <c r="CA797" s="214"/>
      <c r="CB797" s="214"/>
      <c r="CC797" s="214"/>
      <c r="CD797" s="214"/>
      <c r="CE797" s="214"/>
    </row>
    <row r="798" spans="1:83" ht="12.65" customHeight="1" x14ac:dyDescent="0.3">
      <c r="A798" s="160" t="str">
        <f>RIGHT($C$83,3)&amp;"*"&amp;RIGHT($C$82,4)&amp;"*"&amp;BO$55&amp;"*"&amp;"A"</f>
        <v>079*2021*8620*A</v>
      </c>
      <c r="B798" s="213"/>
      <c r="C798" s="215">
        <f>ROUND(BO60,2)</f>
        <v>0</v>
      </c>
      <c r="D798" s="213">
        <f>ROUND(BO61,0)</f>
        <v>0</v>
      </c>
      <c r="E798" s="213">
        <f>ROUND(BO62,0)</f>
        <v>0</v>
      </c>
      <c r="F798" s="213">
        <f>ROUND(BO63,0)</f>
        <v>0</v>
      </c>
      <c r="G798" s="213">
        <f>ROUND(BO64,0)</f>
        <v>0</v>
      </c>
      <c r="H798" s="213">
        <f>ROUND(BO65,0)</f>
        <v>0</v>
      </c>
      <c r="I798" s="213">
        <f>ROUND(BO66,0)</f>
        <v>0</v>
      </c>
      <c r="J798" s="213">
        <f>ROUND(BO67,0)</f>
        <v>0</v>
      </c>
      <c r="K798" s="213">
        <f>ROUND(BO68,0)</f>
        <v>0</v>
      </c>
      <c r="L798" s="213">
        <f>ROUND(BO69,0)</f>
        <v>0</v>
      </c>
      <c r="M798" s="213">
        <f>ROUND(BO70,0)</f>
        <v>0</v>
      </c>
      <c r="N798" s="213"/>
      <c r="O798" s="213"/>
      <c r="P798" s="213">
        <f>IF(BO76&gt;0,ROUND(BO76,0),0)</f>
        <v>0</v>
      </c>
      <c r="Q798" s="213">
        <f>IF(BO77&gt;0,ROUND(BO77,0),0)</f>
        <v>0</v>
      </c>
      <c r="R798" s="213">
        <f>IF(BO78&gt;0,ROUND(BO78,0),0)</f>
        <v>0</v>
      </c>
      <c r="S798" s="213">
        <f>IF(BO79&gt;0,ROUND(BO79,0),0)</f>
        <v>0</v>
      </c>
      <c r="T798" s="215">
        <f>IF(BO80&gt;0,ROUND(BO80,2),0)</f>
        <v>0</v>
      </c>
      <c r="U798" s="213"/>
      <c r="V798" s="214"/>
      <c r="W798" s="213"/>
      <c r="X798" s="213"/>
      <c r="Y798" s="213"/>
      <c r="Z798" s="214"/>
      <c r="AA798" s="214"/>
      <c r="AB798" s="214"/>
      <c r="AC798" s="214"/>
      <c r="AD798" s="214"/>
      <c r="AE798" s="214"/>
      <c r="AF798" s="214"/>
      <c r="AG798" s="214"/>
      <c r="AH798" s="214"/>
      <c r="AI798" s="214"/>
      <c r="AJ798" s="214"/>
      <c r="AK798" s="214"/>
      <c r="AL798" s="214"/>
      <c r="AM798" s="214"/>
      <c r="AN798" s="214"/>
      <c r="AO798" s="214"/>
      <c r="AP798" s="214"/>
      <c r="AQ798" s="214"/>
      <c r="AR798" s="214"/>
      <c r="AS798" s="214"/>
      <c r="AT798" s="214"/>
      <c r="AU798" s="214"/>
      <c r="AV798" s="214"/>
      <c r="AW798" s="214"/>
      <c r="AX798" s="214"/>
      <c r="AY798" s="214"/>
      <c r="AZ798" s="214"/>
      <c r="BA798" s="214"/>
      <c r="BB798" s="214"/>
      <c r="BC798" s="214"/>
      <c r="BD798" s="214"/>
      <c r="BE798" s="214"/>
      <c r="BF798" s="214"/>
      <c r="BG798" s="214"/>
      <c r="BH798" s="214"/>
      <c r="BI798" s="214"/>
      <c r="BJ798" s="214"/>
      <c r="BK798" s="214"/>
      <c r="BL798" s="214"/>
      <c r="BM798" s="214"/>
      <c r="BN798" s="214"/>
      <c r="BO798" s="214"/>
      <c r="BP798" s="214"/>
      <c r="BQ798" s="214"/>
      <c r="BR798" s="214"/>
      <c r="BS798" s="214"/>
      <c r="BT798" s="214"/>
      <c r="BU798" s="214"/>
      <c r="BV798" s="214"/>
      <c r="BW798" s="214"/>
      <c r="BX798" s="214"/>
      <c r="BY798" s="214"/>
      <c r="BZ798" s="214"/>
      <c r="CA798" s="214"/>
      <c r="CB798" s="214"/>
      <c r="CC798" s="214"/>
      <c r="CD798" s="214"/>
      <c r="CE798" s="214"/>
    </row>
    <row r="799" spans="1:83" ht="12.65" customHeight="1" x14ac:dyDescent="0.3">
      <c r="A799" s="160" t="str">
        <f>RIGHT($C$83,3)&amp;"*"&amp;RIGHT($C$82,4)&amp;"*"&amp;BP$55&amp;"*"&amp;"A"</f>
        <v>079*2021*8630*A</v>
      </c>
      <c r="B799" s="213"/>
      <c r="C799" s="215">
        <f>ROUND(BP60,2)</f>
        <v>0</v>
      </c>
      <c r="D799" s="213">
        <f>ROUND(BP61,0)</f>
        <v>0</v>
      </c>
      <c r="E799" s="213">
        <f>ROUND(BP62,0)</f>
        <v>0</v>
      </c>
      <c r="F799" s="213">
        <f>ROUND(BP63,0)</f>
        <v>0</v>
      </c>
      <c r="G799" s="213">
        <f>ROUND(BP64,0)</f>
        <v>0</v>
      </c>
      <c r="H799" s="213">
        <f>ROUND(BP65,0)</f>
        <v>0</v>
      </c>
      <c r="I799" s="213">
        <f>ROUND(BP66,0)</f>
        <v>1968</v>
      </c>
      <c r="J799" s="213">
        <f>ROUND(BP67,0)</f>
        <v>0</v>
      </c>
      <c r="K799" s="213">
        <f>ROUND(BP68,0)</f>
        <v>0</v>
      </c>
      <c r="L799" s="213">
        <f>ROUND(BP69,0)</f>
        <v>71480</v>
      </c>
      <c r="M799" s="213">
        <f>ROUND(BP70,0)</f>
        <v>0</v>
      </c>
      <c r="N799" s="213"/>
      <c r="O799" s="213"/>
      <c r="P799" s="213">
        <f>IF(BP76&gt;0,ROUND(BP76,0),0)</f>
        <v>0</v>
      </c>
      <c r="Q799" s="213">
        <f>IF(BP77&gt;0,ROUND(BP77,0),0)</f>
        <v>0</v>
      </c>
      <c r="R799" s="213">
        <f>IF(BP78&gt;0,ROUND(BP78,0),0)</f>
        <v>0</v>
      </c>
      <c r="S799" s="213">
        <f>IF(BP79&gt;0,ROUND(BP79,0),0)</f>
        <v>0</v>
      </c>
      <c r="T799" s="215">
        <f>IF(BP80&gt;0,ROUND(BP80,2),0)</f>
        <v>0</v>
      </c>
      <c r="U799" s="213"/>
      <c r="V799" s="214"/>
      <c r="W799" s="213"/>
      <c r="X799" s="213"/>
      <c r="Y799" s="213"/>
      <c r="Z799" s="214"/>
      <c r="AA799" s="214"/>
      <c r="AB799" s="214"/>
      <c r="AC799" s="214"/>
      <c r="AD799" s="214"/>
      <c r="AE799" s="214"/>
      <c r="AF799" s="214"/>
      <c r="AG799" s="214"/>
      <c r="AH799" s="214"/>
      <c r="AI799" s="214"/>
      <c r="AJ799" s="214"/>
      <c r="AK799" s="214"/>
      <c r="AL799" s="214"/>
      <c r="AM799" s="214"/>
      <c r="AN799" s="214"/>
      <c r="AO799" s="214"/>
      <c r="AP799" s="214"/>
      <c r="AQ799" s="214"/>
      <c r="AR799" s="214"/>
      <c r="AS799" s="214"/>
      <c r="AT799" s="214"/>
      <c r="AU799" s="214"/>
      <c r="AV799" s="214"/>
      <c r="AW799" s="214"/>
      <c r="AX799" s="214"/>
      <c r="AY799" s="214"/>
      <c r="AZ799" s="214"/>
      <c r="BA799" s="214"/>
      <c r="BB799" s="214"/>
      <c r="BC799" s="214"/>
      <c r="BD799" s="214"/>
      <c r="BE799" s="214"/>
      <c r="BF799" s="214"/>
      <c r="BG799" s="214"/>
      <c r="BH799" s="214"/>
      <c r="BI799" s="214"/>
      <c r="BJ799" s="214"/>
      <c r="BK799" s="214"/>
      <c r="BL799" s="214"/>
      <c r="BM799" s="214"/>
      <c r="BN799" s="214"/>
      <c r="BO799" s="214"/>
      <c r="BP799" s="214"/>
      <c r="BQ799" s="214"/>
      <c r="BR799" s="214"/>
      <c r="BS799" s="214"/>
      <c r="BT799" s="214"/>
      <c r="BU799" s="214"/>
      <c r="BV799" s="214"/>
      <c r="BW799" s="214"/>
      <c r="BX799" s="214"/>
      <c r="BY799" s="214"/>
      <c r="BZ799" s="214"/>
      <c r="CA799" s="214"/>
      <c r="CB799" s="214"/>
      <c r="CC799" s="214"/>
      <c r="CD799" s="214"/>
      <c r="CE799" s="214"/>
    </row>
    <row r="800" spans="1:83" ht="12.65" customHeight="1" x14ac:dyDescent="0.3">
      <c r="A800" s="160" t="str">
        <f>RIGHT($C$83,3)&amp;"*"&amp;RIGHT($C$82,4)&amp;"*"&amp;BQ$55&amp;"*"&amp;"A"</f>
        <v>079*2021*8640*A</v>
      </c>
      <c r="B800" s="213"/>
      <c r="C800" s="215">
        <f>ROUND(BQ60,2)</f>
        <v>0</v>
      </c>
      <c r="D800" s="213">
        <f>ROUND(BQ61,0)</f>
        <v>0</v>
      </c>
      <c r="E800" s="213">
        <f>ROUND(BQ62,0)</f>
        <v>0</v>
      </c>
      <c r="F800" s="213">
        <f>ROUND(BQ63,0)</f>
        <v>0</v>
      </c>
      <c r="G800" s="213">
        <f>ROUND(BQ64,0)</f>
        <v>0</v>
      </c>
      <c r="H800" s="213">
        <f>ROUND(BQ65,0)</f>
        <v>0</v>
      </c>
      <c r="I800" s="213">
        <f>ROUND(BQ66,0)</f>
        <v>0</v>
      </c>
      <c r="J800" s="213">
        <f>ROUND(BQ67,0)</f>
        <v>0</v>
      </c>
      <c r="K800" s="213">
        <f>ROUND(BQ68,0)</f>
        <v>0</v>
      </c>
      <c r="L800" s="213">
        <f>ROUND(BQ69,0)</f>
        <v>0</v>
      </c>
      <c r="M800" s="213">
        <f>ROUND(BQ70,0)</f>
        <v>0</v>
      </c>
      <c r="N800" s="213"/>
      <c r="O800" s="213"/>
      <c r="P800" s="213">
        <f>IF(BQ76&gt;0,ROUND(BQ76,0),0)</f>
        <v>0</v>
      </c>
      <c r="Q800" s="213">
        <f>IF(BQ77&gt;0,ROUND(BQ77,0),0)</f>
        <v>0</v>
      </c>
      <c r="R800" s="213">
        <f>IF(BQ78&gt;0,ROUND(BQ78,0),0)</f>
        <v>0</v>
      </c>
      <c r="S800" s="213">
        <f>IF(BQ79&gt;0,ROUND(BQ79,0),0)</f>
        <v>0</v>
      </c>
      <c r="T800" s="215">
        <f>IF(BQ80&gt;0,ROUND(BQ80,2),0)</f>
        <v>0</v>
      </c>
      <c r="U800" s="213"/>
      <c r="V800" s="214"/>
      <c r="W800" s="213"/>
      <c r="X800" s="213"/>
      <c r="Y800" s="213"/>
      <c r="Z800" s="214"/>
      <c r="AA800" s="214"/>
      <c r="AB800" s="214"/>
      <c r="AC800" s="214"/>
      <c r="AD800" s="214"/>
      <c r="AE800" s="214"/>
      <c r="AF800" s="214"/>
      <c r="AG800" s="214"/>
      <c r="AH800" s="214"/>
      <c r="AI800" s="214"/>
      <c r="AJ800" s="214"/>
      <c r="AK800" s="214"/>
      <c r="AL800" s="214"/>
      <c r="AM800" s="214"/>
      <c r="AN800" s="214"/>
      <c r="AO800" s="214"/>
      <c r="AP800" s="214"/>
      <c r="AQ800" s="214"/>
      <c r="AR800" s="214"/>
      <c r="AS800" s="214"/>
      <c r="AT800" s="214"/>
      <c r="AU800" s="214"/>
      <c r="AV800" s="214"/>
      <c r="AW800" s="214"/>
      <c r="AX800" s="214"/>
      <c r="AY800" s="214"/>
      <c r="AZ800" s="214"/>
      <c r="BA800" s="214"/>
      <c r="BB800" s="214"/>
      <c r="BC800" s="214"/>
      <c r="BD800" s="214"/>
      <c r="BE800" s="214"/>
      <c r="BF800" s="214"/>
      <c r="BG800" s="214"/>
      <c r="BH800" s="214"/>
      <c r="BI800" s="214"/>
      <c r="BJ800" s="214"/>
      <c r="BK800" s="214"/>
      <c r="BL800" s="214"/>
      <c r="BM800" s="214"/>
      <c r="BN800" s="214"/>
      <c r="BO800" s="214"/>
      <c r="BP800" s="214"/>
      <c r="BQ800" s="214"/>
      <c r="BR800" s="214"/>
      <c r="BS800" s="214"/>
      <c r="BT800" s="214"/>
      <c r="BU800" s="214"/>
      <c r="BV800" s="214"/>
      <c r="BW800" s="214"/>
      <c r="BX800" s="214"/>
      <c r="BY800" s="214"/>
      <c r="BZ800" s="214"/>
      <c r="CA800" s="214"/>
      <c r="CB800" s="214"/>
      <c r="CC800" s="214"/>
      <c r="CD800" s="214"/>
      <c r="CE800" s="214"/>
    </row>
    <row r="801" spans="1:83" ht="12.65" customHeight="1" x14ac:dyDescent="0.3">
      <c r="A801" s="160" t="str">
        <f>RIGHT($C$83,3)&amp;"*"&amp;RIGHT($C$82,4)&amp;"*"&amp;BR$55&amp;"*"&amp;"A"</f>
        <v>079*2021*8650*A</v>
      </c>
      <c r="B801" s="213"/>
      <c r="C801" s="215">
        <f>ROUND(BR60,2)</f>
        <v>2.2000000000000002</v>
      </c>
      <c r="D801" s="213">
        <f>ROUND(BR61,0)</f>
        <v>196189</v>
      </c>
      <c r="E801" s="213">
        <f>ROUND(BR62,0)</f>
        <v>64035</v>
      </c>
      <c r="F801" s="213">
        <f>ROUND(BR63,0)</f>
        <v>0</v>
      </c>
      <c r="G801" s="213">
        <f>ROUND(BR64,0)</f>
        <v>4370</v>
      </c>
      <c r="H801" s="213">
        <f>ROUND(BR65,0)</f>
        <v>0</v>
      </c>
      <c r="I801" s="213">
        <f>ROUND(BR66,0)</f>
        <v>57583</v>
      </c>
      <c r="J801" s="213">
        <f>ROUND(BR67,0)</f>
        <v>0</v>
      </c>
      <c r="K801" s="213">
        <f>ROUND(BR68,0)</f>
        <v>0</v>
      </c>
      <c r="L801" s="213">
        <f>ROUND(BR69,0)</f>
        <v>46269</v>
      </c>
      <c r="M801" s="213">
        <f>ROUND(BR70,0)</f>
        <v>0</v>
      </c>
      <c r="N801" s="213"/>
      <c r="O801" s="213"/>
      <c r="P801" s="213">
        <f>IF(BR76&gt;0,ROUND(BR76,0),0)</f>
        <v>0</v>
      </c>
      <c r="Q801" s="213">
        <f>IF(BR77&gt;0,ROUND(BR77,0),0)</f>
        <v>0</v>
      </c>
      <c r="R801" s="213">
        <f>IF(BR78&gt;0,ROUND(BR78,0),0)</f>
        <v>0</v>
      </c>
      <c r="S801" s="213">
        <f>IF(BR79&gt;0,ROUND(BR79,0),0)</f>
        <v>0</v>
      </c>
      <c r="T801" s="215">
        <f>IF(BR80&gt;0,ROUND(BR80,2),0)</f>
        <v>0</v>
      </c>
      <c r="U801" s="213"/>
      <c r="V801" s="214"/>
      <c r="W801" s="213"/>
      <c r="X801" s="213"/>
      <c r="Y801" s="213"/>
      <c r="Z801" s="214"/>
      <c r="AA801" s="214"/>
      <c r="AB801" s="214"/>
      <c r="AC801" s="214"/>
      <c r="AD801" s="214"/>
      <c r="AE801" s="214"/>
      <c r="AF801" s="214"/>
      <c r="AG801" s="214"/>
      <c r="AH801" s="214"/>
      <c r="AI801" s="214"/>
      <c r="AJ801" s="214"/>
      <c r="AK801" s="214"/>
      <c r="AL801" s="214"/>
      <c r="AM801" s="214"/>
      <c r="AN801" s="214"/>
      <c r="AO801" s="214"/>
      <c r="AP801" s="214"/>
      <c r="AQ801" s="214"/>
      <c r="AR801" s="214"/>
      <c r="AS801" s="214"/>
      <c r="AT801" s="214"/>
      <c r="AU801" s="214"/>
      <c r="AV801" s="214"/>
      <c r="AW801" s="214"/>
      <c r="AX801" s="214"/>
      <c r="AY801" s="214"/>
      <c r="AZ801" s="214"/>
      <c r="BA801" s="214"/>
      <c r="BB801" s="214"/>
      <c r="BC801" s="214"/>
      <c r="BD801" s="214"/>
      <c r="BE801" s="214"/>
      <c r="BF801" s="214"/>
      <c r="BG801" s="214"/>
      <c r="BH801" s="214"/>
      <c r="BI801" s="214"/>
      <c r="BJ801" s="214"/>
      <c r="BK801" s="214"/>
      <c r="BL801" s="214"/>
      <c r="BM801" s="214"/>
      <c r="BN801" s="214"/>
      <c r="BO801" s="214"/>
      <c r="BP801" s="214"/>
      <c r="BQ801" s="214"/>
      <c r="BR801" s="214"/>
      <c r="BS801" s="214"/>
      <c r="BT801" s="214"/>
      <c r="BU801" s="214"/>
      <c r="BV801" s="214"/>
      <c r="BW801" s="214"/>
      <c r="BX801" s="214"/>
      <c r="BY801" s="214"/>
      <c r="BZ801" s="214"/>
      <c r="CA801" s="214"/>
      <c r="CB801" s="214"/>
      <c r="CC801" s="214"/>
      <c r="CD801" s="214"/>
      <c r="CE801" s="214"/>
    </row>
    <row r="802" spans="1:83" ht="12.65" customHeight="1" x14ac:dyDescent="0.3">
      <c r="A802" s="160" t="str">
        <f>RIGHT($C$83,3)&amp;"*"&amp;RIGHT($C$82,4)&amp;"*"&amp;BS$55&amp;"*"&amp;"A"</f>
        <v>079*2021*8660*A</v>
      </c>
      <c r="B802" s="213"/>
      <c r="C802" s="215">
        <f>ROUND(BS60,2)</f>
        <v>0</v>
      </c>
      <c r="D802" s="213">
        <f>ROUND(BS61,0)</f>
        <v>0</v>
      </c>
      <c r="E802" s="213">
        <f>ROUND(BS62,0)</f>
        <v>0</v>
      </c>
      <c r="F802" s="213">
        <f>ROUND(BS63,0)</f>
        <v>0</v>
      </c>
      <c r="G802" s="213">
        <f>ROUND(BS64,0)</f>
        <v>0</v>
      </c>
      <c r="H802" s="213">
        <f>ROUND(BS65,0)</f>
        <v>0</v>
      </c>
      <c r="I802" s="213">
        <f>ROUND(BS66,0)</f>
        <v>0</v>
      </c>
      <c r="J802" s="213">
        <f>ROUND(BS67,0)</f>
        <v>0</v>
      </c>
      <c r="K802" s="213">
        <f>ROUND(BS68,0)</f>
        <v>0</v>
      </c>
      <c r="L802" s="213">
        <f>ROUND(BS69,0)</f>
        <v>0</v>
      </c>
      <c r="M802" s="213">
        <f>ROUND(BS70,0)</f>
        <v>0</v>
      </c>
      <c r="N802" s="213"/>
      <c r="O802" s="213"/>
      <c r="P802" s="213">
        <f>IF(BS76&gt;0,ROUND(BS76,0),0)</f>
        <v>0</v>
      </c>
      <c r="Q802" s="213">
        <f>IF(BS77&gt;0,ROUND(BS77,0),0)</f>
        <v>0</v>
      </c>
      <c r="R802" s="213">
        <f>IF(BS78&gt;0,ROUND(BS78,0),0)</f>
        <v>0</v>
      </c>
      <c r="S802" s="213">
        <f>IF(BS79&gt;0,ROUND(BS79,0),0)</f>
        <v>0</v>
      </c>
      <c r="T802" s="215">
        <f>IF(BS80&gt;0,ROUND(BS80,2),0)</f>
        <v>0</v>
      </c>
      <c r="U802" s="213"/>
      <c r="V802" s="214"/>
      <c r="W802" s="213"/>
      <c r="X802" s="213"/>
      <c r="Y802" s="213"/>
      <c r="Z802" s="214"/>
      <c r="AA802" s="214"/>
      <c r="AB802" s="214"/>
      <c r="AC802" s="214"/>
      <c r="AD802" s="214"/>
      <c r="AE802" s="214"/>
      <c r="AF802" s="214"/>
      <c r="AG802" s="214"/>
      <c r="AH802" s="214"/>
      <c r="AI802" s="214"/>
      <c r="AJ802" s="214"/>
      <c r="AK802" s="214"/>
      <c r="AL802" s="214"/>
      <c r="AM802" s="214"/>
      <c r="AN802" s="214"/>
      <c r="AO802" s="214"/>
      <c r="AP802" s="214"/>
      <c r="AQ802" s="214"/>
      <c r="AR802" s="214"/>
      <c r="AS802" s="214"/>
      <c r="AT802" s="214"/>
      <c r="AU802" s="214"/>
      <c r="AV802" s="214"/>
      <c r="AW802" s="214"/>
      <c r="AX802" s="214"/>
      <c r="AY802" s="214"/>
      <c r="AZ802" s="214"/>
      <c r="BA802" s="214"/>
      <c r="BB802" s="214"/>
      <c r="BC802" s="214"/>
      <c r="BD802" s="214"/>
      <c r="BE802" s="214"/>
      <c r="BF802" s="214"/>
      <c r="BG802" s="214"/>
      <c r="BH802" s="214"/>
      <c r="BI802" s="214"/>
      <c r="BJ802" s="214"/>
      <c r="BK802" s="214"/>
      <c r="BL802" s="214"/>
      <c r="BM802" s="214"/>
      <c r="BN802" s="214"/>
      <c r="BO802" s="214"/>
      <c r="BP802" s="214"/>
      <c r="BQ802" s="214"/>
      <c r="BR802" s="214"/>
      <c r="BS802" s="214"/>
      <c r="BT802" s="214"/>
      <c r="BU802" s="214"/>
      <c r="BV802" s="214"/>
      <c r="BW802" s="214"/>
      <c r="BX802" s="214"/>
      <c r="BY802" s="214"/>
      <c r="BZ802" s="214"/>
      <c r="CA802" s="214"/>
      <c r="CB802" s="214"/>
      <c r="CC802" s="214"/>
      <c r="CD802" s="214"/>
      <c r="CE802" s="214"/>
    </row>
    <row r="803" spans="1:83" ht="12.65" customHeight="1" x14ac:dyDescent="0.3">
      <c r="A803" s="160" t="str">
        <f>RIGHT($C$83,3)&amp;"*"&amp;RIGHT($C$82,4)&amp;"*"&amp;BT$55&amp;"*"&amp;"A"</f>
        <v>079*2021*8670*A</v>
      </c>
      <c r="B803" s="213"/>
      <c r="C803" s="215">
        <f>ROUND(BT60,2)</f>
        <v>0</v>
      </c>
      <c r="D803" s="213">
        <f>ROUND(BT61,0)</f>
        <v>0</v>
      </c>
      <c r="E803" s="213">
        <f>ROUND(BT62,0)</f>
        <v>0</v>
      </c>
      <c r="F803" s="213">
        <f>ROUND(BT63,0)</f>
        <v>0</v>
      </c>
      <c r="G803" s="213">
        <f>ROUND(BT64,0)</f>
        <v>0</v>
      </c>
      <c r="H803" s="213">
        <f>ROUND(BT65,0)</f>
        <v>0</v>
      </c>
      <c r="I803" s="213">
        <f>ROUND(BT66,0)</f>
        <v>0</v>
      </c>
      <c r="J803" s="213">
        <f>ROUND(BT67,0)</f>
        <v>0</v>
      </c>
      <c r="K803" s="213">
        <f>ROUND(BT68,0)</f>
        <v>0</v>
      </c>
      <c r="L803" s="213">
        <f>ROUND(BT69,0)</f>
        <v>0</v>
      </c>
      <c r="M803" s="213">
        <f>ROUND(BT70,0)</f>
        <v>0</v>
      </c>
      <c r="N803" s="213"/>
      <c r="O803" s="213"/>
      <c r="P803" s="213">
        <f>IF(BT76&gt;0,ROUND(BT76,0),0)</f>
        <v>0</v>
      </c>
      <c r="Q803" s="213">
        <f>IF(BT77&gt;0,ROUND(BT77,0),0)</f>
        <v>0</v>
      </c>
      <c r="R803" s="213">
        <f>IF(BT78&gt;0,ROUND(BT78,0),0)</f>
        <v>0</v>
      </c>
      <c r="S803" s="213">
        <f>IF(BT79&gt;0,ROUND(BT79,0),0)</f>
        <v>0</v>
      </c>
      <c r="T803" s="215">
        <f>IF(BT80&gt;0,ROUND(BT80,2),0)</f>
        <v>0</v>
      </c>
      <c r="U803" s="213"/>
      <c r="V803" s="214"/>
      <c r="W803" s="213"/>
      <c r="X803" s="213"/>
      <c r="Y803" s="213"/>
      <c r="Z803" s="214"/>
      <c r="AA803" s="214"/>
      <c r="AB803" s="214"/>
      <c r="AC803" s="214"/>
      <c r="AD803" s="214"/>
      <c r="AE803" s="214"/>
      <c r="AF803" s="214"/>
      <c r="AG803" s="214"/>
      <c r="AH803" s="214"/>
      <c r="AI803" s="214"/>
      <c r="AJ803" s="214"/>
      <c r="AK803" s="214"/>
      <c r="AL803" s="214"/>
      <c r="AM803" s="214"/>
      <c r="AN803" s="214"/>
      <c r="AO803" s="214"/>
      <c r="AP803" s="214"/>
      <c r="AQ803" s="214"/>
      <c r="AR803" s="214"/>
      <c r="AS803" s="214"/>
      <c r="AT803" s="214"/>
      <c r="AU803" s="214"/>
      <c r="AV803" s="214"/>
      <c r="AW803" s="214"/>
      <c r="AX803" s="214"/>
      <c r="AY803" s="214"/>
      <c r="AZ803" s="214"/>
      <c r="BA803" s="214"/>
      <c r="BB803" s="214"/>
      <c r="BC803" s="214"/>
      <c r="BD803" s="214"/>
      <c r="BE803" s="214"/>
      <c r="BF803" s="214"/>
      <c r="BG803" s="214"/>
      <c r="BH803" s="214"/>
      <c r="BI803" s="214"/>
      <c r="BJ803" s="214"/>
      <c r="BK803" s="214"/>
      <c r="BL803" s="214"/>
      <c r="BM803" s="214"/>
      <c r="BN803" s="214"/>
      <c r="BO803" s="214"/>
      <c r="BP803" s="214"/>
      <c r="BQ803" s="214"/>
      <c r="BR803" s="214"/>
      <c r="BS803" s="214"/>
      <c r="BT803" s="214"/>
      <c r="BU803" s="214"/>
      <c r="BV803" s="214"/>
      <c r="BW803" s="214"/>
      <c r="BX803" s="214"/>
      <c r="BY803" s="214"/>
      <c r="BZ803" s="214"/>
      <c r="CA803" s="214"/>
      <c r="CB803" s="214"/>
      <c r="CC803" s="214"/>
      <c r="CD803" s="214"/>
      <c r="CE803" s="214"/>
    </row>
    <row r="804" spans="1:83" ht="12.65" customHeight="1" x14ac:dyDescent="0.3">
      <c r="A804" s="160" t="str">
        <f>RIGHT($C$83,3)&amp;"*"&amp;RIGHT($C$82,4)&amp;"*"&amp;BU$55&amp;"*"&amp;"A"</f>
        <v>079*2021*8680*A</v>
      </c>
      <c r="B804" s="213"/>
      <c r="C804" s="215">
        <f>ROUND(BU60,2)</f>
        <v>0</v>
      </c>
      <c r="D804" s="213">
        <f>ROUND(BU61,0)</f>
        <v>0</v>
      </c>
      <c r="E804" s="213">
        <f>ROUND(BU62,0)</f>
        <v>0</v>
      </c>
      <c r="F804" s="213">
        <f>ROUND(BU63,0)</f>
        <v>0</v>
      </c>
      <c r="G804" s="213">
        <f>ROUND(BU64,0)</f>
        <v>0</v>
      </c>
      <c r="H804" s="213">
        <f>ROUND(BU65,0)</f>
        <v>0</v>
      </c>
      <c r="I804" s="213">
        <f>ROUND(BU66,0)</f>
        <v>0</v>
      </c>
      <c r="J804" s="213">
        <f>ROUND(BU67,0)</f>
        <v>0</v>
      </c>
      <c r="K804" s="213">
        <f>ROUND(BU68,0)</f>
        <v>0</v>
      </c>
      <c r="L804" s="213">
        <f>ROUND(BU69,0)</f>
        <v>0</v>
      </c>
      <c r="M804" s="213">
        <f>ROUND(BU70,0)</f>
        <v>0</v>
      </c>
      <c r="N804" s="213"/>
      <c r="O804" s="213"/>
      <c r="P804" s="213">
        <f>IF(BU76&gt;0,ROUND(BU76,0),0)</f>
        <v>0</v>
      </c>
      <c r="Q804" s="213">
        <f>IF(BU77&gt;0,ROUND(BU77,0),0)</f>
        <v>0</v>
      </c>
      <c r="R804" s="213">
        <f>IF(BU78&gt;0,ROUND(BU78,0),0)</f>
        <v>0</v>
      </c>
      <c r="S804" s="213">
        <f>IF(BU79&gt;0,ROUND(BU79,0),0)</f>
        <v>0</v>
      </c>
      <c r="T804" s="215">
        <f>IF(BU80&gt;0,ROUND(BU80,2),0)</f>
        <v>0</v>
      </c>
      <c r="U804" s="213"/>
      <c r="V804" s="214"/>
      <c r="W804" s="213"/>
      <c r="X804" s="213"/>
      <c r="Y804" s="213"/>
      <c r="Z804" s="214"/>
      <c r="AA804" s="214"/>
      <c r="AB804" s="214"/>
      <c r="AC804" s="214"/>
      <c r="AD804" s="214"/>
      <c r="AE804" s="214"/>
      <c r="AF804" s="214"/>
      <c r="AG804" s="214"/>
      <c r="AH804" s="214"/>
      <c r="AI804" s="214"/>
      <c r="AJ804" s="214"/>
      <c r="AK804" s="214"/>
      <c r="AL804" s="214"/>
      <c r="AM804" s="214"/>
      <c r="AN804" s="214"/>
      <c r="AO804" s="214"/>
      <c r="AP804" s="214"/>
      <c r="AQ804" s="214"/>
      <c r="AR804" s="214"/>
      <c r="AS804" s="214"/>
      <c r="AT804" s="214"/>
      <c r="AU804" s="214"/>
      <c r="AV804" s="214"/>
      <c r="AW804" s="214"/>
      <c r="AX804" s="214"/>
      <c r="AY804" s="214"/>
      <c r="AZ804" s="214"/>
      <c r="BA804" s="214"/>
      <c r="BB804" s="214"/>
      <c r="BC804" s="214"/>
      <c r="BD804" s="214"/>
      <c r="BE804" s="214"/>
      <c r="BF804" s="214"/>
      <c r="BG804" s="214"/>
      <c r="BH804" s="214"/>
      <c r="BI804" s="214"/>
      <c r="BJ804" s="214"/>
      <c r="BK804" s="214"/>
      <c r="BL804" s="214"/>
      <c r="BM804" s="214"/>
      <c r="BN804" s="214"/>
      <c r="BO804" s="214"/>
      <c r="BP804" s="214"/>
      <c r="BQ804" s="214"/>
      <c r="BR804" s="214"/>
      <c r="BS804" s="214"/>
      <c r="BT804" s="214"/>
      <c r="BU804" s="214"/>
      <c r="BV804" s="214"/>
      <c r="BW804" s="214"/>
      <c r="BX804" s="214"/>
      <c r="BY804" s="214"/>
      <c r="BZ804" s="214"/>
      <c r="CA804" s="214"/>
      <c r="CB804" s="214"/>
      <c r="CC804" s="214"/>
      <c r="CD804" s="214"/>
      <c r="CE804" s="214"/>
    </row>
    <row r="805" spans="1:83" ht="12.65" customHeight="1" x14ac:dyDescent="0.3">
      <c r="A805" s="160" t="str">
        <f>RIGHT($C$83,3)&amp;"*"&amp;RIGHT($C$82,4)&amp;"*"&amp;BV$55&amp;"*"&amp;"A"</f>
        <v>079*2021*8690*A</v>
      </c>
      <c r="B805" s="213"/>
      <c r="C805" s="215">
        <f>ROUND(BV60,2)</f>
        <v>1.37</v>
      </c>
      <c r="D805" s="213">
        <f>ROUND(BV61,0)</f>
        <v>102261</v>
      </c>
      <c r="E805" s="213">
        <f>ROUND(BV62,0)</f>
        <v>48441</v>
      </c>
      <c r="F805" s="213">
        <f>ROUND(BV63,0)</f>
        <v>0</v>
      </c>
      <c r="G805" s="213">
        <f>ROUND(BV64,0)</f>
        <v>854</v>
      </c>
      <c r="H805" s="213">
        <f>ROUND(BV65,0)</f>
        <v>0</v>
      </c>
      <c r="I805" s="213">
        <f>ROUND(BV66,0)</f>
        <v>0</v>
      </c>
      <c r="J805" s="213">
        <f>ROUND(BV67,0)</f>
        <v>37264</v>
      </c>
      <c r="K805" s="213">
        <f>ROUND(BV68,0)</f>
        <v>0</v>
      </c>
      <c r="L805" s="213">
        <f>ROUND(BV69,0)</f>
        <v>0</v>
      </c>
      <c r="M805" s="213">
        <f>ROUND(BV70,0)</f>
        <v>0</v>
      </c>
      <c r="N805" s="213"/>
      <c r="O805" s="213"/>
      <c r="P805" s="213">
        <f>IF(BV76&gt;0,ROUND(BV76,0),0)</f>
        <v>2036</v>
      </c>
      <c r="Q805" s="213">
        <f>IF(BV77&gt;0,ROUND(BV77,0),0)</f>
        <v>0</v>
      </c>
      <c r="R805" s="213">
        <f>IF(BV78&gt;0,ROUND(BV78,0),0)</f>
        <v>0</v>
      </c>
      <c r="S805" s="213">
        <f>IF(BV79&gt;0,ROUND(BV79,0),0)</f>
        <v>0</v>
      </c>
      <c r="T805" s="215">
        <f>IF(BV80&gt;0,ROUND(BV80,2),0)</f>
        <v>0</v>
      </c>
      <c r="U805" s="213"/>
      <c r="V805" s="214"/>
      <c r="W805" s="213"/>
      <c r="X805" s="213"/>
      <c r="Y805" s="213"/>
      <c r="Z805" s="214"/>
      <c r="AA805" s="214"/>
      <c r="AB805" s="214"/>
      <c r="AC805" s="214"/>
      <c r="AD805" s="214"/>
      <c r="AE805" s="214"/>
      <c r="AF805" s="214"/>
      <c r="AG805" s="214"/>
      <c r="AH805" s="214"/>
      <c r="AI805" s="214"/>
      <c r="AJ805" s="214"/>
      <c r="AK805" s="214"/>
      <c r="AL805" s="214"/>
      <c r="AM805" s="214"/>
      <c r="AN805" s="214"/>
      <c r="AO805" s="214"/>
      <c r="AP805" s="214"/>
      <c r="AQ805" s="214"/>
      <c r="AR805" s="214"/>
      <c r="AS805" s="214"/>
      <c r="AT805" s="214"/>
      <c r="AU805" s="214"/>
      <c r="AV805" s="214"/>
      <c r="AW805" s="214"/>
      <c r="AX805" s="214"/>
      <c r="AY805" s="214"/>
      <c r="AZ805" s="214"/>
      <c r="BA805" s="214"/>
      <c r="BB805" s="214"/>
      <c r="BC805" s="214"/>
      <c r="BD805" s="214"/>
      <c r="BE805" s="214"/>
      <c r="BF805" s="214"/>
      <c r="BG805" s="214"/>
      <c r="BH805" s="214"/>
      <c r="BI805" s="214"/>
      <c r="BJ805" s="214"/>
      <c r="BK805" s="214"/>
      <c r="BL805" s="214"/>
      <c r="BM805" s="214"/>
      <c r="BN805" s="214"/>
      <c r="BO805" s="214"/>
      <c r="BP805" s="214"/>
      <c r="BQ805" s="214"/>
      <c r="BR805" s="214"/>
      <c r="BS805" s="214"/>
      <c r="BT805" s="214"/>
      <c r="BU805" s="214"/>
      <c r="BV805" s="214"/>
      <c r="BW805" s="214"/>
      <c r="BX805" s="214"/>
      <c r="BY805" s="214"/>
      <c r="BZ805" s="214"/>
      <c r="CA805" s="214"/>
      <c r="CB805" s="214"/>
      <c r="CC805" s="214"/>
      <c r="CD805" s="214"/>
      <c r="CE805" s="214"/>
    </row>
    <row r="806" spans="1:83" ht="12.65" customHeight="1" x14ac:dyDescent="0.3">
      <c r="A806" s="160" t="str">
        <f>RIGHT($C$83,3)&amp;"*"&amp;RIGHT($C$82,4)&amp;"*"&amp;BW$55&amp;"*"&amp;"A"</f>
        <v>079*2021*8700*A</v>
      </c>
      <c r="B806" s="213"/>
      <c r="C806" s="215">
        <f>ROUND(BW60,2)</f>
        <v>0</v>
      </c>
      <c r="D806" s="213">
        <f>ROUND(BW61,0)</f>
        <v>0</v>
      </c>
      <c r="E806" s="213">
        <f>ROUND(BW62,0)</f>
        <v>0</v>
      </c>
      <c r="F806" s="213">
        <f>ROUND(BW63,0)</f>
        <v>0</v>
      </c>
      <c r="G806" s="213">
        <f>ROUND(BW64,0)</f>
        <v>0</v>
      </c>
      <c r="H806" s="213">
        <f>ROUND(BW65,0)</f>
        <v>0</v>
      </c>
      <c r="I806" s="213">
        <f>ROUND(BW66,0)</f>
        <v>0</v>
      </c>
      <c r="J806" s="213">
        <f>ROUND(BW67,0)</f>
        <v>0</v>
      </c>
      <c r="K806" s="213">
        <f>ROUND(BW68,0)</f>
        <v>0</v>
      </c>
      <c r="L806" s="213">
        <f>ROUND(BW69,0)</f>
        <v>0</v>
      </c>
      <c r="M806" s="213">
        <f>ROUND(BW70,0)</f>
        <v>0</v>
      </c>
      <c r="N806" s="213"/>
      <c r="O806" s="213"/>
      <c r="P806" s="213">
        <f>IF(BW76&gt;0,ROUND(BW76,0),0)</f>
        <v>0</v>
      </c>
      <c r="Q806" s="213">
        <f>IF(BW77&gt;0,ROUND(BW77,0),0)</f>
        <v>0</v>
      </c>
      <c r="R806" s="213">
        <f>IF(BW78&gt;0,ROUND(BW78,0),0)</f>
        <v>0</v>
      </c>
      <c r="S806" s="213">
        <f>IF(BW79&gt;0,ROUND(BW79,0),0)</f>
        <v>0</v>
      </c>
      <c r="T806" s="215">
        <f>IF(BW80&gt;0,ROUND(BW80,2),0)</f>
        <v>0</v>
      </c>
      <c r="U806" s="213"/>
      <c r="V806" s="214"/>
      <c r="W806" s="213"/>
      <c r="X806" s="213"/>
      <c r="Y806" s="213"/>
      <c r="Z806" s="214"/>
      <c r="AA806" s="214"/>
      <c r="AB806" s="214"/>
      <c r="AC806" s="214"/>
      <c r="AD806" s="214"/>
      <c r="AE806" s="214"/>
      <c r="AF806" s="214"/>
      <c r="AG806" s="214"/>
      <c r="AH806" s="214"/>
      <c r="AI806" s="214"/>
      <c r="AJ806" s="214"/>
      <c r="AK806" s="214"/>
      <c r="AL806" s="214"/>
      <c r="AM806" s="214"/>
      <c r="AN806" s="214"/>
      <c r="AO806" s="214"/>
      <c r="AP806" s="214"/>
      <c r="AQ806" s="214"/>
      <c r="AR806" s="214"/>
      <c r="AS806" s="214"/>
      <c r="AT806" s="214"/>
      <c r="AU806" s="214"/>
      <c r="AV806" s="214"/>
      <c r="AW806" s="214"/>
      <c r="AX806" s="214"/>
      <c r="AY806" s="214"/>
      <c r="AZ806" s="214"/>
      <c r="BA806" s="214"/>
      <c r="BB806" s="214"/>
      <c r="BC806" s="214"/>
      <c r="BD806" s="214"/>
      <c r="BE806" s="214"/>
      <c r="BF806" s="214"/>
      <c r="BG806" s="214"/>
      <c r="BH806" s="214"/>
      <c r="BI806" s="214"/>
      <c r="BJ806" s="214"/>
      <c r="BK806" s="214"/>
      <c r="BL806" s="214"/>
      <c r="BM806" s="214"/>
      <c r="BN806" s="214"/>
      <c r="BO806" s="214"/>
      <c r="BP806" s="214"/>
      <c r="BQ806" s="214"/>
      <c r="BR806" s="214"/>
      <c r="BS806" s="214"/>
      <c r="BT806" s="214"/>
      <c r="BU806" s="214"/>
      <c r="BV806" s="214"/>
      <c r="BW806" s="214"/>
      <c r="BX806" s="214"/>
      <c r="BY806" s="214"/>
      <c r="BZ806" s="214"/>
      <c r="CA806" s="214"/>
      <c r="CB806" s="214"/>
      <c r="CC806" s="214"/>
      <c r="CD806" s="214"/>
      <c r="CE806" s="214"/>
    </row>
    <row r="807" spans="1:83" ht="12.65" customHeight="1" x14ac:dyDescent="0.3">
      <c r="A807" s="160" t="str">
        <f>RIGHT($C$83,3)&amp;"*"&amp;RIGHT($C$82,4)&amp;"*"&amp;BX$55&amp;"*"&amp;"A"</f>
        <v>079*2021*8710*A</v>
      </c>
      <c r="B807" s="213"/>
      <c r="C807" s="215">
        <f>ROUND(BX60,2)</f>
        <v>0</v>
      </c>
      <c r="D807" s="213">
        <f>ROUND(BX61,0)</f>
        <v>0</v>
      </c>
      <c r="E807" s="213">
        <f>ROUND(BX62,0)</f>
        <v>0</v>
      </c>
      <c r="F807" s="213">
        <f>ROUND(BX63,0)</f>
        <v>0</v>
      </c>
      <c r="G807" s="213">
        <f>ROUND(BX64,0)</f>
        <v>0</v>
      </c>
      <c r="H807" s="213">
        <f>ROUND(BX65,0)</f>
        <v>0</v>
      </c>
      <c r="I807" s="213">
        <f>ROUND(BX66,0)</f>
        <v>0</v>
      </c>
      <c r="J807" s="213">
        <f>ROUND(BX67,0)</f>
        <v>0</v>
      </c>
      <c r="K807" s="213">
        <f>ROUND(BX68,0)</f>
        <v>0</v>
      </c>
      <c r="L807" s="213">
        <f>ROUND(BX69,0)</f>
        <v>0</v>
      </c>
      <c r="M807" s="213">
        <f>ROUND(BX70,0)</f>
        <v>0</v>
      </c>
      <c r="N807" s="213"/>
      <c r="O807" s="213"/>
      <c r="P807" s="213">
        <f>IF(BX76&gt;0,ROUND(BX76,0),0)</f>
        <v>0</v>
      </c>
      <c r="Q807" s="213">
        <f>IF(BX77&gt;0,ROUND(BX77,0),0)</f>
        <v>0</v>
      </c>
      <c r="R807" s="213">
        <f>IF(BX78&gt;0,ROUND(BX78,0),0)</f>
        <v>0</v>
      </c>
      <c r="S807" s="213">
        <f>IF(BX79&gt;0,ROUND(BX79,0),0)</f>
        <v>0</v>
      </c>
      <c r="T807" s="215">
        <f>IF(BX80&gt;0,ROUND(BX80,2),0)</f>
        <v>0</v>
      </c>
      <c r="U807" s="213"/>
      <c r="V807" s="214"/>
      <c r="W807" s="213"/>
      <c r="X807" s="213"/>
      <c r="Y807" s="213"/>
      <c r="Z807" s="214"/>
      <c r="AA807" s="214"/>
      <c r="AB807" s="214"/>
      <c r="AC807" s="214"/>
      <c r="AD807" s="214"/>
      <c r="AE807" s="214"/>
      <c r="AF807" s="214"/>
      <c r="AG807" s="214"/>
      <c r="AH807" s="214"/>
      <c r="AI807" s="214"/>
      <c r="AJ807" s="214"/>
      <c r="AK807" s="214"/>
      <c r="AL807" s="214"/>
      <c r="AM807" s="214"/>
      <c r="AN807" s="214"/>
      <c r="AO807" s="214"/>
      <c r="AP807" s="214"/>
      <c r="AQ807" s="214"/>
      <c r="AR807" s="214"/>
      <c r="AS807" s="214"/>
      <c r="AT807" s="214"/>
      <c r="AU807" s="214"/>
      <c r="AV807" s="214"/>
      <c r="AW807" s="214"/>
      <c r="AX807" s="214"/>
      <c r="AY807" s="214"/>
      <c r="AZ807" s="214"/>
      <c r="BA807" s="214"/>
      <c r="BB807" s="214"/>
      <c r="BC807" s="214"/>
      <c r="BD807" s="214"/>
      <c r="BE807" s="214"/>
      <c r="BF807" s="214"/>
      <c r="BG807" s="214"/>
      <c r="BH807" s="214"/>
      <c r="BI807" s="214"/>
      <c r="BJ807" s="214"/>
      <c r="BK807" s="214"/>
      <c r="BL807" s="214"/>
      <c r="BM807" s="214"/>
      <c r="BN807" s="214"/>
      <c r="BO807" s="214"/>
      <c r="BP807" s="214"/>
      <c r="BQ807" s="214"/>
      <c r="BR807" s="214"/>
      <c r="BS807" s="214"/>
      <c r="BT807" s="214"/>
      <c r="BU807" s="214"/>
      <c r="BV807" s="214"/>
      <c r="BW807" s="214"/>
      <c r="BX807" s="214"/>
      <c r="BY807" s="214"/>
      <c r="BZ807" s="214"/>
      <c r="CA807" s="214"/>
      <c r="CB807" s="214"/>
      <c r="CC807" s="214"/>
      <c r="CD807" s="214"/>
      <c r="CE807" s="214"/>
    </row>
    <row r="808" spans="1:83" ht="12.65" customHeight="1" x14ac:dyDescent="0.3">
      <c r="A808" s="160" t="str">
        <f>RIGHT($C$83,3)&amp;"*"&amp;RIGHT($C$82,4)&amp;"*"&amp;BY$55&amp;"*"&amp;"A"</f>
        <v>079*2021*8720*A</v>
      </c>
      <c r="B808" s="213"/>
      <c r="C808" s="215">
        <f>ROUND(BY60,2)</f>
        <v>1.5</v>
      </c>
      <c r="D808" s="213">
        <f>ROUND(BY61,0)</f>
        <v>272897</v>
      </c>
      <c r="E808" s="213">
        <f>ROUND(BY62,0)</f>
        <v>67927</v>
      </c>
      <c r="F808" s="213">
        <f>ROUND(BY63,0)</f>
        <v>0</v>
      </c>
      <c r="G808" s="213">
        <f>ROUND(BY64,0)</f>
        <v>0</v>
      </c>
      <c r="H808" s="213">
        <f>ROUND(BY65,0)</f>
        <v>0</v>
      </c>
      <c r="I808" s="213">
        <f>ROUND(BY66,0)</f>
        <v>0</v>
      </c>
      <c r="J808" s="213">
        <f>ROUND(BY67,0)</f>
        <v>6205</v>
      </c>
      <c r="K808" s="213">
        <f>ROUND(BY68,0)</f>
        <v>0</v>
      </c>
      <c r="L808" s="213">
        <f>ROUND(BY69,0)</f>
        <v>604</v>
      </c>
      <c r="M808" s="213">
        <f>ROUND(BY70,0)</f>
        <v>0</v>
      </c>
      <c r="N808" s="213"/>
      <c r="O808" s="213"/>
      <c r="P808" s="213">
        <f>IF(BY76&gt;0,ROUND(BY76,0),0)</f>
        <v>339</v>
      </c>
      <c r="Q808" s="213">
        <f>IF(BY77&gt;0,ROUND(BY77,0),0)</f>
        <v>0</v>
      </c>
      <c r="R808" s="213">
        <f>IF(BY78&gt;0,ROUND(BY78,0),0)</f>
        <v>0</v>
      </c>
      <c r="S808" s="213">
        <f>IF(BY79&gt;0,ROUND(BY79,0),0)</f>
        <v>0</v>
      </c>
      <c r="T808" s="215">
        <f>IF(BY80&gt;0,ROUND(BY80,2),0)</f>
        <v>0</v>
      </c>
      <c r="U808" s="213"/>
      <c r="V808" s="214"/>
      <c r="W808" s="213"/>
      <c r="X808" s="213"/>
      <c r="Y808" s="213"/>
      <c r="Z808" s="214"/>
      <c r="AA808" s="214"/>
      <c r="AB808" s="214"/>
      <c r="AC808" s="214"/>
      <c r="AD808" s="214"/>
      <c r="AE808" s="214"/>
      <c r="AF808" s="214"/>
      <c r="AG808" s="214"/>
      <c r="AH808" s="214"/>
      <c r="AI808" s="214"/>
      <c r="AJ808" s="214"/>
      <c r="AK808" s="214"/>
      <c r="AL808" s="214"/>
      <c r="AM808" s="214"/>
      <c r="AN808" s="214"/>
      <c r="AO808" s="214"/>
      <c r="AP808" s="214"/>
      <c r="AQ808" s="214"/>
      <c r="AR808" s="214"/>
      <c r="AS808" s="214"/>
      <c r="AT808" s="214"/>
      <c r="AU808" s="214"/>
      <c r="AV808" s="214"/>
      <c r="AW808" s="214"/>
      <c r="AX808" s="214"/>
      <c r="AY808" s="214"/>
      <c r="AZ808" s="214"/>
      <c r="BA808" s="214"/>
      <c r="BB808" s="214"/>
      <c r="BC808" s="214"/>
      <c r="BD808" s="214"/>
      <c r="BE808" s="214"/>
      <c r="BF808" s="214"/>
      <c r="BG808" s="214"/>
      <c r="BH808" s="214"/>
      <c r="BI808" s="214"/>
      <c r="BJ808" s="214"/>
      <c r="BK808" s="214"/>
      <c r="BL808" s="214"/>
      <c r="BM808" s="214"/>
      <c r="BN808" s="214"/>
      <c r="BO808" s="214"/>
      <c r="BP808" s="214"/>
      <c r="BQ808" s="214"/>
      <c r="BR808" s="214"/>
      <c r="BS808" s="214"/>
      <c r="BT808" s="214"/>
      <c r="BU808" s="214"/>
      <c r="BV808" s="214"/>
      <c r="BW808" s="214"/>
      <c r="BX808" s="214"/>
      <c r="BY808" s="214"/>
      <c r="BZ808" s="214"/>
      <c r="CA808" s="214"/>
      <c r="CB808" s="214"/>
      <c r="CC808" s="214"/>
      <c r="CD808" s="214"/>
      <c r="CE808" s="214"/>
    </row>
    <row r="809" spans="1:83" ht="12.65" customHeight="1" x14ac:dyDescent="0.3">
      <c r="A809" s="160" t="str">
        <f>RIGHT($C$83,3)&amp;"*"&amp;RIGHT($C$82,4)&amp;"*"&amp;BZ$55&amp;"*"&amp;"A"</f>
        <v>079*2021*8730*A</v>
      </c>
      <c r="B809" s="213"/>
      <c r="C809" s="215">
        <f>ROUND(BZ60,2)</f>
        <v>0</v>
      </c>
      <c r="D809" s="213">
        <f>ROUND(BZ61,0)</f>
        <v>0</v>
      </c>
      <c r="E809" s="213">
        <f>ROUND(BZ62,0)</f>
        <v>0</v>
      </c>
      <c r="F809" s="213">
        <f>ROUND(BZ63,0)</f>
        <v>0</v>
      </c>
      <c r="G809" s="213">
        <f>ROUND(BZ64,0)</f>
        <v>0</v>
      </c>
      <c r="H809" s="213">
        <f>ROUND(BZ65,0)</f>
        <v>0</v>
      </c>
      <c r="I809" s="213">
        <f>ROUND(BZ66,0)</f>
        <v>0</v>
      </c>
      <c r="J809" s="213">
        <f>ROUND(BZ67,0)</f>
        <v>0</v>
      </c>
      <c r="K809" s="213">
        <f>ROUND(BZ68,0)</f>
        <v>0</v>
      </c>
      <c r="L809" s="213">
        <f>ROUND(BZ69,0)</f>
        <v>0</v>
      </c>
      <c r="M809" s="213">
        <f>ROUND(BZ70,0)</f>
        <v>0</v>
      </c>
      <c r="N809" s="213"/>
      <c r="O809" s="213"/>
      <c r="P809" s="213">
        <f>IF(BZ76&gt;0,ROUND(BZ76,0),0)</f>
        <v>0</v>
      </c>
      <c r="Q809" s="213">
        <f>IF(BZ77&gt;0,ROUND(BZ77,0),0)</f>
        <v>0</v>
      </c>
      <c r="R809" s="213">
        <f>IF(BZ78&gt;0,ROUND(BZ78,0),0)</f>
        <v>0</v>
      </c>
      <c r="S809" s="213">
        <f>IF(BZ79&gt;0,ROUND(BZ79,0),0)</f>
        <v>0</v>
      </c>
      <c r="T809" s="215">
        <f>IF(BZ80&gt;0,ROUND(BZ80,2),0)</f>
        <v>0</v>
      </c>
      <c r="U809" s="213"/>
      <c r="V809" s="214"/>
      <c r="W809" s="213"/>
      <c r="X809" s="213"/>
      <c r="Y809" s="213"/>
      <c r="Z809" s="214"/>
      <c r="AA809" s="214"/>
      <c r="AB809" s="214"/>
      <c r="AC809" s="214"/>
      <c r="AD809" s="214"/>
      <c r="AE809" s="214"/>
      <c r="AF809" s="214"/>
      <c r="AG809" s="214"/>
      <c r="AH809" s="214"/>
      <c r="AI809" s="214"/>
      <c r="AJ809" s="214"/>
      <c r="AK809" s="214"/>
      <c r="AL809" s="214"/>
      <c r="AM809" s="214"/>
      <c r="AN809" s="214"/>
      <c r="AO809" s="214"/>
      <c r="AP809" s="214"/>
      <c r="AQ809" s="214"/>
      <c r="AR809" s="214"/>
      <c r="AS809" s="214"/>
      <c r="AT809" s="214"/>
      <c r="AU809" s="214"/>
      <c r="AV809" s="214"/>
      <c r="AW809" s="214"/>
      <c r="AX809" s="214"/>
      <c r="AY809" s="214"/>
      <c r="AZ809" s="214"/>
      <c r="BA809" s="214"/>
      <c r="BB809" s="214"/>
      <c r="BC809" s="214"/>
      <c r="BD809" s="214"/>
      <c r="BE809" s="214"/>
      <c r="BF809" s="214"/>
      <c r="BG809" s="214"/>
      <c r="BH809" s="214"/>
      <c r="BI809" s="214"/>
      <c r="BJ809" s="214"/>
      <c r="BK809" s="214"/>
      <c r="BL809" s="214"/>
      <c r="BM809" s="214"/>
      <c r="BN809" s="214"/>
      <c r="BO809" s="214"/>
      <c r="BP809" s="214"/>
      <c r="BQ809" s="214"/>
      <c r="BR809" s="214"/>
      <c r="BS809" s="214"/>
      <c r="BT809" s="214"/>
      <c r="BU809" s="214"/>
      <c r="BV809" s="214"/>
      <c r="BW809" s="214"/>
      <c r="BX809" s="214"/>
      <c r="BY809" s="214"/>
      <c r="BZ809" s="214"/>
      <c r="CA809" s="214"/>
      <c r="CB809" s="214"/>
      <c r="CC809" s="214"/>
      <c r="CD809" s="214"/>
      <c r="CE809" s="214"/>
    </row>
    <row r="810" spans="1:83" ht="12.65" customHeight="1" x14ac:dyDescent="0.3">
      <c r="A810" s="160" t="str">
        <f>RIGHT($C$83,3)&amp;"*"&amp;RIGHT($C$82,4)&amp;"*"&amp;CA$55&amp;"*"&amp;"A"</f>
        <v>079*2021*8740*A</v>
      </c>
      <c r="B810" s="213"/>
      <c r="C810" s="215">
        <f>ROUND(CA60,2)</f>
        <v>8</v>
      </c>
      <c r="D810" s="213">
        <f>ROUND(CA61,0)</f>
        <v>429417</v>
      </c>
      <c r="E810" s="213">
        <f>ROUND(CA62,0)</f>
        <v>146172</v>
      </c>
      <c r="F810" s="213">
        <f>ROUND(CA63,0)</f>
        <v>0</v>
      </c>
      <c r="G810" s="213">
        <f>ROUND(CA64,0)</f>
        <v>13392</v>
      </c>
      <c r="H810" s="213">
        <f>ROUND(CA65,0)</f>
        <v>0</v>
      </c>
      <c r="I810" s="213">
        <f>ROUND(CA66,0)</f>
        <v>4661</v>
      </c>
      <c r="J810" s="213">
        <f>ROUND(CA67,0)</f>
        <v>0</v>
      </c>
      <c r="K810" s="213">
        <f>ROUND(CA68,0)</f>
        <v>0</v>
      </c>
      <c r="L810" s="213">
        <f>ROUND(CA69,0)</f>
        <v>23486</v>
      </c>
      <c r="M810" s="213">
        <f>ROUND(CA70,0)</f>
        <v>0</v>
      </c>
      <c r="N810" s="213"/>
      <c r="O810" s="213"/>
      <c r="P810" s="213">
        <f>IF(CA76&gt;0,ROUND(CA76,0),0)</f>
        <v>0</v>
      </c>
      <c r="Q810" s="213">
        <f>IF(CA77&gt;0,ROUND(CA77,0),0)</f>
        <v>0</v>
      </c>
      <c r="R810" s="213">
        <f>IF(CA78&gt;0,ROUND(CA78,0),0)</f>
        <v>0</v>
      </c>
      <c r="S810" s="213">
        <f>IF(CA79&gt;0,ROUND(CA79,0),0)</f>
        <v>0</v>
      </c>
      <c r="T810" s="215">
        <f>IF(CA80&gt;0,ROUND(CA80,2),0)</f>
        <v>0</v>
      </c>
      <c r="U810" s="213"/>
      <c r="V810" s="214"/>
      <c r="W810" s="213"/>
      <c r="X810" s="213"/>
      <c r="Y810" s="213"/>
      <c r="Z810" s="214"/>
      <c r="AA810" s="214"/>
      <c r="AB810" s="214"/>
      <c r="AC810" s="214"/>
      <c r="AD810" s="214"/>
      <c r="AE810" s="214"/>
      <c r="AF810" s="214"/>
      <c r="AG810" s="214"/>
      <c r="AH810" s="214"/>
      <c r="AI810" s="214"/>
      <c r="AJ810" s="214"/>
      <c r="AK810" s="214"/>
      <c r="AL810" s="214"/>
      <c r="AM810" s="214"/>
      <c r="AN810" s="214"/>
      <c r="AO810" s="214"/>
      <c r="AP810" s="214"/>
      <c r="AQ810" s="214"/>
      <c r="AR810" s="214"/>
      <c r="AS810" s="214"/>
      <c r="AT810" s="214"/>
      <c r="AU810" s="214"/>
      <c r="AV810" s="214"/>
      <c r="AW810" s="214"/>
      <c r="AX810" s="214"/>
      <c r="AY810" s="214"/>
      <c r="AZ810" s="214"/>
      <c r="BA810" s="214"/>
      <c r="BB810" s="214"/>
      <c r="BC810" s="214"/>
      <c r="BD810" s="214"/>
      <c r="BE810" s="214"/>
      <c r="BF810" s="214"/>
      <c r="BG810" s="214"/>
      <c r="BH810" s="214"/>
      <c r="BI810" s="214"/>
      <c r="BJ810" s="214"/>
      <c r="BK810" s="214"/>
      <c r="BL810" s="214"/>
      <c r="BM810" s="214"/>
      <c r="BN810" s="214"/>
      <c r="BO810" s="214"/>
      <c r="BP810" s="214"/>
      <c r="BQ810" s="214"/>
      <c r="BR810" s="214"/>
      <c r="BS810" s="214"/>
      <c r="BT810" s="214"/>
      <c r="BU810" s="214"/>
      <c r="BV810" s="214"/>
      <c r="BW810" s="214"/>
      <c r="BX810" s="214"/>
      <c r="BY810" s="214"/>
      <c r="BZ810" s="214"/>
      <c r="CA810" s="214"/>
      <c r="CB810" s="214"/>
      <c r="CC810" s="214"/>
      <c r="CD810" s="214"/>
      <c r="CE810" s="214"/>
    </row>
    <row r="811" spans="1:83" ht="12.65" customHeight="1" x14ac:dyDescent="0.3">
      <c r="A811" s="160" t="str">
        <f>RIGHT($C$83,3)&amp;"*"&amp;RIGHT($C$82,4)&amp;"*"&amp;CB$55&amp;"*"&amp;"A"</f>
        <v>079*2021*8770*A</v>
      </c>
      <c r="B811" s="213"/>
      <c r="C811" s="215">
        <f>ROUND(CB60,2)</f>
        <v>0</v>
      </c>
      <c r="D811" s="213">
        <f>ROUND(CB61,0)</f>
        <v>0</v>
      </c>
      <c r="E811" s="213">
        <f>ROUND(CB62,0)</f>
        <v>0</v>
      </c>
      <c r="F811" s="213">
        <f>ROUND(CB63,0)</f>
        <v>0</v>
      </c>
      <c r="G811" s="213">
        <f>ROUND(CB64,0)</f>
        <v>0</v>
      </c>
      <c r="H811" s="213">
        <f>ROUND(CB65,0)</f>
        <v>0</v>
      </c>
      <c r="I811" s="213">
        <f>ROUND(CB66,0)</f>
        <v>0</v>
      </c>
      <c r="J811" s="213">
        <f>ROUND(CB67,0)</f>
        <v>0</v>
      </c>
      <c r="K811" s="213">
        <f>ROUND(CB68,0)</f>
        <v>0</v>
      </c>
      <c r="L811" s="213">
        <f>ROUND(CB69,0)</f>
        <v>0</v>
      </c>
      <c r="M811" s="213">
        <f>ROUND(CB70,0)</f>
        <v>0</v>
      </c>
      <c r="N811" s="213"/>
      <c r="O811" s="213"/>
      <c r="P811" s="213">
        <f>IF(CB76&gt;0,ROUND(CB76,0),0)</f>
        <v>0</v>
      </c>
      <c r="Q811" s="213">
        <f>IF(CB77&gt;0,ROUND(CB77,0),0)</f>
        <v>0</v>
      </c>
      <c r="R811" s="213">
        <f>IF(CB78&gt;0,ROUND(CB78,0),0)</f>
        <v>0</v>
      </c>
      <c r="S811" s="213">
        <f>IF(CB79&gt;0,ROUND(CB79,0),0)</f>
        <v>0</v>
      </c>
      <c r="T811" s="215">
        <f>IF(CB80&gt;0,ROUND(CB80,2),0)</f>
        <v>0</v>
      </c>
      <c r="U811" s="213"/>
      <c r="V811" s="214"/>
      <c r="W811" s="213"/>
      <c r="X811" s="213"/>
      <c r="Y811" s="213"/>
      <c r="Z811" s="214"/>
      <c r="AA811" s="214"/>
      <c r="AB811" s="214"/>
      <c r="AC811" s="214"/>
      <c r="AD811" s="214"/>
      <c r="AE811" s="214"/>
      <c r="AF811" s="214"/>
      <c r="AG811" s="214"/>
      <c r="AH811" s="214"/>
      <c r="AI811" s="214"/>
      <c r="AJ811" s="214"/>
      <c r="AK811" s="214"/>
      <c r="AL811" s="214"/>
      <c r="AM811" s="214"/>
      <c r="AN811" s="214"/>
      <c r="AO811" s="214"/>
      <c r="AP811" s="214"/>
      <c r="AQ811" s="214"/>
      <c r="AR811" s="214"/>
      <c r="AS811" s="214"/>
      <c r="AT811" s="214"/>
      <c r="AU811" s="214"/>
      <c r="AV811" s="214"/>
      <c r="AW811" s="214"/>
      <c r="AX811" s="214"/>
      <c r="AY811" s="214"/>
      <c r="AZ811" s="214"/>
      <c r="BA811" s="214"/>
      <c r="BB811" s="214"/>
      <c r="BC811" s="214"/>
      <c r="BD811" s="214"/>
      <c r="BE811" s="214"/>
      <c r="BF811" s="214"/>
      <c r="BG811" s="214"/>
      <c r="BH811" s="214"/>
      <c r="BI811" s="214"/>
      <c r="BJ811" s="214"/>
      <c r="BK811" s="214"/>
      <c r="BL811" s="214"/>
      <c r="BM811" s="214"/>
      <c r="BN811" s="214"/>
      <c r="BO811" s="214"/>
      <c r="BP811" s="214"/>
      <c r="BQ811" s="214"/>
      <c r="BR811" s="214"/>
      <c r="BS811" s="214"/>
      <c r="BT811" s="214"/>
      <c r="BU811" s="214"/>
      <c r="BV811" s="214"/>
      <c r="BW811" s="214"/>
      <c r="BX811" s="214"/>
      <c r="BY811" s="214"/>
      <c r="BZ811" s="214"/>
      <c r="CA811" s="214"/>
      <c r="CB811" s="214"/>
      <c r="CC811" s="214"/>
      <c r="CD811" s="214"/>
      <c r="CE811" s="214"/>
    </row>
    <row r="812" spans="1:83" ht="12.65" customHeight="1" x14ac:dyDescent="0.3">
      <c r="A812" s="160" t="str">
        <f>RIGHT($C$83,3)&amp;"*"&amp;RIGHT($C$82,4)&amp;"*"&amp;CC$55&amp;"*"&amp;"A"</f>
        <v>079*2021*8790*A</v>
      </c>
      <c r="B812" s="213"/>
      <c r="C812" s="215">
        <f>ROUND(CC60,2)</f>
        <v>0</v>
      </c>
      <c r="D812" s="213">
        <f>ROUND(CC61,0)</f>
        <v>0</v>
      </c>
      <c r="E812" s="213">
        <f>ROUND(CC62,0)</f>
        <v>0</v>
      </c>
      <c r="F812" s="213">
        <f>ROUND(CC63,0)</f>
        <v>0</v>
      </c>
      <c r="G812" s="213">
        <f>ROUND(CC64,0)</f>
        <v>0</v>
      </c>
      <c r="H812" s="213">
        <f>ROUND(CC65,0)</f>
        <v>0</v>
      </c>
      <c r="I812" s="213">
        <f>ROUND(CC66,0)</f>
        <v>0</v>
      </c>
      <c r="J812" s="213">
        <f>ROUND(CC67,0)</f>
        <v>0</v>
      </c>
      <c r="K812" s="213">
        <f>ROUND(CC68,0)</f>
        <v>0</v>
      </c>
      <c r="L812" s="213">
        <f>ROUND(CC69,0)</f>
        <v>0</v>
      </c>
      <c r="M812" s="213">
        <f>ROUND(CC70,0)</f>
        <v>0</v>
      </c>
      <c r="N812" s="213"/>
      <c r="O812" s="213"/>
      <c r="P812" s="213">
        <f>IF(CC76&gt;0,ROUND(CC76,0),0)</f>
        <v>0</v>
      </c>
      <c r="Q812" s="213">
        <f>IF(CC77&gt;0,ROUND(CC77,0),0)</f>
        <v>0</v>
      </c>
      <c r="R812" s="213">
        <f>IF(CC78&gt;0,ROUND(CC78,0),0)</f>
        <v>0</v>
      </c>
      <c r="S812" s="213">
        <f>IF(CC79&gt;0,ROUND(CC79,0),0)</f>
        <v>0</v>
      </c>
      <c r="T812" s="215">
        <f>IF(CC80&gt;0,ROUND(CC80,2),0)</f>
        <v>0</v>
      </c>
      <c r="U812" s="213"/>
      <c r="V812" s="214"/>
      <c r="W812" s="213"/>
      <c r="X812" s="213"/>
      <c r="Y812" s="213"/>
      <c r="Z812" s="214"/>
      <c r="AA812" s="214"/>
      <c r="AB812" s="214"/>
      <c r="AC812" s="214"/>
      <c r="AD812" s="214"/>
      <c r="AE812" s="214"/>
      <c r="AF812" s="214"/>
      <c r="AG812" s="214"/>
      <c r="AH812" s="214"/>
      <c r="AI812" s="214"/>
      <c r="AJ812" s="214"/>
      <c r="AK812" s="214"/>
      <c r="AL812" s="214"/>
      <c r="AM812" s="214"/>
      <c r="AN812" s="214"/>
      <c r="AO812" s="214"/>
      <c r="AP812" s="214"/>
      <c r="AQ812" s="214"/>
      <c r="AR812" s="214"/>
      <c r="AS812" s="214"/>
      <c r="AT812" s="214"/>
      <c r="AU812" s="214"/>
      <c r="AV812" s="214"/>
      <c r="AW812" s="214"/>
      <c r="AX812" s="214"/>
      <c r="AY812" s="214"/>
      <c r="AZ812" s="214"/>
      <c r="BA812" s="214"/>
      <c r="BB812" s="214"/>
      <c r="BC812" s="214"/>
      <c r="BD812" s="214"/>
      <c r="BE812" s="214"/>
      <c r="BF812" s="214"/>
      <c r="BG812" s="214"/>
      <c r="BH812" s="214"/>
      <c r="BI812" s="214"/>
      <c r="BJ812" s="214"/>
      <c r="BK812" s="214"/>
      <c r="BL812" s="214"/>
      <c r="BM812" s="214"/>
      <c r="BN812" s="214"/>
      <c r="BO812" s="214"/>
      <c r="BP812" s="214"/>
      <c r="BQ812" s="214"/>
      <c r="BR812" s="214"/>
      <c r="BS812" s="214"/>
      <c r="BT812" s="214"/>
      <c r="BU812" s="214"/>
      <c r="BV812" s="214"/>
      <c r="BW812" s="214"/>
      <c r="BX812" s="214"/>
      <c r="BY812" s="214"/>
      <c r="BZ812" s="214"/>
      <c r="CA812" s="214"/>
      <c r="CB812" s="214"/>
      <c r="CC812" s="214"/>
      <c r="CD812" s="214"/>
      <c r="CE812" s="214"/>
    </row>
    <row r="813" spans="1:83" ht="12.65" customHeight="1" x14ac:dyDescent="0.3">
      <c r="A813" s="160" t="str">
        <f>RIGHT($C$83,3)&amp;"*"&amp;RIGHT($C$82,4)&amp;"*"&amp;"9000"&amp;"*"&amp;"A"</f>
        <v>079*2021*9000*A</v>
      </c>
      <c r="B813" s="213"/>
      <c r="C813" s="216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6"/>
      <c r="U813" s="213">
        <f>ROUND(CD69,0)</f>
        <v>1920721</v>
      </c>
      <c r="V813" s="214">
        <f>ROUND(CD70,0)</f>
        <v>0</v>
      </c>
      <c r="W813" s="213">
        <f>ROUND(CE72,0)</f>
        <v>1411470</v>
      </c>
      <c r="X813" s="213">
        <f>ROUND(C131,0)</f>
        <v>0</v>
      </c>
      <c r="Y813" s="213"/>
      <c r="Z813" s="214"/>
      <c r="AA813" s="214"/>
      <c r="AB813" s="214"/>
      <c r="AC813" s="214"/>
      <c r="AD813" s="214"/>
      <c r="AE813" s="214"/>
      <c r="AF813" s="214"/>
      <c r="AG813" s="214"/>
      <c r="AH813" s="214"/>
      <c r="AI813" s="214"/>
      <c r="AJ813" s="214"/>
      <c r="AK813" s="214"/>
      <c r="AL813" s="214"/>
      <c r="AM813" s="214"/>
      <c r="AN813" s="214"/>
      <c r="AO813" s="214"/>
      <c r="AP813" s="214"/>
      <c r="AQ813" s="214"/>
      <c r="AR813" s="214"/>
      <c r="AS813" s="214"/>
      <c r="AT813" s="214"/>
      <c r="AU813" s="214"/>
      <c r="AV813" s="214"/>
      <c r="AW813" s="214"/>
      <c r="AX813" s="214"/>
      <c r="AY813" s="214"/>
      <c r="AZ813" s="214"/>
      <c r="BA813" s="214"/>
      <c r="BB813" s="214"/>
      <c r="BC813" s="214"/>
      <c r="BD813" s="214"/>
      <c r="BE813" s="214"/>
      <c r="BF813" s="214"/>
      <c r="BG813" s="214"/>
      <c r="BH813" s="214"/>
      <c r="BI813" s="214"/>
      <c r="BJ813" s="214"/>
      <c r="BK813" s="214"/>
      <c r="BL813" s="214"/>
      <c r="BM813" s="214"/>
      <c r="BN813" s="214"/>
      <c r="BO813" s="214"/>
      <c r="BP813" s="214"/>
      <c r="BQ813" s="214"/>
      <c r="BR813" s="214"/>
      <c r="BS813" s="214"/>
      <c r="BT813" s="214"/>
      <c r="BU813" s="214"/>
      <c r="BV813" s="214"/>
      <c r="BW813" s="214"/>
      <c r="BX813" s="214"/>
      <c r="BY813" s="214"/>
      <c r="BZ813" s="214"/>
      <c r="CA813" s="214"/>
      <c r="CB813" s="214"/>
      <c r="CC813" s="214"/>
      <c r="CD813" s="214"/>
      <c r="CE813" s="214"/>
    </row>
    <row r="814" spans="1:83" ht="12.65" customHeight="1" x14ac:dyDescent="0.3">
      <c r="B814" s="214"/>
      <c r="C814" s="214"/>
      <c r="D814" s="214"/>
      <c r="E814" s="214"/>
      <c r="F814" s="214"/>
      <c r="G814" s="214"/>
      <c r="H814" s="214"/>
      <c r="I814" s="214"/>
      <c r="J814" s="214"/>
      <c r="K814" s="214"/>
      <c r="L814" s="214"/>
      <c r="M814" s="214"/>
      <c r="N814" s="214"/>
      <c r="O814" s="214"/>
      <c r="P814" s="214"/>
      <c r="Q814" s="214"/>
      <c r="R814" s="214"/>
      <c r="S814" s="214"/>
      <c r="T814" s="214"/>
      <c r="U814" s="214"/>
      <c r="V814" s="214"/>
      <c r="W814" s="214"/>
      <c r="X814" s="214"/>
      <c r="Y814" s="214"/>
      <c r="Z814" s="214"/>
      <c r="AA814" s="214"/>
      <c r="AB814" s="214"/>
      <c r="AC814" s="214"/>
      <c r="AD814" s="214"/>
      <c r="AE814" s="214"/>
      <c r="AF814" s="214"/>
      <c r="AG814" s="214"/>
      <c r="AH814" s="214"/>
      <c r="AI814" s="214"/>
      <c r="AJ814" s="214"/>
      <c r="AK814" s="214"/>
      <c r="AL814" s="214"/>
      <c r="AM814" s="214"/>
      <c r="AN814" s="214"/>
      <c r="AO814" s="214"/>
      <c r="AP814" s="214"/>
      <c r="AQ814" s="214"/>
      <c r="AR814" s="214"/>
      <c r="AS814" s="214"/>
      <c r="AT814" s="214"/>
      <c r="AU814" s="214"/>
      <c r="AV814" s="214"/>
      <c r="AW814" s="214"/>
      <c r="AX814" s="214"/>
      <c r="AY814" s="214"/>
      <c r="AZ814" s="214"/>
      <c r="BA814" s="214"/>
      <c r="BB814" s="214"/>
      <c r="BC814" s="214"/>
      <c r="BD814" s="214"/>
      <c r="BE814" s="214"/>
      <c r="BF814" s="214"/>
      <c r="BG814" s="214"/>
      <c r="BH814" s="214"/>
      <c r="BI814" s="214"/>
      <c r="BJ814" s="214"/>
      <c r="BK814" s="214"/>
      <c r="BL814" s="214"/>
      <c r="BM814" s="214"/>
      <c r="BN814" s="214"/>
      <c r="BO814" s="214"/>
      <c r="BP814" s="214"/>
      <c r="BQ814" s="214"/>
      <c r="BR814" s="214"/>
      <c r="BS814" s="214"/>
      <c r="BT814" s="214"/>
      <c r="BU814" s="214"/>
      <c r="BV814" s="214"/>
      <c r="BW814" s="214"/>
      <c r="BX814" s="214"/>
      <c r="BY814" s="214"/>
      <c r="BZ814" s="214"/>
      <c r="CA814" s="214"/>
      <c r="CB814" s="214"/>
      <c r="CC814" s="214"/>
      <c r="CD814" s="214"/>
      <c r="CE814" s="214"/>
    </row>
    <row r="815" spans="1:83" ht="12.65" customHeight="1" x14ac:dyDescent="0.3">
      <c r="B815" s="217" t="s">
        <v>1039</v>
      </c>
      <c r="C815" s="218">
        <f t="shared" ref="C815:K815" si="22">SUM(C734:C813)</f>
        <v>129.63999999999999</v>
      </c>
      <c r="D815" s="214">
        <f t="shared" si="22"/>
        <v>13888964</v>
      </c>
      <c r="E815" s="214">
        <f t="shared" si="22"/>
        <v>4419359</v>
      </c>
      <c r="F815" s="214">
        <f t="shared" si="22"/>
        <v>0</v>
      </c>
      <c r="G815" s="214">
        <f t="shared" si="22"/>
        <v>3037344</v>
      </c>
      <c r="H815" s="214">
        <f t="shared" si="22"/>
        <v>0</v>
      </c>
      <c r="I815" s="214">
        <f t="shared" si="22"/>
        <v>4485080</v>
      </c>
      <c r="J815" s="214">
        <f t="shared" si="22"/>
        <v>1030241</v>
      </c>
      <c r="K815" s="214">
        <f t="shared" si="22"/>
        <v>166236</v>
      </c>
      <c r="L815" s="214">
        <f>SUM(L734:L813)+SUM(U734:U813)</f>
        <v>5717809</v>
      </c>
      <c r="M815" s="214">
        <f>SUM(M734:M813)+SUM(V734:V813)</f>
        <v>0</v>
      </c>
      <c r="N815" s="214">
        <f t="shared" ref="N815:Y815" si="23">SUM(N734:N813)</f>
        <v>57181952</v>
      </c>
      <c r="O815" s="214">
        <f t="shared" si="23"/>
        <v>11081928</v>
      </c>
      <c r="P815" s="214">
        <f t="shared" si="23"/>
        <v>56290</v>
      </c>
      <c r="Q815" s="214">
        <f t="shared" si="23"/>
        <v>0</v>
      </c>
      <c r="R815" s="214">
        <f t="shared" si="23"/>
        <v>0</v>
      </c>
      <c r="S815" s="214">
        <f t="shared" si="23"/>
        <v>64668</v>
      </c>
      <c r="T815" s="218">
        <f t="shared" si="23"/>
        <v>39.020000000000003</v>
      </c>
      <c r="U815" s="214">
        <f t="shared" si="23"/>
        <v>1920721</v>
      </c>
      <c r="V815" s="214">
        <f t="shared" si="23"/>
        <v>0</v>
      </c>
      <c r="W815" s="214">
        <f t="shared" si="23"/>
        <v>1411470</v>
      </c>
      <c r="X815" s="214">
        <f t="shared" si="23"/>
        <v>0</v>
      </c>
      <c r="Y815" s="214" t="e">
        <f t="shared" si="23"/>
        <v>#DIV/0!</v>
      </c>
      <c r="Z815" s="214"/>
      <c r="AA815" s="214"/>
      <c r="AB815" s="214"/>
      <c r="AC815" s="214"/>
      <c r="AD815" s="214"/>
      <c r="AE815" s="214"/>
      <c r="AF815" s="214"/>
      <c r="AG815" s="214"/>
      <c r="AH815" s="214"/>
      <c r="AI815" s="214"/>
      <c r="AJ815" s="214"/>
      <c r="AK815" s="214"/>
      <c r="AL815" s="214"/>
      <c r="AM815" s="214"/>
      <c r="AN815" s="214"/>
      <c r="AO815" s="214"/>
      <c r="AP815" s="214"/>
      <c r="AQ815" s="214"/>
      <c r="AR815" s="214"/>
      <c r="AS815" s="214"/>
      <c r="AT815" s="214"/>
      <c r="AU815" s="214"/>
      <c r="AV815" s="214"/>
      <c r="AW815" s="214"/>
      <c r="AX815" s="214"/>
      <c r="AY815" s="214"/>
      <c r="AZ815" s="214"/>
      <c r="BA815" s="214"/>
      <c r="BB815" s="214"/>
      <c r="BC815" s="214"/>
      <c r="BD815" s="214"/>
      <c r="BE815" s="214"/>
      <c r="BF815" s="214"/>
      <c r="BG815" s="214"/>
      <c r="BH815" s="214"/>
      <c r="BI815" s="214"/>
      <c r="BJ815" s="214"/>
      <c r="BK815" s="214"/>
      <c r="BL815" s="214"/>
      <c r="BM815" s="214"/>
      <c r="BN815" s="214"/>
      <c r="BO815" s="214"/>
      <c r="BP815" s="214"/>
      <c r="BQ815" s="214"/>
      <c r="BR815" s="214"/>
      <c r="BS815" s="214"/>
      <c r="BT815" s="214"/>
      <c r="BU815" s="214"/>
      <c r="BV815" s="214"/>
      <c r="BW815" s="214"/>
      <c r="BX815" s="214"/>
      <c r="BY815" s="214"/>
      <c r="BZ815" s="214"/>
      <c r="CA815" s="214"/>
      <c r="CB815" s="214"/>
      <c r="CC815" s="214"/>
      <c r="CD815" s="214"/>
      <c r="CE815" s="214"/>
    </row>
    <row r="816" spans="1:83" ht="12.65" customHeight="1" x14ac:dyDescent="0.3">
      <c r="B816" s="214" t="s">
        <v>1040</v>
      </c>
      <c r="C816" s="218">
        <f>CE60</f>
        <v>129.63999999999999</v>
      </c>
      <c r="D816" s="214">
        <f>CE61</f>
        <v>13888964</v>
      </c>
      <c r="E816" s="214">
        <f>CE62</f>
        <v>4419359</v>
      </c>
      <c r="F816" s="214">
        <f>CE63</f>
        <v>0</v>
      </c>
      <c r="G816" s="214">
        <f>CE64</f>
        <v>3037344</v>
      </c>
      <c r="H816" s="217">
        <f>CE65</f>
        <v>0</v>
      </c>
      <c r="I816" s="217">
        <f>CE66</f>
        <v>4485080</v>
      </c>
      <c r="J816" s="217">
        <f>CE67</f>
        <v>1030241</v>
      </c>
      <c r="K816" s="217">
        <f>CE68</f>
        <v>166236</v>
      </c>
      <c r="L816" s="217">
        <f>CE69</f>
        <v>5717809</v>
      </c>
      <c r="M816" s="217">
        <f>CE70</f>
        <v>0</v>
      </c>
      <c r="N816" s="214">
        <f>CE75</f>
        <v>57181952</v>
      </c>
      <c r="O816" s="214">
        <f>CE73</f>
        <v>11081928</v>
      </c>
      <c r="P816" s="214">
        <f>CE76</f>
        <v>56290</v>
      </c>
      <c r="Q816" s="214">
        <f>CE77</f>
        <v>0</v>
      </c>
      <c r="R816" s="214">
        <f>CE78</f>
        <v>0</v>
      </c>
      <c r="S816" s="214">
        <f>CE79</f>
        <v>64668</v>
      </c>
      <c r="T816" s="218">
        <f>CE80</f>
        <v>39.020000000000003</v>
      </c>
      <c r="U816" s="214" t="s">
        <v>1041</v>
      </c>
      <c r="V816" s="214" t="s">
        <v>1041</v>
      </c>
      <c r="W816" s="214" t="s">
        <v>1041</v>
      </c>
      <c r="X816" s="214" t="s">
        <v>1041</v>
      </c>
      <c r="Y816" s="214">
        <f>M716</f>
        <v>12660864</v>
      </c>
      <c r="Z816" s="214"/>
      <c r="AA816" s="214"/>
      <c r="AB816" s="214"/>
      <c r="AC816" s="214"/>
      <c r="AD816" s="214"/>
      <c r="AE816" s="214"/>
      <c r="AF816" s="214"/>
      <c r="AG816" s="214"/>
      <c r="AH816" s="214"/>
      <c r="AI816" s="214"/>
      <c r="AJ816" s="214"/>
      <c r="AK816" s="214"/>
      <c r="AL816" s="214"/>
      <c r="AM816" s="214"/>
      <c r="AN816" s="214"/>
      <c r="AO816" s="214"/>
      <c r="AP816" s="214"/>
      <c r="AQ816" s="214"/>
      <c r="AR816" s="214"/>
      <c r="AS816" s="214"/>
      <c r="AT816" s="214"/>
      <c r="AU816" s="214"/>
      <c r="AV816" s="214"/>
      <c r="AW816" s="214"/>
      <c r="AX816" s="214"/>
      <c r="AY816" s="214"/>
      <c r="AZ816" s="214"/>
      <c r="BA816" s="214"/>
      <c r="BB816" s="214"/>
      <c r="BC816" s="214"/>
      <c r="BD816" s="214"/>
      <c r="BE816" s="214"/>
      <c r="BF816" s="214"/>
      <c r="BG816" s="214"/>
      <c r="BH816" s="214"/>
      <c r="BI816" s="214"/>
      <c r="BJ816" s="214"/>
      <c r="BK816" s="214"/>
      <c r="BL816" s="214"/>
      <c r="BM816" s="214"/>
      <c r="BN816" s="214"/>
      <c r="BO816" s="214"/>
      <c r="BP816" s="214"/>
      <c r="BQ816" s="214"/>
      <c r="BR816" s="214"/>
      <c r="BS816" s="214"/>
      <c r="BT816" s="214"/>
      <c r="BU816" s="214"/>
      <c r="BV816" s="214"/>
      <c r="BW816" s="214"/>
      <c r="BX816" s="214"/>
      <c r="BY816" s="214"/>
      <c r="BZ816" s="214"/>
      <c r="CA816" s="214"/>
      <c r="CB816" s="214"/>
      <c r="CC816" s="214"/>
      <c r="CD816" s="214"/>
      <c r="CE816" s="214"/>
    </row>
    <row r="817" spans="2:15" ht="12.65" customHeight="1" x14ac:dyDescent="0.3">
      <c r="B817" s="1" t="s">
        <v>499</v>
      </c>
      <c r="C817" s="150" t="s">
        <v>1042</v>
      </c>
      <c r="D817" s="1">
        <f>C378</f>
        <v>13888964</v>
      </c>
      <c r="E817" s="1">
        <f>C379</f>
        <v>4419356</v>
      </c>
      <c r="F817" s="1">
        <f>C380</f>
        <v>0</v>
      </c>
      <c r="G817" s="185">
        <f>C381</f>
        <v>3037344</v>
      </c>
      <c r="H817" s="185">
        <f>C382</f>
        <v>0</v>
      </c>
      <c r="I817" s="185">
        <f>C383</f>
        <v>4485080</v>
      </c>
      <c r="J817" s="185">
        <f>C384</f>
        <v>1030241</v>
      </c>
      <c r="K817" s="185">
        <f>C385</f>
        <v>166236</v>
      </c>
      <c r="L817" s="185">
        <f>C386+C387+C388+C389</f>
        <v>5717809</v>
      </c>
      <c r="M817" s="185">
        <f>C370</f>
        <v>5518365</v>
      </c>
      <c r="N817" s="1">
        <f>D361</f>
        <v>57181952</v>
      </c>
      <c r="O817" s="1">
        <f>C359</f>
        <v>11081928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1" transitionEvaluation="1" transitionEntry="1" codeName="Sheet10">
    <pageSetUpPr autoPageBreaks="0" fitToPage="1"/>
  </sheetPr>
  <dimension ref="A1:CF816"/>
  <sheetViews>
    <sheetView showGridLines="0" topLeftCell="A61" zoomScale="75" workbookViewId="0">
      <selection activeCell="CE48" sqref="CE48:CE52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5" ht="12.75" customHeight="1" x14ac:dyDescent="0.3">
      <c r="A1" s="149" t="s">
        <v>0</v>
      </c>
    </row>
    <row r="2" spans="1:5" ht="12.75" customHeight="1" x14ac:dyDescent="0.3">
      <c r="A2" s="1" t="s">
        <v>1</v>
      </c>
      <c r="C2" s="178"/>
    </row>
    <row r="3" spans="1:5" ht="12.75" customHeight="1" x14ac:dyDescent="0.3">
      <c r="A3" s="150"/>
      <c r="C3" s="178"/>
    </row>
    <row r="4" spans="1:5" ht="12.75" customHeight="1" x14ac:dyDescent="0.3">
      <c r="C4" s="178"/>
    </row>
    <row r="5" spans="1:5" ht="12.75" customHeight="1" x14ac:dyDescent="0.3">
      <c r="A5" s="150" t="s">
        <v>1265</v>
      </c>
      <c r="C5" s="178"/>
    </row>
    <row r="6" spans="1:5" ht="12.75" customHeight="1" x14ac:dyDescent="0.3">
      <c r="A6" s="150" t="s">
        <v>3</v>
      </c>
      <c r="C6" s="178"/>
    </row>
    <row r="7" spans="1:5" ht="12.75" customHeight="1" x14ac:dyDescent="0.3">
      <c r="A7" s="150" t="s">
        <v>4</v>
      </c>
      <c r="C7" s="178"/>
    </row>
    <row r="8" spans="1:5" ht="12.75" customHeight="1" x14ac:dyDescent="0.3">
      <c r="C8" s="178"/>
    </row>
    <row r="9" spans="1:5" ht="12.75" customHeight="1" x14ac:dyDescent="0.3">
      <c r="C9" s="178"/>
    </row>
    <row r="10" spans="1:5" ht="12.75" customHeight="1" x14ac:dyDescent="0.3">
      <c r="A10" s="149" t="s">
        <v>5</v>
      </c>
      <c r="C10" s="178"/>
    </row>
    <row r="11" spans="1:5" ht="12.75" customHeight="1" x14ac:dyDescent="0.3">
      <c r="A11" s="149" t="s">
        <v>6</v>
      </c>
      <c r="C11" s="178"/>
    </row>
    <row r="12" spans="1:5" ht="12.75" customHeight="1" x14ac:dyDescent="0.3">
      <c r="C12" s="178"/>
    </row>
    <row r="13" spans="1:5" ht="12.75" customHeight="1" x14ac:dyDescent="0.3">
      <c r="C13" s="178"/>
    </row>
    <row r="14" spans="1:5" ht="12.75" customHeight="1" x14ac:dyDescent="0.3">
      <c r="A14" s="150" t="s">
        <v>7</v>
      </c>
      <c r="C14" s="178"/>
    </row>
    <row r="15" spans="1:5" ht="12.75" customHeight="1" x14ac:dyDescent="0.3">
      <c r="A15" s="150"/>
      <c r="C15" s="178"/>
    </row>
    <row r="16" spans="1:5" ht="12.75" customHeight="1" x14ac:dyDescent="0.3">
      <c r="A16" s="1" t="s">
        <v>1266</v>
      </c>
      <c r="C16" s="178"/>
      <c r="E16" s="179" t="s">
        <v>1267</v>
      </c>
    </row>
    <row r="17" spans="1:6" ht="12.75" customHeight="1" x14ac:dyDescent="0.3">
      <c r="A17" s="1" t="s">
        <v>10</v>
      </c>
      <c r="C17" s="179" t="s">
        <v>1267</v>
      </c>
    </row>
    <row r="18" spans="1:6" ht="12.75" customHeight="1" x14ac:dyDescent="0.3">
      <c r="A18" s="174"/>
      <c r="C18" s="178"/>
    </row>
    <row r="19" spans="1:6" ht="12.75" customHeight="1" x14ac:dyDescent="0.3">
      <c r="C19" s="178"/>
    </row>
    <row r="20" spans="1:6" ht="12.75" customHeight="1" x14ac:dyDescent="0.3">
      <c r="A20" s="180" t="s">
        <v>11</v>
      </c>
      <c r="B20" s="180"/>
      <c r="C20" s="181"/>
      <c r="D20" s="180"/>
      <c r="E20" s="180"/>
      <c r="F20" s="180"/>
    </row>
    <row r="21" spans="1:6" ht="22.5" customHeight="1" x14ac:dyDescent="0.3">
      <c r="A21" s="150"/>
      <c r="C21" s="178"/>
    </row>
    <row r="22" spans="1:6" ht="12.65" customHeight="1" x14ac:dyDescent="0.3">
      <c r="A22" s="182" t="s">
        <v>12</v>
      </c>
      <c r="B22" s="183"/>
      <c r="C22" s="184"/>
      <c r="D22" s="182"/>
      <c r="E22" s="182"/>
    </row>
    <row r="23" spans="1:6" ht="12.65" customHeight="1" x14ac:dyDescent="0.3">
      <c r="B23" s="150"/>
      <c r="C23" s="178"/>
    </row>
    <row r="24" spans="1:6" ht="12.65" customHeight="1" x14ac:dyDescent="0.3">
      <c r="A24" s="185" t="s">
        <v>13</v>
      </c>
      <c r="C24" s="178"/>
    </row>
    <row r="25" spans="1:6" ht="12.65" customHeight="1" x14ac:dyDescent="0.3">
      <c r="A25" s="149" t="s">
        <v>14</v>
      </c>
      <c r="C25" s="178"/>
    </row>
    <row r="26" spans="1:6" ht="12.65" customHeight="1" x14ac:dyDescent="0.3">
      <c r="A26" s="150" t="s">
        <v>15</v>
      </c>
      <c r="C26" s="178"/>
    </row>
    <row r="27" spans="1:6" ht="12.65" customHeight="1" x14ac:dyDescent="0.3">
      <c r="A27" s="149" t="s">
        <v>16</v>
      </c>
      <c r="C27" s="178"/>
    </row>
    <row r="28" spans="1:6" ht="12.65" customHeight="1" x14ac:dyDescent="0.3">
      <c r="A28" s="150" t="s">
        <v>17</v>
      </c>
      <c r="C28" s="178"/>
    </row>
    <row r="29" spans="1:6" ht="12.65" customHeight="1" x14ac:dyDescent="0.3">
      <c r="A29" s="149"/>
      <c r="C29" s="178"/>
    </row>
    <row r="30" spans="1:6" ht="12.65" customHeight="1" x14ac:dyDescent="0.3">
      <c r="A30" s="1" t="s">
        <v>18</v>
      </c>
      <c r="C30" s="178"/>
    </row>
    <row r="31" spans="1:6" ht="12.65" customHeight="1" x14ac:dyDescent="0.3">
      <c r="A31" s="150" t="s">
        <v>19</v>
      </c>
      <c r="C31" s="178"/>
    </row>
    <row r="32" spans="1:6" ht="12.65" customHeight="1" x14ac:dyDescent="0.3">
      <c r="A32" s="150" t="s">
        <v>20</v>
      </c>
      <c r="C32" s="178"/>
    </row>
    <row r="33" spans="1:83" ht="12.65" customHeight="1" x14ac:dyDescent="0.3">
      <c r="A33" s="149" t="s">
        <v>21</v>
      </c>
      <c r="C33" s="178"/>
    </row>
    <row r="34" spans="1:83" ht="12.65" customHeight="1" x14ac:dyDescent="0.3">
      <c r="A34" s="150" t="s">
        <v>22</v>
      </c>
      <c r="C34" s="178"/>
    </row>
    <row r="35" spans="1:83" ht="12.65" customHeight="1" x14ac:dyDescent="0.3">
      <c r="A35" s="150"/>
      <c r="C35" s="178"/>
    </row>
    <row r="36" spans="1:83" ht="12.65" customHeight="1" x14ac:dyDescent="0.3">
      <c r="A36" s="149" t="s">
        <v>23</v>
      </c>
      <c r="C36" s="178"/>
    </row>
    <row r="37" spans="1:83" ht="12.65" customHeight="1" x14ac:dyDescent="0.3">
      <c r="A37" s="150" t="s">
        <v>24</v>
      </c>
      <c r="C37" s="178"/>
    </row>
    <row r="38" spans="1:83" ht="12" customHeight="1" x14ac:dyDescent="0.3">
      <c r="A38" s="149"/>
      <c r="C38" s="178"/>
    </row>
    <row r="39" spans="1:83" ht="12.65" customHeight="1" x14ac:dyDescent="0.3">
      <c r="A39" s="150"/>
      <c r="C39" s="178"/>
    </row>
    <row r="40" spans="1:83" ht="12" customHeight="1" x14ac:dyDescent="0.3">
      <c r="A40" s="150"/>
      <c r="C40" s="178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78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89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136">
        <v>4574710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764322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185629</v>
      </c>
      <c r="Q48" s="129">
        <f>ROUND(((B48/CE61)*Q61),0)</f>
        <v>0</v>
      </c>
      <c r="R48" s="129">
        <f>ROUND(((B48/CE61)*R61),0)</f>
        <v>127840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295455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203856</v>
      </c>
      <c r="Z48" s="129">
        <f>ROUND(((B48/CE61)*Z61),0)</f>
        <v>40112</v>
      </c>
      <c r="AA48" s="129">
        <f>ROUND(((B48/CE61)*AA61),0)</f>
        <v>0</v>
      </c>
      <c r="AB48" s="129">
        <f>ROUND(((B48/CE61)*AB61),0)</f>
        <v>61655</v>
      </c>
      <c r="AC48" s="129">
        <f>ROUND(((B48/CE61)*AC61),0)</f>
        <v>53320</v>
      </c>
      <c r="AD48" s="129">
        <f>ROUND(((B48/CE61)*AD61),0)</f>
        <v>0</v>
      </c>
      <c r="AE48" s="129">
        <f>ROUND(((B48/CE61)*AE61),0)</f>
        <v>141561</v>
      </c>
      <c r="AF48" s="129">
        <f>ROUND(((B48/CE61)*AF61),0)</f>
        <v>0</v>
      </c>
      <c r="AG48" s="129">
        <f>ROUND(((B48/CE61)*AG61),0)</f>
        <v>458317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1139412</v>
      </c>
      <c r="AK48" s="129">
        <f>ROUND(((B48/CE61)*AK61),0)</f>
        <v>7639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101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107195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59410</v>
      </c>
      <c r="BE48" s="129">
        <f>ROUND(((B48/CE61)*BE61),0)</f>
        <v>89052</v>
      </c>
      <c r="BF48" s="129">
        <f>ROUND(((B48/CE61)*BF61),0)</f>
        <v>143445</v>
      </c>
      <c r="BG48" s="129">
        <f>ROUND(((B48/CE61)*BG61),0)</f>
        <v>0</v>
      </c>
      <c r="BH48" s="129">
        <f>ROUND(((B48/CE61)*BH61),0)</f>
        <v>66573</v>
      </c>
      <c r="BI48" s="129">
        <f>ROUND(((B48/CE61)*BI61),0)</f>
        <v>0</v>
      </c>
      <c r="BJ48" s="129">
        <f>ROUND(((B48/CE61)*BJ61),0)</f>
        <v>56954</v>
      </c>
      <c r="BK48" s="129">
        <f>ROUND(((B48/CE61)*BK61),0)</f>
        <v>929</v>
      </c>
      <c r="BL48" s="129">
        <f>ROUND(((B48/CE61)*BL61),0)</f>
        <v>172820</v>
      </c>
      <c r="BM48" s="129">
        <f>ROUND(((B48/CE61)*BM61),0)</f>
        <v>0</v>
      </c>
      <c r="BN48" s="129">
        <f>ROUND(((B48/CE61)*BN61),0)</f>
        <v>295448</v>
      </c>
      <c r="BO48" s="129">
        <f>ROUND(((B48/CE61)*BO61),0)</f>
        <v>41083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69687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19086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116888</v>
      </c>
      <c r="BZ48" s="129">
        <f>ROUND(((B48/CE61)*BZ61),0)</f>
        <v>0</v>
      </c>
      <c r="CA48" s="129">
        <f>ROUND(((B48/CE61)*CA61),0)</f>
        <v>135205</v>
      </c>
      <c r="CB48" s="129">
        <f>ROUND(((B48/CE61)*CB61),0)</f>
        <v>0</v>
      </c>
      <c r="CC48" s="129">
        <f>ROUND(((B48/CE61)*CC61),0)</f>
        <v>-278285</v>
      </c>
      <c r="CD48" s="129"/>
      <c r="CE48" s="129">
        <f>SUM(C48:CD48)</f>
        <v>4574709</v>
      </c>
    </row>
    <row r="49" spans="1:83" ht="12.65" customHeight="1" x14ac:dyDescent="0.3">
      <c r="A49" s="129" t="s">
        <v>222</v>
      </c>
      <c r="B49" s="129">
        <f>B47+B48</f>
        <v>4574710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224</v>
      </c>
      <c r="B52" s="137">
        <v>1426806</v>
      </c>
      <c r="C52" s="129">
        <f>ROUND((B52/(CE77+CF77)*C77),0)</f>
        <v>0</v>
      </c>
      <c r="D52" s="129">
        <f>ROUND((B52/(CE77+CF77)*D77),0)</f>
        <v>0</v>
      </c>
      <c r="E52" s="129">
        <f>ROUND((B52/(CE77+CF77)*E77),0)</f>
        <v>142018</v>
      </c>
      <c r="F52" s="129">
        <f>ROUND((B52/(CE77+CF77)*F77),0)</f>
        <v>0</v>
      </c>
      <c r="G52" s="129">
        <f>ROUND((B52/(CE77+CF77)*G77),0)</f>
        <v>0</v>
      </c>
      <c r="H52" s="129">
        <f>ROUND((B52/(CE77+CF77)*H77),0)</f>
        <v>0</v>
      </c>
      <c r="I52" s="129">
        <f>ROUND((B52/(CE77+CF77)*I77),0)</f>
        <v>0</v>
      </c>
      <c r="J52" s="129">
        <f>ROUND((B52/(CE77+CF77)*J77),0)</f>
        <v>0</v>
      </c>
      <c r="K52" s="129">
        <f>ROUND((B52/(CE77+CF77)*K77),0)</f>
        <v>0</v>
      </c>
      <c r="L52" s="129">
        <f>ROUND((B52/(CE77+CF77)*L77),0)</f>
        <v>69393</v>
      </c>
      <c r="M52" s="129">
        <f>ROUND((B52/(CE77+CF77)*M77),0)</f>
        <v>0</v>
      </c>
      <c r="N52" s="129">
        <f>ROUND((B52/(CE77+CF77)*N77),0)</f>
        <v>0</v>
      </c>
      <c r="O52" s="129">
        <f>ROUND((B52/(CE77+CF77)*O77),0)</f>
        <v>0</v>
      </c>
      <c r="P52" s="129">
        <f>ROUND((B52/(CE77+CF77)*P77),0)</f>
        <v>104313</v>
      </c>
      <c r="Q52" s="129">
        <f>ROUND((B52/(CE77+CF77)*Q77),0)</f>
        <v>0</v>
      </c>
      <c r="R52" s="129">
        <f>ROUND((B52/(CE77+CF77)*R77),0)</f>
        <v>1287</v>
      </c>
      <c r="S52" s="129">
        <f>ROUND((B52/(CE77+CF77)*S77),0)</f>
        <v>0</v>
      </c>
      <c r="T52" s="129">
        <f>ROUND((B52/(CE77+CF77)*T77),0)</f>
        <v>0</v>
      </c>
      <c r="U52" s="129">
        <f>ROUND((B52/(CE77+CF77)*U77),0)</f>
        <v>46534</v>
      </c>
      <c r="V52" s="129">
        <f>ROUND((B52/(CE77+CF77)*V77),0)</f>
        <v>0</v>
      </c>
      <c r="W52" s="129">
        <f>ROUND((B52/(CE77+CF77)*W77),0)</f>
        <v>0</v>
      </c>
      <c r="X52" s="129">
        <f>ROUND((B52/(CE77+CF77)*X77),0)</f>
        <v>0</v>
      </c>
      <c r="Y52" s="129">
        <f>ROUND((B52/(CE77+CF77)*Y77),0)</f>
        <v>0</v>
      </c>
      <c r="Z52" s="129">
        <f>ROUND((B52/(CE77+CF77)*Z77),0)</f>
        <v>99846</v>
      </c>
      <c r="AA52" s="129">
        <f>ROUND((B52/(CE77+CF77)*AA77),0)</f>
        <v>0</v>
      </c>
      <c r="AB52" s="129">
        <f>ROUND((B52/(CE77+CF77)*AB77),0)</f>
        <v>2365</v>
      </c>
      <c r="AC52" s="129">
        <f>ROUND((B52/(CE77+CF77)*AC77),0)</f>
        <v>26065</v>
      </c>
      <c r="AD52" s="129">
        <f>ROUND((B52/(CE77+CF77)*AD77),0)</f>
        <v>0</v>
      </c>
      <c r="AE52" s="129">
        <f>ROUND((B52/(CE77+CF77)*AE77),0)</f>
        <v>21020</v>
      </c>
      <c r="AF52" s="129">
        <f>ROUND((B52/(CE77+CF77)*AF77),0)</f>
        <v>0</v>
      </c>
      <c r="AG52" s="129">
        <f>ROUND((B52/(CE77+CF77)*AG77),0)</f>
        <v>133768</v>
      </c>
      <c r="AH52" s="129">
        <f>ROUND((B52/(CE77+CF77)*AH77),0)</f>
        <v>0</v>
      </c>
      <c r="AI52" s="129">
        <f>ROUND((B52/(CE77+CF77)*AI77),0)</f>
        <v>0</v>
      </c>
      <c r="AJ52" s="129">
        <f>ROUND((B52/(CE77+CF77)*AJ77),0)</f>
        <v>269191</v>
      </c>
      <c r="AK52" s="129">
        <f>ROUND((B52/(CE77+CF77)*AK77),0)</f>
        <v>526</v>
      </c>
      <c r="AL52" s="129">
        <f>ROUND((B52/(CE77+CF77)*AL77),0)</f>
        <v>1577</v>
      </c>
      <c r="AM52" s="129">
        <f>ROUND((B52/(CE77+CF77)*AM77),0)</f>
        <v>0</v>
      </c>
      <c r="AN52" s="129">
        <f>ROUND((B52/(CE77+CF77)*AN77),0)</f>
        <v>0</v>
      </c>
      <c r="AO52" s="129">
        <f>ROUND((B52/(CE77+CF77)*AO77),0)</f>
        <v>0</v>
      </c>
      <c r="AP52" s="129">
        <f>ROUND((B52/(CE77+CF77)*AP77),0)</f>
        <v>0</v>
      </c>
      <c r="AQ52" s="129">
        <f>ROUND((B52/(CE77+CF77)*AQ77),0)</f>
        <v>0</v>
      </c>
      <c r="AR52" s="129">
        <f>ROUND((B52/(CE77+CF77)*AR77),0)</f>
        <v>0</v>
      </c>
      <c r="AS52" s="129">
        <f>ROUND((B52/(CE77+CF77)*AS77),0)</f>
        <v>0</v>
      </c>
      <c r="AT52" s="129">
        <f>ROUND((B52/(CE77+CF77)*AT77),0)</f>
        <v>0</v>
      </c>
      <c r="AU52" s="129">
        <f>ROUND((B52/(CE77+CF77)*AU77),0)</f>
        <v>0</v>
      </c>
      <c r="AV52" s="129">
        <f>ROUND((B52/(CE77+CF77)*AV77),0)</f>
        <v>0</v>
      </c>
      <c r="AW52" s="129">
        <f>ROUND((B52/(CE77+CF77)*AW77),0)</f>
        <v>0</v>
      </c>
      <c r="AX52" s="129">
        <f>ROUND((B52/(CE77+CF77)*AX77),0)</f>
        <v>0</v>
      </c>
      <c r="AY52" s="129">
        <f>ROUND((B52/(CE77+CF77)*AY77),0)</f>
        <v>32581</v>
      </c>
      <c r="AZ52" s="129">
        <f>ROUND((B52/(CE77+CF77)*AZ77),0)</f>
        <v>14583</v>
      </c>
      <c r="BA52" s="129">
        <f>ROUND((B52/(CE77+CF77)*BA77),0)</f>
        <v>0</v>
      </c>
      <c r="BB52" s="129">
        <f>ROUND((B52/(CE77+CF77)*BB77),0)</f>
        <v>0</v>
      </c>
      <c r="BC52" s="129">
        <f>ROUND((B52/(CE77+CF77)*BC77),0)</f>
        <v>0</v>
      </c>
      <c r="BD52" s="129">
        <f>ROUND((B52/(CE77+CF77)*BD77),0)</f>
        <v>17552</v>
      </c>
      <c r="BE52" s="129">
        <f>ROUND((B52/(CE77+CF77)*BE77),0)</f>
        <v>90729</v>
      </c>
      <c r="BF52" s="129">
        <f>ROUND((B52/(CE77+CF77)*BF77),0)</f>
        <v>27353</v>
      </c>
      <c r="BG52" s="129">
        <f>ROUND((B52/(CE77+CF77)*BG77),0)</f>
        <v>0</v>
      </c>
      <c r="BH52" s="129">
        <f>ROUND((B52/(CE77+CF77)*BH77),0)</f>
        <v>15765</v>
      </c>
      <c r="BI52" s="129">
        <f>ROUND((B52/(CE77+CF77)*BI77),0)</f>
        <v>8855</v>
      </c>
      <c r="BJ52" s="129">
        <f>ROUND((B52/(CE77+CF77)*BJ77),0)</f>
        <v>35445</v>
      </c>
      <c r="BK52" s="129">
        <f>ROUND((B52/(CE77+CF77)*BK77),0)</f>
        <v>0</v>
      </c>
      <c r="BL52" s="129">
        <f>ROUND((B52/(CE77+CF77)*BL77),0)</f>
        <v>48951</v>
      </c>
      <c r="BM52" s="129">
        <f>ROUND((B52/(CE77+CF77)*BM77),0)</f>
        <v>0</v>
      </c>
      <c r="BN52" s="129">
        <f>ROUND((B52/(CE77+CF77)*BN77),0)</f>
        <v>86893</v>
      </c>
      <c r="BO52" s="129">
        <f>ROUND((B52/(CE77+CF77)*BO77),0)</f>
        <v>14425</v>
      </c>
      <c r="BP52" s="129">
        <f>ROUND((B52/(CE77+CF77)*BP77),0)</f>
        <v>1051</v>
      </c>
      <c r="BQ52" s="129">
        <f>ROUND((B52/(CE77+CF77)*BQ77),0)</f>
        <v>0</v>
      </c>
      <c r="BR52" s="129">
        <f>ROUND((B52/(CE77+CF77)*BR77),0)</f>
        <v>52314</v>
      </c>
      <c r="BS52" s="129">
        <f>ROUND((B52/(CE77+CF77)*BS77),0)</f>
        <v>0</v>
      </c>
      <c r="BT52" s="129">
        <f>ROUND((B52/(CE77+CF77)*BT77),0)</f>
        <v>0</v>
      </c>
      <c r="BU52" s="129">
        <f>ROUND((B52/(CE77+CF77)*BU77),0)</f>
        <v>0</v>
      </c>
      <c r="BV52" s="129">
        <f>ROUND((B52/(CE77+CF77)*BV77),0)</f>
        <v>53497</v>
      </c>
      <c r="BW52" s="129">
        <f>ROUND((B52/(CE77+CF77)*BW77),0)</f>
        <v>0</v>
      </c>
      <c r="BX52" s="129">
        <f>ROUND((B52/(CE77+CF77)*BX77),0)</f>
        <v>0</v>
      </c>
      <c r="BY52" s="129">
        <f>ROUND((B52/(CE77+CF77)*BY77),0)</f>
        <v>4467</v>
      </c>
      <c r="BZ52" s="129">
        <f>ROUND((B52/(CE77+CF77)*BZ77),0)</f>
        <v>0</v>
      </c>
      <c r="CA52" s="129">
        <f>ROUND((B52/(CE77+CF77)*CA77),0)</f>
        <v>0</v>
      </c>
      <c r="CB52" s="129">
        <f>ROUND((B52/(CE77+CF77)*CB77),0)</f>
        <v>4441</v>
      </c>
      <c r="CC52" s="129">
        <f>ROUND((B52/(CE77+CF77)*CC77),0)</f>
        <v>0</v>
      </c>
      <c r="CD52" s="129"/>
      <c r="CE52" s="129">
        <f>SUM(C52:CD52)</f>
        <v>1426805</v>
      </c>
    </row>
    <row r="53" spans="1:83" ht="12.65" customHeight="1" x14ac:dyDescent="0.3">
      <c r="A53" s="129" t="s">
        <v>222</v>
      </c>
      <c r="B53" s="129">
        <f>B51+B52</f>
        <v>1426806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0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89" t="s">
        <v>236</v>
      </c>
      <c r="S58" s="191" t="s">
        <v>237</v>
      </c>
      <c r="T58" s="191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1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1" t="s">
        <v>237</v>
      </c>
      <c r="AW58" s="191" t="s">
        <v>237</v>
      </c>
      <c r="AX58" s="191" t="s">
        <v>237</v>
      </c>
      <c r="AY58" s="126" t="s">
        <v>248</v>
      </c>
      <c r="AZ58" s="126" t="s">
        <v>248</v>
      </c>
      <c r="BA58" s="191" t="s">
        <v>237</v>
      </c>
      <c r="BB58" s="191" t="s">
        <v>237</v>
      </c>
      <c r="BC58" s="191" t="s">
        <v>237</v>
      </c>
      <c r="BD58" s="191" t="s">
        <v>237</v>
      </c>
      <c r="BE58" s="126" t="s">
        <v>249</v>
      </c>
      <c r="BF58" s="191" t="s">
        <v>237</v>
      </c>
      <c r="BG58" s="191" t="s">
        <v>237</v>
      </c>
      <c r="BH58" s="191" t="s">
        <v>237</v>
      </c>
      <c r="BI58" s="191" t="s">
        <v>237</v>
      </c>
      <c r="BJ58" s="191" t="s">
        <v>237</v>
      </c>
      <c r="BK58" s="191" t="s">
        <v>237</v>
      </c>
      <c r="BL58" s="191" t="s">
        <v>237</v>
      </c>
      <c r="BM58" s="191" t="s">
        <v>237</v>
      </c>
      <c r="BN58" s="191" t="s">
        <v>237</v>
      </c>
      <c r="BO58" s="191" t="s">
        <v>237</v>
      </c>
      <c r="BP58" s="191" t="s">
        <v>237</v>
      </c>
      <c r="BQ58" s="191" t="s">
        <v>237</v>
      </c>
      <c r="BR58" s="191" t="s">
        <v>237</v>
      </c>
      <c r="BS58" s="191" t="s">
        <v>237</v>
      </c>
      <c r="BT58" s="191" t="s">
        <v>237</v>
      </c>
      <c r="BU58" s="191" t="s">
        <v>237</v>
      </c>
      <c r="BV58" s="191" t="s">
        <v>237</v>
      </c>
      <c r="BW58" s="191" t="s">
        <v>237</v>
      </c>
      <c r="BX58" s="191" t="s">
        <v>237</v>
      </c>
      <c r="BY58" s="191" t="s">
        <v>237</v>
      </c>
      <c r="BZ58" s="191" t="s">
        <v>237</v>
      </c>
      <c r="CA58" s="191" t="s">
        <v>237</v>
      </c>
      <c r="CB58" s="191" t="s">
        <v>237</v>
      </c>
      <c r="CC58" s="191" t="s">
        <v>237</v>
      </c>
      <c r="CD58" s="191" t="s">
        <v>237</v>
      </c>
      <c r="CE58" s="191" t="s">
        <v>237</v>
      </c>
    </row>
    <row r="59" spans="1:83" ht="12.65" customHeight="1" x14ac:dyDescent="0.3">
      <c r="A59" s="127" t="s">
        <v>250</v>
      </c>
      <c r="B59" s="129"/>
      <c r="C59" s="137"/>
      <c r="D59" s="137"/>
      <c r="E59" s="137">
        <v>937</v>
      </c>
      <c r="F59" s="137"/>
      <c r="G59" s="137"/>
      <c r="H59" s="137"/>
      <c r="I59" s="137"/>
      <c r="J59" s="137"/>
      <c r="K59" s="137"/>
      <c r="L59" s="137">
        <v>658</v>
      </c>
      <c r="M59" s="137"/>
      <c r="N59" s="137"/>
      <c r="O59" s="137"/>
      <c r="P59" s="138"/>
      <c r="Q59" s="138"/>
      <c r="R59" s="138"/>
      <c r="S59" s="192"/>
      <c r="T59" s="192"/>
      <c r="U59" s="172">
        <v>11357</v>
      </c>
      <c r="V59" s="138"/>
      <c r="W59" s="138"/>
      <c r="X59" s="138"/>
      <c r="Y59" s="138"/>
      <c r="Z59" s="138"/>
      <c r="AA59" s="138"/>
      <c r="AB59" s="192"/>
      <c r="AC59" s="138"/>
      <c r="AD59" s="138"/>
      <c r="AE59" s="138">
        <v>3059</v>
      </c>
      <c r="AF59" s="138"/>
      <c r="AG59" s="138">
        <v>6450</v>
      </c>
      <c r="AH59" s="138"/>
      <c r="AI59" s="138"/>
      <c r="AJ59" s="138">
        <v>12874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2"/>
      <c r="AW59" s="192"/>
      <c r="AX59" s="192"/>
      <c r="AY59" s="138">
        <v>5892</v>
      </c>
      <c r="AZ59" s="138">
        <v>5892</v>
      </c>
      <c r="BA59" s="192"/>
      <c r="BB59" s="192"/>
      <c r="BC59" s="192"/>
      <c r="BD59" s="192"/>
      <c r="BE59" s="138">
        <v>54302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251</v>
      </c>
      <c r="B60" s="129"/>
      <c r="C60" s="139"/>
      <c r="D60" s="140"/>
      <c r="E60" s="140">
        <v>17.079999999999998</v>
      </c>
      <c r="F60" s="171"/>
      <c r="G60" s="140"/>
      <c r="H60" s="140"/>
      <c r="I60" s="140"/>
      <c r="J60" s="171"/>
      <c r="K60" s="140"/>
      <c r="L60" s="140"/>
      <c r="M60" s="140"/>
      <c r="N60" s="140"/>
      <c r="O60" s="140"/>
      <c r="P60" s="169">
        <v>3.23</v>
      </c>
      <c r="Q60" s="169"/>
      <c r="R60" s="169">
        <v>1.4</v>
      </c>
      <c r="S60" s="169"/>
      <c r="T60" s="169"/>
      <c r="U60" s="169">
        <v>7.27</v>
      </c>
      <c r="V60" s="169"/>
      <c r="W60" s="169"/>
      <c r="X60" s="169"/>
      <c r="Y60" s="169">
        <v>4.1399999999999997</v>
      </c>
      <c r="Z60" s="169">
        <v>0.89</v>
      </c>
      <c r="AA60" s="169"/>
      <c r="AB60" s="169">
        <v>0.96</v>
      </c>
      <c r="AC60" s="169">
        <v>1.1399999999999999</v>
      </c>
      <c r="AD60" s="169"/>
      <c r="AE60" s="169">
        <v>4.45</v>
      </c>
      <c r="AF60" s="169"/>
      <c r="AG60" s="169">
        <v>12.36</v>
      </c>
      <c r="AH60" s="169"/>
      <c r="AI60" s="169"/>
      <c r="AJ60" s="169">
        <v>23.82</v>
      </c>
      <c r="AK60" s="169">
        <v>0.47</v>
      </c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>
        <v>5.29</v>
      </c>
      <c r="AZ60" s="169"/>
      <c r="BA60" s="169"/>
      <c r="BB60" s="169"/>
      <c r="BC60" s="169"/>
      <c r="BD60" s="169">
        <v>2.2400000000000002</v>
      </c>
      <c r="BE60" s="169">
        <v>3.37</v>
      </c>
      <c r="BF60" s="169">
        <v>6.48</v>
      </c>
      <c r="BG60" s="169"/>
      <c r="BH60" s="169">
        <v>2.4</v>
      </c>
      <c r="BI60" s="169"/>
      <c r="BJ60" s="169">
        <v>2.0699999999999998</v>
      </c>
      <c r="BK60" s="169"/>
      <c r="BL60" s="169">
        <v>7.32</v>
      </c>
      <c r="BM60" s="169"/>
      <c r="BN60" s="169">
        <v>4.43</v>
      </c>
      <c r="BO60" s="169">
        <v>1</v>
      </c>
      <c r="BP60" s="169"/>
      <c r="BQ60" s="169"/>
      <c r="BR60" s="169">
        <v>2.66</v>
      </c>
      <c r="BS60" s="169"/>
      <c r="BT60" s="169"/>
      <c r="BU60" s="169"/>
      <c r="BV60" s="169">
        <v>1</v>
      </c>
      <c r="BW60" s="169"/>
      <c r="BX60" s="169"/>
      <c r="BY60" s="169">
        <v>1.72</v>
      </c>
      <c r="BZ60" s="169"/>
      <c r="CA60" s="169">
        <v>4.2699999999999996</v>
      </c>
      <c r="CB60" s="169"/>
      <c r="CC60" s="169"/>
      <c r="CD60" s="191" t="s">
        <v>237</v>
      </c>
      <c r="CE60" s="194">
        <f t="shared" ref="CE60:CE71" si="0">SUM(C60:CD60)</f>
        <v>121.46000000000002</v>
      </c>
    </row>
    <row r="61" spans="1:83" ht="12.65" customHeight="1" x14ac:dyDescent="0.3">
      <c r="A61" s="127" t="s">
        <v>252</v>
      </c>
      <c r="B61" s="129"/>
      <c r="C61" s="137">
        <v>0</v>
      </c>
      <c r="D61" s="137">
        <v>0</v>
      </c>
      <c r="E61" s="137">
        <v>2091371</v>
      </c>
      <c r="F61" s="138">
        <v>0</v>
      </c>
      <c r="G61" s="137">
        <v>0</v>
      </c>
      <c r="H61" s="137">
        <v>0</v>
      </c>
      <c r="I61" s="138">
        <v>0</v>
      </c>
      <c r="J61" s="138">
        <v>0</v>
      </c>
      <c r="K61" s="138">
        <v>0</v>
      </c>
      <c r="L61" s="138">
        <v>0</v>
      </c>
      <c r="M61" s="137">
        <v>0</v>
      </c>
      <c r="N61" s="137">
        <v>0</v>
      </c>
      <c r="O61" s="137">
        <v>0</v>
      </c>
      <c r="P61" s="138">
        <v>507926</v>
      </c>
      <c r="Q61" s="138">
        <v>0</v>
      </c>
      <c r="R61" s="138">
        <v>349800</v>
      </c>
      <c r="S61" s="138">
        <v>0</v>
      </c>
      <c r="T61" s="138">
        <v>0</v>
      </c>
      <c r="U61" s="138">
        <v>808436</v>
      </c>
      <c r="V61" s="138">
        <v>0</v>
      </c>
      <c r="W61" s="138">
        <v>0</v>
      </c>
      <c r="X61" s="138">
        <v>0</v>
      </c>
      <c r="Y61" s="138">
        <v>557799</v>
      </c>
      <c r="Z61" s="138">
        <v>109755</v>
      </c>
      <c r="AA61" s="138">
        <v>0</v>
      </c>
      <c r="AB61" s="138">
        <v>168704</v>
      </c>
      <c r="AC61" s="138">
        <v>145897</v>
      </c>
      <c r="AD61" s="138">
        <v>0</v>
      </c>
      <c r="AE61" s="138">
        <v>387344</v>
      </c>
      <c r="AF61" s="138">
        <v>0</v>
      </c>
      <c r="AG61" s="138">
        <v>1254066</v>
      </c>
      <c r="AH61" s="138">
        <v>0</v>
      </c>
      <c r="AI61" s="138">
        <v>0</v>
      </c>
      <c r="AJ61" s="138">
        <v>3117707</v>
      </c>
      <c r="AK61" s="138">
        <v>20902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277</v>
      </c>
      <c r="AW61" s="138">
        <v>0</v>
      </c>
      <c r="AX61" s="138">
        <v>0</v>
      </c>
      <c r="AY61" s="138">
        <v>293312</v>
      </c>
      <c r="AZ61" s="138">
        <v>0</v>
      </c>
      <c r="BA61" s="138">
        <v>0</v>
      </c>
      <c r="BB61" s="138">
        <v>0</v>
      </c>
      <c r="BC61" s="138">
        <v>0</v>
      </c>
      <c r="BD61" s="138">
        <v>162561</v>
      </c>
      <c r="BE61" s="138">
        <v>243668</v>
      </c>
      <c r="BF61" s="138">
        <v>392499</v>
      </c>
      <c r="BG61" s="138">
        <v>0</v>
      </c>
      <c r="BH61" s="138">
        <v>182160</v>
      </c>
      <c r="BI61" s="138">
        <v>0</v>
      </c>
      <c r="BJ61" s="138">
        <v>155841</v>
      </c>
      <c r="BK61" s="138">
        <v>2543</v>
      </c>
      <c r="BL61" s="138">
        <v>472877</v>
      </c>
      <c r="BM61" s="138">
        <v>0</v>
      </c>
      <c r="BN61" s="138">
        <v>808417</v>
      </c>
      <c r="BO61" s="138">
        <v>112414</v>
      </c>
      <c r="BP61" s="138">
        <v>0</v>
      </c>
      <c r="BQ61" s="138">
        <v>0</v>
      </c>
      <c r="BR61" s="138">
        <v>190681</v>
      </c>
      <c r="BS61" s="138">
        <v>0</v>
      </c>
      <c r="BT61" s="138">
        <v>0</v>
      </c>
      <c r="BU61" s="138">
        <v>0</v>
      </c>
      <c r="BV61" s="138">
        <v>52225</v>
      </c>
      <c r="BW61" s="138">
        <v>0</v>
      </c>
      <c r="BX61" s="138">
        <v>0</v>
      </c>
      <c r="BY61" s="138">
        <v>319834</v>
      </c>
      <c r="BZ61" s="138">
        <v>0</v>
      </c>
      <c r="CA61" s="138">
        <v>369953</v>
      </c>
      <c r="CB61" s="138">
        <v>0</v>
      </c>
      <c r="CC61" s="138">
        <v>-761454</v>
      </c>
      <c r="CD61" s="191" t="s">
        <v>237</v>
      </c>
      <c r="CE61" s="129">
        <f t="shared" si="0"/>
        <v>12517515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764322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185629</v>
      </c>
      <c r="Q62" s="129">
        <f t="shared" si="1"/>
        <v>0</v>
      </c>
      <c r="R62" s="129">
        <f t="shared" si="1"/>
        <v>127840</v>
      </c>
      <c r="S62" s="129">
        <f t="shared" si="1"/>
        <v>0</v>
      </c>
      <c r="T62" s="129">
        <f t="shared" si="1"/>
        <v>0</v>
      </c>
      <c r="U62" s="129">
        <f t="shared" si="1"/>
        <v>295455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203856</v>
      </c>
      <c r="Z62" s="129">
        <f t="shared" si="1"/>
        <v>40112</v>
      </c>
      <c r="AA62" s="129">
        <f t="shared" si="1"/>
        <v>0</v>
      </c>
      <c r="AB62" s="129">
        <f t="shared" si="1"/>
        <v>61655</v>
      </c>
      <c r="AC62" s="129">
        <f t="shared" si="1"/>
        <v>53320</v>
      </c>
      <c r="AD62" s="129">
        <f t="shared" si="1"/>
        <v>0</v>
      </c>
      <c r="AE62" s="129">
        <f t="shared" si="1"/>
        <v>141561</v>
      </c>
      <c r="AF62" s="129">
        <f t="shared" si="1"/>
        <v>0</v>
      </c>
      <c r="AG62" s="129">
        <f t="shared" si="1"/>
        <v>458317</v>
      </c>
      <c r="AH62" s="129">
        <f t="shared" si="1"/>
        <v>0</v>
      </c>
      <c r="AI62" s="129">
        <f t="shared" si="1"/>
        <v>0</v>
      </c>
      <c r="AJ62" s="129">
        <f t="shared" si="1"/>
        <v>1139412</v>
      </c>
      <c r="AK62" s="129">
        <f t="shared" si="1"/>
        <v>7639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101</v>
      </c>
      <c r="AW62" s="129">
        <f t="shared" si="1"/>
        <v>0</v>
      </c>
      <c r="AX62" s="129">
        <f t="shared" si="1"/>
        <v>0</v>
      </c>
      <c r="AY62" s="129">
        <f>ROUND(AY47+AY48,0)</f>
        <v>107195</v>
      </c>
      <c r="AZ62" s="129">
        <f>ROUND(AZ47+AZ48,0)</f>
        <v>0</v>
      </c>
      <c r="BA62" s="129">
        <f>ROUND(BA47+BA48,0)</f>
        <v>0</v>
      </c>
      <c r="BB62" s="129">
        <f t="shared" si="1"/>
        <v>0</v>
      </c>
      <c r="BC62" s="129">
        <f t="shared" si="1"/>
        <v>0</v>
      </c>
      <c r="BD62" s="129">
        <f t="shared" si="1"/>
        <v>59410</v>
      </c>
      <c r="BE62" s="129">
        <f t="shared" si="1"/>
        <v>89052</v>
      </c>
      <c r="BF62" s="129">
        <f t="shared" si="1"/>
        <v>143445</v>
      </c>
      <c r="BG62" s="129">
        <f t="shared" si="1"/>
        <v>0</v>
      </c>
      <c r="BH62" s="129">
        <f t="shared" si="1"/>
        <v>66573</v>
      </c>
      <c r="BI62" s="129">
        <f t="shared" si="1"/>
        <v>0</v>
      </c>
      <c r="BJ62" s="129">
        <f t="shared" si="1"/>
        <v>56954</v>
      </c>
      <c r="BK62" s="129">
        <f t="shared" si="1"/>
        <v>929</v>
      </c>
      <c r="BL62" s="129">
        <f t="shared" si="1"/>
        <v>172820</v>
      </c>
      <c r="BM62" s="129">
        <f t="shared" si="1"/>
        <v>0</v>
      </c>
      <c r="BN62" s="129">
        <f t="shared" si="1"/>
        <v>295448</v>
      </c>
      <c r="BO62" s="129">
        <f t="shared" ref="BO62:CC62" si="2">ROUND(BO47+BO48,0)</f>
        <v>41083</v>
      </c>
      <c r="BP62" s="129">
        <f t="shared" si="2"/>
        <v>0</v>
      </c>
      <c r="BQ62" s="129">
        <f t="shared" si="2"/>
        <v>0</v>
      </c>
      <c r="BR62" s="129">
        <f t="shared" si="2"/>
        <v>69687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19086</v>
      </c>
      <c r="BW62" s="129">
        <f t="shared" si="2"/>
        <v>0</v>
      </c>
      <c r="BX62" s="129">
        <f t="shared" si="2"/>
        <v>0</v>
      </c>
      <c r="BY62" s="129">
        <f t="shared" si="2"/>
        <v>116888</v>
      </c>
      <c r="BZ62" s="129">
        <f t="shared" si="2"/>
        <v>0</v>
      </c>
      <c r="CA62" s="129">
        <f t="shared" si="2"/>
        <v>135205</v>
      </c>
      <c r="CB62" s="129">
        <f t="shared" si="2"/>
        <v>0</v>
      </c>
      <c r="CC62" s="129">
        <f t="shared" si="2"/>
        <v>-278285</v>
      </c>
      <c r="CD62" s="191" t="s">
        <v>237</v>
      </c>
      <c r="CE62" s="129">
        <f t="shared" si="0"/>
        <v>4574709</v>
      </c>
    </row>
    <row r="63" spans="1:83" ht="12.65" customHeight="1" x14ac:dyDescent="0.3">
      <c r="A63" s="127" t="s">
        <v>253</v>
      </c>
      <c r="B63" s="129"/>
      <c r="C63" s="137">
        <v>0</v>
      </c>
      <c r="D63" s="137">
        <v>0</v>
      </c>
      <c r="E63" s="137">
        <v>0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10800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1950073</v>
      </c>
      <c r="AH63" s="138">
        <v>0</v>
      </c>
      <c r="AI63" s="138">
        <v>0</v>
      </c>
      <c r="AJ63" s="138">
        <v>0</v>
      </c>
      <c r="AK63" s="138">
        <v>1900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19318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15960</v>
      </c>
      <c r="CB63" s="138">
        <v>0</v>
      </c>
      <c r="CC63" s="138">
        <v>0</v>
      </c>
      <c r="CD63" s="191" t="s">
        <v>237</v>
      </c>
      <c r="CE63" s="129">
        <f t="shared" si="0"/>
        <v>1998051</v>
      </c>
    </row>
    <row r="64" spans="1:83" ht="12.65" customHeight="1" x14ac:dyDescent="0.3">
      <c r="A64" s="127" t="s">
        <v>254</v>
      </c>
      <c r="B64" s="129"/>
      <c r="C64" s="137">
        <v>0</v>
      </c>
      <c r="D64" s="137">
        <v>0</v>
      </c>
      <c r="E64" s="138">
        <v>217496</v>
      </c>
      <c r="F64" s="138">
        <v>0</v>
      </c>
      <c r="G64" s="137">
        <v>0</v>
      </c>
      <c r="H64" s="137">
        <v>0</v>
      </c>
      <c r="I64" s="138">
        <v>0</v>
      </c>
      <c r="J64" s="138">
        <v>0</v>
      </c>
      <c r="K64" s="138">
        <v>0</v>
      </c>
      <c r="L64" s="138">
        <v>0</v>
      </c>
      <c r="M64" s="137">
        <v>0</v>
      </c>
      <c r="N64" s="137">
        <v>0</v>
      </c>
      <c r="O64" s="137">
        <v>0</v>
      </c>
      <c r="P64" s="138">
        <v>166426</v>
      </c>
      <c r="Q64" s="138">
        <v>0</v>
      </c>
      <c r="R64" s="138">
        <v>986</v>
      </c>
      <c r="S64" s="138">
        <v>0</v>
      </c>
      <c r="T64" s="138">
        <v>0</v>
      </c>
      <c r="U64" s="138">
        <v>365105</v>
      </c>
      <c r="V64" s="138">
        <v>0</v>
      </c>
      <c r="W64" s="138">
        <v>0</v>
      </c>
      <c r="X64" s="138">
        <v>2</v>
      </c>
      <c r="Y64" s="138">
        <v>27920</v>
      </c>
      <c r="Z64" s="138">
        <v>252</v>
      </c>
      <c r="AA64" s="138">
        <v>0</v>
      </c>
      <c r="AB64" s="138">
        <v>555791</v>
      </c>
      <c r="AC64" s="138">
        <v>2463</v>
      </c>
      <c r="AD64" s="138">
        <v>0</v>
      </c>
      <c r="AE64" s="138">
        <v>13879</v>
      </c>
      <c r="AF64" s="138">
        <v>1175</v>
      </c>
      <c r="AG64" s="138">
        <v>137594</v>
      </c>
      <c r="AH64" s="138">
        <v>0</v>
      </c>
      <c r="AI64" s="138">
        <v>0</v>
      </c>
      <c r="AJ64" s="138">
        <v>171466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112845</v>
      </c>
      <c r="AZ64" s="138">
        <v>0</v>
      </c>
      <c r="BA64" s="138">
        <v>0</v>
      </c>
      <c r="BB64" s="138">
        <v>0</v>
      </c>
      <c r="BC64" s="138">
        <v>0</v>
      </c>
      <c r="BD64" s="138">
        <v>439</v>
      </c>
      <c r="BE64" s="138">
        <v>3944</v>
      </c>
      <c r="BF64" s="138">
        <v>47584</v>
      </c>
      <c r="BG64" s="138">
        <v>0</v>
      </c>
      <c r="BH64" s="138">
        <v>99542</v>
      </c>
      <c r="BI64" s="138">
        <v>0</v>
      </c>
      <c r="BJ64" s="138">
        <v>479</v>
      </c>
      <c r="BK64" s="138">
        <v>12277</v>
      </c>
      <c r="BL64" s="138">
        <v>9989</v>
      </c>
      <c r="BM64" s="138">
        <v>0</v>
      </c>
      <c r="BN64" s="138">
        <v>50977</v>
      </c>
      <c r="BO64" s="138">
        <v>2874</v>
      </c>
      <c r="BP64" s="138">
        <v>4880</v>
      </c>
      <c r="BQ64" s="138">
        <v>0</v>
      </c>
      <c r="BR64" s="138">
        <v>5385</v>
      </c>
      <c r="BS64" s="138">
        <v>0</v>
      </c>
      <c r="BT64" s="138">
        <v>0</v>
      </c>
      <c r="BU64" s="138">
        <v>0</v>
      </c>
      <c r="BV64" s="138">
        <v>352</v>
      </c>
      <c r="BW64" s="138">
        <v>0</v>
      </c>
      <c r="BX64" s="138">
        <v>0</v>
      </c>
      <c r="BY64" s="138">
        <v>0</v>
      </c>
      <c r="BZ64" s="138">
        <v>0</v>
      </c>
      <c r="CA64" s="138">
        <v>9711</v>
      </c>
      <c r="CB64" s="138">
        <v>0</v>
      </c>
      <c r="CC64" s="138">
        <v>0</v>
      </c>
      <c r="CD64" s="191" t="s">
        <v>237</v>
      </c>
      <c r="CE64" s="129">
        <f t="shared" si="0"/>
        <v>2021833</v>
      </c>
    </row>
    <row r="65" spans="1:84" ht="12.65" customHeight="1" x14ac:dyDescent="0.3">
      <c r="A65" s="127" t="s">
        <v>255</v>
      </c>
      <c r="B65" s="129"/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0</v>
      </c>
      <c r="M65" s="137">
        <v>0</v>
      </c>
      <c r="N65" s="137">
        <v>0</v>
      </c>
      <c r="O65" s="137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31423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320229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1" t="s">
        <v>237</v>
      </c>
      <c r="CE65" s="129">
        <f t="shared" si="0"/>
        <v>351652</v>
      </c>
    </row>
    <row r="66" spans="1:84" ht="12.65" customHeight="1" x14ac:dyDescent="0.3">
      <c r="A66" s="127" t="s">
        <v>256</v>
      </c>
      <c r="B66" s="129"/>
      <c r="C66" s="137">
        <v>0</v>
      </c>
      <c r="D66" s="137">
        <v>0</v>
      </c>
      <c r="E66" s="137">
        <v>65441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0</v>
      </c>
      <c r="M66" s="137">
        <v>0</v>
      </c>
      <c r="N66" s="137">
        <v>0</v>
      </c>
      <c r="O66" s="138">
        <v>0</v>
      </c>
      <c r="P66" s="138">
        <v>43985</v>
      </c>
      <c r="Q66" s="138">
        <v>0</v>
      </c>
      <c r="R66" s="138">
        <v>0</v>
      </c>
      <c r="S66" s="137">
        <v>0</v>
      </c>
      <c r="T66" s="137">
        <v>0</v>
      </c>
      <c r="U66" s="138">
        <v>252416</v>
      </c>
      <c r="V66" s="138">
        <v>0</v>
      </c>
      <c r="W66" s="138">
        <v>0</v>
      </c>
      <c r="X66" s="138">
        <v>0</v>
      </c>
      <c r="Y66" s="138">
        <v>446285</v>
      </c>
      <c r="Z66" s="138">
        <v>1408</v>
      </c>
      <c r="AA66" s="138">
        <v>0</v>
      </c>
      <c r="AB66" s="138">
        <v>118539</v>
      </c>
      <c r="AC66" s="138">
        <v>5090</v>
      </c>
      <c r="AD66" s="138">
        <v>0</v>
      </c>
      <c r="AE66" s="138">
        <v>62370</v>
      </c>
      <c r="AF66" s="138">
        <v>17935</v>
      </c>
      <c r="AG66" s="138">
        <v>40465</v>
      </c>
      <c r="AH66" s="138">
        <v>0</v>
      </c>
      <c r="AI66" s="138">
        <v>0</v>
      </c>
      <c r="AJ66" s="138">
        <v>97623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3140</v>
      </c>
      <c r="AZ66" s="138">
        <v>0</v>
      </c>
      <c r="BA66" s="138">
        <v>0</v>
      </c>
      <c r="BB66" s="138">
        <v>0</v>
      </c>
      <c r="BC66" s="138">
        <v>0</v>
      </c>
      <c r="BD66" s="138">
        <v>524</v>
      </c>
      <c r="BE66" s="138">
        <v>215829</v>
      </c>
      <c r="BF66" s="138">
        <v>4976</v>
      </c>
      <c r="BG66" s="138">
        <v>0</v>
      </c>
      <c r="BH66" s="138">
        <v>899400</v>
      </c>
      <c r="BI66" s="138">
        <v>0</v>
      </c>
      <c r="BJ66" s="138">
        <v>191308</v>
      </c>
      <c r="BK66" s="138">
        <v>865928</v>
      </c>
      <c r="BL66" s="138">
        <v>9175</v>
      </c>
      <c r="BM66" s="138">
        <v>0</v>
      </c>
      <c r="BN66" s="138">
        <v>169358</v>
      </c>
      <c r="BO66" s="138">
        <v>3752</v>
      </c>
      <c r="BP66" s="138">
        <v>3810</v>
      </c>
      <c r="BQ66" s="138">
        <v>0</v>
      </c>
      <c r="BR66" s="138">
        <v>34366</v>
      </c>
      <c r="BS66" s="138">
        <v>0</v>
      </c>
      <c r="BT66" s="138">
        <v>0</v>
      </c>
      <c r="BU66" s="138">
        <v>0</v>
      </c>
      <c r="BV66" s="138">
        <v>0</v>
      </c>
      <c r="BW66" s="138">
        <v>0</v>
      </c>
      <c r="BX66" s="138">
        <v>0</v>
      </c>
      <c r="BY66" s="138">
        <v>0</v>
      </c>
      <c r="BZ66" s="138">
        <v>0</v>
      </c>
      <c r="CA66" s="138">
        <v>3962</v>
      </c>
      <c r="CB66" s="138">
        <v>0</v>
      </c>
      <c r="CC66" s="138">
        <v>0</v>
      </c>
      <c r="CD66" s="191" t="s">
        <v>237</v>
      </c>
      <c r="CE66" s="129">
        <f t="shared" si="0"/>
        <v>3557085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142018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69393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104313</v>
      </c>
      <c r="Q67" s="129">
        <f t="shared" si="3"/>
        <v>0</v>
      </c>
      <c r="R67" s="129">
        <f t="shared" si="3"/>
        <v>1287</v>
      </c>
      <c r="S67" s="129">
        <f t="shared" si="3"/>
        <v>0</v>
      </c>
      <c r="T67" s="129">
        <f t="shared" si="3"/>
        <v>0</v>
      </c>
      <c r="U67" s="129">
        <f t="shared" si="3"/>
        <v>46534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0</v>
      </c>
      <c r="Z67" s="129">
        <f t="shared" si="3"/>
        <v>99846</v>
      </c>
      <c r="AA67" s="129">
        <f t="shared" si="3"/>
        <v>0</v>
      </c>
      <c r="AB67" s="129">
        <f t="shared" si="3"/>
        <v>2365</v>
      </c>
      <c r="AC67" s="129">
        <f t="shared" si="3"/>
        <v>26065</v>
      </c>
      <c r="AD67" s="129">
        <f t="shared" si="3"/>
        <v>0</v>
      </c>
      <c r="AE67" s="129">
        <f t="shared" si="3"/>
        <v>21020</v>
      </c>
      <c r="AF67" s="129">
        <f t="shared" si="3"/>
        <v>0</v>
      </c>
      <c r="AG67" s="129">
        <f t="shared" si="3"/>
        <v>133768</v>
      </c>
      <c r="AH67" s="129">
        <f t="shared" si="3"/>
        <v>0</v>
      </c>
      <c r="AI67" s="129">
        <f t="shared" si="3"/>
        <v>0</v>
      </c>
      <c r="AJ67" s="129">
        <f t="shared" si="3"/>
        <v>269191</v>
      </c>
      <c r="AK67" s="129">
        <f t="shared" si="3"/>
        <v>526</v>
      </c>
      <c r="AL67" s="129">
        <f t="shared" si="3"/>
        <v>1577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32581</v>
      </c>
      <c r="AZ67" s="129">
        <f>ROUND(AZ51+AZ52,0)</f>
        <v>14583</v>
      </c>
      <c r="BA67" s="129">
        <f>ROUND(BA51+BA52,0)</f>
        <v>0</v>
      </c>
      <c r="BB67" s="129">
        <f t="shared" si="3"/>
        <v>0</v>
      </c>
      <c r="BC67" s="129">
        <f t="shared" si="3"/>
        <v>0</v>
      </c>
      <c r="BD67" s="129">
        <f t="shared" si="3"/>
        <v>17552</v>
      </c>
      <c r="BE67" s="129">
        <f t="shared" si="3"/>
        <v>90729</v>
      </c>
      <c r="BF67" s="129">
        <f t="shared" si="3"/>
        <v>27353</v>
      </c>
      <c r="BG67" s="129">
        <f t="shared" si="3"/>
        <v>0</v>
      </c>
      <c r="BH67" s="129">
        <f t="shared" si="3"/>
        <v>15765</v>
      </c>
      <c r="BI67" s="129">
        <f t="shared" si="3"/>
        <v>8855</v>
      </c>
      <c r="BJ67" s="129">
        <f t="shared" si="3"/>
        <v>35445</v>
      </c>
      <c r="BK67" s="129">
        <f t="shared" si="3"/>
        <v>0</v>
      </c>
      <c r="BL67" s="129">
        <f t="shared" si="3"/>
        <v>48951</v>
      </c>
      <c r="BM67" s="129">
        <f t="shared" si="3"/>
        <v>0</v>
      </c>
      <c r="BN67" s="129">
        <f t="shared" si="3"/>
        <v>86893</v>
      </c>
      <c r="BO67" s="129">
        <f t="shared" si="3"/>
        <v>14425</v>
      </c>
      <c r="BP67" s="129">
        <f t="shared" si="3"/>
        <v>1051</v>
      </c>
      <c r="BQ67" s="129">
        <f t="shared" ref="BQ67:CC67" si="4">ROUND(BQ51+BQ52,0)</f>
        <v>0</v>
      </c>
      <c r="BR67" s="129">
        <f t="shared" si="4"/>
        <v>52314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53497</v>
      </c>
      <c r="BW67" s="129">
        <f t="shared" si="4"/>
        <v>0</v>
      </c>
      <c r="BX67" s="129">
        <f t="shared" si="4"/>
        <v>0</v>
      </c>
      <c r="BY67" s="129">
        <f t="shared" si="4"/>
        <v>4467</v>
      </c>
      <c r="BZ67" s="129">
        <f t="shared" si="4"/>
        <v>0</v>
      </c>
      <c r="CA67" s="129">
        <f t="shared" si="4"/>
        <v>0</v>
      </c>
      <c r="CB67" s="129">
        <f t="shared" si="4"/>
        <v>4441</v>
      </c>
      <c r="CC67" s="129">
        <f t="shared" si="4"/>
        <v>0</v>
      </c>
      <c r="CD67" s="191" t="s">
        <v>237</v>
      </c>
      <c r="CE67" s="129">
        <f t="shared" si="0"/>
        <v>1426805</v>
      </c>
    </row>
    <row r="68" spans="1:84" ht="12.65" customHeight="1" x14ac:dyDescent="0.3">
      <c r="A68" s="127" t="s">
        <v>257</v>
      </c>
      <c r="B68" s="129"/>
      <c r="C68" s="137">
        <v>0</v>
      </c>
      <c r="D68" s="137">
        <v>0</v>
      </c>
      <c r="E68" s="137">
        <v>9805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8">
        <v>0</v>
      </c>
      <c r="L68" s="138">
        <v>0</v>
      </c>
      <c r="M68" s="137">
        <v>0</v>
      </c>
      <c r="N68" s="137">
        <v>0</v>
      </c>
      <c r="O68" s="137">
        <v>0</v>
      </c>
      <c r="P68" s="138">
        <v>2914</v>
      </c>
      <c r="Q68" s="138">
        <v>0</v>
      </c>
      <c r="R68" s="138">
        <v>0</v>
      </c>
      <c r="S68" s="138">
        <v>0</v>
      </c>
      <c r="T68" s="138">
        <v>0</v>
      </c>
      <c r="U68" s="138">
        <v>0</v>
      </c>
      <c r="V68" s="138">
        <v>0</v>
      </c>
      <c r="W68" s="138">
        <v>0</v>
      </c>
      <c r="X68" s="138">
        <v>0</v>
      </c>
      <c r="Y68" s="138">
        <v>4960</v>
      </c>
      <c r="Z68" s="138">
        <v>0</v>
      </c>
      <c r="AA68" s="138">
        <v>0</v>
      </c>
      <c r="AB68" s="138">
        <v>0</v>
      </c>
      <c r="AC68" s="138">
        <v>0</v>
      </c>
      <c r="AD68" s="138">
        <v>0</v>
      </c>
      <c r="AE68" s="138">
        <v>14</v>
      </c>
      <c r="AF68" s="138">
        <v>0</v>
      </c>
      <c r="AG68" s="138">
        <v>4892</v>
      </c>
      <c r="AH68" s="138">
        <v>0</v>
      </c>
      <c r="AI68" s="138">
        <v>0</v>
      </c>
      <c r="AJ68" s="138">
        <v>148563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0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13</v>
      </c>
      <c r="AZ68" s="138">
        <v>0</v>
      </c>
      <c r="BA68" s="138">
        <v>0</v>
      </c>
      <c r="BB68" s="138">
        <v>0</v>
      </c>
      <c r="BC68" s="138">
        <v>0</v>
      </c>
      <c r="BD68" s="138">
        <v>0</v>
      </c>
      <c r="BE68" s="138">
        <v>7455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2911</v>
      </c>
      <c r="BL68" s="138">
        <v>0</v>
      </c>
      <c r="BM68" s="138">
        <v>0</v>
      </c>
      <c r="BN68" s="138">
        <v>751</v>
      </c>
      <c r="BO68" s="138">
        <v>0</v>
      </c>
      <c r="BP68" s="138">
        <v>0</v>
      </c>
      <c r="BQ68" s="138">
        <v>0</v>
      </c>
      <c r="BR68" s="138">
        <v>0</v>
      </c>
      <c r="BS68" s="138">
        <v>0</v>
      </c>
      <c r="BT68" s="138">
        <v>0</v>
      </c>
      <c r="BU68" s="138">
        <v>0</v>
      </c>
      <c r="BV68" s="138">
        <v>0</v>
      </c>
      <c r="BW68" s="138">
        <v>0</v>
      </c>
      <c r="BX68" s="138">
        <v>0</v>
      </c>
      <c r="BY68" s="138">
        <v>0</v>
      </c>
      <c r="BZ68" s="138">
        <v>0</v>
      </c>
      <c r="CA68" s="138">
        <v>0</v>
      </c>
      <c r="CB68" s="138">
        <v>0</v>
      </c>
      <c r="CC68" s="138">
        <v>0</v>
      </c>
      <c r="CD68" s="191" t="s">
        <v>237</v>
      </c>
      <c r="CE68" s="129">
        <f t="shared" si="0"/>
        <v>182278</v>
      </c>
    </row>
    <row r="69" spans="1:84" ht="12.65" customHeight="1" x14ac:dyDescent="0.3">
      <c r="A69" s="127" t="s">
        <v>1268</v>
      </c>
      <c r="B69" s="129"/>
      <c r="C69" s="191" t="s">
        <v>237</v>
      </c>
      <c r="D69" s="191" t="s">
        <v>237</v>
      </c>
      <c r="E69" s="191" t="s">
        <v>237</v>
      </c>
      <c r="F69" s="191" t="s">
        <v>237</v>
      </c>
      <c r="G69" s="191" t="s">
        <v>237</v>
      </c>
      <c r="H69" s="191" t="s">
        <v>237</v>
      </c>
      <c r="I69" s="191" t="s">
        <v>237</v>
      </c>
      <c r="J69" s="191" t="s">
        <v>237</v>
      </c>
      <c r="K69" s="191" t="s">
        <v>237</v>
      </c>
      <c r="L69" s="191"/>
      <c r="M69" s="191" t="s">
        <v>237</v>
      </c>
      <c r="N69" s="191" t="s">
        <v>237</v>
      </c>
      <c r="O69" s="191" t="s">
        <v>237</v>
      </c>
      <c r="P69" s="191" t="s">
        <v>237</v>
      </c>
      <c r="Q69" s="191" t="s">
        <v>237</v>
      </c>
      <c r="R69" s="191" t="s">
        <v>237</v>
      </c>
      <c r="S69" s="191" t="s">
        <v>237</v>
      </c>
      <c r="T69" s="191" t="s">
        <v>237</v>
      </c>
      <c r="U69" s="191" t="s">
        <v>237</v>
      </c>
      <c r="V69" s="191" t="s">
        <v>237</v>
      </c>
      <c r="W69" s="191" t="s">
        <v>237</v>
      </c>
      <c r="X69" s="191" t="s">
        <v>237</v>
      </c>
      <c r="Y69" s="191" t="s">
        <v>237</v>
      </c>
      <c r="Z69" s="191" t="s">
        <v>237</v>
      </c>
      <c r="AA69" s="191" t="s">
        <v>237</v>
      </c>
      <c r="AB69" s="191" t="s">
        <v>237</v>
      </c>
      <c r="AC69" s="191" t="s">
        <v>237</v>
      </c>
      <c r="AD69" s="191" t="s">
        <v>237</v>
      </c>
      <c r="AE69" s="191" t="s">
        <v>237</v>
      </c>
      <c r="AF69" s="191" t="s">
        <v>237</v>
      </c>
      <c r="AG69" s="191" t="s">
        <v>237</v>
      </c>
      <c r="AH69" s="191" t="s">
        <v>237</v>
      </c>
      <c r="AI69" s="191" t="s">
        <v>237</v>
      </c>
      <c r="AJ69" s="191" t="s">
        <v>237</v>
      </c>
      <c r="AK69" s="191" t="s">
        <v>237</v>
      </c>
      <c r="AL69" s="191" t="s">
        <v>237</v>
      </c>
      <c r="AM69" s="191" t="s">
        <v>237</v>
      </c>
      <c r="AN69" s="191" t="s">
        <v>237</v>
      </c>
      <c r="AO69" s="191" t="s">
        <v>237</v>
      </c>
      <c r="AP69" s="191" t="s">
        <v>237</v>
      </c>
      <c r="AQ69" s="191" t="s">
        <v>237</v>
      </c>
      <c r="AR69" s="191" t="s">
        <v>237</v>
      </c>
      <c r="AS69" s="191" t="s">
        <v>237</v>
      </c>
      <c r="AT69" s="191" t="s">
        <v>237</v>
      </c>
      <c r="AU69" s="191" t="s">
        <v>237</v>
      </c>
      <c r="AV69" s="191" t="s">
        <v>237</v>
      </c>
      <c r="AW69" s="191" t="s">
        <v>237</v>
      </c>
      <c r="AX69" s="191" t="s">
        <v>237</v>
      </c>
      <c r="AY69" s="191" t="s">
        <v>237</v>
      </c>
      <c r="AZ69" s="191" t="s">
        <v>237</v>
      </c>
      <c r="BA69" s="191" t="s">
        <v>237</v>
      </c>
      <c r="BB69" s="191" t="s">
        <v>237</v>
      </c>
      <c r="BC69" s="191" t="s">
        <v>237</v>
      </c>
      <c r="BD69" s="191" t="s">
        <v>237</v>
      </c>
      <c r="BE69" s="191" t="s">
        <v>237</v>
      </c>
      <c r="BF69" s="191" t="s">
        <v>237</v>
      </c>
      <c r="BG69" s="191" t="s">
        <v>237</v>
      </c>
      <c r="BH69" s="191" t="s">
        <v>237</v>
      </c>
      <c r="BI69" s="191" t="s">
        <v>237</v>
      </c>
      <c r="BJ69" s="191" t="s">
        <v>237</v>
      </c>
      <c r="BK69" s="191" t="s">
        <v>237</v>
      </c>
      <c r="BL69" s="191" t="s">
        <v>237</v>
      </c>
      <c r="BM69" s="191" t="s">
        <v>237</v>
      </c>
      <c r="BN69" s="191" t="s">
        <v>237</v>
      </c>
      <c r="BO69" s="191" t="s">
        <v>237</v>
      </c>
      <c r="BP69" s="191" t="s">
        <v>237</v>
      </c>
      <c r="BQ69" s="191" t="s">
        <v>237</v>
      </c>
      <c r="BR69" s="191" t="s">
        <v>237</v>
      </c>
      <c r="BS69" s="191" t="s">
        <v>237</v>
      </c>
      <c r="BT69" s="191" t="s">
        <v>237</v>
      </c>
      <c r="BU69" s="191" t="s">
        <v>237</v>
      </c>
      <c r="BV69" s="191" t="s">
        <v>237</v>
      </c>
      <c r="BW69" s="191" t="s">
        <v>237</v>
      </c>
      <c r="BX69" s="191" t="s">
        <v>237</v>
      </c>
      <c r="BY69" s="191" t="s">
        <v>237</v>
      </c>
      <c r="BZ69" s="191" t="s">
        <v>237</v>
      </c>
      <c r="CA69" s="191" t="s">
        <v>237</v>
      </c>
      <c r="CB69" s="191" t="s">
        <v>237</v>
      </c>
      <c r="CC69" s="191" t="s">
        <v>237</v>
      </c>
      <c r="CD69" s="141"/>
      <c r="CE69" s="129">
        <f>CD69</f>
        <v>0</v>
      </c>
    </row>
    <row r="70" spans="1:84" ht="12.65" customHeight="1" x14ac:dyDescent="0.3">
      <c r="A70" s="127" t="s">
        <v>258</v>
      </c>
      <c r="B70" s="129"/>
      <c r="C70" s="259">
        <v>0</v>
      </c>
      <c r="D70" s="259">
        <v>0</v>
      </c>
      <c r="E70" s="259">
        <v>8952</v>
      </c>
      <c r="F70" s="259">
        <v>0</v>
      </c>
      <c r="G70" s="259">
        <v>0</v>
      </c>
      <c r="H70" s="259">
        <v>0</v>
      </c>
      <c r="I70" s="259">
        <v>0</v>
      </c>
      <c r="J70" s="259">
        <v>0</v>
      </c>
      <c r="K70" s="259">
        <v>0</v>
      </c>
      <c r="L70" s="259">
        <v>0</v>
      </c>
      <c r="M70" s="259">
        <v>0</v>
      </c>
      <c r="N70" s="259">
        <v>0</v>
      </c>
      <c r="O70" s="259">
        <v>0</v>
      </c>
      <c r="P70" s="259">
        <v>907</v>
      </c>
      <c r="Q70" s="259">
        <v>0</v>
      </c>
      <c r="R70" s="259">
        <v>6164</v>
      </c>
      <c r="S70" s="259">
        <v>3014</v>
      </c>
      <c r="T70" s="259">
        <v>0</v>
      </c>
      <c r="U70" s="259">
        <v>2600</v>
      </c>
      <c r="V70" s="259">
        <v>0</v>
      </c>
      <c r="W70" s="259">
        <v>0</v>
      </c>
      <c r="X70" s="259">
        <v>0</v>
      </c>
      <c r="Y70" s="259">
        <v>1272</v>
      </c>
      <c r="Z70" s="259">
        <v>160</v>
      </c>
      <c r="AA70" s="259">
        <v>0</v>
      </c>
      <c r="AB70" s="259">
        <v>3136</v>
      </c>
      <c r="AC70" s="259">
        <v>369</v>
      </c>
      <c r="AD70" s="259">
        <v>0</v>
      </c>
      <c r="AE70" s="259">
        <v>4824</v>
      </c>
      <c r="AF70" s="259">
        <v>0</v>
      </c>
      <c r="AG70" s="259">
        <v>10957</v>
      </c>
      <c r="AH70" s="259">
        <v>0</v>
      </c>
      <c r="AI70" s="259">
        <v>0</v>
      </c>
      <c r="AJ70" s="259">
        <v>25948</v>
      </c>
      <c r="AK70" s="259">
        <v>0</v>
      </c>
      <c r="AL70" s="259">
        <v>0</v>
      </c>
      <c r="AM70" s="259">
        <v>0</v>
      </c>
      <c r="AN70" s="259">
        <v>0</v>
      </c>
      <c r="AO70" s="259">
        <v>0</v>
      </c>
      <c r="AP70" s="259">
        <v>0</v>
      </c>
      <c r="AQ70" s="259">
        <v>0</v>
      </c>
      <c r="AR70" s="259">
        <v>0</v>
      </c>
      <c r="AS70" s="259">
        <v>0</v>
      </c>
      <c r="AT70" s="259">
        <v>0</v>
      </c>
      <c r="AU70" s="259">
        <v>0</v>
      </c>
      <c r="AV70" s="259">
        <v>0</v>
      </c>
      <c r="AW70" s="259">
        <v>0</v>
      </c>
      <c r="AX70" s="259">
        <v>0</v>
      </c>
      <c r="AY70" s="259">
        <v>0</v>
      </c>
      <c r="AZ70" s="259">
        <v>0</v>
      </c>
      <c r="BA70" s="259">
        <v>0</v>
      </c>
      <c r="BB70" s="259">
        <v>0</v>
      </c>
      <c r="BC70" s="259">
        <v>0</v>
      </c>
      <c r="BD70" s="259">
        <v>0</v>
      </c>
      <c r="BE70" s="259">
        <v>764</v>
      </c>
      <c r="BF70" s="259">
        <v>0</v>
      </c>
      <c r="BG70" s="259">
        <v>0</v>
      </c>
      <c r="BH70" s="259">
        <v>5438</v>
      </c>
      <c r="BI70" s="259">
        <v>0</v>
      </c>
      <c r="BJ70" s="259">
        <v>86763</v>
      </c>
      <c r="BK70" s="259">
        <v>40508</v>
      </c>
      <c r="BL70" s="259">
        <v>991</v>
      </c>
      <c r="BM70" s="259">
        <v>0</v>
      </c>
      <c r="BN70" s="259">
        <v>70206</v>
      </c>
      <c r="BO70" s="259">
        <v>1965</v>
      </c>
      <c r="BP70" s="259">
        <v>63586</v>
      </c>
      <c r="BQ70" s="259">
        <v>0</v>
      </c>
      <c r="BR70" s="259">
        <v>36054</v>
      </c>
      <c r="BS70" s="259">
        <v>0</v>
      </c>
      <c r="BT70" s="259">
        <v>0</v>
      </c>
      <c r="BU70" s="259">
        <v>0</v>
      </c>
      <c r="BV70" s="259">
        <v>0</v>
      </c>
      <c r="BW70" s="259">
        <v>0</v>
      </c>
      <c r="BX70" s="259">
        <v>0</v>
      </c>
      <c r="BY70" s="259">
        <v>1540</v>
      </c>
      <c r="BZ70" s="259">
        <v>0</v>
      </c>
      <c r="CA70" s="259">
        <v>8124</v>
      </c>
      <c r="CB70" s="259">
        <v>0</v>
      </c>
      <c r="CC70" s="259">
        <v>0</v>
      </c>
      <c r="CD70" s="259">
        <v>545786</v>
      </c>
      <c r="CE70" s="129">
        <f t="shared" si="0"/>
        <v>930028</v>
      </c>
    </row>
    <row r="71" spans="1:84" ht="12.65" customHeight="1" x14ac:dyDescent="0.3">
      <c r="A71" s="127" t="s">
        <v>259</v>
      </c>
      <c r="B71" s="129"/>
      <c r="C71" s="137"/>
      <c r="D71" s="137"/>
      <c r="E71" s="137"/>
      <c r="F71" s="138"/>
      <c r="G71" s="137"/>
      <c r="H71" s="137"/>
      <c r="I71" s="137"/>
      <c r="J71" s="138"/>
      <c r="K71" s="138"/>
      <c r="L71" s="138"/>
      <c r="M71" s="137"/>
      <c r="N71" s="137"/>
      <c r="O71" s="137"/>
      <c r="P71" s="137"/>
      <c r="Q71" s="137"/>
      <c r="R71" s="137"/>
      <c r="S71" s="137"/>
      <c r="T71" s="137"/>
      <c r="U71" s="138"/>
      <c r="V71" s="137"/>
      <c r="W71" s="137"/>
      <c r="X71" s="138"/>
      <c r="Y71" s="138"/>
      <c r="Z71" s="138"/>
      <c r="AA71" s="138"/>
      <c r="AB71" s="138">
        <v>550362</v>
      </c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  <c r="CD71" s="141">
        <v>502730</v>
      </c>
      <c r="CE71" s="129">
        <f t="shared" si="0"/>
        <v>1053092</v>
      </c>
    </row>
    <row r="72" spans="1:84" ht="12.65" customHeight="1" x14ac:dyDescent="0.3">
      <c r="A72" s="127" t="s">
        <v>260</v>
      </c>
      <c r="B72" s="129"/>
      <c r="C72" s="129">
        <f>SUM(C61:C68)+C70-C71</f>
        <v>0</v>
      </c>
      <c r="D72" s="129">
        <f t="shared" ref="D72:BO72" si="5">SUM(D61:D70)-D71</f>
        <v>0</v>
      </c>
      <c r="E72" s="129">
        <f t="shared" si="5"/>
        <v>3299405</v>
      </c>
      <c r="F72" s="129">
        <f t="shared" si="5"/>
        <v>0</v>
      </c>
      <c r="G72" s="129">
        <f t="shared" si="5"/>
        <v>0</v>
      </c>
      <c r="H72" s="129">
        <f t="shared" si="5"/>
        <v>0</v>
      </c>
      <c r="I72" s="129">
        <f t="shared" si="5"/>
        <v>0</v>
      </c>
      <c r="J72" s="129">
        <f t="shared" si="5"/>
        <v>0</v>
      </c>
      <c r="K72" s="129">
        <f t="shared" si="5"/>
        <v>0</v>
      </c>
      <c r="L72" s="129">
        <f t="shared" si="5"/>
        <v>69393</v>
      </c>
      <c r="M72" s="129">
        <f t="shared" si="5"/>
        <v>0</v>
      </c>
      <c r="N72" s="129">
        <f t="shared" si="5"/>
        <v>0</v>
      </c>
      <c r="O72" s="129">
        <f t="shared" si="5"/>
        <v>0</v>
      </c>
      <c r="P72" s="129">
        <f t="shared" si="5"/>
        <v>1012100</v>
      </c>
      <c r="Q72" s="129">
        <f t="shared" si="5"/>
        <v>0</v>
      </c>
      <c r="R72" s="129">
        <f t="shared" si="5"/>
        <v>496877</v>
      </c>
      <c r="S72" s="129">
        <f t="shared" si="5"/>
        <v>3014</v>
      </c>
      <c r="T72" s="129">
        <f t="shared" si="5"/>
        <v>0</v>
      </c>
      <c r="U72" s="129">
        <f t="shared" si="5"/>
        <v>1770546</v>
      </c>
      <c r="V72" s="129">
        <f t="shared" si="5"/>
        <v>0</v>
      </c>
      <c r="W72" s="129">
        <f t="shared" si="5"/>
        <v>0</v>
      </c>
      <c r="X72" s="129">
        <f t="shared" si="5"/>
        <v>2</v>
      </c>
      <c r="Y72" s="129">
        <f t="shared" si="5"/>
        <v>1242092</v>
      </c>
      <c r="Z72" s="129">
        <f t="shared" si="5"/>
        <v>251533</v>
      </c>
      <c r="AA72" s="129">
        <f t="shared" si="5"/>
        <v>0</v>
      </c>
      <c r="AB72" s="129">
        <f t="shared" si="5"/>
        <v>359828</v>
      </c>
      <c r="AC72" s="129">
        <f t="shared" si="5"/>
        <v>233204</v>
      </c>
      <c r="AD72" s="129">
        <f t="shared" si="5"/>
        <v>0</v>
      </c>
      <c r="AE72" s="129">
        <f t="shared" si="5"/>
        <v>631012</v>
      </c>
      <c r="AF72" s="129">
        <f t="shared" si="5"/>
        <v>19110</v>
      </c>
      <c r="AG72" s="129">
        <f t="shared" si="5"/>
        <v>3990132</v>
      </c>
      <c r="AH72" s="129">
        <f t="shared" si="5"/>
        <v>0</v>
      </c>
      <c r="AI72" s="129">
        <f t="shared" si="5"/>
        <v>0</v>
      </c>
      <c r="AJ72" s="129">
        <f t="shared" si="5"/>
        <v>5001333</v>
      </c>
      <c r="AK72" s="129">
        <f t="shared" si="5"/>
        <v>30967</v>
      </c>
      <c r="AL72" s="129">
        <f t="shared" si="5"/>
        <v>1577</v>
      </c>
      <c r="AM72" s="129">
        <f t="shared" si="5"/>
        <v>0</v>
      </c>
      <c r="AN72" s="129">
        <f t="shared" si="5"/>
        <v>0</v>
      </c>
      <c r="AO72" s="129">
        <f t="shared" si="5"/>
        <v>0</v>
      </c>
      <c r="AP72" s="129">
        <f t="shared" si="5"/>
        <v>0</v>
      </c>
      <c r="AQ72" s="129">
        <f t="shared" si="5"/>
        <v>0</v>
      </c>
      <c r="AR72" s="129">
        <f t="shared" si="5"/>
        <v>0</v>
      </c>
      <c r="AS72" s="129">
        <f t="shared" si="5"/>
        <v>0</v>
      </c>
      <c r="AT72" s="129">
        <f t="shared" si="5"/>
        <v>0</v>
      </c>
      <c r="AU72" s="129">
        <f t="shared" si="5"/>
        <v>0</v>
      </c>
      <c r="AV72" s="129">
        <f t="shared" si="5"/>
        <v>378</v>
      </c>
      <c r="AW72" s="129">
        <f t="shared" si="5"/>
        <v>0</v>
      </c>
      <c r="AX72" s="129">
        <f t="shared" si="5"/>
        <v>0</v>
      </c>
      <c r="AY72" s="129">
        <f t="shared" si="5"/>
        <v>549086</v>
      </c>
      <c r="AZ72" s="129">
        <f t="shared" si="5"/>
        <v>14583</v>
      </c>
      <c r="BA72" s="129">
        <f t="shared" si="5"/>
        <v>0</v>
      </c>
      <c r="BB72" s="129">
        <f t="shared" si="5"/>
        <v>0</v>
      </c>
      <c r="BC72" s="129">
        <f t="shared" si="5"/>
        <v>0</v>
      </c>
      <c r="BD72" s="129">
        <f t="shared" si="5"/>
        <v>240486</v>
      </c>
      <c r="BE72" s="129">
        <f t="shared" si="5"/>
        <v>971670</v>
      </c>
      <c r="BF72" s="129">
        <f t="shared" si="5"/>
        <v>615857</v>
      </c>
      <c r="BG72" s="129">
        <f t="shared" si="5"/>
        <v>0</v>
      </c>
      <c r="BH72" s="129">
        <f t="shared" si="5"/>
        <v>1268878</v>
      </c>
      <c r="BI72" s="129">
        <f t="shared" si="5"/>
        <v>8855</v>
      </c>
      <c r="BJ72" s="129">
        <f t="shared" si="5"/>
        <v>526790</v>
      </c>
      <c r="BK72" s="129">
        <f t="shared" si="5"/>
        <v>925096</v>
      </c>
      <c r="BL72" s="129">
        <f t="shared" si="5"/>
        <v>714803</v>
      </c>
      <c r="BM72" s="129">
        <f t="shared" si="5"/>
        <v>0</v>
      </c>
      <c r="BN72" s="129">
        <f t="shared" si="5"/>
        <v>1501368</v>
      </c>
      <c r="BO72" s="129">
        <f t="shared" si="5"/>
        <v>176513</v>
      </c>
      <c r="BP72" s="129">
        <f t="shared" ref="BP72:CC72" si="6">SUM(BP61:BP70)-BP71</f>
        <v>73327</v>
      </c>
      <c r="BQ72" s="129">
        <f t="shared" si="6"/>
        <v>0</v>
      </c>
      <c r="BR72" s="129">
        <f t="shared" si="6"/>
        <v>388487</v>
      </c>
      <c r="BS72" s="129">
        <f t="shared" si="6"/>
        <v>0</v>
      </c>
      <c r="BT72" s="129">
        <f t="shared" si="6"/>
        <v>0</v>
      </c>
      <c r="BU72" s="129">
        <f t="shared" si="6"/>
        <v>0</v>
      </c>
      <c r="BV72" s="129">
        <f t="shared" si="6"/>
        <v>125160</v>
      </c>
      <c r="BW72" s="129">
        <f t="shared" si="6"/>
        <v>0</v>
      </c>
      <c r="BX72" s="129">
        <f t="shared" si="6"/>
        <v>0</v>
      </c>
      <c r="BY72" s="129">
        <f t="shared" si="6"/>
        <v>442729</v>
      </c>
      <c r="BZ72" s="129">
        <f t="shared" si="6"/>
        <v>0</v>
      </c>
      <c r="CA72" s="129">
        <f t="shared" si="6"/>
        <v>542915</v>
      </c>
      <c r="CB72" s="129">
        <f t="shared" si="6"/>
        <v>4441</v>
      </c>
      <c r="CC72" s="129">
        <f t="shared" si="6"/>
        <v>-1039739</v>
      </c>
      <c r="CD72" s="132">
        <f>+CD69+CD70-CD71</f>
        <v>43056</v>
      </c>
      <c r="CE72" s="129">
        <f>SUM(CE61:CE70)-CE71</f>
        <v>26506864</v>
      </c>
    </row>
    <row r="73" spans="1:84" ht="12.65" customHeight="1" x14ac:dyDescent="0.3">
      <c r="A73" s="127" t="s">
        <v>261</v>
      </c>
      <c r="B73" s="129"/>
      <c r="C73" s="191" t="s">
        <v>237</v>
      </c>
      <c r="D73" s="191" t="s">
        <v>237</v>
      </c>
      <c r="E73" s="191" t="s">
        <v>237</v>
      </c>
      <c r="F73" s="191" t="s">
        <v>237</v>
      </c>
      <c r="G73" s="191" t="s">
        <v>237</v>
      </c>
      <c r="H73" s="191" t="s">
        <v>237</v>
      </c>
      <c r="I73" s="191" t="s">
        <v>237</v>
      </c>
      <c r="J73" s="191" t="s">
        <v>237</v>
      </c>
      <c r="K73" s="195" t="s">
        <v>237</v>
      </c>
      <c r="L73" s="191" t="s">
        <v>237</v>
      </c>
      <c r="M73" s="191" t="s">
        <v>237</v>
      </c>
      <c r="N73" s="191" t="s">
        <v>237</v>
      </c>
      <c r="O73" s="191" t="s">
        <v>237</v>
      </c>
      <c r="P73" s="191" t="s">
        <v>237</v>
      </c>
      <c r="Q73" s="191" t="s">
        <v>237</v>
      </c>
      <c r="R73" s="191" t="s">
        <v>237</v>
      </c>
      <c r="S73" s="191" t="s">
        <v>237</v>
      </c>
      <c r="T73" s="191" t="s">
        <v>237</v>
      </c>
      <c r="U73" s="191" t="s">
        <v>237</v>
      </c>
      <c r="V73" s="191" t="s">
        <v>237</v>
      </c>
      <c r="W73" s="191" t="s">
        <v>237</v>
      </c>
      <c r="X73" s="191" t="s">
        <v>237</v>
      </c>
      <c r="Y73" s="191" t="s">
        <v>237</v>
      </c>
      <c r="Z73" s="191" t="s">
        <v>237</v>
      </c>
      <c r="AA73" s="191" t="s">
        <v>237</v>
      </c>
      <c r="AB73" s="191" t="s">
        <v>237</v>
      </c>
      <c r="AC73" s="191" t="s">
        <v>237</v>
      </c>
      <c r="AD73" s="191" t="s">
        <v>237</v>
      </c>
      <c r="AE73" s="191" t="s">
        <v>237</v>
      </c>
      <c r="AF73" s="191" t="s">
        <v>237</v>
      </c>
      <c r="AG73" s="191" t="s">
        <v>237</v>
      </c>
      <c r="AH73" s="191" t="s">
        <v>237</v>
      </c>
      <c r="AI73" s="191" t="s">
        <v>237</v>
      </c>
      <c r="AJ73" s="191" t="s">
        <v>237</v>
      </c>
      <c r="AK73" s="191" t="s">
        <v>237</v>
      </c>
      <c r="AL73" s="191" t="s">
        <v>237</v>
      </c>
      <c r="AM73" s="191" t="s">
        <v>237</v>
      </c>
      <c r="AN73" s="191" t="s">
        <v>237</v>
      </c>
      <c r="AO73" s="191" t="s">
        <v>237</v>
      </c>
      <c r="AP73" s="191" t="s">
        <v>237</v>
      </c>
      <c r="AQ73" s="191" t="s">
        <v>237</v>
      </c>
      <c r="AR73" s="191" t="s">
        <v>237</v>
      </c>
      <c r="AS73" s="191" t="s">
        <v>237</v>
      </c>
      <c r="AT73" s="191" t="s">
        <v>237</v>
      </c>
      <c r="AU73" s="191" t="s">
        <v>237</v>
      </c>
      <c r="AV73" s="191" t="s">
        <v>237</v>
      </c>
      <c r="AW73" s="191" t="s">
        <v>237</v>
      </c>
      <c r="AX73" s="191" t="s">
        <v>237</v>
      </c>
      <c r="AY73" s="191" t="s">
        <v>237</v>
      </c>
      <c r="AZ73" s="191" t="s">
        <v>237</v>
      </c>
      <c r="BA73" s="191" t="s">
        <v>237</v>
      </c>
      <c r="BB73" s="191" t="s">
        <v>237</v>
      </c>
      <c r="BC73" s="191" t="s">
        <v>237</v>
      </c>
      <c r="BD73" s="191" t="s">
        <v>237</v>
      </c>
      <c r="BE73" s="191" t="s">
        <v>237</v>
      </c>
      <c r="BF73" s="191" t="s">
        <v>237</v>
      </c>
      <c r="BG73" s="191" t="s">
        <v>237</v>
      </c>
      <c r="BH73" s="191" t="s">
        <v>237</v>
      </c>
      <c r="BI73" s="191" t="s">
        <v>237</v>
      </c>
      <c r="BJ73" s="191" t="s">
        <v>237</v>
      </c>
      <c r="BK73" s="191" t="s">
        <v>237</v>
      </c>
      <c r="BL73" s="191" t="s">
        <v>237</v>
      </c>
      <c r="BM73" s="191" t="s">
        <v>237</v>
      </c>
      <c r="BN73" s="191" t="s">
        <v>237</v>
      </c>
      <c r="BO73" s="191" t="s">
        <v>237</v>
      </c>
      <c r="BP73" s="191" t="s">
        <v>237</v>
      </c>
      <c r="BQ73" s="191" t="s">
        <v>237</v>
      </c>
      <c r="BR73" s="191" t="s">
        <v>237</v>
      </c>
      <c r="BS73" s="191" t="s">
        <v>237</v>
      </c>
      <c r="BT73" s="191" t="s">
        <v>237</v>
      </c>
      <c r="BU73" s="191" t="s">
        <v>237</v>
      </c>
      <c r="BV73" s="191" t="s">
        <v>237</v>
      </c>
      <c r="BW73" s="191" t="s">
        <v>237</v>
      </c>
      <c r="BX73" s="191" t="s">
        <v>237</v>
      </c>
      <c r="BY73" s="191" t="s">
        <v>237</v>
      </c>
      <c r="BZ73" s="191" t="s">
        <v>237</v>
      </c>
      <c r="CA73" s="191" t="s">
        <v>237</v>
      </c>
      <c r="CB73" s="191" t="s">
        <v>237</v>
      </c>
      <c r="CC73" s="191" t="s">
        <v>237</v>
      </c>
      <c r="CD73" s="191" t="s">
        <v>237</v>
      </c>
      <c r="CE73" s="141">
        <v>1873493</v>
      </c>
    </row>
    <row r="74" spans="1:84" ht="12.65" customHeight="1" x14ac:dyDescent="0.3">
      <c r="A74" s="127" t="s">
        <v>262</v>
      </c>
      <c r="B74" s="129"/>
      <c r="C74" s="137">
        <v>0</v>
      </c>
      <c r="D74" s="137">
        <v>0</v>
      </c>
      <c r="E74" s="138">
        <v>3736877</v>
      </c>
      <c r="F74" s="138">
        <v>0</v>
      </c>
      <c r="G74" s="137">
        <v>0</v>
      </c>
      <c r="H74" s="137">
        <v>0</v>
      </c>
      <c r="I74" s="138">
        <v>0</v>
      </c>
      <c r="J74" s="138">
        <v>0</v>
      </c>
      <c r="K74" s="138">
        <v>0</v>
      </c>
      <c r="L74" s="138">
        <v>0</v>
      </c>
      <c r="M74" s="137">
        <v>0</v>
      </c>
      <c r="N74" s="137">
        <v>0</v>
      </c>
      <c r="O74" s="137">
        <v>0</v>
      </c>
      <c r="P74" s="138">
        <v>509276</v>
      </c>
      <c r="Q74" s="138">
        <v>0</v>
      </c>
      <c r="R74" s="138">
        <v>42292</v>
      </c>
      <c r="S74" s="138">
        <v>0</v>
      </c>
      <c r="T74" s="138">
        <v>0</v>
      </c>
      <c r="U74" s="138">
        <v>676846</v>
      </c>
      <c r="V74" s="138">
        <v>0</v>
      </c>
      <c r="W74" s="138">
        <v>0</v>
      </c>
      <c r="X74" s="138">
        <v>0</v>
      </c>
      <c r="Y74" s="138">
        <v>431402</v>
      </c>
      <c r="Z74" s="138">
        <v>0</v>
      </c>
      <c r="AA74" s="138">
        <v>0</v>
      </c>
      <c r="AB74" s="138">
        <v>693963</v>
      </c>
      <c r="AC74" s="138">
        <v>0</v>
      </c>
      <c r="AD74" s="138">
        <v>0</v>
      </c>
      <c r="AE74" s="138">
        <v>254405</v>
      </c>
      <c r="AF74" s="138">
        <v>0</v>
      </c>
      <c r="AG74" s="138">
        <v>547373</v>
      </c>
      <c r="AH74" s="138">
        <v>0</v>
      </c>
      <c r="AI74" s="138">
        <v>0</v>
      </c>
      <c r="AJ74" s="138">
        <v>0</v>
      </c>
      <c r="AK74" s="138">
        <v>0</v>
      </c>
      <c r="AL74" s="138">
        <v>0</v>
      </c>
      <c r="AM74" s="138">
        <v>0</v>
      </c>
      <c r="AN74" s="138">
        <v>0</v>
      </c>
      <c r="AO74" s="138">
        <v>0</v>
      </c>
      <c r="AP74" s="138">
        <v>0</v>
      </c>
      <c r="AQ74" s="138">
        <v>0</v>
      </c>
      <c r="AR74" s="138">
        <v>0</v>
      </c>
      <c r="AS74" s="138">
        <v>0</v>
      </c>
      <c r="AT74" s="138">
        <v>0</v>
      </c>
      <c r="AU74" s="138">
        <v>0</v>
      </c>
      <c r="AV74" s="138">
        <v>0</v>
      </c>
      <c r="AW74" s="191" t="s">
        <v>237</v>
      </c>
      <c r="AX74" s="191" t="s">
        <v>237</v>
      </c>
      <c r="AY74" s="191" t="s">
        <v>237</v>
      </c>
      <c r="AZ74" s="191" t="s">
        <v>237</v>
      </c>
      <c r="BA74" s="191" t="s">
        <v>237</v>
      </c>
      <c r="BB74" s="191" t="s">
        <v>237</v>
      </c>
      <c r="BC74" s="191" t="s">
        <v>237</v>
      </c>
      <c r="BD74" s="191" t="s">
        <v>237</v>
      </c>
      <c r="BE74" s="191" t="s">
        <v>237</v>
      </c>
      <c r="BF74" s="191" t="s">
        <v>237</v>
      </c>
      <c r="BG74" s="191" t="s">
        <v>237</v>
      </c>
      <c r="BH74" s="191" t="s">
        <v>237</v>
      </c>
      <c r="BI74" s="191" t="s">
        <v>237</v>
      </c>
      <c r="BJ74" s="191" t="s">
        <v>237</v>
      </c>
      <c r="BK74" s="191" t="s">
        <v>237</v>
      </c>
      <c r="BL74" s="191" t="s">
        <v>237</v>
      </c>
      <c r="BM74" s="191" t="s">
        <v>237</v>
      </c>
      <c r="BN74" s="191" t="s">
        <v>237</v>
      </c>
      <c r="BO74" s="191" t="s">
        <v>237</v>
      </c>
      <c r="BP74" s="191" t="s">
        <v>237</v>
      </c>
      <c r="BQ74" s="191" t="s">
        <v>237</v>
      </c>
      <c r="BR74" s="191" t="s">
        <v>237</v>
      </c>
      <c r="BS74" s="191" t="s">
        <v>237</v>
      </c>
      <c r="BT74" s="191" t="s">
        <v>237</v>
      </c>
      <c r="BU74" s="191" t="s">
        <v>237</v>
      </c>
      <c r="BV74" s="191" t="s">
        <v>237</v>
      </c>
      <c r="BW74" s="191" t="s">
        <v>237</v>
      </c>
      <c r="BX74" s="191" t="s">
        <v>237</v>
      </c>
      <c r="BY74" s="191" t="s">
        <v>237</v>
      </c>
      <c r="BZ74" s="191" t="s">
        <v>237</v>
      </c>
      <c r="CA74" s="191" t="s">
        <v>237</v>
      </c>
      <c r="CB74" s="191" t="s">
        <v>237</v>
      </c>
      <c r="CC74" s="191" t="s">
        <v>237</v>
      </c>
      <c r="CD74" s="191" t="s">
        <v>237</v>
      </c>
      <c r="CE74" s="129">
        <f t="shared" ref="CE74:CE81" si="7">SUM(C74:CD74)</f>
        <v>6892434</v>
      </c>
    </row>
    <row r="75" spans="1:84" ht="12.65" customHeight="1" x14ac:dyDescent="0.3">
      <c r="A75" s="127" t="s">
        <v>263</v>
      </c>
      <c r="B75" s="129"/>
      <c r="C75" s="137">
        <v>0</v>
      </c>
      <c r="D75" s="137">
        <v>0</v>
      </c>
      <c r="E75" s="138">
        <v>150268</v>
      </c>
      <c r="F75" s="138">
        <v>0</v>
      </c>
      <c r="G75" s="137">
        <v>0</v>
      </c>
      <c r="H75" s="137">
        <v>0</v>
      </c>
      <c r="I75" s="137">
        <v>0</v>
      </c>
      <c r="J75" s="138">
        <v>0</v>
      </c>
      <c r="K75" s="138">
        <v>0</v>
      </c>
      <c r="L75" s="138">
        <v>0</v>
      </c>
      <c r="M75" s="137">
        <v>0</v>
      </c>
      <c r="N75" s="137">
        <v>0</v>
      </c>
      <c r="O75" s="137">
        <v>0</v>
      </c>
      <c r="P75" s="138">
        <v>1912561</v>
      </c>
      <c r="Q75" s="138">
        <v>0</v>
      </c>
      <c r="R75" s="138">
        <v>148278</v>
      </c>
      <c r="S75" s="138">
        <v>0</v>
      </c>
      <c r="T75" s="138">
        <v>0</v>
      </c>
      <c r="U75" s="138">
        <v>6698444</v>
      </c>
      <c r="V75" s="138">
        <v>0</v>
      </c>
      <c r="W75" s="138">
        <v>0</v>
      </c>
      <c r="X75" s="138">
        <v>0</v>
      </c>
      <c r="Y75" s="138">
        <v>10914073</v>
      </c>
      <c r="Z75" s="138">
        <v>0</v>
      </c>
      <c r="AA75" s="138">
        <v>0</v>
      </c>
      <c r="AB75" s="138">
        <v>1165361</v>
      </c>
      <c r="AC75" s="138">
        <v>330606</v>
      </c>
      <c r="AD75" s="138">
        <v>0</v>
      </c>
      <c r="AE75" s="138">
        <v>1006757</v>
      </c>
      <c r="AF75" s="138">
        <v>0</v>
      </c>
      <c r="AG75" s="138">
        <v>13341163</v>
      </c>
      <c r="AH75" s="138">
        <v>0</v>
      </c>
      <c r="AI75" s="138">
        <v>0</v>
      </c>
      <c r="AJ75" s="138">
        <v>3028180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657081</v>
      </c>
      <c r="AW75" s="191" t="s">
        <v>237</v>
      </c>
      <c r="AX75" s="191" t="s">
        <v>237</v>
      </c>
      <c r="AY75" s="191" t="s">
        <v>237</v>
      </c>
      <c r="AZ75" s="191" t="s">
        <v>237</v>
      </c>
      <c r="BA75" s="191" t="s">
        <v>237</v>
      </c>
      <c r="BB75" s="191" t="s">
        <v>237</v>
      </c>
      <c r="BC75" s="191" t="s">
        <v>237</v>
      </c>
      <c r="BD75" s="191" t="s">
        <v>237</v>
      </c>
      <c r="BE75" s="191" t="s">
        <v>237</v>
      </c>
      <c r="BF75" s="191" t="s">
        <v>237</v>
      </c>
      <c r="BG75" s="191" t="s">
        <v>237</v>
      </c>
      <c r="BH75" s="191" t="s">
        <v>237</v>
      </c>
      <c r="BI75" s="191" t="s">
        <v>237</v>
      </c>
      <c r="BJ75" s="191" t="s">
        <v>237</v>
      </c>
      <c r="BK75" s="191" t="s">
        <v>237</v>
      </c>
      <c r="BL75" s="191" t="s">
        <v>237</v>
      </c>
      <c r="BM75" s="191" t="s">
        <v>237</v>
      </c>
      <c r="BN75" s="191" t="s">
        <v>237</v>
      </c>
      <c r="BO75" s="191" t="s">
        <v>237</v>
      </c>
      <c r="BP75" s="191" t="s">
        <v>237</v>
      </c>
      <c r="BQ75" s="191" t="s">
        <v>237</v>
      </c>
      <c r="BR75" s="191" t="s">
        <v>237</v>
      </c>
      <c r="BS75" s="191" t="s">
        <v>237</v>
      </c>
      <c r="BT75" s="191" t="s">
        <v>237</v>
      </c>
      <c r="BU75" s="191" t="s">
        <v>237</v>
      </c>
      <c r="BV75" s="191" t="s">
        <v>237</v>
      </c>
      <c r="BW75" s="191" t="s">
        <v>237</v>
      </c>
      <c r="BX75" s="191" t="s">
        <v>237</v>
      </c>
      <c r="BY75" s="191" t="s">
        <v>237</v>
      </c>
      <c r="BZ75" s="191" t="s">
        <v>237</v>
      </c>
      <c r="CA75" s="191" t="s">
        <v>237</v>
      </c>
      <c r="CB75" s="191" t="s">
        <v>237</v>
      </c>
      <c r="CC75" s="191" t="s">
        <v>237</v>
      </c>
      <c r="CD75" s="191" t="s">
        <v>237</v>
      </c>
      <c r="CE75" s="129">
        <f t="shared" si="7"/>
        <v>39352772</v>
      </c>
    </row>
    <row r="76" spans="1:84" ht="12.65" customHeight="1" x14ac:dyDescent="0.3">
      <c r="A76" s="127" t="s">
        <v>264</v>
      </c>
      <c r="B76" s="129"/>
      <c r="C76" s="129">
        <f t="shared" ref="C76:AV76" si="8">SUM(C74:C75)</f>
        <v>0</v>
      </c>
      <c r="D76" s="129">
        <f t="shared" si="8"/>
        <v>0</v>
      </c>
      <c r="E76" s="129">
        <f t="shared" si="8"/>
        <v>3887145</v>
      </c>
      <c r="F76" s="129">
        <f t="shared" si="8"/>
        <v>0</v>
      </c>
      <c r="G76" s="129">
        <f t="shared" si="8"/>
        <v>0</v>
      </c>
      <c r="H76" s="129">
        <f t="shared" si="8"/>
        <v>0</v>
      </c>
      <c r="I76" s="129">
        <f t="shared" si="8"/>
        <v>0</v>
      </c>
      <c r="J76" s="129">
        <f t="shared" si="8"/>
        <v>0</v>
      </c>
      <c r="K76" s="129">
        <f t="shared" si="8"/>
        <v>0</v>
      </c>
      <c r="L76" s="129">
        <f t="shared" si="8"/>
        <v>0</v>
      </c>
      <c r="M76" s="129">
        <f t="shared" si="8"/>
        <v>0</v>
      </c>
      <c r="N76" s="129">
        <f t="shared" si="8"/>
        <v>0</v>
      </c>
      <c r="O76" s="129">
        <f t="shared" si="8"/>
        <v>0</v>
      </c>
      <c r="P76" s="129">
        <f t="shared" si="8"/>
        <v>2421837</v>
      </c>
      <c r="Q76" s="129">
        <f t="shared" si="8"/>
        <v>0</v>
      </c>
      <c r="R76" s="129">
        <f t="shared" si="8"/>
        <v>190570</v>
      </c>
      <c r="S76" s="129">
        <f t="shared" si="8"/>
        <v>0</v>
      </c>
      <c r="T76" s="129">
        <f t="shared" si="8"/>
        <v>0</v>
      </c>
      <c r="U76" s="129">
        <f t="shared" si="8"/>
        <v>7375290</v>
      </c>
      <c r="V76" s="129">
        <f t="shared" si="8"/>
        <v>0</v>
      </c>
      <c r="W76" s="129">
        <f t="shared" si="8"/>
        <v>0</v>
      </c>
      <c r="X76" s="129">
        <f t="shared" si="8"/>
        <v>0</v>
      </c>
      <c r="Y76" s="129">
        <f t="shared" si="8"/>
        <v>11345475</v>
      </c>
      <c r="Z76" s="129">
        <f t="shared" si="8"/>
        <v>0</v>
      </c>
      <c r="AA76" s="129">
        <f t="shared" si="8"/>
        <v>0</v>
      </c>
      <c r="AB76" s="129">
        <f t="shared" si="8"/>
        <v>1859324</v>
      </c>
      <c r="AC76" s="129">
        <f t="shared" si="8"/>
        <v>330606</v>
      </c>
      <c r="AD76" s="129">
        <f t="shared" si="8"/>
        <v>0</v>
      </c>
      <c r="AE76" s="129">
        <f t="shared" si="8"/>
        <v>1261162</v>
      </c>
      <c r="AF76" s="129">
        <f t="shared" si="8"/>
        <v>0</v>
      </c>
      <c r="AG76" s="129">
        <f t="shared" si="8"/>
        <v>13888536</v>
      </c>
      <c r="AH76" s="129">
        <f t="shared" si="8"/>
        <v>0</v>
      </c>
      <c r="AI76" s="129">
        <f t="shared" si="8"/>
        <v>0</v>
      </c>
      <c r="AJ76" s="129">
        <f t="shared" si="8"/>
        <v>3028180</v>
      </c>
      <c r="AK76" s="129">
        <f t="shared" si="8"/>
        <v>0</v>
      </c>
      <c r="AL76" s="129">
        <f t="shared" si="8"/>
        <v>0</v>
      </c>
      <c r="AM76" s="129">
        <f t="shared" si="8"/>
        <v>0</v>
      </c>
      <c r="AN76" s="129">
        <f t="shared" si="8"/>
        <v>0</v>
      </c>
      <c r="AO76" s="129">
        <f t="shared" si="8"/>
        <v>0</v>
      </c>
      <c r="AP76" s="129">
        <f t="shared" si="8"/>
        <v>0</v>
      </c>
      <c r="AQ76" s="129">
        <f t="shared" si="8"/>
        <v>0</v>
      </c>
      <c r="AR76" s="129">
        <f t="shared" si="8"/>
        <v>0</v>
      </c>
      <c r="AS76" s="129">
        <f t="shared" si="8"/>
        <v>0</v>
      </c>
      <c r="AT76" s="129">
        <f t="shared" si="8"/>
        <v>0</v>
      </c>
      <c r="AU76" s="129">
        <f t="shared" si="8"/>
        <v>0</v>
      </c>
      <c r="AV76" s="129">
        <f t="shared" si="8"/>
        <v>657081</v>
      </c>
      <c r="AW76" s="191" t="s">
        <v>237</v>
      </c>
      <c r="AX76" s="191" t="s">
        <v>237</v>
      </c>
      <c r="AY76" s="191" t="s">
        <v>237</v>
      </c>
      <c r="AZ76" s="191" t="s">
        <v>237</v>
      </c>
      <c r="BA76" s="191" t="s">
        <v>237</v>
      </c>
      <c r="BB76" s="191" t="s">
        <v>237</v>
      </c>
      <c r="BC76" s="191" t="s">
        <v>237</v>
      </c>
      <c r="BD76" s="191" t="s">
        <v>237</v>
      </c>
      <c r="BE76" s="191" t="s">
        <v>237</v>
      </c>
      <c r="BF76" s="191" t="s">
        <v>237</v>
      </c>
      <c r="BG76" s="191" t="s">
        <v>237</v>
      </c>
      <c r="BH76" s="191" t="s">
        <v>237</v>
      </c>
      <c r="BI76" s="191" t="s">
        <v>237</v>
      </c>
      <c r="BJ76" s="191" t="s">
        <v>237</v>
      </c>
      <c r="BK76" s="191" t="s">
        <v>237</v>
      </c>
      <c r="BL76" s="191" t="s">
        <v>237</v>
      </c>
      <c r="BM76" s="191" t="s">
        <v>237</v>
      </c>
      <c r="BN76" s="191" t="s">
        <v>237</v>
      </c>
      <c r="BO76" s="191" t="s">
        <v>237</v>
      </c>
      <c r="BP76" s="191" t="s">
        <v>237</v>
      </c>
      <c r="BQ76" s="191" t="s">
        <v>237</v>
      </c>
      <c r="BR76" s="191" t="s">
        <v>237</v>
      </c>
      <c r="BS76" s="191" t="s">
        <v>237</v>
      </c>
      <c r="BT76" s="191" t="s">
        <v>237</v>
      </c>
      <c r="BU76" s="191" t="s">
        <v>237</v>
      </c>
      <c r="BV76" s="191" t="s">
        <v>237</v>
      </c>
      <c r="BW76" s="191" t="s">
        <v>237</v>
      </c>
      <c r="BX76" s="191" t="s">
        <v>237</v>
      </c>
      <c r="BY76" s="191" t="s">
        <v>237</v>
      </c>
      <c r="BZ76" s="191" t="s">
        <v>237</v>
      </c>
      <c r="CA76" s="191" t="s">
        <v>237</v>
      </c>
      <c r="CB76" s="191" t="s">
        <v>237</v>
      </c>
      <c r="CC76" s="191" t="s">
        <v>237</v>
      </c>
      <c r="CD76" s="191" t="s">
        <v>237</v>
      </c>
      <c r="CE76" s="129">
        <f t="shared" si="7"/>
        <v>46245206</v>
      </c>
    </row>
    <row r="77" spans="1:84" ht="12.65" customHeight="1" x14ac:dyDescent="0.3">
      <c r="A77" s="127" t="s">
        <v>265</v>
      </c>
      <c r="B77" s="129"/>
      <c r="C77" s="137">
        <v>0</v>
      </c>
      <c r="D77" s="137">
        <v>0</v>
      </c>
      <c r="E77" s="138">
        <v>5405</v>
      </c>
      <c r="F77" s="138">
        <v>0</v>
      </c>
      <c r="G77" s="137">
        <v>0</v>
      </c>
      <c r="H77" s="137">
        <v>0</v>
      </c>
      <c r="I77" s="138">
        <v>0</v>
      </c>
      <c r="J77" s="138">
        <v>0</v>
      </c>
      <c r="K77" s="138">
        <v>0</v>
      </c>
      <c r="L77" s="138">
        <v>2641</v>
      </c>
      <c r="M77" s="138">
        <v>0</v>
      </c>
      <c r="N77" s="138">
        <v>0</v>
      </c>
      <c r="O77" s="138">
        <v>0</v>
      </c>
      <c r="P77" s="138">
        <v>3970</v>
      </c>
      <c r="Q77" s="138">
        <v>0</v>
      </c>
      <c r="R77" s="138">
        <v>49</v>
      </c>
      <c r="S77" s="138">
        <v>0</v>
      </c>
      <c r="T77" s="138">
        <v>0</v>
      </c>
      <c r="U77" s="138">
        <v>1771</v>
      </c>
      <c r="V77" s="138">
        <v>0</v>
      </c>
      <c r="W77" s="138">
        <v>0</v>
      </c>
      <c r="X77" s="138">
        <v>0</v>
      </c>
      <c r="Y77" s="138">
        <v>0</v>
      </c>
      <c r="Z77" s="138">
        <v>3800</v>
      </c>
      <c r="AA77" s="138">
        <v>0</v>
      </c>
      <c r="AB77" s="138">
        <v>90</v>
      </c>
      <c r="AC77" s="138">
        <v>992</v>
      </c>
      <c r="AD77" s="138">
        <v>0</v>
      </c>
      <c r="AE77" s="138">
        <v>800</v>
      </c>
      <c r="AF77" s="138">
        <v>0</v>
      </c>
      <c r="AG77" s="138">
        <v>5091</v>
      </c>
      <c r="AH77" s="138">
        <v>0</v>
      </c>
      <c r="AI77" s="138">
        <v>0</v>
      </c>
      <c r="AJ77" s="138">
        <v>10245</v>
      </c>
      <c r="AK77" s="138">
        <v>20</v>
      </c>
      <c r="AL77" s="138">
        <v>60</v>
      </c>
      <c r="AM77" s="138">
        <v>0</v>
      </c>
      <c r="AN77" s="138">
        <v>0</v>
      </c>
      <c r="AO77" s="138">
        <v>0</v>
      </c>
      <c r="AP77" s="138">
        <v>0</v>
      </c>
      <c r="AQ77" s="138">
        <v>0</v>
      </c>
      <c r="AR77" s="138">
        <v>0</v>
      </c>
      <c r="AS77" s="138">
        <v>0</v>
      </c>
      <c r="AT77" s="138">
        <v>0</v>
      </c>
      <c r="AU77" s="138">
        <v>0</v>
      </c>
      <c r="AV77" s="138">
        <v>0</v>
      </c>
      <c r="AW77" s="138">
        <v>0</v>
      </c>
      <c r="AX77" s="138">
        <v>0</v>
      </c>
      <c r="AY77" s="138">
        <v>1240</v>
      </c>
      <c r="AZ77" s="138">
        <v>555</v>
      </c>
      <c r="BA77" s="138">
        <v>0</v>
      </c>
      <c r="BB77" s="138">
        <v>0</v>
      </c>
      <c r="BC77" s="138">
        <v>0</v>
      </c>
      <c r="BD77" s="138">
        <v>668</v>
      </c>
      <c r="BE77" s="138">
        <v>3453</v>
      </c>
      <c r="BF77" s="138">
        <v>1041</v>
      </c>
      <c r="BG77" s="138">
        <v>0</v>
      </c>
      <c r="BH77" s="138">
        <v>600</v>
      </c>
      <c r="BI77" s="138">
        <v>337</v>
      </c>
      <c r="BJ77" s="138">
        <v>1349</v>
      </c>
      <c r="BK77" s="138">
        <v>0</v>
      </c>
      <c r="BL77" s="138">
        <v>1863</v>
      </c>
      <c r="BM77" s="138">
        <v>0</v>
      </c>
      <c r="BN77" s="138">
        <v>3307</v>
      </c>
      <c r="BO77" s="138">
        <v>549</v>
      </c>
      <c r="BP77" s="138">
        <v>40</v>
      </c>
      <c r="BQ77" s="138">
        <v>0</v>
      </c>
      <c r="BR77" s="138">
        <v>1991</v>
      </c>
      <c r="BS77" s="138">
        <v>0</v>
      </c>
      <c r="BT77" s="138">
        <v>0</v>
      </c>
      <c r="BU77" s="138">
        <v>0</v>
      </c>
      <c r="BV77" s="138">
        <v>2036</v>
      </c>
      <c r="BW77" s="138">
        <v>0</v>
      </c>
      <c r="BX77" s="138">
        <v>0</v>
      </c>
      <c r="BY77" s="138">
        <v>170</v>
      </c>
      <c r="BZ77" s="138">
        <v>0</v>
      </c>
      <c r="CA77" s="138">
        <v>0</v>
      </c>
      <c r="CB77" s="138">
        <v>169</v>
      </c>
      <c r="CC77" s="138">
        <v>0</v>
      </c>
      <c r="CD77" s="191" t="s">
        <v>237</v>
      </c>
      <c r="CE77" s="129">
        <f t="shared" si="7"/>
        <v>54302</v>
      </c>
      <c r="CF77" s="129">
        <f>BE59-CE77</f>
        <v>0</v>
      </c>
    </row>
    <row r="78" spans="1:84" ht="12.65" customHeight="1" x14ac:dyDescent="0.3">
      <c r="A78" s="127" t="s">
        <v>266</v>
      </c>
      <c r="B78" s="129"/>
      <c r="C78" s="137"/>
      <c r="D78" s="137"/>
      <c r="E78" s="137">
        <v>4089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>
        <v>174</v>
      </c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1"/>
      <c r="AY78" s="191"/>
      <c r="AZ78" s="137">
        <v>1629</v>
      </c>
      <c r="BA78" s="137"/>
      <c r="BB78" s="137"/>
      <c r="BC78" s="137"/>
      <c r="BD78" s="191"/>
      <c r="BE78" s="191"/>
      <c r="BF78" s="137"/>
      <c r="BG78" s="191"/>
      <c r="BH78" s="137"/>
      <c r="BI78" s="137"/>
      <c r="BJ78" s="191"/>
      <c r="BK78" s="137"/>
      <c r="BL78" s="137"/>
      <c r="BM78" s="137"/>
      <c r="BN78" s="191"/>
      <c r="BO78" s="191"/>
      <c r="BP78" s="191"/>
      <c r="BQ78" s="191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237</v>
      </c>
      <c r="CD78" s="191" t="s">
        <v>237</v>
      </c>
      <c r="CE78" s="129">
        <f>SUM(C78:CD78)</f>
        <v>5892</v>
      </c>
      <c r="CF78" s="129">
        <f>AY59-CE78</f>
        <v>0</v>
      </c>
    </row>
    <row r="79" spans="1:84" ht="12.65" customHeight="1" x14ac:dyDescent="0.3">
      <c r="A79" s="127" t="s">
        <v>267</v>
      </c>
      <c r="B79" s="129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/>
      <c r="AY79" s="191"/>
      <c r="AZ79" s="191"/>
      <c r="BA79" s="137"/>
      <c r="BB79" s="137"/>
      <c r="BC79" s="137"/>
      <c r="BD79" s="191"/>
      <c r="BE79" s="191"/>
      <c r="BF79" s="191"/>
      <c r="BG79" s="191"/>
      <c r="BH79" s="137"/>
      <c r="BI79" s="137"/>
      <c r="BJ79" s="191"/>
      <c r="BK79" s="137"/>
      <c r="BL79" s="137"/>
      <c r="BM79" s="137"/>
      <c r="BN79" s="191"/>
      <c r="BO79" s="191"/>
      <c r="BP79" s="191"/>
      <c r="BQ79" s="191"/>
      <c r="BR79" s="191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237</v>
      </c>
      <c r="CD79" s="191" t="s">
        <v>237</v>
      </c>
      <c r="CE79" s="129">
        <f t="shared" si="7"/>
        <v>0</v>
      </c>
      <c r="CF79" s="129"/>
    </row>
    <row r="80" spans="1:84" ht="12.65" customHeight="1" x14ac:dyDescent="0.3">
      <c r="A80" s="127" t="s">
        <v>268</v>
      </c>
      <c r="B80" s="129"/>
      <c r="C80" s="260"/>
      <c r="D80" s="260"/>
      <c r="E80" s="137">
        <v>47194</v>
      </c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>
        <v>2516</v>
      </c>
      <c r="Q80" s="137"/>
      <c r="R80" s="137"/>
      <c r="S80" s="137"/>
      <c r="T80" s="137"/>
      <c r="U80" s="137"/>
      <c r="V80" s="137"/>
      <c r="W80" s="137"/>
      <c r="X80" s="137"/>
      <c r="Y80" s="137">
        <v>2517</v>
      </c>
      <c r="Z80" s="137"/>
      <c r="AA80" s="137"/>
      <c r="AB80" s="137"/>
      <c r="AC80" s="137"/>
      <c r="AD80" s="137"/>
      <c r="AE80" s="137"/>
      <c r="AF80" s="137"/>
      <c r="AG80" s="137">
        <v>9439</v>
      </c>
      <c r="AH80" s="137"/>
      <c r="AI80" s="137"/>
      <c r="AJ80" s="137">
        <v>1259</v>
      </c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91"/>
      <c r="AY80" s="191"/>
      <c r="AZ80" s="191"/>
      <c r="BA80" s="191"/>
      <c r="BB80" s="137"/>
      <c r="BC80" s="137"/>
      <c r="BD80" s="191"/>
      <c r="BE80" s="191"/>
      <c r="BF80" s="191"/>
      <c r="BG80" s="191"/>
      <c r="BH80" s="137"/>
      <c r="BI80" s="137"/>
      <c r="BJ80" s="191"/>
      <c r="BK80" s="137"/>
      <c r="BL80" s="137"/>
      <c r="BM80" s="137"/>
      <c r="BN80" s="191"/>
      <c r="BO80" s="191"/>
      <c r="BP80" s="191"/>
      <c r="BQ80" s="191"/>
      <c r="BR80" s="191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91" t="s">
        <v>237</v>
      </c>
      <c r="CD80" s="191" t="s">
        <v>237</v>
      </c>
      <c r="CE80" s="129">
        <f t="shared" si="7"/>
        <v>62925</v>
      </c>
      <c r="CF80" s="129">
        <f>BA59</f>
        <v>0</v>
      </c>
    </row>
    <row r="81" spans="1:84" ht="21" customHeight="1" x14ac:dyDescent="0.3">
      <c r="A81" s="127" t="s">
        <v>269</v>
      </c>
      <c r="B81" s="129"/>
      <c r="C81" s="140"/>
      <c r="D81" s="140"/>
      <c r="E81" s="140">
        <v>17.080000000000002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>
        <v>3.23</v>
      </c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>
        <v>12.36</v>
      </c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191"/>
      <c r="BN81" s="191"/>
      <c r="BO81" s="191"/>
      <c r="BP81" s="191"/>
      <c r="BQ81" s="191"/>
      <c r="BR81" s="191"/>
      <c r="BS81" s="191"/>
      <c r="BT81" s="191"/>
      <c r="BU81" s="196"/>
      <c r="BV81" s="196"/>
      <c r="BW81" s="196"/>
      <c r="BX81" s="196"/>
      <c r="BY81" s="196"/>
      <c r="BZ81" s="196"/>
      <c r="CA81" s="196"/>
      <c r="CB81" s="196"/>
      <c r="CC81" s="191" t="s">
        <v>237</v>
      </c>
      <c r="CD81" s="191" t="s">
        <v>237</v>
      </c>
      <c r="CE81" s="197">
        <f t="shared" si="7"/>
        <v>32.67</v>
      </c>
      <c r="CF81" s="197"/>
    </row>
    <row r="82" spans="1:84" ht="12.65" customHeight="1" x14ac:dyDescent="0.3">
      <c r="A82" s="159" t="s">
        <v>270</v>
      </c>
      <c r="B82" s="159"/>
      <c r="C82" s="159"/>
      <c r="D82" s="159"/>
      <c r="E82" s="159"/>
    </row>
    <row r="83" spans="1:84" ht="12.65" customHeight="1" x14ac:dyDescent="0.3">
      <c r="A83" s="127" t="s">
        <v>271</v>
      </c>
      <c r="B83" s="128"/>
      <c r="C83" s="219" t="s">
        <v>1280</v>
      </c>
      <c r="D83" s="198"/>
      <c r="E83" s="129"/>
    </row>
    <row r="84" spans="1:84" ht="12.65" customHeight="1" x14ac:dyDescent="0.3">
      <c r="A84" s="129" t="s">
        <v>272</v>
      </c>
      <c r="B84" s="128" t="s">
        <v>273</v>
      </c>
      <c r="C84" s="173" t="s">
        <v>1272</v>
      </c>
      <c r="D84" s="198"/>
      <c r="E84" s="129"/>
    </row>
    <row r="85" spans="1:84" ht="12.65" customHeight="1" x14ac:dyDescent="0.3">
      <c r="A85" s="129" t="s">
        <v>274</v>
      </c>
      <c r="B85" s="128" t="s">
        <v>273</v>
      </c>
      <c r="C85" s="176" t="s">
        <v>1273</v>
      </c>
      <c r="D85" s="156"/>
      <c r="E85" s="155"/>
    </row>
    <row r="86" spans="1:84" ht="12.65" customHeight="1" x14ac:dyDescent="0.3">
      <c r="A86" s="129" t="s">
        <v>275</v>
      </c>
      <c r="B86" s="128"/>
      <c r="C86" s="208" t="s">
        <v>1274</v>
      </c>
      <c r="D86" s="156"/>
      <c r="E86" s="155"/>
    </row>
    <row r="87" spans="1:84" ht="12.65" customHeight="1" x14ac:dyDescent="0.3">
      <c r="A87" s="129" t="s">
        <v>276</v>
      </c>
      <c r="B87" s="128" t="s">
        <v>273</v>
      </c>
      <c r="C87" s="262" t="s">
        <v>1274</v>
      </c>
      <c r="D87" s="156"/>
      <c r="E87" s="155"/>
    </row>
    <row r="88" spans="1:84" ht="12.65" customHeight="1" x14ac:dyDescent="0.3">
      <c r="A88" s="129" t="s">
        <v>277</v>
      </c>
      <c r="B88" s="128" t="s">
        <v>273</v>
      </c>
      <c r="C88" s="176" t="s">
        <v>1281</v>
      </c>
      <c r="D88" s="156"/>
      <c r="E88" s="155"/>
    </row>
    <row r="89" spans="1:84" ht="12.65" customHeight="1" x14ac:dyDescent="0.3">
      <c r="A89" s="129" t="s">
        <v>278</v>
      </c>
      <c r="B89" s="128" t="s">
        <v>273</v>
      </c>
      <c r="C89" s="176" t="s">
        <v>1282</v>
      </c>
      <c r="D89" s="156"/>
      <c r="E89" s="155"/>
    </row>
    <row r="90" spans="1:84" ht="12.65" customHeight="1" x14ac:dyDescent="0.3">
      <c r="A90" s="129" t="s">
        <v>279</v>
      </c>
      <c r="B90" s="128" t="s">
        <v>273</v>
      </c>
      <c r="C90" s="176" t="s">
        <v>1283</v>
      </c>
      <c r="D90" s="156"/>
      <c r="E90" s="155"/>
    </row>
    <row r="91" spans="1:84" ht="12.65" customHeight="1" x14ac:dyDescent="0.3">
      <c r="A91" s="129" t="s">
        <v>280</v>
      </c>
      <c r="B91" s="128" t="s">
        <v>273</v>
      </c>
      <c r="C91" s="176"/>
      <c r="D91" s="156"/>
      <c r="E91" s="155"/>
    </row>
    <row r="92" spans="1:84" ht="12.65" customHeight="1" x14ac:dyDescent="0.3">
      <c r="A92" s="129" t="s">
        <v>281</v>
      </c>
      <c r="B92" s="128" t="s">
        <v>273</v>
      </c>
      <c r="C92" s="176" t="s">
        <v>1279</v>
      </c>
      <c r="D92" s="156"/>
      <c r="E92" s="155"/>
    </row>
    <row r="93" spans="1:84" ht="12.65" customHeight="1" x14ac:dyDescent="0.3">
      <c r="A93" s="129" t="s">
        <v>282</v>
      </c>
      <c r="B93" s="128" t="s">
        <v>273</v>
      </c>
      <c r="C93" s="261" t="s">
        <v>1284</v>
      </c>
      <c r="D93" s="198"/>
      <c r="E93" s="129"/>
    </row>
    <row r="94" spans="1:84" ht="12.65" customHeight="1" x14ac:dyDescent="0.3">
      <c r="A94" s="129" t="s">
        <v>283</v>
      </c>
      <c r="B94" s="128" t="s">
        <v>273</v>
      </c>
      <c r="C94" s="173"/>
      <c r="D94" s="198"/>
      <c r="E94" s="129"/>
    </row>
    <row r="95" spans="1:84" ht="12.65" customHeight="1" x14ac:dyDescent="0.3">
      <c r="A95" s="129"/>
      <c r="B95" s="129"/>
      <c r="C95" s="144"/>
      <c r="D95" s="129"/>
      <c r="E95" s="129"/>
    </row>
    <row r="96" spans="1:84" ht="12.65" customHeight="1" x14ac:dyDescent="0.3">
      <c r="A96" s="159" t="s">
        <v>284</v>
      </c>
      <c r="B96" s="159"/>
      <c r="C96" s="159"/>
      <c r="D96" s="159"/>
      <c r="E96" s="159"/>
    </row>
    <row r="97" spans="1:5" ht="12.65" customHeight="1" x14ac:dyDescent="0.3">
      <c r="A97" s="199" t="s">
        <v>285</v>
      </c>
      <c r="B97" s="199"/>
      <c r="C97" s="199"/>
      <c r="D97" s="199"/>
      <c r="E97" s="199"/>
    </row>
    <row r="98" spans="1:5" ht="12.65" customHeight="1" x14ac:dyDescent="0.3">
      <c r="A98" s="129" t="s">
        <v>286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278</v>
      </c>
      <c r="B99" s="128" t="s">
        <v>273</v>
      </c>
      <c r="C99" s="142"/>
      <c r="D99" s="129"/>
      <c r="E99" s="129"/>
    </row>
    <row r="100" spans="1:5" ht="12.65" customHeight="1" x14ac:dyDescent="0.3">
      <c r="A100" s="129" t="s">
        <v>287</v>
      </c>
      <c r="B100" s="128" t="s">
        <v>273</v>
      </c>
      <c r="C100" s="142">
        <v>1</v>
      </c>
      <c r="D100" s="129"/>
      <c r="E100" s="129"/>
    </row>
    <row r="101" spans="1:5" ht="12.65" customHeight="1" x14ac:dyDescent="0.3">
      <c r="A101" s="199" t="s">
        <v>288</v>
      </c>
      <c r="B101" s="199"/>
      <c r="C101" s="199"/>
      <c r="D101" s="199"/>
      <c r="E101" s="199"/>
    </row>
    <row r="102" spans="1:5" ht="12.65" customHeight="1" x14ac:dyDescent="0.3">
      <c r="A102" s="129" t="s">
        <v>289</v>
      </c>
      <c r="B102" s="128" t="s">
        <v>273</v>
      </c>
      <c r="C102" s="142"/>
      <c r="D102" s="129"/>
      <c r="E102" s="129"/>
    </row>
    <row r="103" spans="1:5" ht="12.65" customHeight="1" x14ac:dyDescent="0.3">
      <c r="A103" s="129" t="s">
        <v>148</v>
      </c>
      <c r="B103" s="128" t="s">
        <v>273</v>
      </c>
      <c r="C103" s="170"/>
      <c r="D103" s="129"/>
      <c r="E103" s="129"/>
    </row>
    <row r="104" spans="1:5" ht="12.65" customHeight="1" x14ac:dyDescent="0.3">
      <c r="A104" s="199" t="s">
        <v>290</v>
      </c>
      <c r="B104" s="199"/>
      <c r="C104" s="199"/>
      <c r="D104" s="199"/>
      <c r="E104" s="199"/>
    </row>
    <row r="105" spans="1:5" ht="12.65" customHeight="1" x14ac:dyDescent="0.3">
      <c r="A105" s="129" t="s">
        <v>291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292</v>
      </c>
      <c r="B106" s="128" t="s">
        <v>273</v>
      </c>
      <c r="C106" s="142"/>
      <c r="D106" s="129"/>
      <c r="E106" s="129"/>
    </row>
    <row r="107" spans="1:5" ht="12.65" customHeight="1" x14ac:dyDescent="0.3">
      <c r="A107" s="129" t="s">
        <v>293</v>
      </c>
      <c r="B107" s="128" t="s">
        <v>273</v>
      </c>
      <c r="C107" s="142"/>
      <c r="D107" s="129"/>
      <c r="E107" s="129"/>
    </row>
    <row r="108" spans="1:5" ht="21.75" customHeight="1" x14ac:dyDescent="0.3">
      <c r="A108" s="129"/>
      <c r="B108" s="128"/>
      <c r="C108" s="143"/>
      <c r="D108" s="129"/>
      <c r="E108" s="129"/>
    </row>
    <row r="109" spans="1:5" ht="13.5" customHeight="1" x14ac:dyDescent="0.3">
      <c r="A109" s="158" t="s">
        <v>294</v>
      </c>
      <c r="B109" s="159"/>
      <c r="C109" s="159"/>
      <c r="D109" s="159"/>
      <c r="E109" s="159"/>
    </row>
    <row r="110" spans="1:5" ht="13.5" customHeight="1" x14ac:dyDescent="0.3">
      <c r="A110" s="129"/>
      <c r="B110" s="128"/>
      <c r="C110" s="143"/>
      <c r="D110" s="129"/>
      <c r="E110" s="129"/>
    </row>
    <row r="111" spans="1:5" ht="12.65" customHeight="1" x14ac:dyDescent="0.3">
      <c r="A111" s="127" t="s">
        <v>295</v>
      </c>
      <c r="B111" s="129"/>
      <c r="C111" s="135" t="s">
        <v>296</v>
      </c>
      <c r="D111" s="126" t="s">
        <v>231</v>
      </c>
      <c r="E111" s="129"/>
    </row>
    <row r="112" spans="1:5" ht="12.65" customHeight="1" x14ac:dyDescent="0.3">
      <c r="A112" s="129" t="s">
        <v>297</v>
      </c>
      <c r="B112" s="128" t="s">
        <v>273</v>
      </c>
      <c r="C112" s="142">
        <v>286</v>
      </c>
      <c r="D112" s="130">
        <v>937</v>
      </c>
      <c r="E112" s="129"/>
    </row>
    <row r="113" spans="1:5" ht="12.65" customHeight="1" x14ac:dyDescent="0.3">
      <c r="A113" s="129" t="s">
        <v>298</v>
      </c>
      <c r="B113" s="128" t="s">
        <v>273</v>
      </c>
      <c r="C113" s="142">
        <v>66</v>
      </c>
      <c r="D113" s="130">
        <v>658</v>
      </c>
      <c r="E113" s="129"/>
    </row>
    <row r="114" spans="1:5" ht="12.65" customHeight="1" x14ac:dyDescent="0.3">
      <c r="A114" s="129" t="s">
        <v>299</v>
      </c>
      <c r="B114" s="128" t="s">
        <v>273</v>
      </c>
      <c r="C114" s="142"/>
      <c r="D114" s="130"/>
      <c r="E114" s="129"/>
    </row>
    <row r="115" spans="1:5" ht="12.65" customHeight="1" x14ac:dyDescent="0.3">
      <c r="A115" s="129" t="s">
        <v>300</v>
      </c>
      <c r="B115" s="128" t="s">
        <v>273</v>
      </c>
      <c r="C115" s="142"/>
      <c r="D115" s="130"/>
      <c r="E115" s="129"/>
    </row>
    <row r="116" spans="1:5" ht="12.65" customHeight="1" x14ac:dyDescent="0.3">
      <c r="A116" s="127" t="s">
        <v>301</v>
      </c>
      <c r="B116" s="129"/>
      <c r="C116" s="135" t="s">
        <v>183</v>
      </c>
      <c r="D116" s="129"/>
      <c r="E116" s="129"/>
    </row>
    <row r="117" spans="1:5" ht="12.65" customHeight="1" x14ac:dyDescent="0.3">
      <c r="A117" s="129" t="s">
        <v>302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303</v>
      </c>
      <c r="B118" s="128" t="s">
        <v>273</v>
      </c>
      <c r="C118" s="142"/>
      <c r="D118" s="129"/>
      <c r="E118" s="129"/>
    </row>
    <row r="119" spans="1:5" ht="12.65" customHeight="1" x14ac:dyDescent="0.3">
      <c r="A119" s="129" t="s">
        <v>304</v>
      </c>
      <c r="B119" s="128" t="s">
        <v>273</v>
      </c>
      <c r="C119" s="142">
        <v>25</v>
      </c>
      <c r="D119" s="129"/>
      <c r="E119" s="129"/>
    </row>
    <row r="120" spans="1:5" ht="12.65" customHeight="1" x14ac:dyDescent="0.3">
      <c r="A120" s="129" t="s">
        <v>305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306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307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112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308</v>
      </c>
      <c r="B124" s="128" t="s">
        <v>273</v>
      </c>
      <c r="C124" s="142"/>
      <c r="D124" s="129"/>
      <c r="E124" s="129"/>
    </row>
    <row r="125" spans="1:5" ht="12.65" customHeight="1" x14ac:dyDescent="0.3">
      <c r="A125" s="129" t="s">
        <v>309</v>
      </c>
      <c r="B125" s="128"/>
      <c r="C125" s="142"/>
      <c r="D125" s="129"/>
      <c r="E125" s="129"/>
    </row>
    <row r="126" spans="1:5" ht="12.65" customHeight="1" x14ac:dyDescent="0.3">
      <c r="A126" s="129" t="s">
        <v>299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310</v>
      </c>
      <c r="B127" s="128" t="s">
        <v>273</v>
      </c>
      <c r="C127" s="142"/>
      <c r="D127" s="129"/>
      <c r="E127" s="129"/>
    </row>
    <row r="128" spans="1:5" ht="12.65" customHeight="1" x14ac:dyDescent="0.3">
      <c r="A128" s="129" t="s">
        <v>311</v>
      </c>
      <c r="B128" s="129"/>
      <c r="C128" s="144"/>
      <c r="D128" s="129"/>
      <c r="E128" s="129">
        <f>SUM(C117:C127)</f>
        <v>25</v>
      </c>
    </row>
    <row r="129" spans="1:6" ht="12.65" customHeight="1" x14ac:dyDescent="0.3">
      <c r="A129" s="129" t="s">
        <v>312</v>
      </c>
      <c r="B129" s="128" t="s">
        <v>273</v>
      </c>
      <c r="C129" s="142"/>
      <c r="D129" s="129"/>
      <c r="E129" s="129"/>
    </row>
    <row r="130" spans="1:6" ht="12.65" customHeight="1" x14ac:dyDescent="0.3">
      <c r="A130" s="129" t="s">
        <v>313</v>
      </c>
      <c r="B130" s="128" t="s">
        <v>273</v>
      </c>
      <c r="C130" s="142"/>
      <c r="D130" s="129"/>
      <c r="E130" s="129"/>
    </row>
    <row r="131" spans="1:6" ht="12.65" customHeight="1" x14ac:dyDescent="0.3">
      <c r="A131" s="129"/>
      <c r="B131" s="129"/>
      <c r="C131" s="144"/>
      <c r="D131" s="129"/>
      <c r="E131" s="129"/>
    </row>
    <row r="132" spans="1:6" ht="12.65" customHeight="1" x14ac:dyDescent="0.3">
      <c r="A132" s="129" t="s">
        <v>314</v>
      </c>
      <c r="B132" s="128" t="s">
        <v>273</v>
      </c>
      <c r="C132" s="142">
        <v>0</v>
      </c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29"/>
      <c r="B136" s="129"/>
      <c r="C136" s="144"/>
      <c r="D136" s="129"/>
      <c r="E136" s="129"/>
    </row>
    <row r="137" spans="1:6" ht="12.65" customHeight="1" x14ac:dyDescent="0.3">
      <c r="A137" s="159" t="s">
        <v>315</v>
      </c>
      <c r="B137" s="158"/>
      <c r="C137" s="158"/>
      <c r="D137" s="158"/>
      <c r="E137" s="158"/>
    </row>
    <row r="138" spans="1:6" ht="12.65" customHeight="1" x14ac:dyDescent="0.3">
      <c r="A138" s="200" t="s">
        <v>316</v>
      </c>
      <c r="B138" s="131" t="s">
        <v>317</v>
      </c>
      <c r="C138" s="145" t="s">
        <v>318</v>
      </c>
      <c r="D138" s="131" t="s">
        <v>148</v>
      </c>
      <c r="E138" s="131" t="s">
        <v>219</v>
      </c>
    </row>
    <row r="139" spans="1:6" ht="12.65" customHeight="1" x14ac:dyDescent="0.3">
      <c r="A139" s="129" t="s">
        <v>296</v>
      </c>
      <c r="B139" s="130"/>
      <c r="C139" s="142"/>
      <c r="D139" s="130">
        <v>347</v>
      </c>
      <c r="E139" s="129">
        <f>SUM(B139:D139)</f>
        <v>347</v>
      </c>
    </row>
    <row r="140" spans="1:6" ht="12.65" customHeight="1" x14ac:dyDescent="0.3">
      <c r="A140" s="129" t="s">
        <v>231</v>
      </c>
      <c r="B140" s="130">
        <v>625</v>
      </c>
      <c r="C140" s="142">
        <v>160</v>
      </c>
      <c r="D140" s="130">
        <v>152</v>
      </c>
      <c r="E140" s="129">
        <f>SUM(B140:D140)</f>
        <v>937</v>
      </c>
    </row>
    <row r="141" spans="1:6" ht="12.65" customHeight="1" x14ac:dyDescent="0.3">
      <c r="A141" s="129" t="s">
        <v>319</v>
      </c>
      <c r="B141" s="130"/>
      <c r="C141" s="130"/>
      <c r="D141" s="130"/>
      <c r="E141" s="129">
        <f>SUM(B141:D141)</f>
        <v>0</v>
      </c>
    </row>
    <row r="142" spans="1:6" ht="12.65" customHeight="1" x14ac:dyDescent="0.3">
      <c r="A142" s="129" t="s">
        <v>262</v>
      </c>
      <c r="B142" s="130">
        <v>6097159</v>
      </c>
      <c r="C142" s="142">
        <v>59987</v>
      </c>
      <c r="D142" s="130">
        <v>735288</v>
      </c>
      <c r="E142" s="129">
        <f>SUM(B142:D142)</f>
        <v>6892434</v>
      </c>
      <c r="F142" s="150"/>
    </row>
    <row r="143" spans="1:6" ht="12.65" customHeight="1" x14ac:dyDescent="0.3">
      <c r="A143" s="129" t="s">
        <v>263</v>
      </c>
      <c r="B143" s="130">
        <v>19475297</v>
      </c>
      <c r="C143" s="142">
        <v>373710</v>
      </c>
      <c r="D143" s="130">
        <v>19503765</v>
      </c>
      <c r="E143" s="129">
        <f>SUM(B143:D143)</f>
        <v>39352772</v>
      </c>
      <c r="F143" s="150"/>
    </row>
    <row r="144" spans="1:6" ht="12.65" customHeight="1" x14ac:dyDescent="0.3">
      <c r="A144" s="200" t="s">
        <v>320</v>
      </c>
      <c r="B144" s="131" t="s">
        <v>317</v>
      </c>
      <c r="C144" s="145" t="s">
        <v>318</v>
      </c>
      <c r="D144" s="131" t="s">
        <v>148</v>
      </c>
      <c r="E144" s="131" t="s">
        <v>219</v>
      </c>
    </row>
    <row r="145" spans="1:5" ht="12.65" customHeight="1" x14ac:dyDescent="0.3">
      <c r="A145" s="129" t="s">
        <v>296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231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319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262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129" t="s">
        <v>263</v>
      </c>
      <c r="B149" s="130"/>
      <c r="C149" s="142"/>
      <c r="D149" s="130"/>
      <c r="E149" s="129">
        <f>SUM(B149:D149)</f>
        <v>0</v>
      </c>
    </row>
    <row r="150" spans="1:5" ht="12.65" customHeight="1" x14ac:dyDescent="0.3">
      <c r="A150" s="200" t="s">
        <v>321</v>
      </c>
      <c r="B150" s="131" t="s">
        <v>317</v>
      </c>
      <c r="C150" s="145" t="s">
        <v>318</v>
      </c>
      <c r="D150" s="131" t="s">
        <v>148</v>
      </c>
      <c r="E150" s="131" t="s">
        <v>219</v>
      </c>
    </row>
    <row r="151" spans="1:5" ht="12.65" customHeight="1" x14ac:dyDescent="0.3">
      <c r="A151" s="129" t="s">
        <v>296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231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319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262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29" t="s">
        <v>263</v>
      </c>
      <c r="B155" s="130"/>
      <c r="C155" s="142"/>
      <c r="D155" s="130"/>
      <c r="E155" s="129">
        <f>SUM(B155:D155)</f>
        <v>0</v>
      </c>
    </row>
    <row r="156" spans="1:5" ht="12.65" customHeight="1" x14ac:dyDescent="0.3">
      <c r="A156" s="132"/>
      <c r="B156" s="132"/>
      <c r="C156" s="146"/>
      <c r="D156" s="133"/>
      <c r="E156" s="129"/>
    </row>
    <row r="157" spans="1:5" ht="12.65" customHeight="1" x14ac:dyDescent="0.3">
      <c r="A157" s="200" t="s">
        <v>322</v>
      </c>
      <c r="B157" s="131" t="s">
        <v>323</v>
      </c>
      <c r="C157" s="145" t="s">
        <v>324</v>
      </c>
      <c r="D157" s="129"/>
      <c r="E157" s="129"/>
    </row>
    <row r="158" spans="1:5" ht="12.65" customHeight="1" x14ac:dyDescent="0.3">
      <c r="A158" s="132" t="s">
        <v>325</v>
      </c>
      <c r="B158" s="130"/>
      <c r="C158" s="130"/>
      <c r="D158" s="129"/>
      <c r="E158" s="129"/>
    </row>
    <row r="159" spans="1:5" ht="12.65" customHeight="1" x14ac:dyDescent="0.3">
      <c r="A159" s="132"/>
      <c r="B159" s="133"/>
      <c r="C159" s="146"/>
      <c r="D159" s="129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32"/>
      <c r="B163" s="132"/>
      <c r="C163" s="146"/>
      <c r="D163" s="133"/>
      <c r="E163" s="129"/>
    </row>
    <row r="164" spans="1:5" ht="11.4" customHeight="1" x14ac:dyDescent="0.3">
      <c r="A164" s="158" t="s">
        <v>326</v>
      </c>
      <c r="B164" s="159"/>
      <c r="C164" s="159"/>
      <c r="D164" s="159"/>
      <c r="E164" s="159"/>
    </row>
    <row r="165" spans="1:5" ht="11.4" customHeight="1" x14ac:dyDescent="0.3">
      <c r="A165" s="199" t="s">
        <v>327</v>
      </c>
      <c r="B165" s="199"/>
      <c r="C165" s="199"/>
      <c r="D165" s="199"/>
      <c r="E165" s="199"/>
    </row>
    <row r="166" spans="1:5" ht="11.4" customHeight="1" x14ac:dyDescent="0.3">
      <c r="A166" s="129" t="s">
        <v>328</v>
      </c>
      <c r="B166" s="128" t="s">
        <v>273</v>
      </c>
      <c r="C166" s="142">
        <v>923673</v>
      </c>
      <c r="D166" s="129"/>
      <c r="E166" s="129"/>
    </row>
    <row r="167" spans="1:5" ht="11.4" customHeight="1" x14ac:dyDescent="0.3">
      <c r="A167" s="129" t="s">
        <v>329</v>
      </c>
      <c r="B167" s="128" t="s">
        <v>273</v>
      </c>
      <c r="C167" s="142">
        <v>48169</v>
      </c>
      <c r="D167" s="129"/>
      <c r="E167" s="129"/>
    </row>
    <row r="168" spans="1:5" ht="11.4" customHeight="1" x14ac:dyDescent="0.3">
      <c r="A168" s="132" t="s">
        <v>330</v>
      </c>
      <c r="B168" s="128" t="s">
        <v>273</v>
      </c>
      <c r="C168" s="142">
        <v>183402</v>
      </c>
      <c r="D168" s="129"/>
      <c r="E168" s="129"/>
    </row>
    <row r="169" spans="1:5" ht="11.4" customHeight="1" x14ac:dyDescent="0.3">
      <c r="A169" s="129" t="s">
        <v>331</v>
      </c>
      <c r="B169" s="128" t="s">
        <v>273</v>
      </c>
      <c r="C169" s="142">
        <v>2395102</v>
      </c>
      <c r="D169" s="129"/>
      <c r="E169" s="129"/>
    </row>
    <row r="170" spans="1:5" ht="11.4" customHeight="1" x14ac:dyDescent="0.3">
      <c r="A170" s="129" t="s">
        <v>332</v>
      </c>
      <c r="B170" s="128" t="s">
        <v>273</v>
      </c>
      <c r="C170" s="142"/>
      <c r="D170" s="129"/>
      <c r="E170" s="129"/>
    </row>
    <row r="171" spans="1:5" ht="11.4" customHeight="1" x14ac:dyDescent="0.3">
      <c r="A171" s="129" t="s">
        <v>333</v>
      </c>
      <c r="B171" s="128" t="s">
        <v>273</v>
      </c>
      <c r="C171" s="142">
        <v>994639</v>
      </c>
      <c r="D171" s="129"/>
      <c r="E171" s="129"/>
    </row>
    <row r="172" spans="1:5" ht="11.4" customHeight="1" x14ac:dyDescent="0.3">
      <c r="A172" s="129" t="s">
        <v>334</v>
      </c>
      <c r="B172" s="128" t="s">
        <v>273</v>
      </c>
      <c r="C172" s="142">
        <v>29725</v>
      </c>
      <c r="D172" s="129"/>
      <c r="E172" s="129"/>
    </row>
    <row r="173" spans="1:5" ht="11.4" customHeight="1" x14ac:dyDescent="0.3">
      <c r="A173" s="129" t="s">
        <v>334</v>
      </c>
      <c r="B173" s="128" t="s">
        <v>273</v>
      </c>
      <c r="C173" s="142"/>
      <c r="D173" s="129"/>
      <c r="E173" s="129"/>
    </row>
    <row r="174" spans="1:5" ht="11.4" customHeight="1" x14ac:dyDescent="0.3">
      <c r="A174" s="129" t="s">
        <v>219</v>
      </c>
      <c r="B174" s="129"/>
      <c r="C174" s="144"/>
      <c r="D174" s="129">
        <f>SUM(C166:C173)</f>
        <v>4574710</v>
      </c>
      <c r="E174" s="129"/>
    </row>
    <row r="175" spans="1:5" ht="11.4" customHeight="1" x14ac:dyDescent="0.3">
      <c r="A175" s="199" t="s">
        <v>335</v>
      </c>
      <c r="B175" s="199"/>
      <c r="C175" s="199"/>
      <c r="D175" s="199"/>
      <c r="E175" s="199"/>
    </row>
    <row r="176" spans="1:5" ht="11.4" customHeight="1" x14ac:dyDescent="0.3">
      <c r="A176" s="129" t="s">
        <v>336</v>
      </c>
      <c r="B176" s="128" t="s">
        <v>273</v>
      </c>
      <c r="C176" s="142">
        <v>182278</v>
      </c>
      <c r="D176" s="129"/>
      <c r="E176" s="129"/>
    </row>
    <row r="177" spans="1:5" ht="11.4" customHeight="1" x14ac:dyDescent="0.3">
      <c r="A177" s="129" t="s">
        <v>337</v>
      </c>
      <c r="B177" s="128" t="s">
        <v>273</v>
      </c>
      <c r="C177" s="142"/>
      <c r="D177" s="129"/>
      <c r="E177" s="129"/>
    </row>
    <row r="178" spans="1:5" ht="11.4" customHeight="1" x14ac:dyDescent="0.3">
      <c r="A178" s="129" t="s">
        <v>219</v>
      </c>
      <c r="B178" s="129"/>
      <c r="C178" s="144"/>
      <c r="D178" s="129">
        <f>SUM(C176:C177)</f>
        <v>182278</v>
      </c>
      <c r="E178" s="129"/>
    </row>
    <row r="179" spans="1:5" ht="11.4" customHeight="1" x14ac:dyDescent="0.3">
      <c r="A179" s="199" t="s">
        <v>338</v>
      </c>
      <c r="B179" s="199"/>
      <c r="C179" s="199"/>
      <c r="D179" s="199"/>
      <c r="E179" s="199"/>
    </row>
    <row r="180" spans="1:5" ht="11.4" customHeight="1" x14ac:dyDescent="0.3">
      <c r="A180" s="129" t="s">
        <v>339</v>
      </c>
      <c r="B180" s="128" t="s">
        <v>273</v>
      </c>
      <c r="C180" s="142">
        <v>180195</v>
      </c>
      <c r="D180" s="129"/>
      <c r="E180" s="129"/>
    </row>
    <row r="181" spans="1:5" ht="11.4" customHeight="1" x14ac:dyDescent="0.3">
      <c r="A181" s="129" t="s">
        <v>340</v>
      </c>
      <c r="B181" s="128" t="s">
        <v>273</v>
      </c>
      <c r="C181" s="142">
        <v>179453</v>
      </c>
      <c r="D181" s="129"/>
      <c r="E181" s="129"/>
    </row>
    <row r="182" spans="1:5" ht="11.4" customHeight="1" x14ac:dyDescent="0.3">
      <c r="A182" s="129" t="s">
        <v>219</v>
      </c>
      <c r="B182" s="129"/>
      <c r="C182" s="144"/>
      <c r="D182" s="129">
        <f>SUM(C180:C181)</f>
        <v>359648</v>
      </c>
      <c r="E182" s="129"/>
    </row>
    <row r="183" spans="1:5" ht="11.4" customHeight="1" x14ac:dyDescent="0.3">
      <c r="A183" s="199" t="s">
        <v>341</v>
      </c>
      <c r="B183" s="199"/>
      <c r="C183" s="199"/>
      <c r="D183" s="199"/>
      <c r="E183" s="199"/>
    </row>
    <row r="184" spans="1:5" ht="11.4" customHeight="1" x14ac:dyDescent="0.3">
      <c r="A184" s="129" t="s">
        <v>342</v>
      </c>
      <c r="B184" s="128" t="s">
        <v>273</v>
      </c>
      <c r="C184" s="142">
        <v>18850</v>
      </c>
      <c r="D184" s="129"/>
      <c r="E184" s="129"/>
    </row>
    <row r="185" spans="1:5" ht="11.4" customHeight="1" x14ac:dyDescent="0.3">
      <c r="A185" s="129" t="s">
        <v>343</v>
      </c>
      <c r="B185" s="128" t="s">
        <v>273</v>
      </c>
      <c r="C185" s="142">
        <v>77046</v>
      </c>
      <c r="D185" s="129"/>
      <c r="E185" s="129"/>
    </row>
    <row r="186" spans="1:5" ht="11.4" customHeight="1" x14ac:dyDescent="0.3">
      <c r="A186" s="129" t="s">
        <v>148</v>
      </c>
      <c r="B186" s="128" t="s">
        <v>273</v>
      </c>
      <c r="C186" s="142"/>
      <c r="D186" s="129"/>
      <c r="E186" s="129"/>
    </row>
    <row r="187" spans="1:5" ht="11.4" customHeight="1" x14ac:dyDescent="0.3">
      <c r="A187" s="129" t="s">
        <v>219</v>
      </c>
      <c r="B187" s="129"/>
      <c r="C187" s="144"/>
      <c r="D187" s="129">
        <f>SUM(C184:C186)</f>
        <v>95896</v>
      </c>
      <c r="E187" s="129"/>
    </row>
    <row r="188" spans="1:5" ht="11.4" customHeight="1" x14ac:dyDescent="0.3">
      <c r="A188" s="199" t="s">
        <v>344</v>
      </c>
      <c r="B188" s="199"/>
      <c r="C188" s="199"/>
      <c r="D188" s="199"/>
      <c r="E188" s="199"/>
    </row>
    <row r="189" spans="1:5" ht="11.4" customHeight="1" x14ac:dyDescent="0.3">
      <c r="A189" s="129" t="s">
        <v>345</v>
      </c>
      <c r="B189" s="128" t="s">
        <v>273</v>
      </c>
      <c r="C189" s="142"/>
      <c r="D189" s="129"/>
      <c r="E189" s="129"/>
    </row>
    <row r="190" spans="1:5" ht="11.4" customHeight="1" x14ac:dyDescent="0.3">
      <c r="A190" s="129" t="s">
        <v>346</v>
      </c>
      <c r="B190" s="128" t="s">
        <v>273</v>
      </c>
      <c r="C190" s="142">
        <v>90242</v>
      </c>
      <c r="D190" s="129"/>
      <c r="E190" s="129"/>
    </row>
    <row r="191" spans="1:5" ht="11.4" customHeight="1" x14ac:dyDescent="0.3">
      <c r="A191" s="129" t="s">
        <v>219</v>
      </c>
      <c r="B191" s="129"/>
      <c r="C191" s="144"/>
      <c r="D191" s="129">
        <f>SUM(C189:C190)</f>
        <v>90242</v>
      </c>
      <c r="E191" s="129"/>
    </row>
    <row r="192" spans="1:5" ht="18" customHeight="1" x14ac:dyDescent="0.3">
      <c r="A192" s="129"/>
      <c r="B192" s="129"/>
      <c r="C192" s="144"/>
      <c r="D192" s="129"/>
      <c r="E192" s="129"/>
    </row>
    <row r="193" spans="1:8" ht="12.65" customHeight="1" x14ac:dyDescent="0.3">
      <c r="A193" s="159" t="s">
        <v>347</v>
      </c>
      <c r="B193" s="159"/>
      <c r="C193" s="159"/>
      <c r="D193" s="159"/>
      <c r="E193" s="159"/>
    </row>
    <row r="194" spans="1:8" ht="12.65" customHeight="1" x14ac:dyDescent="0.3">
      <c r="A194" s="158" t="s">
        <v>348</v>
      </c>
      <c r="B194" s="159"/>
      <c r="C194" s="159"/>
      <c r="D194" s="159"/>
      <c r="E194" s="159"/>
    </row>
    <row r="195" spans="1:8" ht="12.65" customHeight="1" x14ac:dyDescent="0.3">
      <c r="A195" s="127"/>
      <c r="B195" s="126" t="s">
        <v>349</v>
      </c>
      <c r="C195" s="135" t="s">
        <v>350</v>
      </c>
      <c r="D195" s="126" t="s">
        <v>351</v>
      </c>
      <c r="E195" s="126" t="s">
        <v>352</v>
      </c>
    </row>
    <row r="196" spans="1:8" ht="12.65" customHeight="1" x14ac:dyDescent="0.3">
      <c r="A196" s="129" t="s">
        <v>353</v>
      </c>
      <c r="B196" s="130">
        <v>592509</v>
      </c>
      <c r="C196" s="142"/>
      <c r="D196" s="130"/>
      <c r="E196" s="129">
        <f t="shared" ref="E196:E204" si="9">SUM(B196:C196)-D196</f>
        <v>592509</v>
      </c>
    </row>
    <row r="197" spans="1:8" ht="12.65" customHeight="1" x14ac:dyDescent="0.3">
      <c r="A197" s="129" t="s">
        <v>354</v>
      </c>
      <c r="B197" s="130">
        <v>160430</v>
      </c>
      <c r="C197" s="142"/>
      <c r="D197" s="130"/>
      <c r="E197" s="129">
        <f t="shared" si="9"/>
        <v>160430</v>
      </c>
    </row>
    <row r="198" spans="1:8" ht="12.65" customHeight="1" x14ac:dyDescent="0.3">
      <c r="A198" s="129" t="s">
        <v>355</v>
      </c>
      <c r="B198" s="130">
        <v>13557775</v>
      </c>
      <c r="C198" s="142"/>
      <c r="D198" s="130"/>
      <c r="E198" s="129">
        <f t="shared" si="9"/>
        <v>13557775</v>
      </c>
    </row>
    <row r="199" spans="1:8" ht="12.65" customHeight="1" x14ac:dyDescent="0.3">
      <c r="A199" s="129" t="s">
        <v>356</v>
      </c>
      <c r="B199" s="130">
        <v>163751</v>
      </c>
      <c r="C199" s="142">
        <v>8823</v>
      </c>
      <c r="D199" s="130"/>
      <c r="E199" s="129">
        <f t="shared" si="9"/>
        <v>172574</v>
      </c>
    </row>
    <row r="200" spans="1:8" ht="12.65" customHeight="1" x14ac:dyDescent="0.3">
      <c r="A200" s="129" t="s">
        <v>357</v>
      </c>
      <c r="B200" s="130">
        <v>2426702</v>
      </c>
      <c r="C200" s="142">
        <v>654637</v>
      </c>
      <c r="D200" s="130"/>
      <c r="E200" s="129">
        <f t="shared" si="9"/>
        <v>3081339</v>
      </c>
    </row>
    <row r="201" spans="1:8" ht="12.65" customHeight="1" x14ac:dyDescent="0.3">
      <c r="A201" s="129" t="s">
        <v>358</v>
      </c>
      <c r="B201" s="130">
        <v>8417976</v>
      </c>
      <c r="C201" s="142">
        <v>137152</v>
      </c>
      <c r="D201" s="130"/>
      <c r="E201" s="129">
        <f t="shared" si="9"/>
        <v>8555128</v>
      </c>
    </row>
    <row r="202" spans="1:8" ht="12.65" customHeight="1" x14ac:dyDescent="0.3">
      <c r="A202" s="129" t="s">
        <v>359</v>
      </c>
      <c r="B202" s="130">
        <v>2181101</v>
      </c>
      <c r="C202" s="142"/>
      <c r="D202" s="130"/>
      <c r="E202" s="129">
        <f t="shared" si="9"/>
        <v>2181101</v>
      </c>
    </row>
    <row r="203" spans="1:8" ht="12.65" customHeight="1" x14ac:dyDescent="0.3">
      <c r="A203" s="129" t="s">
        <v>360</v>
      </c>
      <c r="B203" s="130"/>
      <c r="C203" s="142"/>
      <c r="D203" s="130"/>
      <c r="E203" s="129">
        <f t="shared" si="9"/>
        <v>0</v>
      </c>
    </row>
    <row r="204" spans="1:8" ht="12.65" customHeight="1" x14ac:dyDescent="0.3">
      <c r="A204" s="129" t="s">
        <v>361</v>
      </c>
      <c r="B204" s="130">
        <v>314019</v>
      </c>
      <c r="C204" s="142">
        <v>255877</v>
      </c>
      <c r="D204" s="130"/>
      <c r="E204" s="129">
        <f t="shared" si="9"/>
        <v>569896</v>
      </c>
    </row>
    <row r="205" spans="1:8" ht="12.65" customHeight="1" x14ac:dyDescent="0.3">
      <c r="A205" s="129" t="s">
        <v>219</v>
      </c>
      <c r="B205" s="129">
        <f>SUM(B196:B204)</f>
        <v>27814263</v>
      </c>
      <c r="C205" s="144">
        <f>SUM(C196:C204)</f>
        <v>1056489</v>
      </c>
      <c r="D205" s="129">
        <f>SUM(D196:D204)</f>
        <v>0</v>
      </c>
      <c r="E205" s="129">
        <f>SUM(E196:E204)</f>
        <v>28870752</v>
      </c>
    </row>
    <row r="206" spans="1:8" ht="12.65" customHeight="1" x14ac:dyDescent="0.3">
      <c r="A206" s="129"/>
      <c r="B206" s="129"/>
      <c r="C206" s="144"/>
      <c r="D206" s="129"/>
      <c r="E206" s="129"/>
    </row>
    <row r="207" spans="1:8" ht="12.65" customHeight="1" x14ac:dyDescent="0.3">
      <c r="A207" s="158" t="s">
        <v>362</v>
      </c>
      <c r="B207" s="158"/>
      <c r="C207" s="158"/>
      <c r="D207" s="158"/>
      <c r="E207" s="158"/>
    </row>
    <row r="208" spans="1:8" ht="12.65" customHeight="1" x14ac:dyDescent="0.3">
      <c r="A208" s="127"/>
      <c r="B208" s="126" t="s">
        <v>349</v>
      </c>
      <c r="C208" s="135" t="s">
        <v>350</v>
      </c>
      <c r="D208" s="126" t="s">
        <v>351</v>
      </c>
      <c r="E208" s="126" t="s">
        <v>352</v>
      </c>
      <c r="H208"/>
    </row>
    <row r="209" spans="1:8" ht="12.65" customHeight="1" x14ac:dyDescent="0.3">
      <c r="A209" s="129" t="s">
        <v>353</v>
      </c>
      <c r="B209" s="133"/>
      <c r="C209" s="146"/>
      <c r="D209" s="133"/>
      <c r="E209" s="129"/>
      <c r="H209"/>
    </row>
    <row r="210" spans="1:8" ht="12.65" customHeight="1" x14ac:dyDescent="0.3">
      <c r="A210" s="129" t="s">
        <v>354</v>
      </c>
      <c r="B210" s="130">
        <v>155484</v>
      </c>
      <c r="C210" s="142">
        <v>873</v>
      </c>
      <c r="D210" s="130"/>
      <c r="E210" s="129">
        <f t="shared" ref="E210:E217" si="10">SUM(B210:C210)-D210</f>
        <v>156357</v>
      </c>
      <c r="H210"/>
    </row>
    <row r="211" spans="1:8" ht="12.65" customHeight="1" x14ac:dyDescent="0.3">
      <c r="A211" s="129" t="s">
        <v>355</v>
      </c>
      <c r="B211" s="130">
        <v>10233851</v>
      </c>
      <c r="C211" s="142">
        <v>379631</v>
      </c>
      <c r="D211" s="130"/>
      <c r="E211" s="129">
        <f t="shared" si="10"/>
        <v>10613482</v>
      </c>
      <c r="H211"/>
    </row>
    <row r="212" spans="1:8" ht="12.65" customHeight="1" x14ac:dyDescent="0.3">
      <c r="A212" s="129" t="s">
        <v>356</v>
      </c>
      <c r="B212" s="130">
        <v>51972</v>
      </c>
      <c r="C212" s="142">
        <v>28014</v>
      </c>
      <c r="D212" s="130"/>
      <c r="E212" s="129">
        <f t="shared" si="10"/>
        <v>79986</v>
      </c>
      <c r="H212"/>
    </row>
    <row r="213" spans="1:8" ht="12.65" customHeight="1" x14ac:dyDescent="0.3">
      <c r="A213" s="129" t="s">
        <v>357</v>
      </c>
      <c r="B213" s="130">
        <v>1434711</v>
      </c>
      <c r="C213" s="142">
        <v>301912</v>
      </c>
      <c r="D213" s="130"/>
      <c r="E213" s="129">
        <f t="shared" si="10"/>
        <v>1736623</v>
      </c>
      <c r="H213"/>
    </row>
    <row r="214" spans="1:8" ht="12.65" customHeight="1" x14ac:dyDescent="0.3">
      <c r="A214" s="129" t="s">
        <v>358</v>
      </c>
      <c r="B214" s="130">
        <v>7943539</v>
      </c>
      <c r="C214" s="142">
        <v>195626</v>
      </c>
      <c r="D214" s="130"/>
      <c r="E214" s="129">
        <f t="shared" si="10"/>
        <v>8139165</v>
      </c>
      <c r="H214"/>
    </row>
    <row r="215" spans="1:8" ht="12.65" customHeight="1" x14ac:dyDescent="0.3">
      <c r="A215" s="129" t="s">
        <v>359</v>
      </c>
      <c r="B215" s="130">
        <v>1660351</v>
      </c>
      <c r="C215" s="142">
        <v>520750</v>
      </c>
      <c r="D215" s="130"/>
      <c r="E215" s="129">
        <f t="shared" si="10"/>
        <v>2181101</v>
      </c>
      <c r="H215"/>
    </row>
    <row r="216" spans="1:8" ht="12.65" customHeight="1" x14ac:dyDescent="0.3">
      <c r="A216" s="129" t="s">
        <v>360</v>
      </c>
      <c r="B216" s="130"/>
      <c r="C216" s="142"/>
      <c r="D216" s="130"/>
      <c r="E216" s="129">
        <f t="shared" si="10"/>
        <v>0</v>
      </c>
      <c r="H216"/>
    </row>
    <row r="217" spans="1:8" ht="12.65" customHeight="1" x14ac:dyDescent="0.3">
      <c r="A217" s="129" t="s">
        <v>361</v>
      </c>
      <c r="B217" s="130"/>
      <c r="C217" s="142"/>
      <c r="D217" s="130"/>
      <c r="E217" s="129">
        <f t="shared" si="10"/>
        <v>0</v>
      </c>
      <c r="H217"/>
    </row>
    <row r="218" spans="1:8" ht="12.65" customHeight="1" x14ac:dyDescent="0.3">
      <c r="A218" s="129" t="s">
        <v>219</v>
      </c>
      <c r="B218" s="129">
        <f>SUM(B209:B217)</f>
        <v>21479908</v>
      </c>
      <c r="C218" s="144">
        <f>SUM(C209:C217)</f>
        <v>1426806</v>
      </c>
      <c r="D218" s="129">
        <f>SUM(D209:D217)</f>
        <v>0</v>
      </c>
      <c r="E218" s="129">
        <f>SUM(E209:E217)</f>
        <v>22906714</v>
      </c>
    </row>
    <row r="219" spans="1:8" ht="21.75" customHeight="1" x14ac:dyDescent="0.3">
      <c r="A219" s="129"/>
      <c r="B219" s="129"/>
      <c r="C219" s="144"/>
      <c r="D219" s="129"/>
      <c r="E219" s="129"/>
    </row>
    <row r="220" spans="1:8" ht="12.65" customHeight="1" x14ac:dyDescent="0.3">
      <c r="A220" s="159" t="s">
        <v>363</v>
      </c>
      <c r="B220" s="159"/>
      <c r="C220" s="159"/>
      <c r="D220" s="159"/>
      <c r="E220" s="159"/>
    </row>
    <row r="221" spans="1:8" ht="12.65" customHeight="1" x14ac:dyDescent="0.3">
      <c r="A221" s="199" t="s">
        <v>365</v>
      </c>
      <c r="B221" s="199"/>
      <c r="C221" s="199"/>
      <c r="D221" s="199"/>
      <c r="E221" s="199"/>
    </row>
    <row r="222" spans="1:8" ht="12.65" customHeight="1" x14ac:dyDescent="0.3">
      <c r="A222" s="129" t="s">
        <v>366</v>
      </c>
      <c r="B222" s="128" t="s">
        <v>273</v>
      </c>
      <c r="C222" s="142">
        <v>14648051</v>
      </c>
      <c r="D222" s="129"/>
      <c r="E222" s="129"/>
    </row>
    <row r="223" spans="1:8" ht="12.65" customHeight="1" x14ac:dyDescent="0.3">
      <c r="A223" s="129" t="s">
        <v>367</v>
      </c>
      <c r="B223" s="128" t="s">
        <v>273</v>
      </c>
      <c r="C223" s="142">
        <v>6440321</v>
      </c>
      <c r="D223" s="129"/>
      <c r="E223" s="129"/>
    </row>
    <row r="224" spans="1:8" ht="12.65" customHeight="1" x14ac:dyDescent="0.3">
      <c r="A224" s="129" t="s">
        <v>368</v>
      </c>
      <c r="B224" s="128" t="s">
        <v>273</v>
      </c>
      <c r="C224" s="142">
        <v>186569</v>
      </c>
      <c r="D224" s="129"/>
      <c r="E224" s="129"/>
    </row>
    <row r="225" spans="1:5" ht="12.65" customHeight="1" x14ac:dyDescent="0.3">
      <c r="A225" s="129" t="s">
        <v>369</v>
      </c>
      <c r="B225" s="128" t="s">
        <v>273</v>
      </c>
      <c r="C225" s="142">
        <v>644344</v>
      </c>
      <c r="D225" s="129"/>
      <c r="E225" s="129"/>
    </row>
    <row r="226" spans="1:5" ht="12.65" customHeight="1" x14ac:dyDescent="0.3">
      <c r="A226" s="129" t="s">
        <v>370</v>
      </c>
      <c r="B226" s="128" t="s">
        <v>273</v>
      </c>
      <c r="C226" s="142">
        <v>1363859</v>
      </c>
      <c r="D226" s="129"/>
      <c r="E226" s="129"/>
    </row>
    <row r="227" spans="1:5" ht="12.65" customHeight="1" x14ac:dyDescent="0.3">
      <c r="A227" s="129" t="s">
        <v>371</v>
      </c>
      <c r="B227" s="128" t="s">
        <v>273</v>
      </c>
      <c r="C227" s="142">
        <v>-2200344</v>
      </c>
      <c r="D227" s="129"/>
      <c r="E227" s="129"/>
    </row>
    <row r="228" spans="1:5" ht="12.65" customHeight="1" x14ac:dyDescent="0.3">
      <c r="A228" s="129" t="s">
        <v>372</v>
      </c>
      <c r="B228" s="129"/>
      <c r="C228" s="144"/>
      <c r="D228" s="129">
        <f>SUM(C222:C227)</f>
        <v>21082800</v>
      </c>
      <c r="E228" s="129"/>
    </row>
    <row r="229" spans="1:5" ht="12.65" customHeight="1" x14ac:dyDescent="0.3">
      <c r="A229" s="199" t="s">
        <v>373</v>
      </c>
      <c r="B229" s="199"/>
      <c r="C229" s="199"/>
      <c r="D229" s="199"/>
      <c r="E229" s="199"/>
    </row>
    <row r="230" spans="1:5" ht="12.65" customHeight="1" x14ac:dyDescent="0.3">
      <c r="A230" s="127" t="s">
        <v>374</v>
      </c>
      <c r="B230" s="128" t="s">
        <v>273</v>
      </c>
      <c r="C230" s="142"/>
      <c r="D230" s="129"/>
      <c r="E230" s="129"/>
    </row>
    <row r="231" spans="1:5" ht="12.65" customHeight="1" x14ac:dyDescent="0.3">
      <c r="A231" s="127"/>
      <c r="B231" s="128"/>
      <c r="C231" s="144"/>
      <c r="D231" s="129"/>
      <c r="E231" s="129"/>
    </row>
    <row r="232" spans="1:5" ht="12.65" customHeight="1" x14ac:dyDescent="0.3">
      <c r="A232" s="127" t="s">
        <v>375</v>
      </c>
      <c r="B232" s="128" t="s">
        <v>273</v>
      </c>
      <c r="C232" s="142">
        <v>33432</v>
      </c>
      <c r="D232" s="129"/>
      <c r="E232" s="129"/>
    </row>
    <row r="233" spans="1:5" ht="12.65" customHeight="1" x14ac:dyDescent="0.3">
      <c r="A233" s="127" t="s">
        <v>376</v>
      </c>
      <c r="B233" s="128" t="s">
        <v>273</v>
      </c>
      <c r="C233" s="142">
        <v>209890</v>
      </c>
      <c r="D233" s="129"/>
      <c r="E233" s="129"/>
    </row>
    <row r="234" spans="1:5" ht="12.65" customHeight="1" x14ac:dyDescent="0.3">
      <c r="A234" s="129"/>
      <c r="B234" s="129"/>
      <c r="C234" s="144"/>
      <c r="D234" s="129"/>
      <c r="E234" s="129"/>
    </row>
    <row r="235" spans="1:5" ht="12.65" customHeight="1" x14ac:dyDescent="0.3">
      <c r="A235" s="127" t="s">
        <v>377</v>
      </c>
      <c r="B235" s="129"/>
      <c r="C235" s="144"/>
      <c r="D235" s="129">
        <f>SUM(C232:C234)</f>
        <v>243322</v>
      </c>
      <c r="E235" s="129"/>
    </row>
    <row r="236" spans="1:5" ht="12.65" customHeight="1" x14ac:dyDescent="0.3">
      <c r="A236" s="199" t="s">
        <v>378</v>
      </c>
      <c r="B236" s="199"/>
      <c r="C236" s="199"/>
      <c r="D236" s="199"/>
      <c r="E236" s="199"/>
    </row>
    <row r="237" spans="1:5" ht="12.65" customHeight="1" x14ac:dyDescent="0.3">
      <c r="A237" s="129" t="s">
        <v>379</v>
      </c>
      <c r="B237" s="128" t="s">
        <v>273</v>
      </c>
      <c r="C237" s="142"/>
      <c r="D237" s="129"/>
      <c r="E237" s="129"/>
    </row>
    <row r="238" spans="1:5" ht="12.65" customHeight="1" x14ac:dyDescent="0.3">
      <c r="A238" s="129" t="s">
        <v>378</v>
      </c>
      <c r="B238" s="128" t="s">
        <v>273</v>
      </c>
      <c r="C238" s="142"/>
      <c r="D238" s="129"/>
      <c r="E238" s="129"/>
    </row>
    <row r="239" spans="1:5" ht="12.65" customHeight="1" x14ac:dyDescent="0.3">
      <c r="A239" s="129" t="s">
        <v>380</v>
      </c>
      <c r="B239" s="129"/>
      <c r="C239" s="144"/>
      <c r="D239" s="129">
        <f>SUM(C237:C238)</f>
        <v>0</v>
      </c>
      <c r="E239" s="129"/>
    </row>
    <row r="240" spans="1:5" ht="12.65" customHeight="1" x14ac:dyDescent="0.3">
      <c r="A240" s="129"/>
      <c r="B240" s="129"/>
      <c r="C240" s="144"/>
      <c r="D240" s="129"/>
      <c r="E240" s="129"/>
    </row>
    <row r="241" spans="1:5" ht="12.65" customHeight="1" x14ac:dyDescent="0.3">
      <c r="A241" s="129" t="s">
        <v>381</v>
      </c>
      <c r="B241" s="129"/>
      <c r="C241" s="144"/>
      <c r="D241" s="129">
        <f>D228+D235+D239</f>
        <v>21326122</v>
      </c>
      <c r="E241" s="129"/>
    </row>
    <row r="242" spans="1:5" ht="12.65" customHeight="1" x14ac:dyDescent="0.3">
      <c r="A242" s="129"/>
      <c r="B242" s="129"/>
      <c r="C242" s="144"/>
      <c r="D242" s="129"/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5" customHeight="1" x14ac:dyDescent="0.3">
      <c r="A247" s="159" t="s">
        <v>382</v>
      </c>
      <c r="B247" s="159"/>
      <c r="C247" s="159"/>
      <c r="D247" s="159"/>
      <c r="E247" s="159"/>
    </row>
    <row r="248" spans="1:5" ht="11.25" customHeight="1" x14ac:dyDescent="0.3">
      <c r="A248" s="199" t="s">
        <v>383</v>
      </c>
      <c r="B248" s="199"/>
      <c r="C248" s="199"/>
      <c r="D248" s="199"/>
      <c r="E248" s="199"/>
    </row>
    <row r="249" spans="1:5" ht="12.5" customHeight="1" x14ac:dyDescent="0.3">
      <c r="A249" s="129" t="s">
        <v>384</v>
      </c>
      <c r="B249" s="128" t="s">
        <v>273</v>
      </c>
      <c r="C249" s="142">
        <v>6270321</v>
      </c>
      <c r="D249" s="129"/>
      <c r="E249" s="129"/>
    </row>
    <row r="250" spans="1:5" ht="12.5" customHeight="1" x14ac:dyDescent="0.3">
      <c r="A250" s="129" t="s">
        <v>385</v>
      </c>
      <c r="B250" s="128" t="s">
        <v>273</v>
      </c>
      <c r="C250" s="142"/>
      <c r="D250" s="129"/>
      <c r="E250" s="129"/>
    </row>
    <row r="251" spans="1:5" ht="12.5" customHeight="1" x14ac:dyDescent="0.3">
      <c r="A251" s="129" t="s">
        <v>386</v>
      </c>
      <c r="B251" s="128" t="s">
        <v>273</v>
      </c>
      <c r="C251" s="142">
        <v>6270281</v>
      </c>
      <c r="D251" s="129"/>
      <c r="E251" s="129"/>
    </row>
    <row r="252" spans="1:5" ht="12.5" customHeight="1" x14ac:dyDescent="0.3">
      <c r="A252" s="129" t="s">
        <v>387</v>
      </c>
      <c r="B252" s="128" t="s">
        <v>273</v>
      </c>
      <c r="C252" s="142">
        <v>3654287</v>
      </c>
      <c r="D252" s="129"/>
      <c r="E252" s="129"/>
    </row>
    <row r="253" spans="1:5" ht="12.5" customHeight="1" x14ac:dyDescent="0.3">
      <c r="A253" s="129" t="s">
        <v>388</v>
      </c>
      <c r="B253" s="128" t="s">
        <v>273</v>
      </c>
      <c r="C253" s="142">
        <v>807984</v>
      </c>
      <c r="D253" s="129"/>
      <c r="E253" s="129"/>
    </row>
    <row r="254" spans="1:5" ht="12.5" customHeight="1" x14ac:dyDescent="0.3">
      <c r="A254" s="129" t="s">
        <v>389</v>
      </c>
      <c r="B254" s="128" t="s">
        <v>273</v>
      </c>
      <c r="C254" s="142">
        <v>111983</v>
      </c>
      <c r="D254" s="129"/>
      <c r="E254" s="129"/>
    </row>
    <row r="255" spans="1:5" ht="12.5" customHeight="1" x14ac:dyDescent="0.3">
      <c r="A255" s="129" t="s">
        <v>390</v>
      </c>
      <c r="B255" s="128" t="s">
        <v>273</v>
      </c>
      <c r="C255" s="142"/>
      <c r="D255" s="129"/>
      <c r="E255" s="129"/>
    </row>
    <row r="256" spans="1:5" ht="12.5" customHeight="1" x14ac:dyDescent="0.3">
      <c r="A256" s="129" t="s">
        <v>391</v>
      </c>
      <c r="B256" s="128" t="s">
        <v>273</v>
      </c>
      <c r="C256" s="142">
        <v>376816</v>
      </c>
      <c r="D256" s="129"/>
      <c r="E256" s="129"/>
    </row>
    <row r="257" spans="1:5" ht="12.5" customHeight="1" x14ac:dyDescent="0.3">
      <c r="A257" s="129" t="s">
        <v>392</v>
      </c>
      <c r="B257" s="128" t="s">
        <v>273</v>
      </c>
      <c r="C257" s="142">
        <v>367503</v>
      </c>
      <c r="D257" s="129"/>
      <c r="E257" s="129"/>
    </row>
    <row r="258" spans="1:5" ht="12.5" customHeight="1" x14ac:dyDescent="0.3">
      <c r="A258" s="129" t="s">
        <v>393</v>
      </c>
      <c r="B258" s="128" t="s">
        <v>273</v>
      </c>
      <c r="C258" s="142"/>
      <c r="D258" s="129"/>
      <c r="E258" s="129"/>
    </row>
    <row r="259" spans="1:5" ht="12.5" customHeight="1" x14ac:dyDescent="0.3">
      <c r="A259" s="129" t="s">
        <v>394</v>
      </c>
      <c r="B259" s="129"/>
      <c r="C259" s="144"/>
      <c r="D259" s="129">
        <f>SUM(C249:C251)-C252+SUM(C253:C258)</f>
        <v>10550601</v>
      </c>
      <c r="E259" s="129"/>
    </row>
    <row r="260" spans="1:5" ht="11.25" customHeight="1" x14ac:dyDescent="0.3">
      <c r="A260" s="199" t="s">
        <v>395</v>
      </c>
      <c r="B260" s="199"/>
      <c r="C260" s="199"/>
      <c r="D260" s="199"/>
      <c r="E260" s="199"/>
    </row>
    <row r="261" spans="1:5" ht="12.5" customHeight="1" x14ac:dyDescent="0.3">
      <c r="A261" s="129" t="s">
        <v>384</v>
      </c>
      <c r="B261" s="128" t="s">
        <v>273</v>
      </c>
      <c r="C261" s="142">
        <v>15274760</v>
      </c>
      <c r="D261" s="129"/>
      <c r="E261" s="129"/>
    </row>
    <row r="262" spans="1:5" ht="12.5" customHeight="1" x14ac:dyDescent="0.3">
      <c r="A262" s="129" t="s">
        <v>385</v>
      </c>
      <c r="B262" s="128" t="s">
        <v>273</v>
      </c>
      <c r="C262" s="142"/>
      <c r="D262" s="129"/>
      <c r="E262" s="129"/>
    </row>
    <row r="263" spans="1:5" ht="12.5" customHeight="1" x14ac:dyDescent="0.3">
      <c r="A263" s="129" t="s">
        <v>396</v>
      </c>
      <c r="B263" s="128" t="s">
        <v>273</v>
      </c>
      <c r="C263" s="142"/>
      <c r="D263" s="129"/>
      <c r="E263" s="129"/>
    </row>
    <row r="264" spans="1:5" ht="12.5" customHeight="1" x14ac:dyDescent="0.3">
      <c r="A264" s="129" t="s">
        <v>397</v>
      </c>
      <c r="B264" s="129"/>
      <c r="C264" s="144"/>
      <c r="D264" s="129">
        <f>SUM(C261:C263)</f>
        <v>15274760</v>
      </c>
      <c r="E264" s="129"/>
    </row>
    <row r="265" spans="1:5" ht="11.25" customHeight="1" x14ac:dyDescent="0.3">
      <c r="A265" s="199" t="s">
        <v>398</v>
      </c>
      <c r="B265" s="199"/>
      <c r="C265" s="199"/>
      <c r="D265" s="199"/>
      <c r="E265" s="199"/>
    </row>
    <row r="266" spans="1:5" ht="12.5" customHeight="1" x14ac:dyDescent="0.3">
      <c r="A266" s="129" t="s">
        <v>353</v>
      </c>
      <c r="B266" s="128" t="s">
        <v>273</v>
      </c>
      <c r="C266" s="142">
        <v>592509</v>
      </c>
      <c r="D266" s="129"/>
      <c r="E266" s="129"/>
    </row>
    <row r="267" spans="1:5" ht="12.5" customHeight="1" x14ac:dyDescent="0.3">
      <c r="A267" s="129" t="s">
        <v>354</v>
      </c>
      <c r="B267" s="128" t="s">
        <v>273</v>
      </c>
      <c r="C267" s="142">
        <v>160430</v>
      </c>
      <c r="D267" s="129"/>
      <c r="E267" s="129"/>
    </row>
    <row r="268" spans="1:5" ht="12.5" customHeight="1" x14ac:dyDescent="0.3">
      <c r="A268" s="129" t="s">
        <v>355</v>
      </c>
      <c r="B268" s="128" t="s">
        <v>273</v>
      </c>
      <c r="C268" s="142">
        <v>13557775</v>
      </c>
      <c r="D268" s="129"/>
      <c r="E268" s="129"/>
    </row>
    <row r="269" spans="1:5" ht="12.5" customHeight="1" x14ac:dyDescent="0.3">
      <c r="A269" s="129" t="s">
        <v>399</v>
      </c>
      <c r="B269" s="128" t="s">
        <v>273</v>
      </c>
      <c r="C269" s="142">
        <v>172574</v>
      </c>
      <c r="D269" s="129"/>
      <c r="E269" s="129"/>
    </row>
    <row r="270" spans="1:5" ht="12.5" customHeight="1" x14ac:dyDescent="0.3">
      <c r="A270" s="129" t="s">
        <v>400</v>
      </c>
      <c r="B270" s="128" t="s">
        <v>273</v>
      </c>
      <c r="C270" s="142">
        <v>3081339</v>
      </c>
      <c r="D270" s="129"/>
      <c r="E270" s="129"/>
    </row>
    <row r="271" spans="1:5" ht="12.5" customHeight="1" x14ac:dyDescent="0.3">
      <c r="A271" s="129" t="s">
        <v>401</v>
      </c>
      <c r="B271" s="128" t="s">
        <v>273</v>
      </c>
      <c r="C271" s="142">
        <v>10736229</v>
      </c>
      <c r="D271" s="129"/>
      <c r="E271" s="129"/>
    </row>
    <row r="272" spans="1:5" ht="12.5" customHeight="1" x14ac:dyDescent="0.3">
      <c r="A272" s="129" t="s">
        <v>360</v>
      </c>
      <c r="B272" s="128" t="s">
        <v>273</v>
      </c>
      <c r="C272" s="142"/>
      <c r="D272" s="129"/>
      <c r="E272" s="129"/>
    </row>
    <row r="273" spans="1:5" ht="12.5" customHeight="1" x14ac:dyDescent="0.3">
      <c r="A273" s="129" t="s">
        <v>361</v>
      </c>
      <c r="B273" s="128" t="s">
        <v>273</v>
      </c>
      <c r="C273" s="142">
        <v>569896</v>
      </c>
      <c r="D273" s="129"/>
      <c r="E273" s="129"/>
    </row>
    <row r="274" spans="1:5" ht="12.5" customHeight="1" x14ac:dyDescent="0.3">
      <c r="A274" s="129" t="s">
        <v>402</v>
      </c>
      <c r="B274" s="129"/>
      <c r="C274" s="144"/>
      <c r="D274" s="129">
        <f>SUM(C266:C273)</f>
        <v>28870752</v>
      </c>
      <c r="E274" s="129"/>
    </row>
    <row r="275" spans="1:5" ht="12.65" customHeight="1" x14ac:dyDescent="0.3">
      <c r="A275" s="129" t="s">
        <v>403</v>
      </c>
      <c r="B275" s="128" t="s">
        <v>273</v>
      </c>
      <c r="C275" s="142">
        <v>22906714</v>
      </c>
      <c r="D275" s="129"/>
      <c r="E275" s="129"/>
    </row>
    <row r="276" spans="1:5" ht="12.65" customHeight="1" x14ac:dyDescent="0.3">
      <c r="A276" s="129" t="s">
        <v>404</v>
      </c>
      <c r="B276" s="129"/>
      <c r="C276" s="144"/>
      <c r="D276" s="129">
        <f>D274-C275</f>
        <v>5964038</v>
      </c>
      <c r="E276" s="129"/>
    </row>
    <row r="277" spans="1:5" ht="12.65" customHeight="1" x14ac:dyDescent="0.3">
      <c r="A277" s="199" t="s">
        <v>405</v>
      </c>
      <c r="B277" s="199"/>
      <c r="C277" s="199"/>
      <c r="D277" s="199"/>
      <c r="E277" s="199"/>
    </row>
    <row r="278" spans="1:5" ht="12.65" customHeight="1" x14ac:dyDescent="0.3">
      <c r="A278" s="129" t="s">
        <v>406</v>
      </c>
      <c r="B278" s="128" t="s">
        <v>273</v>
      </c>
      <c r="C278" s="142"/>
      <c r="D278" s="129"/>
      <c r="E278" s="129"/>
    </row>
    <row r="279" spans="1:5" ht="12.65" customHeight="1" x14ac:dyDescent="0.3">
      <c r="A279" s="129" t="s">
        <v>407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408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396</v>
      </c>
      <c r="B281" s="128" t="s">
        <v>273</v>
      </c>
      <c r="C281" s="142">
        <v>58339</v>
      </c>
      <c r="D281" s="129"/>
      <c r="E281" s="129"/>
    </row>
    <row r="282" spans="1:5" ht="12.65" customHeight="1" x14ac:dyDescent="0.3">
      <c r="A282" s="129" t="s">
        <v>409</v>
      </c>
      <c r="B282" s="129"/>
      <c r="C282" s="144"/>
      <c r="D282" s="129">
        <f>C278-C279+C280+C281</f>
        <v>58339</v>
      </c>
      <c r="E282" s="129"/>
    </row>
    <row r="283" spans="1:5" ht="12.65" customHeight="1" x14ac:dyDescent="0.3">
      <c r="A283" s="129"/>
      <c r="B283" s="129"/>
      <c r="C283" s="144"/>
      <c r="D283" s="129"/>
      <c r="E283" s="129"/>
    </row>
    <row r="284" spans="1:5" ht="12.65" customHeight="1" x14ac:dyDescent="0.3">
      <c r="A284" s="199" t="s">
        <v>410</v>
      </c>
      <c r="B284" s="199"/>
      <c r="C284" s="199"/>
      <c r="D284" s="199"/>
      <c r="E284" s="199"/>
    </row>
    <row r="285" spans="1:5" ht="12.65" customHeight="1" x14ac:dyDescent="0.3">
      <c r="A285" s="129" t="s">
        <v>411</v>
      </c>
      <c r="B285" s="128" t="s">
        <v>273</v>
      </c>
      <c r="C285" s="142"/>
      <c r="D285" s="129"/>
      <c r="E285" s="129"/>
    </row>
    <row r="286" spans="1:5" ht="12.65" customHeight="1" x14ac:dyDescent="0.3">
      <c r="A286" s="129" t="s">
        <v>412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413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414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415</v>
      </c>
      <c r="B289" s="129"/>
      <c r="C289" s="144"/>
      <c r="D289" s="129">
        <f>SUM(C285:C288)</f>
        <v>0</v>
      </c>
      <c r="E289" s="129"/>
    </row>
    <row r="290" spans="1:5" ht="12.65" customHeight="1" x14ac:dyDescent="0.3">
      <c r="A290" s="129"/>
      <c r="B290" s="129"/>
      <c r="C290" s="144"/>
      <c r="D290" s="129"/>
      <c r="E290" s="129"/>
    </row>
    <row r="291" spans="1:5" ht="12.65" customHeight="1" x14ac:dyDescent="0.3">
      <c r="A291" s="129" t="s">
        <v>416</v>
      </c>
      <c r="B291" s="129"/>
      <c r="C291" s="144"/>
      <c r="D291" s="129">
        <f>D259+D264+D276+D282+D289</f>
        <v>31847738</v>
      </c>
      <c r="E291" s="129"/>
    </row>
    <row r="292" spans="1:5" ht="12.65" customHeight="1" x14ac:dyDescent="0.3">
      <c r="A292" s="129"/>
      <c r="B292" s="129"/>
      <c r="C292" s="144"/>
      <c r="D292" s="129"/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59" t="s">
        <v>417</v>
      </c>
      <c r="B301" s="159"/>
      <c r="C301" s="159"/>
      <c r="D301" s="159"/>
      <c r="E301" s="159"/>
    </row>
    <row r="302" spans="1:5" ht="14.25" customHeight="1" x14ac:dyDescent="0.3">
      <c r="A302" s="199" t="s">
        <v>418</v>
      </c>
      <c r="B302" s="199"/>
      <c r="C302" s="199"/>
      <c r="D302" s="199"/>
      <c r="E302" s="199"/>
    </row>
    <row r="303" spans="1:5" ht="12.65" customHeight="1" x14ac:dyDescent="0.3">
      <c r="A303" s="129" t="s">
        <v>419</v>
      </c>
      <c r="B303" s="128" t="s">
        <v>273</v>
      </c>
      <c r="C303" s="142"/>
      <c r="D303" s="129"/>
      <c r="E303" s="129"/>
    </row>
    <row r="304" spans="1:5" ht="12.65" customHeight="1" x14ac:dyDescent="0.3">
      <c r="A304" s="129" t="s">
        <v>420</v>
      </c>
      <c r="B304" s="128" t="s">
        <v>273</v>
      </c>
      <c r="C304" s="142">
        <v>117850</v>
      </c>
      <c r="D304" s="129"/>
      <c r="E304" s="129"/>
    </row>
    <row r="305" spans="1:5" ht="12.65" customHeight="1" x14ac:dyDescent="0.3">
      <c r="A305" s="129" t="s">
        <v>421</v>
      </c>
      <c r="B305" s="128" t="s">
        <v>273</v>
      </c>
      <c r="C305" s="142">
        <v>1086156</v>
      </c>
      <c r="D305" s="129"/>
      <c r="E305" s="129"/>
    </row>
    <row r="306" spans="1:5" ht="12.65" customHeight="1" x14ac:dyDescent="0.3">
      <c r="A306" s="129" t="s">
        <v>422</v>
      </c>
      <c r="B306" s="128" t="s">
        <v>273</v>
      </c>
      <c r="C306" s="142"/>
      <c r="D306" s="129"/>
      <c r="E306" s="129"/>
    </row>
    <row r="307" spans="1:5" ht="12.65" customHeight="1" x14ac:dyDescent="0.3">
      <c r="A307" s="129" t="s">
        <v>423</v>
      </c>
      <c r="B307" s="128" t="s">
        <v>273</v>
      </c>
      <c r="C307" s="142">
        <v>2894293</v>
      </c>
      <c r="D307" s="129"/>
      <c r="E307" s="129"/>
    </row>
    <row r="308" spans="1:5" ht="12.65" customHeight="1" x14ac:dyDescent="0.3">
      <c r="A308" s="129" t="s">
        <v>424</v>
      </c>
      <c r="B308" s="128" t="s">
        <v>273</v>
      </c>
      <c r="C308" s="142"/>
      <c r="D308" s="129"/>
      <c r="E308" s="129"/>
    </row>
    <row r="309" spans="1:5" ht="12.65" customHeight="1" x14ac:dyDescent="0.3">
      <c r="A309" s="129" t="s">
        <v>425</v>
      </c>
      <c r="B309" s="128" t="s">
        <v>273</v>
      </c>
      <c r="C309" s="142"/>
      <c r="D309" s="129"/>
      <c r="E309" s="129"/>
    </row>
    <row r="310" spans="1:5" ht="12.65" customHeight="1" x14ac:dyDescent="0.3">
      <c r="A310" s="129" t="s">
        <v>426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427</v>
      </c>
      <c r="B311" s="128" t="s">
        <v>273</v>
      </c>
      <c r="C311" s="142">
        <v>153955</v>
      </c>
      <c r="D311" s="129"/>
      <c r="E311" s="129"/>
    </row>
    <row r="312" spans="1:5" ht="12.65" customHeight="1" x14ac:dyDescent="0.3">
      <c r="A312" s="129" t="s">
        <v>428</v>
      </c>
      <c r="B312" s="128" t="s">
        <v>273</v>
      </c>
      <c r="C312" s="142">
        <v>694090</v>
      </c>
      <c r="D312" s="129"/>
      <c r="E312" s="129"/>
    </row>
    <row r="313" spans="1:5" ht="12.65" customHeight="1" x14ac:dyDescent="0.3">
      <c r="A313" s="129" t="s">
        <v>429</v>
      </c>
      <c r="B313" s="129"/>
      <c r="C313" s="144"/>
      <c r="D313" s="129">
        <f>SUM(C303:C312)</f>
        <v>4946344</v>
      </c>
      <c r="E313" s="129"/>
    </row>
    <row r="314" spans="1:5" ht="12.65" customHeight="1" x14ac:dyDescent="0.3">
      <c r="A314" s="199" t="s">
        <v>430</v>
      </c>
      <c r="B314" s="199"/>
      <c r="C314" s="199"/>
      <c r="D314" s="199"/>
      <c r="E314" s="199"/>
    </row>
    <row r="315" spans="1:5" ht="12.65" customHeight="1" x14ac:dyDescent="0.3">
      <c r="A315" s="129" t="s">
        <v>431</v>
      </c>
      <c r="B315" s="128" t="s">
        <v>273</v>
      </c>
      <c r="C315" s="142"/>
      <c r="D315" s="129"/>
      <c r="E315" s="129"/>
    </row>
    <row r="316" spans="1:5" ht="12.65" customHeight="1" x14ac:dyDescent="0.3">
      <c r="A316" s="129" t="s">
        <v>432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433</v>
      </c>
      <c r="B317" s="128" t="s">
        <v>273</v>
      </c>
      <c r="C317" s="142"/>
      <c r="D317" s="129"/>
      <c r="E317" s="129"/>
    </row>
    <row r="318" spans="1:5" ht="12.65" customHeight="1" x14ac:dyDescent="0.3">
      <c r="A318" s="129" t="s">
        <v>434</v>
      </c>
      <c r="B318" s="129"/>
      <c r="C318" s="144"/>
      <c r="D318" s="129">
        <f>SUM(C315:C317)</f>
        <v>0</v>
      </c>
      <c r="E318" s="129"/>
    </row>
    <row r="319" spans="1:5" ht="12.65" customHeight="1" x14ac:dyDescent="0.3">
      <c r="A319" s="199" t="s">
        <v>435</v>
      </c>
      <c r="B319" s="199"/>
      <c r="C319" s="199"/>
      <c r="D319" s="199"/>
      <c r="E319" s="199"/>
    </row>
    <row r="320" spans="1:5" ht="12.65" customHeight="1" x14ac:dyDescent="0.3">
      <c r="A320" s="129" t="s">
        <v>436</v>
      </c>
      <c r="B320" s="128" t="s">
        <v>273</v>
      </c>
      <c r="C320" s="142"/>
      <c r="D320" s="129"/>
      <c r="E320" s="129"/>
    </row>
    <row r="321" spans="1:5" ht="12.65" customHeight="1" x14ac:dyDescent="0.3">
      <c r="A321" s="129" t="s">
        <v>437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438</v>
      </c>
      <c r="B322" s="128" t="s">
        <v>273</v>
      </c>
      <c r="C322" s="142">
        <v>2747900</v>
      </c>
      <c r="D322" s="129"/>
      <c r="E322" s="129"/>
    </row>
    <row r="323" spans="1:5" ht="12.65" customHeight="1" x14ac:dyDescent="0.3">
      <c r="A323" s="127" t="s">
        <v>439</v>
      </c>
      <c r="B323" s="128" t="s">
        <v>273</v>
      </c>
      <c r="C323" s="142"/>
      <c r="D323" s="129"/>
      <c r="E323" s="129"/>
    </row>
    <row r="324" spans="1:5" ht="12.65" customHeight="1" x14ac:dyDescent="0.3">
      <c r="A324" s="129" t="s">
        <v>440</v>
      </c>
      <c r="B324" s="128" t="s">
        <v>273</v>
      </c>
      <c r="C324" s="142">
        <v>2965353</v>
      </c>
      <c r="D324" s="129"/>
      <c r="E324" s="129"/>
    </row>
    <row r="325" spans="1:5" ht="12.65" customHeight="1" x14ac:dyDescent="0.3">
      <c r="A325" s="127" t="s">
        <v>441</v>
      </c>
      <c r="B325" s="128" t="s">
        <v>273</v>
      </c>
      <c r="C325" s="142"/>
      <c r="D325" s="129"/>
      <c r="E325" s="129"/>
    </row>
    <row r="326" spans="1:5" ht="12.65" customHeight="1" x14ac:dyDescent="0.3">
      <c r="A326" s="129" t="s">
        <v>442</v>
      </c>
      <c r="B326" s="128" t="s">
        <v>273</v>
      </c>
      <c r="C326" s="142">
        <v>5953070</v>
      </c>
      <c r="D326" s="129"/>
      <c r="E326" s="129"/>
    </row>
    <row r="327" spans="1:5" ht="19.5" customHeight="1" x14ac:dyDescent="0.3">
      <c r="A327" s="129" t="s">
        <v>219</v>
      </c>
      <c r="B327" s="129"/>
      <c r="C327" s="144"/>
      <c r="D327" s="129">
        <f>SUM(C320:C326)</f>
        <v>11666323</v>
      </c>
      <c r="E327" s="129"/>
    </row>
    <row r="328" spans="1:5" ht="12.65" customHeight="1" x14ac:dyDescent="0.3">
      <c r="A328" s="129" t="s">
        <v>443</v>
      </c>
      <c r="B328" s="129"/>
      <c r="C328" s="144"/>
      <c r="D328" s="129">
        <f>C312</f>
        <v>694090</v>
      </c>
      <c r="E328" s="129"/>
    </row>
    <row r="329" spans="1:5" ht="12.65" customHeight="1" x14ac:dyDescent="0.3">
      <c r="A329" s="129" t="s">
        <v>444</v>
      </c>
      <c r="B329" s="129"/>
      <c r="C329" s="144"/>
      <c r="D329" s="129">
        <f>D327-D328</f>
        <v>10972233</v>
      </c>
      <c r="E329" s="129"/>
    </row>
    <row r="330" spans="1:5" ht="12.65" customHeight="1" x14ac:dyDescent="0.3">
      <c r="A330" s="129"/>
      <c r="B330" s="129"/>
      <c r="C330" s="144"/>
      <c r="D330" s="129"/>
      <c r="E330" s="129"/>
    </row>
    <row r="331" spans="1:5" ht="12.65" customHeight="1" x14ac:dyDescent="0.3">
      <c r="A331" s="129" t="s">
        <v>445</v>
      </c>
      <c r="B331" s="128" t="s">
        <v>273</v>
      </c>
      <c r="C331" s="170">
        <v>12773040</v>
      </c>
      <c r="D331" s="129"/>
      <c r="E331" s="129"/>
    </row>
    <row r="332" spans="1:5" ht="12.65" customHeight="1" x14ac:dyDescent="0.3">
      <c r="A332" s="129"/>
      <c r="B332" s="128"/>
      <c r="C332" s="177"/>
      <c r="D332" s="129"/>
      <c r="E332" s="129"/>
    </row>
    <row r="333" spans="1:5" ht="12.65" customHeight="1" x14ac:dyDescent="0.3">
      <c r="A333" s="129" t="s">
        <v>446</v>
      </c>
      <c r="B333" s="128" t="s">
        <v>273</v>
      </c>
      <c r="C333" s="170"/>
      <c r="D333" s="129"/>
      <c r="E333" s="129"/>
    </row>
    <row r="334" spans="1:5" ht="12.65" customHeight="1" x14ac:dyDescent="0.3">
      <c r="A334" s="129" t="s">
        <v>447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448</v>
      </c>
      <c r="B335" s="128" t="s">
        <v>273</v>
      </c>
      <c r="C335" s="170">
        <v>2998685</v>
      </c>
      <c r="D335" s="129"/>
      <c r="E335" s="129"/>
    </row>
    <row r="336" spans="1:5" ht="12.65" customHeight="1" x14ac:dyDescent="0.3">
      <c r="A336" s="129" t="s">
        <v>449</v>
      </c>
      <c r="B336" s="128" t="s">
        <v>273</v>
      </c>
      <c r="C336" s="142">
        <v>157436</v>
      </c>
      <c r="D336" s="129"/>
      <c r="E336" s="129"/>
    </row>
    <row r="337" spans="1:5" ht="12.65" customHeight="1" x14ac:dyDescent="0.3">
      <c r="A337" s="129" t="s">
        <v>450</v>
      </c>
      <c r="B337" s="128" t="s">
        <v>273</v>
      </c>
      <c r="C337" s="142"/>
      <c r="D337" s="129"/>
      <c r="E337" s="129"/>
    </row>
    <row r="338" spans="1:5" ht="12.65" customHeight="1" x14ac:dyDescent="0.3">
      <c r="A338" s="129" t="s">
        <v>451</v>
      </c>
      <c r="B338" s="129"/>
      <c r="C338" s="144"/>
      <c r="D338" s="129">
        <f>D313+D318+D329+C331+C335+C336</f>
        <v>31847738</v>
      </c>
      <c r="E338" s="129"/>
    </row>
    <row r="339" spans="1:5" ht="12.65" customHeight="1" x14ac:dyDescent="0.3">
      <c r="A339" s="129"/>
      <c r="B339" s="129"/>
      <c r="C339" s="144"/>
      <c r="D339" s="129"/>
      <c r="E339" s="129"/>
    </row>
    <row r="340" spans="1:5" ht="12.65" customHeight="1" x14ac:dyDescent="0.3">
      <c r="A340" s="129" t="s">
        <v>452</v>
      </c>
      <c r="B340" s="129"/>
      <c r="C340" s="144"/>
      <c r="D340" s="129">
        <f>D291</f>
        <v>31847738</v>
      </c>
      <c r="E340" s="129"/>
    </row>
    <row r="341" spans="1:5" ht="12.65" customHeight="1" x14ac:dyDescent="0.3">
      <c r="A341" s="129"/>
      <c r="B341" s="129"/>
      <c r="C341" s="144"/>
      <c r="D341" s="129"/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59" t="s">
        <v>453</v>
      </c>
      <c r="B356" s="159"/>
      <c r="C356" s="159"/>
      <c r="D356" s="159"/>
      <c r="E356" s="159"/>
    </row>
    <row r="357" spans="1:5" ht="12.65" customHeight="1" x14ac:dyDescent="0.3">
      <c r="A357" s="199" t="s">
        <v>454</v>
      </c>
      <c r="B357" s="199"/>
      <c r="C357" s="199"/>
      <c r="D357" s="199"/>
      <c r="E357" s="199"/>
    </row>
    <row r="358" spans="1:5" ht="12.65" customHeight="1" x14ac:dyDescent="0.3">
      <c r="A358" s="129" t="s">
        <v>455</v>
      </c>
      <c r="B358" s="128" t="s">
        <v>273</v>
      </c>
      <c r="C358" s="142">
        <v>6892434</v>
      </c>
      <c r="D358" s="129"/>
      <c r="E358" s="129"/>
    </row>
    <row r="359" spans="1:5" ht="12.65" customHeight="1" x14ac:dyDescent="0.3">
      <c r="A359" s="129" t="s">
        <v>456</v>
      </c>
      <c r="B359" s="128" t="s">
        <v>273</v>
      </c>
      <c r="C359" s="142">
        <v>39109450</v>
      </c>
      <c r="D359" s="129"/>
      <c r="E359" s="129"/>
    </row>
    <row r="360" spans="1:5" ht="12.65" customHeight="1" x14ac:dyDescent="0.3">
      <c r="A360" s="129" t="s">
        <v>457</v>
      </c>
      <c r="B360" s="129"/>
      <c r="C360" s="144"/>
      <c r="D360" s="129">
        <f>SUM(C358:C359)</f>
        <v>46001884</v>
      </c>
      <c r="E360" s="129"/>
    </row>
    <row r="361" spans="1:5" ht="12.65" customHeight="1" x14ac:dyDescent="0.3">
      <c r="A361" s="199" t="s">
        <v>458</v>
      </c>
      <c r="B361" s="199"/>
      <c r="C361" s="199"/>
      <c r="D361" s="199"/>
      <c r="E361" s="199"/>
    </row>
    <row r="362" spans="1:5" ht="12.65" customHeight="1" x14ac:dyDescent="0.3">
      <c r="A362" s="129" t="s">
        <v>459</v>
      </c>
      <c r="B362" s="128" t="s">
        <v>273</v>
      </c>
      <c r="C362" s="142">
        <v>2269434</v>
      </c>
      <c r="D362" s="129"/>
      <c r="E362" s="129"/>
    </row>
    <row r="363" spans="1:5" ht="12.65" customHeight="1" x14ac:dyDescent="0.3">
      <c r="A363" s="129" t="s">
        <v>460</v>
      </c>
      <c r="B363" s="128" t="s">
        <v>273</v>
      </c>
      <c r="C363" s="142">
        <v>21082800</v>
      </c>
      <c r="D363" s="129"/>
      <c r="E363" s="129"/>
    </row>
    <row r="364" spans="1:5" ht="12.65" customHeight="1" x14ac:dyDescent="0.3">
      <c r="A364" s="129" t="s">
        <v>461</v>
      </c>
      <c r="B364" s="128" t="s">
        <v>273</v>
      </c>
      <c r="C364" s="142">
        <v>243322</v>
      </c>
      <c r="D364" s="129"/>
      <c r="E364" s="129"/>
    </row>
    <row r="365" spans="1:5" ht="12.65" customHeight="1" x14ac:dyDescent="0.3">
      <c r="A365" s="129" t="s">
        <v>381</v>
      </c>
      <c r="B365" s="129"/>
      <c r="C365" s="142"/>
      <c r="D365" s="129">
        <f>SUM(C362:C364)</f>
        <v>23595556</v>
      </c>
      <c r="E365" s="129"/>
    </row>
    <row r="366" spans="1:5" ht="12.65" customHeight="1" x14ac:dyDescent="0.3">
      <c r="A366" s="129" t="s">
        <v>462</v>
      </c>
      <c r="B366" s="129"/>
      <c r="C366" s="144"/>
      <c r="D366" s="129">
        <f>D360-D365</f>
        <v>22406328</v>
      </c>
      <c r="E366" s="129"/>
    </row>
    <row r="367" spans="1:5" ht="12.65" customHeight="1" x14ac:dyDescent="0.3">
      <c r="A367" s="199" t="s">
        <v>463</v>
      </c>
      <c r="B367" s="199"/>
      <c r="C367" s="199"/>
      <c r="D367" s="199"/>
      <c r="E367" s="199"/>
    </row>
    <row r="368" spans="1:5" ht="12.65" customHeight="1" x14ac:dyDescent="0.3">
      <c r="A368" s="129" t="s">
        <v>464</v>
      </c>
      <c r="B368" s="128" t="s">
        <v>273</v>
      </c>
      <c r="C368" s="142">
        <v>1053092</v>
      </c>
      <c r="D368" s="129"/>
      <c r="E368" s="129"/>
    </row>
    <row r="369" spans="1:5" ht="12.65" customHeight="1" x14ac:dyDescent="0.3">
      <c r="A369" s="129" t="s">
        <v>465</v>
      </c>
      <c r="B369" s="128" t="s">
        <v>273</v>
      </c>
      <c r="C369" s="142">
        <v>1873493</v>
      </c>
      <c r="D369" s="129"/>
      <c r="E369" s="129"/>
    </row>
    <row r="370" spans="1:5" ht="12.65" customHeight="1" x14ac:dyDescent="0.3">
      <c r="A370" s="129" t="s">
        <v>466</v>
      </c>
      <c r="B370" s="129"/>
      <c r="C370" s="144"/>
      <c r="D370" s="129">
        <f>SUM(C368:C369)</f>
        <v>2926585</v>
      </c>
      <c r="E370" s="129"/>
    </row>
    <row r="371" spans="1:5" ht="12.65" customHeight="1" x14ac:dyDescent="0.3">
      <c r="A371" s="129" t="s">
        <v>467</v>
      </c>
      <c r="B371" s="129"/>
      <c r="C371" s="144"/>
      <c r="D371" s="129">
        <f>D366+D370</f>
        <v>25332913</v>
      </c>
      <c r="E371" s="129"/>
    </row>
    <row r="372" spans="1:5" ht="12.65" customHeight="1" x14ac:dyDescent="0.3">
      <c r="A372" s="129"/>
      <c r="B372" s="129"/>
      <c r="C372" s="144"/>
      <c r="D372" s="129"/>
      <c r="E372" s="129"/>
    </row>
    <row r="373" spans="1:5" ht="12.65" customHeight="1" x14ac:dyDescent="0.3">
      <c r="A373" s="129"/>
      <c r="B373" s="129"/>
      <c r="C373" s="144"/>
      <c r="D373" s="129"/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99" t="s">
        <v>468</v>
      </c>
      <c r="B375" s="199"/>
      <c r="C375" s="199"/>
      <c r="D375" s="199"/>
      <c r="E375" s="199"/>
    </row>
    <row r="376" spans="1:5" ht="12.65" customHeight="1" x14ac:dyDescent="0.3">
      <c r="A376" s="129" t="s">
        <v>469</v>
      </c>
      <c r="B376" s="128" t="s">
        <v>273</v>
      </c>
      <c r="C376" s="142">
        <v>12527226</v>
      </c>
      <c r="D376" s="129"/>
      <c r="E376" s="129"/>
    </row>
    <row r="377" spans="1:5" ht="12.65" customHeight="1" x14ac:dyDescent="0.3">
      <c r="A377" s="129" t="s">
        <v>13</v>
      </c>
      <c r="B377" s="128" t="s">
        <v>273</v>
      </c>
      <c r="C377" s="142">
        <v>4574710</v>
      </c>
      <c r="D377" s="129"/>
      <c r="E377" s="129"/>
    </row>
    <row r="378" spans="1:5" ht="12.65" customHeight="1" x14ac:dyDescent="0.3">
      <c r="A378" s="129" t="s">
        <v>253</v>
      </c>
      <c r="B378" s="128" t="s">
        <v>273</v>
      </c>
      <c r="C378" s="142">
        <v>1998051</v>
      </c>
      <c r="D378" s="129"/>
      <c r="E378" s="129"/>
    </row>
    <row r="379" spans="1:5" ht="12.65" customHeight="1" x14ac:dyDescent="0.3">
      <c r="A379" s="129" t="s">
        <v>470</v>
      </c>
      <c r="B379" s="128" t="s">
        <v>273</v>
      </c>
      <c r="C379" s="142">
        <v>2021833</v>
      </c>
      <c r="D379" s="129"/>
      <c r="E379" s="129"/>
    </row>
    <row r="380" spans="1:5" ht="12.65" customHeight="1" x14ac:dyDescent="0.3">
      <c r="A380" s="129" t="s">
        <v>471</v>
      </c>
      <c r="B380" s="128" t="s">
        <v>273</v>
      </c>
      <c r="C380" s="142">
        <v>351652</v>
      </c>
      <c r="D380" s="129"/>
      <c r="E380" s="129"/>
    </row>
    <row r="381" spans="1:5" ht="12.65" customHeight="1" x14ac:dyDescent="0.3">
      <c r="A381" s="129" t="s">
        <v>472</v>
      </c>
      <c r="B381" s="128" t="s">
        <v>273</v>
      </c>
      <c r="C381" s="142">
        <v>3557085</v>
      </c>
      <c r="D381" s="129"/>
      <c r="E381" s="129"/>
    </row>
    <row r="382" spans="1:5" ht="12.65" customHeight="1" x14ac:dyDescent="0.3">
      <c r="A382" s="129" t="s">
        <v>18</v>
      </c>
      <c r="B382" s="128" t="s">
        <v>273</v>
      </c>
      <c r="C382" s="142">
        <v>1426806</v>
      </c>
      <c r="D382" s="129"/>
      <c r="E382" s="129"/>
    </row>
    <row r="383" spans="1:5" ht="12.65" customHeight="1" x14ac:dyDescent="0.3">
      <c r="A383" s="129" t="s">
        <v>473</v>
      </c>
      <c r="B383" s="128" t="s">
        <v>273</v>
      </c>
      <c r="C383" s="142">
        <v>182278</v>
      </c>
      <c r="D383" s="129"/>
      <c r="E383" s="129"/>
    </row>
    <row r="384" spans="1:5" ht="12.65" customHeight="1" x14ac:dyDescent="0.3">
      <c r="A384" s="129" t="s">
        <v>474</v>
      </c>
      <c r="B384" s="128" t="s">
        <v>273</v>
      </c>
      <c r="C384" s="142">
        <v>359648</v>
      </c>
      <c r="D384" s="129"/>
      <c r="E384" s="129"/>
    </row>
    <row r="385" spans="1:6" ht="12.65" customHeight="1" x14ac:dyDescent="0.3">
      <c r="A385" s="129" t="s">
        <v>475</v>
      </c>
      <c r="B385" s="128" t="s">
        <v>273</v>
      </c>
      <c r="C385" s="142">
        <v>95896</v>
      </c>
      <c r="D385" s="129"/>
      <c r="E385" s="129"/>
    </row>
    <row r="386" spans="1:6" ht="12.65" customHeight="1" x14ac:dyDescent="0.3">
      <c r="A386" s="129" t="s">
        <v>476</v>
      </c>
      <c r="B386" s="128" t="s">
        <v>273</v>
      </c>
      <c r="C386" s="142">
        <v>90242</v>
      </c>
      <c r="D386" s="129"/>
      <c r="E386" s="129"/>
    </row>
    <row r="387" spans="1:6" ht="12.65" customHeight="1" x14ac:dyDescent="0.3">
      <c r="A387" s="127" t="s">
        <v>1193</v>
      </c>
      <c r="B387" s="128"/>
      <c r="C387" s="142"/>
      <c r="D387" s="129"/>
      <c r="E387" s="129"/>
    </row>
    <row r="388" spans="1:6" ht="12.65" customHeight="1" x14ac:dyDescent="0.3">
      <c r="A388" s="129" t="s">
        <v>477</v>
      </c>
      <c r="B388" s="128" t="s">
        <v>273</v>
      </c>
      <c r="C388" s="142">
        <v>384500</v>
      </c>
      <c r="D388" s="129"/>
      <c r="E388" s="129"/>
    </row>
    <row r="389" spans="1:6" ht="12.65" customHeight="1" x14ac:dyDescent="0.3">
      <c r="A389" s="129" t="s">
        <v>478</v>
      </c>
      <c r="B389" s="129"/>
      <c r="C389" s="144"/>
      <c r="D389" s="129">
        <f>SUM(C376:C388)</f>
        <v>27569927</v>
      </c>
      <c r="E389" s="129"/>
    </row>
    <row r="390" spans="1:6" ht="12.65" customHeight="1" x14ac:dyDescent="0.3">
      <c r="A390" s="129" t="s">
        <v>479</v>
      </c>
      <c r="B390" s="129"/>
      <c r="C390" s="144"/>
      <c r="D390" s="129">
        <f>D371-D389</f>
        <v>-2237014</v>
      </c>
      <c r="E390" s="129"/>
    </row>
    <row r="391" spans="1:6" ht="12.65" customHeight="1" x14ac:dyDescent="0.3">
      <c r="A391" s="129" t="s">
        <v>480</v>
      </c>
      <c r="B391" s="128" t="s">
        <v>273</v>
      </c>
      <c r="C391" s="142">
        <v>5187654</v>
      </c>
      <c r="D391" s="129"/>
      <c r="E391" s="129"/>
    </row>
    <row r="392" spans="1:6" ht="12.65" customHeight="1" x14ac:dyDescent="0.3">
      <c r="A392" s="129" t="s">
        <v>481</v>
      </c>
      <c r="B392" s="129"/>
      <c r="C392" s="144"/>
      <c r="D392" s="129">
        <f>D390+C391</f>
        <v>2950640</v>
      </c>
      <c r="E392" s="129"/>
      <c r="F392" s="148"/>
    </row>
    <row r="393" spans="1:6" ht="12.65" customHeight="1" x14ac:dyDescent="0.3">
      <c r="A393" s="129" t="s">
        <v>482</v>
      </c>
      <c r="B393" s="128" t="s">
        <v>273</v>
      </c>
      <c r="C393" s="142"/>
      <c r="D393" s="129"/>
      <c r="E393" s="129"/>
    </row>
    <row r="394" spans="1:6" ht="12.65" customHeight="1" x14ac:dyDescent="0.3">
      <c r="A394" s="129" t="s">
        <v>483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484</v>
      </c>
      <c r="B395" s="129"/>
      <c r="C395" s="144"/>
      <c r="D395" s="129">
        <f>D392+C393-C394</f>
        <v>2950640</v>
      </c>
      <c r="E395" s="129"/>
    </row>
    <row r="396" spans="1:6" ht="13.5" customHeight="1" x14ac:dyDescent="0.3"/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0" spans="1:5" ht="12.65" customHeight="1" x14ac:dyDescent="0.3">
      <c r="C410" s="134" t="s">
        <v>485</v>
      </c>
      <c r="E410" s="201"/>
    </row>
    <row r="411" spans="1:5" ht="12.65" customHeight="1" x14ac:dyDescent="0.3">
      <c r="A411" s="1" t="str">
        <f>C85&amp;"   "&amp;"H-"&amp;FIXED(C84,0,TRUE)&amp;"     FYE "&amp;C83</f>
        <v>Pacific County Public Healthcare Services District No. 3   H-0     FYE 12/31/2020</v>
      </c>
      <c r="E411" s="201"/>
    </row>
    <row r="412" spans="1:5" ht="12.65" customHeight="1" x14ac:dyDescent="0.3">
      <c r="A412" s="1" t="s">
        <v>486</v>
      </c>
      <c r="B412" s="134" t="s">
        <v>487</v>
      </c>
      <c r="C412" s="134" t="s">
        <v>488</v>
      </c>
      <c r="D412" s="134" t="s">
        <v>489</v>
      </c>
    </row>
    <row r="413" spans="1:5" ht="12.65" customHeight="1" x14ac:dyDescent="0.3">
      <c r="A413" s="1" t="s">
        <v>490</v>
      </c>
      <c r="B413" s="1">
        <f>C112</f>
        <v>286</v>
      </c>
      <c r="C413" s="1">
        <f>E139</f>
        <v>347</v>
      </c>
    </row>
    <row r="414" spans="1:5" ht="12.65" customHeight="1" x14ac:dyDescent="0.3">
      <c r="A414" s="1" t="s">
        <v>491</v>
      </c>
      <c r="B414" s="1">
        <f>D112</f>
        <v>937</v>
      </c>
      <c r="C414" s="1">
        <f>E140</f>
        <v>937</v>
      </c>
      <c r="D414" s="1">
        <f>SUM(C59:H59)+N59</f>
        <v>937</v>
      </c>
    </row>
    <row r="416" spans="1:5" ht="12.65" customHeight="1" x14ac:dyDescent="0.3">
      <c r="A416" s="1" t="s">
        <v>492</v>
      </c>
      <c r="B416" s="1">
        <f>C113</f>
        <v>66</v>
      </c>
      <c r="C416" s="1">
        <f>E145</f>
        <v>0</v>
      </c>
    </row>
    <row r="417" spans="1:7" ht="12.65" customHeight="1" x14ac:dyDescent="0.3">
      <c r="A417" s="1" t="s">
        <v>493</v>
      </c>
      <c r="B417" s="1">
        <f>D113</f>
        <v>658</v>
      </c>
      <c r="C417" s="1">
        <f>E146</f>
        <v>0</v>
      </c>
      <c r="D417" s="1">
        <f>K59+L59</f>
        <v>658</v>
      </c>
    </row>
    <row r="419" spans="1:7" ht="12.65" customHeight="1" x14ac:dyDescent="0.3">
      <c r="A419" s="1" t="s">
        <v>494</v>
      </c>
      <c r="B419" s="1">
        <f>C114</f>
        <v>0</v>
      </c>
      <c r="C419" s="1">
        <f>E151</f>
        <v>0</v>
      </c>
    </row>
    <row r="420" spans="1:7" ht="12.65" customHeight="1" x14ac:dyDescent="0.3">
      <c r="A420" s="1" t="s">
        <v>495</v>
      </c>
      <c r="B420" s="1">
        <f>D114</f>
        <v>0</v>
      </c>
      <c r="C420" s="1">
        <f>E152</f>
        <v>0</v>
      </c>
      <c r="D420" s="1">
        <f>I59</f>
        <v>0</v>
      </c>
    </row>
    <row r="421" spans="1:7" ht="12.65" customHeight="1" x14ac:dyDescent="0.3">
      <c r="A421" s="157"/>
      <c r="B421" s="157"/>
      <c r="C421" s="134"/>
    </row>
    <row r="422" spans="1:7" ht="12.65" customHeight="1" x14ac:dyDescent="0.3">
      <c r="A422" s="1" t="s">
        <v>496</v>
      </c>
      <c r="B422" s="1">
        <f>C115</f>
        <v>0</v>
      </c>
    </row>
    <row r="423" spans="1:7" ht="12.65" customHeight="1" x14ac:dyDescent="0.3">
      <c r="A423" s="1" t="s">
        <v>497</v>
      </c>
      <c r="B423" s="1">
        <f>D115</f>
        <v>0</v>
      </c>
      <c r="D423" s="1">
        <f>J59</f>
        <v>0</v>
      </c>
    </row>
    <row r="424" spans="1:7" ht="12.65" customHeight="1" x14ac:dyDescent="0.3">
      <c r="A424" s="157"/>
      <c r="B424" s="157"/>
      <c r="C424" s="157"/>
      <c r="D424" s="157"/>
      <c r="F424" s="157"/>
      <c r="G424" s="157"/>
    </row>
    <row r="425" spans="1:7" ht="12.65" customHeight="1" x14ac:dyDescent="0.3">
      <c r="A425" s="1" t="s">
        <v>498</v>
      </c>
      <c r="B425" s="134" t="s">
        <v>499</v>
      </c>
      <c r="C425" s="134" t="s">
        <v>489</v>
      </c>
      <c r="D425" s="134" t="s">
        <v>500</v>
      </c>
    </row>
    <row r="426" spans="1:7" ht="12.65" customHeight="1" x14ac:dyDescent="0.3">
      <c r="A426" s="1" t="s">
        <v>501</v>
      </c>
      <c r="B426" s="1">
        <f t="shared" ref="B426:B436" si="11">C376</f>
        <v>12527226</v>
      </c>
      <c r="C426" s="1">
        <f t="shared" ref="C426:C433" si="12">CE61</f>
        <v>12517515</v>
      </c>
    </row>
    <row r="427" spans="1:7" ht="12.65" customHeight="1" x14ac:dyDescent="0.3">
      <c r="A427" s="1" t="s">
        <v>13</v>
      </c>
      <c r="B427" s="1">
        <f t="shared" si="11"/>
        <v>4574710</v>
      </c>
      <c r="C427" s="1">
        <f t="shared" si="12"/>
        <v>4574709</v>
      </c>
      <c r="D427" s="1">
        <f>D174</f>
        <v>4574710</v>
      </c>
    </row>
    <row r="428" spans="1:7" ht="12.65" customHeight="1" x14ac:dyDescent="0.3">
      <c r="A428" s="1" t="s">
        <v>253</v>
      </c>
      <c r="B428" s="1">
        <f t="shared" si="11"/>
        <v>1998051</v>
      </c>
      <c r="C428" s="1">
        <f t="shared" si="12"/>
        <v>1998051</v>
      </c>
    </row>
    <row r="429" spans="1:7" ht="12.65" customHeight="1" x14ac:dyDescent="0.3">
      <c r="A429" s="1" t="s">
        <v>254</v>
      </c>
      <c r="B429" s="1">
        <f t="shared" si="11"/>
        <v>2021833</v>
      </c>
      <c r="C429" s="1">
        <f t="shared" si="12"/>
        <v>2021833</v>
      </c>
    </row>
    <row r="430" spans="1:7" ht="12.65" customHeight="1" x14ac:dyDescent="0.3">
      <c r="A430" s="1" t="s">
        <v>471</v>
      </c>
      <c r="B430" s="1">
        <f t="shared" si="11"/>
        <v>351652</v>
      </c>
      <c r="C430" s="1">
        <f t="shared" si="12"/>
        <v>351652</v>
      </c>
    </row>
    <row r="431" spans="1:7" ht="12.65" customHeight="1" x14ac:dyDescent="0.3">
      <c r="A431" s="1" t="s">
        <v>472</v>
      </c>
      <c r="B431" s="1">
        <f t="shared" si="11"/>
        <v>3557085</v>
      </c>
      <c r="C431" s="1">
        <f t="shared" si="12"/>
        <v>3557085</v>
      </c>
    </row>
    <row r="432" spans="1:7" ht="12.65" customHeight="1" x14ac:dyDescent="0.3">
      <c r="A432" s="1" t="s">
        <v>18</v>
      </c>
      <c r="B432" s="1">
        <f t="shared" si="11"/>
        <v>1426806</v>
      </c>
      <c r="C432" s="1">
        <f t="shared" si="12"/>
        <v>1426805</v>
      </c>
      <c r="D432" s="1">
        <f>C218</f>
        <v>1426806</v>
      </c>
    </row>
    <row r="433" spans="1:7" ht="12.65" customHeight="1" x14ac:dyDescent="0.3">
      <c r="A433" s="1" t="s">
        <v>502</v>
      </c>
      <c r="B433" s="1">
        <f t="shared" si="11"/>
        <v>182278</v>
      </c>
      <c r="C433" s="1">
        <f t="shared" si="12"/>
        <v>182278</v>
      </c>
      <c r="D433" s="1">
        <f>D178</f>
        <v>182278</v>
      </c>
    </row>
    <row r="434" spans="1:7" ht="12.65" customHeight="1" x14ac:dyDescent="0.3">
      <c r="A434" s="1" t="s">
        <v>474</v>
      </c>
      <c r="B434" s="1">
        <f t="shared" si="11"/>
        <v>359648</v>
      </c>
      <c r="D434" s="1">
        <f>D182</f>
        <v>359648</v>
      </c>
    </row>
    <row r="435" spans="1:7" ht="12.65" customHeight="1" x14ac:dyDescent="0.3">
      <c r="A435" s="1" t="s">
        <v>503</v>
      </c>
      <c r="B435" s="1">
        <f t="shared" si="11"/>
        <v>95896</v>
      </c>
      <c r="D435" s="1">
        <f>D187</f>
        <v>95896</v>
      </c>
    </row>
    <row r="436" spans="1:7" ht="12.65" customHeight="1" x14ac:dyDescent="0.3">
      <c r="A436" s="1" t="s">
        <v>476</v>
      </c>
      <c r="B436" s="1">
        <f t="shared" si="11"/>
        <v>90242</v>
      </c>
      <c r="D436" s="1">
        <f>D191</f>
        <v>90242</v>
      </c>
    </row>
    <row r="437" spans="1:7" ht="12.65" customHeight="1" x14ac:dyDescent="0.3">
      <c r="A437" s="1" t="s">
        <v>504</v>
      </c>
      <c r="B437" s="1">
        <f>C384+C385+C386</f>
        <v>545786</v>
      </c>
      <c r="C437" s="1">
        <f>CD70</f>
        <v>545786</v>
      </c>
      <c r="D437" s="1">
        <f>D182+D187+D191</f>
        <v>545786</v>
      </c>
    </row>
    <row r="438" spans="1:7" ht="12.65" customHeight="1" x14ac:dyDescent="0.3">
      <c r="A438" s="1" t="s">
        <v>1268</v>
      </c>
      <c r="B438" s="1">
        <f>C387</f>
        <v>0</v>
      </c>
      <c r="C438" s="1">
        <f>CD69</f>
        <v>0</v>
      </c>
    </row>
    <row r="439" spans="1:7" ht="12.65" customHeight="1" x14ac:dyDescent="0.3">
      <c r="A439" s="1" t="s">
        <v>477</v>
      </c>
      <c r="B439" s="1">
        <f>C388</f>
        <v>384500</v>
      </c>
      <c r="C439" s="1">
        <f>SUM(C70:CC70)</f>
        <v>384242</v>
      </c>
    </row>
    <row r="440" spans="1:7" ht="12.65" customHeight="1" x14ac:dyDescent="0.3">
      <c r="A440" s="1" t="s">
        <v>505</v>
      </c>
      <c r="B440" s="1">
        <f>B437+B439</f>
        <v>930286</v>
      </c>
      <c r="C440" s="1">
        <f>CE70</f>
        <v>930028</v>
      </c>
    </row>
    <row r="441" spans="1:7" ht="12.65" customHeight="1" x14ac:dyDescent="0.3">
      <c r="A441" s="1" t="s">
        <v>506</v>
      </c>
      <c r="B441" s="1">
        <f>D389</f>
        <v>27569927</v>
      </c>
      <c r="C441" s="1">
        <f>SUM(C426:C436)+C438+C440</f>
        <v>27559956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365</v>
      </c>
      <c r="B444" s="1">
        <f>D228</f>
        <v>21082800</v>
      </c>
      <c r="C444" s="1">
        <f>C362</f>
        <v>2269434</v>
      </c>
    </row>
    <row r="445" spans="1:7" ht="12.65" customHeight="1" x14ac:dyDescent="0.3">
      <c r="A445" s="1" t="s">
        <v>373</v>
      </c>
      <c r="B445" s="1">
        <f>D235</f>
        <v>243322</v>
      </c>
      <c r="C445" s="1">
        <f>C363</f>
        <v>21082800</v>
      </c>
    </row>
    <row r="446" spans="1:7" ht="12.65" customHeight="1" x14ac:dyDescent="0.3">
      <c r="A446" s="1" t="s">
        <v>378</v>
      </c>
      <c r="B446" s="1">
        <f>D239</f>
        <v>0</v>
      </c>
      <c r="C446" s="1">
        <f>C364</f>
        <v>243322</v>
      </c>
    </row>
    <row r="447" spans="1:7" ht="12.65" customHeight="1" x14ac:dyDescent="0.3">
      <c r="A447" s="1" t="s">
        <v>380</v>
      </c>
      <c r="B447" s="1">
        <f>D241</f>
        <v>21326122</v>
      </c>
      <c r="C447" s="1">
        <f>D365</f>
        <v>23595556</v>
      </c>
    </row>
    <row r="448" spans="1:7" ht="12.65" customHeight="1" x14ac:dyDescent="0.3">
      <c r="A448" s="157"/>
      <c r="B448" s="157"/>
      <c r="C448" s="157"/>
      <c r="D448" s="157"/>
      <c r="F448" s="157"/>
      <c r="G448" s="157"/>
    </row>
    <row r="449" spans="1:7" ht="12.65" customHeight="1" x14ac:dyDescent="0.3">
      <c r="A449" s="1" t="s">
        <v>510</v>
      </c>
      <c r="B449" s="134" t="s">
        <v>511</v>
      </c>
      <c r="C449" s="157"/>
      <c r="D449" s="157"/>
      <c r="F449" s="157"/>
      <c r="G449" s="157"/>
    </row>
    <row r="450" spans="1:7" ht="12.65" customHeight="1" x14ac:dyDescent="0.3">
      <c r="B450" s="134" t="s">
        <v>512</v>
      </c>
    </row>
    <row r="451" spans="1:7" ht="12.65" customHeight="1" x14ac:dyDescent="0.3">
      <c r="B451" s="134" t="s">
        <v>500</v>
      </c>
    </row>
    <row r="452" spans="1:7" ht="12.65" customHeight="1" x14ac:dyDescent="0.3">
      <c r="A452" s="150" t="s">
        <v>513</v>
      </c>
      <c r="B452" s="1">
        <f>C230</f>
        <v>0</v>
      </c>
    </row>
    <row r="453" spans="1:7" ht="12.65" customHeight="1" x14ac:dyDescent="0.3">
      <c r="A453" s="1" t="s">
        <v>184</v>
      </c>
      <c r="B453" s="1">
        <f>C232</f>
        <v>33432</v>
      </c>
    </row>
    <row r="454" spans="1:7" ht="12.65" customHeight="1" x14ac:dyDescent="0.3">
      <c r="A454" s="1" t="s">
        <v>147</v>
      </c>
      <c r="B454" s="1">
        <f>C233</f>
        <v>209890</v>
      </c>
    </row>
    <row r="455" spans="1:7" ht="12.65" customHeight="1" x14ac:dyDescent="0.3">
      <c r="A455" s="157"/>
      <c r="B455" s="157"/>
      <c r="C455" s="157"/>
      <c r="D455" s="157"/>
      <c r="F455" s="157"/>
      <c r="G455" s="157"/>
    </row>
    <row r="456" spans="1:7" ht="12.65" customHeight="1" x14ac:dyDescent="0.3">
      <c r="A456" s="1" t="s">
        <v>514</v>
      </c>
      <c r="B456" s="134" t="s">
        <v>499</v>
      </c>
      <c r="C456" s="134" t="s">
        <v>515</v>
      </c>
    </row>
    <row r="457" spans="1:7" ht="12.65" customHeight="1" x14ac:dyDescent="0.3">
      <c r="A457" s="1" t="s">
        <v>516</v>
      </c>
      <c r="B457" s="1">
        <f>C368</f>
        <v>1053092</v>
      </c>
      <c r="C457" s="1">
        <f>CE71</f>
        <v>1053092</v>
      </c>
    </row>
    <row r="458" spans="1:7" ht="12.65" customHeight="1" x14ac:dyDescent="0.3">
      <c r="A458" s="1" t="s">
        <v>261</v>
      </c>
      <c r="B458" s="1">
        <f>C369</f>
        <v>1873493</v>
      </c>
      <c r="C458" s="1">
        <f>CE73</f>
        <v>1873493</v>
      </c>
    </row>
    <row r="459" spans="1:7" ht="12.65" customHeight="1" x14ac:dyDescent="0.3">
      <c r="A459" s="157"/>
      <c r="B459" s="157"/>
      <c r="C459" s="157"/>
      <c r="D459" s="157"/>
      <c r="F459" s="157"/>
      <c r="G459" s="157"/>
    </row>
    <row r="460" spans="1:7" ht="12.65" customHeight="1" x14ac:dyDescent="0.3">
      <c r="A460" s="1" t="s">
        <v>517</v>
      </c>
      <c r="B460" s="134"/>
      <c r="C460" s="134"/>
      <c r="D460" s="134" t="s">
        <v>518</v>
      </c>
    </row>
    <row r="461" spans="1:7" ht="12.65" customHeight="1" x14ac:dyDescent="0.3">
      <c r="B461" s="134" t="s">
        <v>499</v>
      </c>
      <c r="C461" s="134" t="s">
        <v>515</v>
      </c>
      <c r="D461" s="134" t="s">
        <v>519</v>
      </c>
    </row>
    <row r="462" spans="1:7" ht="12.65" customHeight="1" x14ac:dyDescent="0.3">
      <c r="A462" s="1" t="s">
        <v>262</v>
      </c>
      <c r="B462" s="1">
        <f>C358</f>
        <v>6892434</v>
      </c>
      <c r="C462" s="1">
        <f>CE74</f>
        <v>6892434</v>
      </c>
      <c r="D462" s="1">
        <f>E142+E148+E154</f>
        <v>6892434</v>
      </c>
    </row>
    <row r="463" spans="1:7" ht="12.65" customHeight="1" x14ac:dyDescent="0.3">
      <c r="A463" s="1" t="s">
        <v>263</v>
      </c>
      <c r="B463" s="1">
        <f>C359</f>
        <v>39109450</v>
      </c>
      <c r="C463" s="1">
        <f>CE75</f>
        <v>39352772</v>
      </c>
      <c r="D463" s="1">
        <f>E143+E149+E155</f>
        <v>39352772</v>
      </c>
    </row>
    <row r="464" spans="1:7" ht="12.65" customHeight="1" x14ac:dyDescent="0.3">
      <c r="A464" s="1" t="s">
        <v>264</v>
      </c>
      <c r="B464" s="1">
        <f>D360</f>
        <v>46001884</v>
      </c>
      <c r="C464" s="1">
        <f>CE76</f>
        <v>46245206</v>
      </c>
      <c r="D464" s="1">
        <f>D462+D463</f>
        <v>46245206</v>
      </c>
    </row>
    <row r="465" spans="1:7" ht="12.65" customHeight="1" x14ac:dyDescent="0.3">
      <c r="A465" s="157"/>
      <c r="B465" s="157"/>
      <c r="C465" s="157"/>
      <c r="D465" s="157"/>
      <c r="F465" s="157"/>
      <c r="G465" s="157"/>
    </row>
    <row r="466" spans="1:7" ht="12.65" customHeight="1" x14ac:dyDescent="0.3">
      <c r="A466" s="1" t="s">
        <v>520</v>
      </c>
      <c r="B466" s="134" t="s">
        <v>521</v>
      </c>
      <c r="C466" s="134" t="s">
        <v>522</v>
      </c>
    </row>
    <row r="467" spans="1:7" ht="12.65" customHeight="1" x14ac:dyDescent="0.3">
      <c r="A467" s="1" t="s">
        <v>353</v>
      </c>
      <c r="B467" s="1">
        <f t="shared" ref="B467:B474" si="13">C266</f>
        <v>592509</v>
      </c>
      <c r="C467" s="1">
        <f>E196</f>
        <v>592509</v>
      </c>
    </row>
    <row r="468" spans="1:7" ht="12.65" customHeight="1" x14ac:dyDescent="0.3">
      <c r="A468" s="1" t="s">
        <v>354</v>
      </c>
      <c r="B468" s="1">
        <f t="shared" si="13"/>
        <v>160430</v>
      </c>
      <c r="C468" s="1">
        <f>E197</f>
        <v>160430</v>
      </c>
    </row>
    <row r="469" spans="1:7" ht="12.65" customHeight="1" x14ac:dyDescent="0.3">
      <c r="A469" s="1" t="s">
        <v>355</v>
      </c>
      <c r="B469" s="1">
        <f t="shared" si="13"/>
        <v>13557775</v>
      </c>
      <c r="C469" s="1">
        <f>E198</f>
        <v>13557775</v>
      </c>
    </row>
    <row r="470" spans="1:7" ht="12.65" customHeight="1" x14ac:dyDescent="0.3">
      <c r="A470" s="1" t="s">
        <v>523</v>
      </c>
      <c r="B470" s="1">
        <f t="shared" si="13"/>
        <v>172574</v>
      </c>
      <c r="C470" s="1">
        <f>E199</f>
        <v>172574</v>
      </c>
    </row>
    <row r="471" spans="1:7" ht="12.65" customHeight="1" x14ac:dyDescent="0.3">
      <c r="A471" s="1" t="s">
        <v>400</v>
      </c>
      <c r="B471" s="1">
        <f t="shared" si="13"/>
        <v>3081339</v>
      </c>
      <c r="C471" s="1">
        <f>E200</f>
        <v>3081339</v>
      </c>
    </row>
    <row r="472" spans="1:7" ht="12.65" customHeight="1" x14ac:dyDescent="0.3">
      <c r="A472" s="1" t="s">
        <v>524</v>
      </c>
      <c r="B472" s="1">
        <f t="shared" si="13"/>
        <v>10736229</v>
      </c>
      <c r="C472" s="1">
        <f>SUM(E201:E202)</f>
        <v>10736229</v>
      </c>
    </row>
    <row r="473" spans="1:7" ht="12.65" customHeight="1" x14ac:dyDescent="0.3">
      <c r="A473" s="1" t="s">
        <v>360</v>
      </c>
      <c r="B473" s="1">
        <f t="shared" si="13"/>
        <v>0</v>
      </c>
      <c r="C473" s="1">
        <f>E203</f>
        <v>0</v>
      </c>
    </row>
    <row r="474" spans="1:7" ht="12.65" customHeight="1" x14ac:dyDescent="0.3">
      <c r="A474" s="1" t="s">
        <v>361</v>
      </c>
      <c r="B474" s="1">
        <f t="shared" si="13"/>
        <v>569896</v>
      </c>
      <c r="C474" s="1">
        <f>E204</f>
        <v>569896</v>
      </c>
    </row>
    <row r="475" spans="1:7" ht="12.65" customHeight="1" x14ac:dyDescent="0.3">
      <c r="A475" s="1" t="s">
        <v>219</v>
      </c>
      <c r="B475" s="1">
        <f>D274</f>
        <v>28870752</v>
      </c>
      <c r="C475" s="1">
        <f>E205</f>
        <v>28870752</v>
      </c>
    </row>
    <row r="477" spans="1:7" ht="12.65" customHeight="1" x14ac:dyDescent="0.3">
      <c r="A477" s="1" t="s">
        <v>525</v>
      </c>
      <c r="B477" s="1">
        <f>C275</f>
        <v>22906714</v>
      </c>
      <c r="C477" s="1">
        <f>E218</f>
        <v>22906714</v>
      </c>
    </row>
    <row r="479" spans="1:7" ht="12.65" customHeight="1" x14ac:dyDescent="0.3">
      <c r="A479" s="1" t="s">
        <v>526</v>
      </c>
    </row>
    <row r="480" spans="1:7" ht="12.65" customHeight="1" x14ac:dyDescent="0.3">
      <c r="A480" s="1" t="s">
        <v>527</v>
      </c>
      <c r="C480" s="1">
        <f>D340</f>
        <v>31847738</v>
      </c>
    </row>
    <row r="481" spans="1:12" ht="12.65" customHeight="1" x14ac:dyDescent="0.3">
      <c r="A481" s="1" t="s">
        <v>528</v>
      </c>
      <c r="C481" s="1">
        <f>D338</f>
        <v>31847738</v>
      </c>
    </row>
    <row r="484" spans="1:12" ht="12.65" customHeight="1" x14ac:dyDescent="0.3">
      <c r="A484" s="150" t="s">
        <v>529</v>
      </c>
    </row>
    <row r="485" spans="1:12" ht="12.65" customHeight="1" x14ac:dyDescent="0.3">
      <c r="A485" s="150" t="s">
        <v>530</v>
      </c>
    </row>
    <row r="486" spans="1:12" ht="12.65" customHeight="1" x14ac:dyDescent="0.3">
      <c r="A486" s="150" t="s">
        <v>531</v>
      </c>
    </row>
    <row r="487" spans="1:12" ht="12.65" customHeight="1" x14ac:dyDescent="0.3">
      <c r="A487" s="150"/>
    </row>
    <row r="488" spans="1:12" ht="12.65" customHeight="1" x14ac:dyDescent="0.3">
      <c r="A488" s="149" t="s">
        <v>532</v>
      </c>
    </row>
    <row r="489" spans="1:12" ht="12.65" customHeight="1" x14ac:dyDescent="0.3">
      <c r="A489" s="150" t="s">
        <v>533</v>
      </c>
    </row>
    <row r="490" spans="1:12" ht="12.65" customHeight="1" x14ac:dyDescent="0.3">
      <c r="A490" s="150"/>
    </row>
    <row r="492" spans="1:12" ht="12.65" customHeight="1" x14ac:dyDescent="0.3">
      <c r="A492" s="1" t="str">
        <f>C85</f>
        <v>Pacific County Public Healthcare Services District No. 3</v>
      </c>
      <c r="B492" s="202" t="s">
        <v>1269</v>
      </c>
      <c r="C492" s="202" t="str">
        <f>RIGHT(C83,4)</f>
        <v>2020</v>
      </c>
      <c r="D492" s="202" t="s">
        <v>1269</v>
      </c>
      <c r="E492" s="202" t="str">
        <f>RIGHT(C83,4)</f>
        <v>2020</v>
      </c>
      <c r="F492" s="202" t="s">
        <v>1269</v>
      </c>
      <c r="G492" s="202" t="str">
        <f>RIGHT(C83,4)</f>
        <v>2020</v>
      </c>
      <c r="H492" s="202"/>
      <c r="K492" s="202"/>
      <c r="L492" s="202"/>
    </row>
    <row r="493" spans="1:12" ht="12.65" customHeight="1" x14ac:dyDescent="0.3">
      <c r="A493" s="149"/>
      <c r="B493" s="134" t="s">
        <v>534</v>
      </c>
      <c r="C493" s="134" t="s">
        <v>534</v>
      </c>
      <c r="D493" s="203" t="s">
        <v>535</v>
      </c>
      <c r="E493" s="203" t="s">
        <v>535</v>
      </c>
      <c r="F493" s="202" t="s">
        <v>536</v>
      </c>
      <c r="G493" s="202" t="s">
        <v>536</v>
      </c>
      <c r="H493" s="202" t="s">
        <v>537</v>
      </c>
      <c r="K493" s="202"/>
      <c r="L493" s="202"/>
    </row>
    <row r="494" spans="1:12" ht="12.65" customHeight="1" x14ac:dyDescent="0.3">
      <c r="B494" s="134" t="s">
        <v>324</v>
      </c>
      <c r="C494" s="134" t="s">
        <v>324</v>
      </c>
      <c r="D494" s="134" t="s">
        <v>538</v>
      </c>
      <c r="E494" s="134" t="s">
        <v>538</v>
      </c>
      <c r="F494" s="202" t="s">
        <v>539</v>
      </c>
      <c r="G494" s="202" t="s">
        <v>539</v>
      </c>
      <c r="H494" s="202" t="s">
        <v>540</v>
      </c>
      <c r="K494" s="202"/>
      <c r="L494" s="202"/>
    </row>
    <row r="495" spans="1:12" ht="12.65" customHeight="1" x14ac:dyDescent="0.3">
      <c r="A495" s="1" t="s">
        <v>541</v>
      </c>
      <c r="B495" s="185">
        <v>16109014</v>
      </c>
      <c r="C495" s="185">
        <f>C72</f>
        <v>0</v>
      </c>
      <c r="D495" s="185">
        <v>9430</v>
      </c>
      <c r="E495" s="1">
        <f>C59</f>
        <v>0</v>
      </c>
      <c r="F495" s="204">
        <f t="shared" ref="F495:G510" si="14">IF(B495=0,"",IF(D495=0,"",B495/D495))</f>
        <v>1708.2729586426299</v>
      </c>
      <c r="G495" s="204" t="str">
        <f t="shared" si="14"/>
        <v/>
      </c>
      <c r="H495" s="205" t="str">
        <f>IF(B495=0,"",IF(C495=0,"",IF(D495=0,"",IF(E495=0,"",IF(G495/F495-1&lt;-0.25,G495/F495-1,IF(G495/F495-1&gt;0.25,G495/F495-1,""))))))</f>
        <v/>
      </c>
      <c r="I495" s="207"/>
      <c r="K495" s="202"/>
      <c r="L495" s="202"/>
    </row>
    <row r="496" spans="1:12" ht="12.65" customHeight="1" x14ac:dyDescent="0.3">
      <c r="A496" s="1" t="s">
        <v>542</v>
      </c>
      <c r="B496" s="185">
        <v>0</v>
      </c>
      <c r="C496" s="185">
        <f>D72</f>
        <v>0</v>
      </c>
      <c r="D496" s="185">
        <v>0</v>
      </c>
      <c r="E496" s="1">
        <f>D59</f>
        <v>0</v>
      </c>
      <c r="F496" s="204" t="str">
        <f t="shared" si="14"/>
        <v/>
      </c>
      <c r="G496" s="204" t="str">
        <f t="shared" si="14"/>
        <v/>
      </c>
      <c r="H496" s="205" t="str">
        <f t="shared" ref="H496:H549" si="15"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543</v>
      </c>
      <c r="B497" s="185">
        <v>41784874</v>
      </c>
      <c r="C497" s="185">
        <f>E72</f>
        <v>3299405</v>
      </c>
      <c r="D497" s="185">
        <v>48942</v>
      </c>
      <c r="E497" s="1">
        <f>E59</f>
        <v>937</v>
      </c>
      <c r="F497" s="204">
        <f t="shared" si="14"/>
        <v>853.76310735155903</v>
      </c>
      <c r="G497" s="204">
        <f t="shared" si="14"/>
        <v>3521.2433297758803</v>
      </c>
      <c r="H497" s="205">
        <f t="shared" si="15"/>
        <v>3.1243798185413008</v>
      </c>
      <c r="I497" s="207"/>
      <c r="K497" s="202"/>
      <c r="L497" s="202"/>
    </row>
    <row r="498" spans="1:12" ht="12.65" customHeight="1" x14ac:dyDescent="0.3">
      <c r="A498" s="1" t="s">
        <v>544</v>
      </c>
      <c r="B498" s="185">
        <v>0</v>
      </c>
      <c r="C498" s="185">
        <f>F72</f>
        <v>0</v>
      </c>
      <c r="D498" s="185">
        <v>0</v>
      </c>
      <c r="E498" s="1">
        <f>F59</f>
        <v>0</v>
      </c>
      <c r="F498" s="204" t="str">
        <f t="shared" si="14"/>
        <v/>
      </c>
      <c r="G498" s="204" t="str">
        <f t="shared" si="14"/>
        <v/>
      </c>
      <c r="H498" s="205" t="str">
        <f t="shared" si="15"/>
        <v/>
      </c>
      <c r="I498" s="207"/>
      <c r="K498" s="202"/>
      <c r="L498" s="202"/>
    </row>
    <row r="499" spans="1:12" ht="12.65" customHeight="1" x14ac:dyDescent="0.3">
      <c r="A499" s="1" t="s">
        <v>545</v>
      </c>
      <c r="B499" s="185">
        <v>0</v>
      </c>
      <c r="C499" s="185">
        <f>G72</f>
        <v>0</v>
      </c>
      <c r="D499" s="185">
        <v>0</v>
      </c>
      <c r="E499" s="1">
        <f>G59</f>
        <v>0</v>
      </c>
      <c r="F499" s="204" t="str">
        <f t="shared" si="14"/>
        <v/>
      </c>
      <c r="G499" s="204" t="str">
        <f t="shared" si="14"/>
        <v/>
      </c>
      <c r="H499" s="205" t="str">
        <f t="shared" si="15"/>
        <v/>
      </c>
      <c r="I499" s="207"/>
      <c r="K499" s="202"/>
      <c r="L499" s="202"/>
    </row>
    <row r="500" spans="1:12" ht="12.65" customHeight="1" x14ac:dyDescent="0.3">
      <c r="A500" s="1" t="s">
        <v>546</v>
      </c>
      <c r="B500" s="185">
        <v>2945804</v>
      </c>
      <c r="C500" s="185">
        <f>H72</f>
        <v>0</v>
      </c>
      <c r="D500" s="185">
        <v>4243</v>
      </c>
      <c r="E500" s="1">
        <f>H59</f>
        <v>0</v>
      </c>
      <c r="F500" s="204">
        <f t="shared" si="14"/>
        <v>694.27386283290127</v>
      </c>
      <c r="G500" s="204" t="str">
        <f t="shared" si="14"/>
        <v/>
      </c>
      <c r="H500" s="205" t="str">
        <f t="shared" si="15"/>
        <v/>
      </c>
      <c r="I500" s="207"/>
      <c r="K500" s="202"/>
      <c r="L500" s="202"/>
    </row>
    <row r="501" spans="1:12" ht="12.65" customHeight="1" x14ac:dyDescent="0.3">
      <c r="A501" s="1" t="s">
        <v>547</v>
      </c>
      <c r="B501" s="185">
        <v>0</v>
      </c>
      <c r="C501" s="185">
        <f>I72</f>
        <v>0</v>
      </c>
      <c r="D501" s="185">
        <v>0</v>
      </c>
      <c r="E501" s="1">
        <f>I59</f>
        <v>0</v>
      </c>
      <c r="F501" s="204" t="str">
        <f t="shared" si="14"/>
        <v/>
      </c>
      <c r="G501" s="204" t="str">
        <f t="shared" si="14"/>
        <v/>
      </c>
      <c r="H501" s="205" t="str">
        <f t="shared" si="15"/>
        <v/>
      </c>
      <c r="I501" s="207"/>
      <c r="K501" s="202"/>
      <c r="L501" s="202"/>
    </row>
    <row r="502" spans="1:12" ht="12.65" customHeight="1" x14ac:dyDescent="0.3">
      <c r="A502" s="1" t="s">
        <v>548</v>
      </c>
      <c r="B502" s="185">
        <v>0</v>
      </c>
      <c r="C502" s="185">
        <f>J72</f>
        <v>0</v>
      </c>
      <c r="D502" s="185">
        <v>0</v>
      </c>
      <c r="E502" s="1">
        <f>J59</f>
        <v>0</v>
      </c>
      <c r="F502" s="204" t="str">
        <f t="shared" si="14"/>
        <v/>
      </c>
      <c r="G502" s="204" t="str">
        <f t="shared" si="14"/>
        <v/>
      </c>
      <c r="H502" s="205" t="str">
        <f t="shared" si="15"/>
        <v/>
      </c>
      <c r="I502" s="207"/>
      <c r="K502" s="202"/>
      <c r="L502" s="202"/>
    </row>
    <row r="503" spans="1:12" ht="12.65" customHeight="1" x14ac:dyDescent="0.3">
      <c r="A503" s="1" t="s">
        <v>549</v>
      </c>
      <c r="B503" s="185">
        <v>0</v>
      </c>
      <c r="C503" s="185">
        <f>K72</f>
        <v>0</v>
      </c>
      <c r="D503" s="185">
        <v>0</v>
      </c>
      <c r="E503" s="1">
        <f>K59</f>
        <v>0</v>
      </c>
      <c r="F503" s="204" t="str">
        <f t="shared" si="14"/>
        <v/>
      </c>
      <c r="G503" s="204" t="str">
        <f t="shared" si="14"/>
        <v/>
      </c>
      <c r="H503" s="205" t="str">
        <f t="shared" si="15"/>
        <v/>
      </c>
      <c r="I503" s="207"/>
      <c r="K503" s="202"/>
      <c r="L503" s="202"/>
    </row>
    <row r="504" spans="1:12" ht="12.65" customHeight="1" x14ac:dyDescent="0.3">
      <c r="A504" s="1" t="s">
        <v>550</v>
      </c>
      <c r="B504" s="185">
        <v>0</v>
      </c>
      <c r="C504" s="185">
        <f>L72</f>
        <v>69393</v>
      </c>
      <c r="D504" s="185">
        <v>0</v>
      </c>
      <c r="E504" s="1">
        <f>L59</f>
        <v>658</v>
      </c>
      <c r="F504" s="204" t="str">
        <f t="shared" si="14"/>
        <v/>
      </c>
      <c r="G504" s="204">
        <f t="shared" si="14"/>
        <v>105.46048632218844</v>
      </c>
      <c r="H504" s="205" t="str">
        <f t="shared" si="15"/>
        <v/>
      </c>
      <c r="I504" s="207"/>
      <c r="K504" s="202"/>
      <c r="L504" s="202"/>
    </row>
    <row r="505" spans="1:12" ht="12.65" customHeight="1" x14ac:dyDescent="0.3">
      <c r="A505" s="1" t="s">
        <v>551</v>
      </c>
      <c r="B505" s="185">
        <v>0</v>
      </c>
      <c r="C505" s="185">
        <f>M72</f>
        <v>0</v>
      </c>
      <c r="D505" s="185">
        <v>0</v>
      </c>
      <c r="E505" s="1">
        <f>M59</f>
        <v>0</v>
      </c>
      <c r="F505" s="204" t="str">
        <f t="shared" si="14"/>
        <v/>
      </c>
      <c r="G505" s="204" t="str">
        <f t="shared" si="14"/>
        <v/>
      </c>
      <c r="H505" s="205" t="str">
        <f t="shared" si="15"/>
        <v/>
      </c>
      <c r="I505" s="207"/>
      <c r="K505" s="202"/>
      <c r="L505" s="202"/>
    </row>
    <row r="506" spans="1:12" ht="12.65" customHeight="1" x14ac:dyDescent="0.3">
      <c r="A506" s="1" t="s">
        <v>552</v>
      </c>
      <c r="B506" s="185">
        <v>0</v>
      </c>
      <c r="C506" s="185">
        <f>N72</f>
        <v>0</v>
      </c>
      <c r="D506" s="185">
        <v>0</v>
      </c>
      <c r="E506" s="1">
        <f>N59</f>
        <v>0</v>
      </c>
      <c r="F506" s="204" t="str">
        <f t="shared" si="14"/>
        <v/>
      </c>
      <c r="G506" s="204" t="str">
        <f t="shared" si="14"/>
        <v/>
      </c>
      <c r="H506" s="205" t="str">
        <f t="shared" si="15"/>
        <v/>
      </c>
      <c r="I506" s="207"/>
      <c r="K506" s="202"/>
      <c r="L506" s="202"/>
    </row>
    <row r="507" spans="1:12" ht="12.65" customHeight="1" x14ac:dyDescent="0.3">
      <c r="A507" s="1" t="s">
        <v>553</v>
      </c>
      <c r="B507" s="185">
        <v>8566030</v>
      </c>
      <c r="C507" s="185">
        <f>O72</f>
        <v>0</v>
      </c>
      <c r="D507" s="185">
        <v>3648</v>
      </c>
      <c r="E507" s="1">
        <f>O59</f>
        <v>0</v>
      </c>
      <c r="F507" s="204">
        <f t="shared" si="14"/>
        <v>2348.1441885964914</v>
      </c>
      <c r="G507" s="204" t="str">
        <f t="shared" si="14"/>
        <v/>
      </c>
      <c r="H507" s="205" t="str">
        <f t="shared" si="15"/>
        <v/>
      </c>
      <c r="I507" s="207"/>
      <c r="K507" s="202"/>
      <c r="L507" s="202"/>
    </row>
    <row r="508" spans="1:12" ht="12.65" customHeight="1" x14ac:dyDescent="0.3">
      <c r="A508" s="1" t="s">
        <v>554</v>
      </c>
      <c r="B508" s="185">
        <v>46359899</v>
      </c>
      <c r="C508" s="185">
        <f>P72</f>
        <v>1012100</v>
      </c>
      <c r="D508" s="185">
        <v>1391652</v>
      </c>
      <c r="E508" s="1">
        <f>P59</f>
        <v>0</v>
      </c>
      <c r="F508" s="204">
        <f t="shared" si="14"/>
        <v>33.312853357017417</v>
      </c>
      <c r="G508" s="204" t="str">
        <f t="shared" si="14"/>
        <v/>
      </c>
      <c r="H508" s="205" t="str">
        <f t="shared" si="15"/>
        <v/>
      </c>
      <c r="I508" s="207"/>
      <c r="K508" s="202"/>
      <c r="L508" s="202"/>
    </row>
    <row r="509" spans="1:12" ht="12.65" customHeight="1" x14ac:dyDescent="0.3">
      <c r="A509" s="1" t="s">
        <v>555</v>
      </c>
      <c r="B509" s="185">
        <v>3671387</v>
      </c>
      <c r="C509" s="185">
        <f>Q72</f>
        <v>0</v>
      </c>
      <c r="D509" s="185">
        <v>693702</v>
      </c>
      <c r="E509" s="1">
        <f>Q59</f>
        <v>0</v>
      </c>
      <c r="F509" s="204">
        <f t="shared" si="14"/>
        <v>5.2924555500776993</v>
      </c>
      <c r="G509" s="204" t="str">
        <f t="shared" si="14"/>
        <v/>
      </c>
      <c r="H509" s="205" t="str">
        <f t="shared" si="15"/>
        <v/>
      </c>
      <c r="I509" s="207"/>
      <c r="K509" s="202"/>
      <c r="L509" s="202"/>
    </row>
    <row r="510" spans="1:12" ht="12.65" customHeight="1" x14ac:dyDescent="0.3">
      <c r="A510" s="1" t="s">
        <v>556</v>
      </c>
      <c r="B510" s="185">
        <v>2026281</v>
      </c>
      <c r="C510" s="185">
        <f>R72</f>
        <v>496877</v>
      </c>
      <c r="D510" s="185">
        <v>1385678</v>
      </c>
      <c r="E510" s="1">
        <f>R59</f>
        <v>0</v>
      </c>
      <c r="F510" s="204">
        <f t="shared" si="14"/>
        <v>1.4623029304066313</v>
      </c>
      <c r="G510" s="204" t="str">
        <f t="shared" si="14"/>
        <v/>
      </c>
      <c r="H510" s="205" t="str">
        <f t="shared" si="15"/>
        <v/>
      </c>
      <c r="I510" s="207"/>
      <c r="K510" s="202"/>
      <c r="L510" s="202"/>
    </row>
    <row r="511" spans="1:12" ht="12.65" customHeight="1" x14ac:dyDescent="0.3">
      <c r="A511" s="1" t="s">
        <v>557</v>
      </c>
      <c r="B511" s="185">
        <v>5731579</v>
      </c>
      <c r="C511" s="185">
        <f>S72</f>
        <v>3014</v>
      </c>
      <c r="D511" s="134" t="s">
        <v>558</v>
      </c>
      <c r="E511" s="134" t="s">
        <v>558</v>
      </c>
      <c r="F511" s="204" t="str">
        <f t="shared" ref="F511:G526" si="16">IF(B511=0,"",IF(D511=0,"",B511/D511))</f>
        <v/>
      </c>
      <c r="G511" s="204" t="str">
        <f t="shared" si="16"/>
        <v/>
      </c>
      <c r="H511" s="205" t="str">
        <f t="shared" si="15"/>
        <v/>
      </c>
      <c r="I511" s="207"/>
      <c r="K511" s="202"/>
      <c r="L511" s="202"/>
    </row>
    <row r="512" spans="1:12" ht="12.65" customHeight="1" x14ac:dyDescent="0.3">
      <c r="A512" s="1" t="s">
        <v>559</v>
      </c>
      <c r="B512" s="185">
        <v>8670551</v>
      </c>
      <c r="C512" s="185">
        <f>T72</f>
        <v>0</v>
      </c>
      <c r="D512" s="134" t="s">
        <v>558</v>
      </c>
      <c r="E512" s="134" t="s">
        <v>558</v>
      </c>
      <c r="F512" s="204" t="str">
        <f t="shared" si="16"/>
        <v/>
      </c>
      <c r="G512" s="204" t="str">
        <f t="shared" si="16"/>
        <v/>
      </c>
      <c r="H512" s="205" t="str">
        <f t="shared" si="15"/>
        <v/>
      </c>
      <c r="I512" s="207"/>
      <c r="K512" s="202"/>
      <c r="L512" s="202"/>
    </row>
    <row r="513" spans="1:12" ht="12.65" customHeight="1" x14ac:dyDescent="0.3">
      <c r="A513" s="1" t="s">
        <v>560</v>
      </c>
      <c r="B513" s="185">
        <v>15012657</v>
      </c>
      <c r="C513" s="185">
        <f>U72</f>
        <v>1770546</v>
      </c>
      <c r="D513" s="185">
        <v>1204214</v>
      </c>
      <c r="E513" s="1">
        <f>U59</f>
        <v>11357</v>
      </c>
      <c r="F513" s="204">
        <f t="shared" si="16"/>
        <v>12.466768365091255</v>
      </c>
      <c r="G513" s="204">
        <f t="shared" si="16"/>
        <v>155.89909307035308</v>
      </c>
      <c r="H513" s="205">
        <f t="shared" si="15"/>
        <v>11.505172832671935</v>
      </c>
      <c r="I513" s="207"/>
      <c r="K513" s="202"/>
      <c r="L513" s="202"/>
    </row>
    <row r="514" spans="1:12" ht="12.65" customHeight="1" x14ac:dyDescent="0.3">
      <c r="A514" s="1" t="s">
        <v>561</v>
      </c>
      <c r="B514" s="185">
        <v>625057</v>
      </c>
      <c r="C514" s="185">
        <f>V72</f>
        <v>0</v>
      </c>
      <c r="D514" s="185">
        <v>23863</v>
      </c>
      <c r="E514" s="1">
        <f>V59</f>
        <v>0</v>
      </c>
      <c r="F514" s="204">
        <f t="shared" si="16"/>
        <v>26.193563256924946</v>
      </c>
      <c r="G514" s="204" t="str">
        <f t="shared" si="16"/>
        <v/>
      </c>
      <c r="H514" s="205" t="str">
        <f t="shared" si="15"/>
        <v/>
      </c>
      <c r="I514" s="207"/>
      <c r="K514" s="202"/>
      <c r="L514" s="202"/>
    </row>
    <row r="515" spans="1:12" ht="12.65" customHeight="1" x14ac:dyDescent="0.3">
      <c r="A515" s="1" t="s">
        <v>562</v>
      </c>
      <c r="B515" s="185">
        <v>3024844</v>
      </c>
      <c r="C515" s="185">
        <f>W72</f>
        <v>0</v>
      </c>
      <c r="D515" s="185">
        <v>136581</v>
      </c>
      <c r="E515" s="1">
        <f>W59</f>
        <v>0</v>
      </c>
      <c r="F515" s="204">
        <f t="shared" si="16"/>
        <v>22.146887195144274</v>
      </c>
      <c r="G515" s="204" t="str">
        <f t="shared" si="16"/>
        <v/>
      </c>
      <c r="H515" s="205" t="str">
        <f t="shared" si="15"/>
        <v/>
      </c>
      <c r="I515" s="207"/>
      <c r="K515" s="202"/>
      <c r="L515" s="202"/>
    </row>
    <row r="516" spans="1:12" ht="12.65" customHeight="1" x14ac:dyDescent="0.3">
      <c r="A516" s="1" t="s">
        <v>563</v>
      </c>
      <c r="B516" s="185">
        <v>2350447</v>
      </c>
      <c r="C516" s="185">
        <f>X72</f>
        <v>2</v>
      </c>
      <c r="D516" s="185">
        <v>138430</v>
      </c>
      <c r="E516" s="1">
        <f>X59</f>
        <v>0</v>
      </c>
      <c r="F516" s="204">
        <f t="shared" si="16"/>
        <v>16.979318066893015</v>
      </c>
      <c r="G516" s="204" t="str">
        <f t="shared" si="16"/>
        <v/>
      </c>
      <c r="H516" s="205" t="str">
        <f t="shared" si="15"/>
        <v/>
      </c>
      <c r="I516" s="207"/>
      <c r="K516" s="202"/>
      <c r="L516" s="202"/>
    </row>
    <row r="517" spans="1:12" ht="12.65" customHeight="1" x14ac:dyDescent="0.3">
      <c r="A517" s="1" t="s">
        <v>564</v>
      </c>
      <c r="B517" s="185">
        <v>8956392</v>
      </c>
      <c r="C517" s="185">
        <f>Y72</f>
        <v>1242092</v>
      </c>
      <c r="D517" s="185">
        <v>146839</v>
      </c>
      <c r="E517" s="1">
        <f>Y59</f>
        <v>0</v>
      </c>
      <c r="F517" s="204">
        <f t="shared" si="16"/>
        <v>60.994640388452659</v>
      </c>
      <c r="G517" s="204" t="str">
        <f t="shared" si="16"/>
        <v/>
      </c>
      <c r="H517" s="205" t="str">
        <f t="shared" si="15"/>
        <v/>
      </c>
      <c r="I517" s="207"/>
      <c r="K517" s="202"/>
      <c r="L517" s="202"/>
    </row>
    <row r="518" spans="1:12" ht="12.65" customHeight="1" x14ac:dyDescent="0.3">
      <c r="A518" s="1" t="s">
        <v>565</v>
      </c>
      <c r="B518" s="185">
        <v>17585421</v>
      </c>
      <c r="C518" s="185">
        <f>Z72</f>
        <v>251533</v>
      </c>
      <c r="D518" s="185">
        <v>24260</v>
      </c>
      <c r="E518" s="1">
        <f>Z59</f>
        <v>0</v>
      </c>
      <c r="F518" s="204">
        <f t="shared" si="16"/>
        <v>724.87308326463312</v>
      </c>
      <c r="G518" s="204" t="str">
        <f t="shared" si="16"/>
        <v/>
      </c>
      <c r="H518" s="205" t="str">
        <f t="shared" si="15"/>
        <v/>
      </c>
      <c r="I518" s="207"/>
      <c r="K518" s="202"/>
      <c r="L518" s="202"/>
    </row>
    <row r="519" spans="1:12" ht="12.65" customHeight="1" x14ac:dyDescent="0.3">
      <c r="A519" s="1" t="s">
        <v>566</v>
      </c>
      <c r="B519" s="185">
        <v>2093570</v>
      </c>
      <c r="C519" s="185">
        <f>AA72</f>
        <v>0</v>
      </c>
      <c r="D519" s="185">
        <v>38874.47</v>
      </c>
      <c r="E519" s="1">
        <f>AA59</f>
        <v>0</v>
      </c>
      <c r="F519" s="204">
        <f t="shared" si="16"/>
        <v>53.854624899066145</v>
      </c>
      <c r="G519" s="204" t="str">
        <f t="shared" si="16"/>
        <v/>
      </c>
      <c r="H519" s="205" t="str">
        <f t="shared" si="15"/>
        <v/>
      </c>
      <c r="I519" s="207"/>
      <c r="K519" s="202"/>
      <c r="L519" s="202"/>
    </row>
    <row r="520" spans="1:12" ht="12.65" customHeight="1" x14ac:dyDescent="0.3">
      <c r="A520" s="1" t="s">
        <v>567</v>
      </c>
      <c r="B520" s="185">
        <v>11973528</v>
      </c>
      <c r="C520" s="185">
        <f>AB72</f>
        <v>359828</v>
      </c>
      <c r="D520" s="134" t="s">
        <v>558</v>
      </c>
      <c r="E520" s="134" t="s">
        <v>558</v>
      </c>
      <c r="F520" s="204" t="str">
        <f t="shared" si="16"/>
        <v/>
      </c>
      <c r="G520" s="204" t="str">
        <f t="shared" si="16"/>
        <v/>
      </c>
      <c r="H520" s="205" t="str">
        <f t="shared" si="15"/>
        <v/>
      </c>
      <c r="I520" s="207"/>
      <c r="K520" s="202"/>
      <c r="L520" s="202"/>
    </row>
    <row r="521" spans="1:12" ht="12.65" customHeight="1" x14ac:dyDescent="0.3">
      <c r="A521" s="1" t="s">
        <v>568</v>
      </c>
      <c r="B521" s="185">
        <v>2657104</v>
      </c>
      <c r="C521" s="185">
        <f>AC72</f>
        <v>233204</v>
      </c>
      <c r="D521" s="185">
        <v>0</v>
      </c>
      <c r="E521" s="1">
        <f>AC59</f>
        <v>0</v>
      </c>
      <c r="F521" s="204" t="str">
        <f t="shared" si="16"/>
        <v/>
      </c>
      <c r="G521" s="204" t="str">
        <f t="shared" si="16"/>
        <v/>
      </c>
      <c r="H521" s="205" t="str">
        <f t="shared" si="15"/>
        <v/>
      </c>
      <c r="I521" s="207"/>
      <c r="K521" s="202"/>
      <c r="L521" s="202"/>
    </row>
    <row r="522" spans="1:12" ht="12.65" customHeight="1" x14ac:dyDescent="0.3">
      <c r="A522" s="1" t="s">
        <v>569</v>
      </c>
      <c r="B522" s="185">
        <v>564627</v>
      </c>
      <c r="C522" s="185">
        <f>AD72</f>
        <v>0</v>
      </c>
      <c r="D522" s="185">
        <v>0</v>
      </c>
      <c r="E522" s="1">
        <f>AD59</f>
        <v>0</v>
      </c>
      <c r="F522" s="204" t="str">
        <f t="shared" si="16"/>
        <v/>
      </c>
      <c r="G522" s="204" t="str">
        <f t="shared" si="16"/>
        <v/>
      </c>
      <c r="H522" s="205" t="str">
        <f t="shared" si="15"/>
        <v/>
      </c>
      <c r="I522" s="207"/>
      <c r="K522" s="202"/>
      <c r="L522" s="202"/>
    </row>
    <row r="523" spans="1:12" ht="12.65" customHeight="1" x14ac:dyDescent="0.3">
      <c r="A523" s="1" t="s">
        <v>570</v>
      </c>
      <c r="B523" s="185">
        <v>2474179</v>
      </c>
      <c r="C523" s="185">
        <f>AE72</f>
        <v>631012</v>
      </c>
      <c r="D523" s="185">
        <v>0</v>
      </c>
      <c r="E523" s="1">
        <f>AE59</f>
        <v>3059</v>
      </c>
      <c r="F523" s="204" t="str">
        <f t="shared" si="16"/>
        <v/>
      </c>
      <c r="G523" s="204">
        <f t="shared" si="16"/>
        <v>206.28048381824127</v>
      </c>
      <c r="H523" s="205" t="str">
        <f t="shared" si="15"/>
        <v/>
      </c>
      <c r="I523" s="207"/>
      <c r="K523" s="202"/>
      <c r="L523" s="202"/>
    </row>
    <row r="524" spans="1:12" ht="12.65" customHeight="1" x14ac:dyDescent="0.3">
      <c r="A524" s="1" t="s">
        <v>571</v>
      </c>
      <c r="B524" s="185">
        <v>3972673</v>
      </c>
      <c r="C524" s="185">
        <f>AF72</f>
        <v>19110</v>
      </c>
      <c r="D524" s="185">
        <v>32902</v>
      </c>
      <c r="E524" s="1">
        <f>AF59</f>
        <v>0</v>
      </c>
      <c r="F524" s="204">
        <f t="shared" si="16"/>
        <v>120.74259923408911</v>
      </c>
      <c r="G524" s="204" t="str">
        <f t="shared" si="16"/>
        <v/>
      </c>
      <c r="H524" s="205" t="str">
        <f t="shared" si="15"/>
        <v/>
      </c>
      <c r="I524" s="207"/>
      <c r="K524" s="202"/>
      <c r="L524" s="202"/>
    </row>
    <row r="525" spans="1:12" ht="12.65" customHeight="1" x14ac:dyDescent="0.3">
      <c r="A525" s="1" t="s">
        <v>572</v>
      </c>
      <c r="B525" s="185">
        <v>11843440</v>
      </c>
      <c r="C525" s="185">
        <f>AG72</f>
        <v>3990132</v>
      </c>
      <c r="D525" s="185">
        <v>44098</v>
      </c>
      <c r="E525" s="1">
        <f>AG59</f>
        <v>6450</v>
      </c>
      <c r="F525" s="204">
        <f t="shared" si="16"/>
        <v>268.5709102453626</v>
      </c>
      <c r="G525" s="204">
        <f t="shared" si="16"/>
        <v>618.62511627906974</v>
      </c>
      <c r="H525" s="205">
        <f t="shared" si="15"/>
        <v>1.3033958358107456</v>
      </c>
      <c r="I525" s="207"/>
      <c r="K525" s="202"/>
      <c r="L525" s="202"/>
    </row>
    <row r="526" spans="1:12" ht="12.65" customHeight="1" x14ac:dyDescent="0.3">
      <c r="A526" s="1" t="s">
        <v>573</v>
      </c>
      <c r="B526" s="185">
        <v>0</v>
      </c>
      <c r="C526" s="185">
        <f>AH72</f>
        <v>0</v>
      </c>
      <c r="D526" s="185">
        <v>0</v>
      </c>
      <c r="E526" s="1">
        <f>AH59</f>
        <v>0</v>
      </c>
      <c r="F526" s="204" t="str">
        <f t="shared" si="16"/>
        <v/>
      </c>
      <c r="G526" s="204" t="str">
        <f t="shared" si="16"/>
        <v/>
      </c>
      <c r="H526" s="205" t="str">
        <f t="shared" si="15"/>
        <v/>
      </c>
      <c r="I526" s="207"/>
      <c r="K526" s="202"/>
      <c r="L526" s="202"/>
    </row>
    <row r="527" spans="1:12" ht="12.65" customHeight="1" x14ac:dyDescent="0.3">
      <c r="A527" s="1" t="s">
        <v>574</v>
      </c>
      <c r="B527" s="185">
        <v>0</v>
      </c>
      <c r="C527" s="185">
        <f>AI72</f>
        <v>0</v>
      </c>
      <c r="D527" s="185">
        <v>0</v>
      </c>
      <c r="E527" s="1">
        <f>AI59</f>
        <v>0</v>
      </c>
      <c r="F527" s="204" t="str">
        <f t="shared" ref="F527:G539" si="17">IF(B527=0,"",IF(D527=0,"",B527/D527))</f>
        <v/>
      </c>
      <c r="G527" s="204" t="str">
        <f t="shared" si="17"/>
        <v/>
      </c>
      <c r="H527" s="205" t="str">
        <f t="shared" si="15"/>
        <v/>
      </c>
      <c r="I527" s="207"/>
      <c r="K527" s="202"/>
      <c r="L527" s="202"/>
    </row>
    <row r="528" spans="1:12" ht="12.65" customHeight="1" x14ac:dyDescent="0.3">
      <c r="A528" s="1" t="s">
        <v>575</v>
      </c>
      <c r="B528" s="185">
        <v>2123212</v>
      </c>
      <c r="C528" s="185">
        <f>AJ72</f>
        <v>5001333</v>
      </c>
      <c r="D528" s="185">
        <v>23069</v>
      </c>
      <c r="E528" s="1">
        <f>AJ59</f>
        <v>12874</v>
      </c>
      <c r="F528" s="204">
        <f t="shared" si="17"/>
        <v>92.037452858814859</v>
      </c>
      <c r="G528" s="204">
        <f t="shared" si="17"/>
        <v>388.48322199782507</v>
      </c>
      <c r="H528" s="205">
        <f t="shared" si="15"/>
        <v>3.2209253942930927</v>
      </c>
      <c r="I528" s="207"/>
      <c r="K528" s="202"/>
      <c r="L528" s="202"/>
    </row>
    <row r="529" spans="1:12" ht="12.65" customHeight="1" x14ac:dyDescent="0.3">
      <c r="A529" s="1" t="s">
        <v>576</v>
      </c>
      <c r="B529" s="185">
        <v>468609</v>
      </c>
      <c r="C529" s="185">
        <f>AK72</f>
        <v>30967</v>
      </c>
      <c r="D529" s="185">
        <v>0</v>
      </c>
      <c r="E529" s="1">
        <f>AK59</f>
        <v>0</v>
      </c>
      <c r="F529" s="204" t="str">
        <f t="shared" si="17"/>
        <v/>
      </c>
      <c r="G529" s="204" t="str">
        <f t="shared" si="17"/>
        <v/>
      </c>
      <c r="H529" s="205" t="str">
        <f t="shared" si="15"/>
        <v/>
      </c>
      <c r="I529" s="207"/>
      <c r="K529" s="202"/>
      <c r="L529" s="202"/>
    </row>
    <row r="530" spans="1:12" ht="12.65" customHeight="1" x14ac:dyDescent="0.3">
      <c r="A530" s="1" t="s">
        <v>577</v>
      </c>
      <c r="B530" s="185">
        <v>392840</v>
      </c>
      <c r="C530" s="185">
        <f>AL72</f>
        <v>1577</v>
      </c>
      <c r="D530" s="185">
        <v>0</v>
      </c>
      <c r="E530" s="1">
        <f>AL59</f>
        <v>0</v>
      </c>
      <c r="F530" s="204" t="str">
        <f t="shared" si="17"/>
        <v/>
      </c>
      <c r="G530" s="204" t="str">
        <f t="shared" si="17"/>
        <v/>
      </c>
      <c r="H530" s="205" t="str">
        <f t="shared" si="15"/>
        <v/>
      </c>
      <c r="I530" s="207"/>
      <c r="K530" s="202"/>
      <c r="L530" s="202"/>
    </row>
    <row r="531" spans="1:12" ht="12.65" customHeight="1" x14ac:dyDescent="0.3">
      <c r="A531" s="1" t="s">
        <v>578</v>
      </c>
      <c r="B531" s="185">
        <v>0</v>
      </c>
      <c r="C531" s="185">
        <f>AM72</f>
        <v>0</v>
      </c>
      <c r="D531" s="185">
        <v>0</v>
      </c>
      <c r="E531" s="1">
        <f>AM59</f>
        <v>0</v>
      </c>
      <c r="F531" s="204" t="str">
        <f t="shared" si="17"/>
        <v/>
      </c>
      <c r="G531" s="204" t="str">
        <f t="shared" si="17"/>
        <v/>
      </c>
      <c r="H531" s="205" t="str">
        <f t="shared" si="15"/>
        <v/>
      </c>
      <c r="I531" s="207"/>
      <c r="K531" s="202"/>
      <c r="L531" s="202"/>
    </row>
    <row r="532" spans="1:12" ht="12.65" customHeight="1" x14ac:dyDescent="0.3">
      <c r="A532" s="1" t="s">
        <v>579</v>
      </c>
      <c r="B532" s="185">
        <v>0</v>
      </c>
      <c r="C532" s="185">
        <f>AN72</f>
        <v>0</v>
      </c>
      <c r="D532" s="185">
        <v>0</v>
      </c>
      <c r="E532" s="1">
        <f>AN59</f>
        <v>0</v>
      </c>
      <c r="F532" s="204" t="str">
        <f t="shared" si="17"/>
        <v/>
      </c>
      <c r="G532" s="204" t="str">
        <f t="shared" si="17"/>
        <v/>
      </c>
      <c r="H532" s="205" t="str">
        <f t="shared" si="15"/>
        <v/>
      </c>
      <c r="I532" s="207"/>
      <c r="K532" s="202"/>
      <c r="L532" s="202"/>
    </row>
    <row r="533" spans="1:12" ht="12.65" customHeight="1" x14ac:dyDescent="0.3">
      <c r="A533" s="1" t="s">
        <v>580</v>
      </c>
      <c r="B533" s="185">
        <v>0</v>
      </c>
      <c r="C533" s="185">
        <f>AO72</f>
        <v>0</v>
      </c>
      <c r="D533" s="185">
        <v>0</v>
      </c>
      <c r="E533" s="1">
        <f>AO59</f>
        <v>0</v>
      </c>
      <c r="F533" s="204" t="str">
        <f t="shared" si="17"/>
        <v/>
      </c>
      <c r="G533" s="204" t="str">
        <f t="shared" si="17"/>
        <v/>
      </c>
      <c r="H533" s="205" t="str">
        <f t="shared" si="15"/>
        <v/>
      </c>
      <c r="I533" s="207"/>
      <c r="K533" s="202"/>
      <c r="L533" s="202"/>
    </row>
    <row r="534" spans="1:12" ht="12.65" customHeight="1" x14ac:dyDescent="0.3">
      <c r="A534" s="1" t="s">
        <v>581</v>
      </c>
      <c r="B534" s="185">
        <v>52726844</v>
      </c>
      <c r="C534" s="185">
        <f>AP72</f>
        <v>0</v>
      </c>
      <c r="D534" s="185">
        <v>190475</v>
      </c>
      <c r="E534" s="1">
        <f>AP59</f>
        <v>0</v>
      </c>
      <c r="F534" s="204">
        <f t="shared" si="17"/>
        <v>276.81766111038195</v>
      </c>
      <c r="G534" s="204" t="str">
        <f t="shared" si="17"/>
        <v/>
      </c>
      <c r="H534" s="205" t="str">
        <f t="shared" si="15"/>
        <v/>
      </c>
      <c r="I534" s="207"/>
      <c r="K534" s="202"/>
      <c r="L534" s="202"/>
    </row>
    <row r="535" spans="1:12" ht="12.65" customHeight="1" x14ac:dyDescent="0.3">
      <c r="A535" s="1" t="s">
        <v>582</v>
      </c>
      <c r="B535" s="185">
        <v>0</v>
      </c>
      <c r="C535" s="185">
        <f>AQ72</f>
        <v>0</v>
      </c>
      <c r="D535" s="185">
        <v>0</v>
      </c>
      <c r="E535" s="1">
        <f>AQ59</f>
        <v>0</v>
      </c>
      <c r="F535" s="204" t="str">
        <f t="shared" si="17"/>
        <v/>
      </c>
      <c r="G535" s="204" t="str">
        <f t="shared" si="17"/>
        <v/>
      </c>
      <c r="H535" s="205" t="str">
        <f t="shared" si="15"/>
        <v/>
      </c>
      <c r="I535" s="207"/>
      <c r="K535" s="202"/>
      <c r="L535" s="202"/>
    </row>
    <row r="536" spans="1:12" ht="12.65" customHeight="1" x14ac:dyDescent="0.3">
      <c r="A536" s="1" t="s">
        <v>583</v>
      </c>
      <c r="B536" s="185">
        <v>0</v>
      </c>
      <c r="C536" s="185">
        <f>AR72</f>
        <v>0</v>
      </c>
      <c r="D536" s="185">
        <v>0</v>
      </c>
      <c r="E536" s="1">
        <f>AR59</f>
        <v>0</v>
      </c>
      <c r="F536" s="204" t="str">
        <f t="shared" si="17"/>
        <v/>
      </c>
      <c r="G536" s="204" t="str">
        <f t="shared" si="17"/>
        <v/>
      </c>
      <c r="H536" s="205" t="str">
        <f t="shared" si="15"/>
        <v/>
      </c>
      <c r="I536" s="207"/>
      <c r="K536" s="202"/>
      <c r="L536" s="202"/>
    </row>
    <row r="537" spans="1:12" ht="12.65" customHeight="1" x14ac:dyDescent="0.3">
      <c r="A537" s="1" t="s">
        <v>584</v>
      </c>
      <c r="B537" s="185">
        <v>0</v>
      </c>
      <c r="C537" s="185">
        <f>AS72</f>
        <v>0</v>
      </c>
      <c r="D537" s="185">
        <v>0</v>
      </c>
      <c r="E537" s="1">
        <f>AS59</f>
        <v>0</v>
      </c>
      <c r="F537" s="204" t="str">
        <f t="shared" si="17"/>
        <v/>
      </c>
      <c r="G537" s="204" t="str">
        <f t="shared" si="17"/>
        <v/>
      </c>
      <c r="H537" s="205" t="str">
        <f t="shared" si="15"/>
        <v/>
      </c>
      <c r="I537" s="207"/>
      <c r="K537" s="202"/>
      <c r="L537" s="202"/>
    </row>
    <row r="538" spans="1:12" ht="12.65" customHeight="1" x14ac:dyDescent="0.3">
      <c r="A538" s="1" t="s">
        <v>585</v>
      </c>
      <c r="B538" s="185">
        <v>0</v>
      </c>
      <c r="C538" s="185">
        <f>AT72</f>
        <v>0</v>
      </c>
      <c r="D538" s="185">
        <v>0</v>
      </c>
      <c r="E538" s="1">
        <f>AT59</f>
        <v>0</v>
      </c>
      <c r="F538" s="204" t="str">
        <f t="shared" si="17"/>
        <v/>
      </c>
      <c r="G538" s="204" t="str">
        <f t="shared" si="17"/>
        <v/>
      </c>
      <c r="H538" s="205" t="str">
        <f t="shared" si="15"/>
        <v/>
      </c>
      <c r="I538" s="207"/>
      <c r="K538" s="202"/>
      <c r="L538" s="202"/>
    </row>
    <row r="539" spans="1:12" ht="12.65" customHeight="1" x14ac:dyDescent="0.3">
      <c r="A539" s="1" t="s">
        <v>586</v>
      </c>
      <c r="B539" s="185">
        <v>0</v>
      </c>
      <c r="C539" s="185">
        <f>AU72</f>
        <v>0</v>
      </c>
      <c r="D539" s="185">
        <v>0</v>
      </c>
      <c r="E539" s="1">
        <f>AU59</f>
        <v>0</v>
      </c>
      <c r="F539" s="204" t="str">
        <f t="shared" si="17"/>
        <v/>
      </c>
      <c r="G539" s="204" t="str">
        <f t="shared" si="17"/>
        <v/>
      </c>
      <c r="H539" s="205" t="str">
        <f t="shared" si="15"/>
        <v/>
      </c>
      <c r="I539" s="207"/>
      <c r="K539" s="202"/>
      <c r="L539" s="202"/>
    </row>
    <row r="540" spans="1:12" ht="12.65" customHeight="1" x14ac:dyDescent="0.3">
      <c r="A540" s="1" t="s">
        <v>587</v>
      </c>
      <c r="B540" s="185">
        <v>1983283</v>
      </c>
      <c r="C540" s="185">
        <f>AV72</f>
        <v>378</v>
      </c>
      <c r="D540" s="134" t="s">
        <v>558</v>
      </c>
      <c r="E540" s="134" t="s">
        <v>558</v>
      </c>
      <c r="F540" s="204"/>
      <c r="G540" s="204"/>
      <c r="H540" s="205"/>
      <c r="I540" s="207"/>
      <c r="K540" s="202"/>
      <c r="L540" s="202"/>
    </row>
    <row r="541" spans="1:12" ht="12.65" customHeight="1" x14ac:dyDescent="0.3">
      <c r="A541" s="1" t="s">
        <v>588</v>
      </c>
      <c r="B541" s="185">
        <v>96382</v>
      </c>
      <c r="C541" s="185">
        <f>AW72</f>
        <v>0</v>
      </c>
      <c r="D541" s="134" t="s">
        <v>558</v>
      </c>
      <c r="E541" s="134" t="s">
        <v>558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589</v>
      </c>
      <c r="B542" s="185">
        <v>0</v>
      </c>
      <c r="C542" s="185">
        <f>AX72</f>
        <v>0</v>
      </c>
      <c r="D542" s="134" t="s">
        <v>558</v>
      </c>
      <c r="E542" s="134" t="s">
        <v>558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590</v>
      </c>
      <c r="B543" s="185">
        <v>646580</v>
      </c>
      <c r="C543" s="185">
        <f>AY72</f>
        <v>549086</v>
      </c>
      <c r="D543" s="185">
        <v>285759</v>
      </c>
      <c r="E543" s="1">
        <f>AY59</f>
        <v>5892</v>
      </c>
      <c r="F543" s="204">
        <f t="shared" ref="F543:G549" si="18">IF(B543=0,"",IF(D543=0,"",B543/D543))</f>
        <v>2.2626758912230236</v>
      </c>
      <c r="G543" s="204">
        <f t="shared" si="18"/>
        <v>93.191785471826208</v>
      </c>
      <c r="H543" s="205">
        <f t="shared" si="15"/>
        <v>40.186537512208211</v>
      </c>
      <c r="I543" s="207"/>
      <c r="K543" s="202"/>
      <c r="L543" s="202"/>
    </row>
    <row r="544" spans="1:12" ht="12.65" customHeight="1" x14ac:dyDescent="0.3">
      <c r="A544" s="1" t="s">
        <v>591</v>
      </c>
      <c r="B544" s="185">
        <v>4466226</v>
      </c>
      <c r="C544" s="185">
        <f>AZ72</f>
        <v>14583</v>
      </c>
      <c r="D544" s="185">
        <v>1081972</v>
      </c>
      <c r="E544" s="1">
        <f>AZ59</f>
        <v>5892</v>
      </c>
      <c r="F544" s="204">
        <f t="shared" si="18"/>
        <v>4.1278572828132338</v>
      </c>
      <c r="G544" s="204">
        <f t="shared" si="18"/>
        <v>2.475050916496945</v>
      </c>
      <c r="H544" s="205">
        <f t="shared" si="15"/>
        <v>-0.4004029822440619</v>
      </c>
      <c r="I544" s="207"/>
      <c r="K544" s="202"/>
      <c r="L544" s="202"/>
    </row>
    <row r="545" spans="1:13" ht="12.65" customHeight="1" x14ac:dyDescent="0.3">
      <c r="A545" s="1" t="s">
        <v>592</v>
      </c>
      <c r="B545" s="185">
        <v>276882</v>
      </c>
      <c r="C545" s="185">
        <f>BA72</f>
        <v>0</v>
      </c>
      <c r="D545" s="185">
        <v>0</v>
      </c>
      <c r="E545" s="1">
        <f>BA59</f>
        <v>0</v>
      </c>
      <c r="F545" s="204" t="str">
        <f t="shared" si="18"/>
        <v/>
      </c>
      <c r="G545" s="204" t="str">
        <f t="shared" si="18"/>
        <v/>
      </c>
      <c r="H545" s="205" t="str">
        <f t="shared" si="15"/>
        <v/>
      </c>
      <c r="I545" s="207"/>
      <c r="K545" s="202"/>
      <c r="L545" s="202"/>
    </row>
    <row r="546" spans="1:13" ht="12.65" customHeight="1" x14ac:dyDescent="0.3">
      <c r="A546" s="1" t="s">
        <v>593</v>
      </c>
      <c r="B546" s="185">
        <v>2219789</v>
      </c>
      <c r="C546" s="185">
        <f>BB72</f>
        <v>0</v>
      </c>
      <c r="D546" s="134" t="s">
        <v>558</v>
      </c>
      <c r="E546" s="134" t="s">
        <v>558</v>
      </c>
      <c r="F546" s="204"/>
      <c r="G546" s="204"/>
      <c r="H546" s="205"/>
      <c r="I546" s="207"/>
      <c r="K546" s="202"/>
      <c r="L546" s="202"/>
    </row>
    <row r="547" spans="1:13" ht="12.65" customHeight="1" x14ac:dyDescent="0.3">
      <c r="A547" s="1" t="s">
        <v>594</v>
      </c>
      <c r="B547" s="185">
        <v>0</v>
      </c>
      <c r="C547" s="185">
        <f>BC72</f>
        <v>0</v>
      </c>
      <c r="D547" s="134" t="s">
        <v>558</v>
      </c>
      <c r="E547" s="134" t="s">
        <v>558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595</v>
      </c>
      <c r="B548" s="185">
        <v>1192055</v>
      </c>
      <c r="C548" s="185">
        <f>BD72</f>
        <v>240486</v>
      </c>
      <c r="D548" s="134" t="s">
        <v>558</v>
      </c>
      <c r="E548" s="134" t="s">
        <v>558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596</v>
      </c>
      <c r="B549" s="185">
        <v>9757658</v>
      </c>
      <c r="C549" s="185">
        <f>BE72</f>
        <v>971670</v>
      </c>
      <c r="D549" s="185">
        <v>564884</v>
      </c>
      <c r="E549" s="1">
        <f>BE59</f>
        <v>54302</v>
      </c>
      <c r="F549" s="204">
        <f t="shared" si="18"/>
        <v>17.27373761692666</v>
      </c>
      <c r="G549" s="204">
        <f t="shared" si="18"/>
        <v>17.893816065706602</v>
      </c>
      <c r="H549" s="205" t="str">
        <f t="shared" si="15"/>
        <v/>
      </c>
      <c r="I549" s="207"/>
      <c r="K549" s="202"/>
      <c r="L549" s="202"/>
    </row>
    <row r="550" spans="1:13" ht="12.65" customHeight="1" x14ac:dyDescent="0.3">
      <c r="A550" s="1" t="s">
        <v>597</v>
      </c>
      <c r="B550" s="185">
        <v>4700501</v>
      </c>
      <c r="C550" s="185">
        <f>BF72</f>
        <v>615857</v>
      </c>
      <c r="D550" s="134" t="s">
        <v>558</v>
      </c>
      <c r="E550" s="134" t="s">
        <v>558</v>
      </c>
      <c r="F550" s="204"/>
      <c r="G550" s="204"/>
      <c r="H550" s="205"/>
      <c r="I550" s="207"/>
      <c r="J550" s="150"/>
      <c r="M550" s="205"/>
    </row>
    <row r="551" spans="1:13" ht="12.65" customHeight="1" x14ac:dyDescent="0.3">
      <c r="A551" s="1" t="s">
        <v>598</v>
      </c>
      <c r="B551" s="185">
        <v>610351</v>
      </c>
      <c r="C551" s="185">
        <f>BG72</f>
        <v>0</v>
      </c>
      <c r="D551" s="134" t="s">
        <v>558</v>
      </c>
      <c r="E551" s="134" t="s">
        <v>558</v>
      </c>
      <c r="F551" s="204"/>
      <c r="G551" s="204"/>
      <c r="H551" s="205"/>
      <c r="J551" s="150"/>
      <c r="M551" s="205"/>
    </row>
    <row r="552" spans="1:13" ht="12.65" customHeight="1" x14ac:dyDescent="0.3">
      <c r="A552" s="1" t="s">
        <v>599</v>
      </c>
      <c r="B552" s="185">
        <v>28930273</v>
      </c>
      <c r="C552" s="185">
        <f>BH72</f>
        <v>1268878</v>
      </c>
      <c r="D552" s="134" t="s">
        <v>558</v>
      </c>
      <c r="E552" s="134" t="s">
        <v>558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600</v>
      </c>
      <c r="B553" s="185">
        <v>-11751</v>
      </c>
      <c r="C553" s="185">
        <f>BI72</f>
        <v>8855</v>
      </c>
      <c r="D553" s="134" t="s">
        <v>558</v>
      </c>
      <c r="E553" s="134" t="s">
        <v>558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601</v>
      </c>
      <c r="B554" s="185">
        <v>1918608</v>
      </c>
      <c r="C554" s="185">
        <f>BJ72</f>
        <v>526790</v>
      </c>
      <c r="D554" s="134" t="s">
        <v>558</v>
      </c>
      <c r="E554" s="134" t="s">
        <v>558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602</v>
      </c>
      <c r="B555" s="185">
        <v>4520064</v>
      </c>
      <c r="C555" s="185">
        <f>BK72</f>
        <v>925096</v>
      </c>
      <c r="D555" s="134" t="s">
        <v>558</v>
      </c>
      <c r="E555" s="134" t="s">
        <v>558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603</v>
      </c>
      <c r="B556" s="185">
        <v>5787754</v>
      </c>
      <c r="C556" s="185">
        <f>BL72</f>
        <v>714803</v>
      </c>
      <c r="D556" s="134" t="s">
        <v>558</v>
      </c>
      <c r="E556" s="134" t="s">
        <v>558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604</v>
      </c>
      <c r="B557" s="185">
        <v>0</v>
      </c>
      <c r="C557" s="185">
        <f>BM72</f>
        <v>0</v>
      </c>
      <c r="D557" s="134" t="s">
        <v>558</v>
      </c>
      <c r="E557" s="134" t="s">
        <v>558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605</v>
      </c>
      <c r="B558" s="185">
        <v>8034118</v>
      </c>
      <c r="C558" s="185">
        <f>BN72</f>
        <v>1501368</v>
      </c>
      <c r="D558" s="134" t="s">
        <v>558</v>
      </c>
      <c r="E558" s="134" t="s">
        <v>558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606</v>
      </c>
      <c r="B559" s="185">
        <v>287037</v>
      </c>
      <c r="C559" s="185">
        <f>BO72</f>
        <v>176513</v>
      </c>
      <c r="D559" s="134" t="s">
        <v>558</v>
      </c>
      <c r="E559" s="134" t="s">
        <v>558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607</v>
      </c>
      <c r="B560" s="185">
        <v>2708727</v>
      </c>
      <c r="C560" s="185">
        <f>BP72</f>
        <v>73327</v>
      </c>
      <c r="D560" s="134" t="s">
        <v>558</v>
      </c>
      <c r="E560" s="134" t="s">
        <v>558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608</v>
      </c>
      <c r="B561" s="185">
        <v>1483071</v>
      </c>
      <c r="C561" s="185">
        <f>BQ72</f>
        <v>0</v>
      </c>
      <c r="D561" s="134" t="s">
        <v>558</v>
      </c>
      <c r="E561" s="134" t="s">
        <v>558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609</v>
      </c>
      <c r="B562" s="185">
        <v>3493607</v>
      </c>
      <c r="C562" s="185">
        <f>BR72</f>
        <v>388487</v>
      </c>
      <c r="D562" s="134" t="s">
        <v>558</v>
      </c>
      <c r="E562" s="134" t="s">
        <v>558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610</v>
      </c>
      <c r="B563" s="185">
        <v>72645</v>
      </c>
      <c r="C563" s="185">
        <f>BS72</f>
        <v>0</v>
      </c>
      <c r="D563" s="134" t="s">
        <v>558</v>
      </c>
      <c r="E563" s="134" t="s">
        <v>558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611</v>
      </c>
      <c r="B564" s="185">
        <v>97302</v>
      </c>
      <c r="C564" s="185">
        <f>BT72</f>
        <v>0</v>
      </c>
      <c r="D564" s="134" t="s">
        <v>558</v>
      </c>
      <c r="E564" s="134" t="s">
        <v>558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612</v>
      </c>
      <c r="B565" s="185">
        <v>0</v>
      </c>
      <c r="C565" s="185">
        <f>BU72</f>
        <v>0</v>
      </c>
      <c r="D565" s="134" t="s">
        <v>558</v>
      </c>
      <c r="E565" s="134" t="s">
        <v>558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613</v>
      </c>
      <c r="B566" s="185">
        <v>3525872</v>
      </c>
      <c r="C566" s="185">
        <f>BV72</f>
        <v>125160</v>
      </c>
      <c r="D566" s="134" t="s">
        <v>558</v>
      </c>
      <c r="E566" s="134" t="s">
        <v>558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614</v>
      </c>
      <c r="B567" s="185">
        <v>1557491</v>
      </c>
      <c r="C567" s="185">
        <f>BW72</f>
        <v>0</v>
      </c>
      <c r="D567" s="134" t="s">
        <v>558</v>
      </c>
      <c r="E567" s="134" t="s">
        <v>558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615</v>
      </c>
      <c r="B568" s="185">
        <v>773855</v>
      </c>
      <c r="C568" s="185">
        <f>BX72</f>
        <v>0</v>
      </c>
      <c r="D568" s="134" t="s">
        <v>558</v>
      </c>
      <c r="E568" s="134" t="s">
        <v>558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616</v>
      </c>
      <c r="B569" s="185">
        <v>4571883</v>
      </c>
      <c r="C569" s="185">
        <f>BY72</f>
        <v>442729</v>
      </c>
      <c r="D569" s="134" t="s">
        <v>558</v>
      </c>
      <c r="E569" s="134" t="s">
        <v>558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617</v>
      </c>
      <c r="B570" s="185">
        <v>599653</v>
      </c>
      <c r="C570" s="185">
        <f>BZ72</f>
        <v>0</v>
      </c>
      <c r="D570" s="134" t="s">
        <v>558</v>
      </c>
      <c r="E570" s="134" t="s">
        <v>558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618</v>
      </c>
      <c r="B571" s="185">
        <v>1447841</v>
      </c>
      <c r="C571" s="185">
        <f>CA72</f>
        <v>542915</v>
      </c>
      <c r="D571" s="134" t="s">
        <v>558</v>
      </c>
      <c r="E571" s="134" t="s">
        <v>558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619</v>
      </c>
      <c r="B572" s="185">
        <v>983783</v>
      </c>
      <c r="C572" s="185">
        <f>CB72</f>
        <v>4441</v>
      </c>
      <c r="D572" s="134" t="s">
        <v>558</v>
      </c>
      <c r="E572" s="134" t="s">
        <v>558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620</v>
      </c>
      <c r="B573" s="185">
        <v>8595100</v>
      </c>
      <c r="C573" s="185">
        <f>CC72</f>
        <v>-1039739</v>
      </c>
      <c r="D573" s="134" t="s">
        <v>558</v>
      </c>
      <c r="E573" s="134" t="s">
        <v>558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621</v>
      </c>
      <c r="B574" s="185">
        <v>41487391</v>
      </c>
      <c r="C574" s="185">
        <f>CD72</f>
        <v>43056</v>
      </c>
      <c r="D574" s="134" t="s">
        <v>558</v>
      </c>
      <c r="E574" s="134" t="s">
        <v>558</v>
      </c>
      <c r="F574" s="204"/>
      <c r="G574" s="204"/>
      <c r="H574" s="205"/>
    </row>
    <row r="575" spans="1:13" ht="12.65" customHeight="1" x14ac:dyDescent="0.3">
      <c r="M575" s="205"/>
    </row>
    <row r="576" spans="1:13" ht="12.65" customHeight="1" x14ac:dyDescent="0.3">
      <c r="M576" s="205"/>
    </row>
    <row r="577" spans="13:13" ht="12.65" customHeight="1" x14ac:dyDescent="0.3">
      <c r="M577" s="205"/>
    </row>
    <row r="611" spans="1:14" ht="12.65" customHeight="1" x14ac:dyDescent="0.3">
      <c r="A611" s="147"/>
      <c r="C611" s="134" t="s">
        <v>622</v>
      </c>
      <c r="D611" s="1">
        <f>CE77-(BE77+CD77)</f>
        <v>50849</v>
      </c>
      <c r="E611" s="1">
        <f>SUM(C623:D646)+SUM(C667:D712)</f>
        <v>25343592.652421877</v>
      </c>
      <c r="F611" s="1">
        <f>CE64-(AX64+BD64+BE64+BG64+BJ64+BN64+BP64+BQ64+CB64+CC64+CD64)</f>
        <v>1961114</v>
      </c>
      <c r="G611" s="1">
        <f>CE78-(AX78+AY78+BD78+BE78+BG78+BJ78+BN78+BP78+BQ78+CB78+CC78+CD78)</f>
        <v>5892</v>
      </c>
      <c r="H611" s="148">
        <f>CE60-(AX60+AY60+AZ60+BD60+BE60+BG60+BJ60+BN60+BO60+BP60+BQ60+BR60+CB60+CC60+CD60)</f>
        <v>100.40000000000002</v>
      </c>
      <c r="I611" s="1">
        <f>CE79-(AX79+AY79+AZ79+BD79+BE79+BF79+BG79+BJ79+BN79+BO79+BP79+BQ79+BR79+CB79+CC79+CD79)</f>
        <v>0</v>
      </c>
      <c r="J611" s="1">
        <f>CE80-(AX80+AY80+AZ80+BA80+BD80+BE80+BF80+BG80+BJ80+BN80+BO80+BP80+BQ80+BR80+CB80+CC80+CD80)</f>
        <v>62925</v>
      </c>
      <c r="K611" s="1">
        <f>CE76-(AW76+AX76+AY76+AZ76+BA76+BB76+BC76+BD76+BE76+BF76+BG76+BH76+BI76+BJ76+BK76+BL76+BM76+BN76+BO76+BP76+BQ76+BR76+BS76+BT76+BU76+BV76+BW76+BX76+CB76+CC76+CD76)</f>
        <v>46245206</v>
      </c>
      <c r="L611" s="148">
        <f>CE81-(AW81+AX81+AY81+AZ81+BA81+BB81+BC81+BD81+BE81+BF81+BG81+BH81+BI81+BJ81+BK81+BL81+BM81+BN81+BO81+BP81+BQ81+BR81+BS81+BT81+BU81+BV81+BW81+BX81+BY81+BZ81+CA81+CB81+CC81+CD81)</f>
        <v>32.67</v>
      </c>
    </row>
    <row r="612" spans="1:14" ht="12.65" customHeight="1" x14ac:dyDescent="0.3">
      <c r="A612" s="147"/>
      <c r="C612" s="134" t="s">
        <v>623</v>
      </c>
      <c r="D612" s="134" t="s">
        <v>624</v>
      </c>
      <c r="E612" s="149" t="s">
        <v>625</v>
      </c>
      <c r="F612" s="134" t="s">
        <v>626</v>
      </c>
      <c r="G612" s="134" t="s">
        <v>627</v>
      </c>
      <c r="H612" s="134" t="s">
        <v>628</v>
      </c>
      <c r="I612" s="134" t="s">
        <v>629</v>
      </c>
      <c r="J612" s="134" t="s">
        <v>630</v>
      </c>
      <c r="K612" s="134" t="s">
        <v>631</v>
      </c>
      <c r="L612" s="149" t="s">
        <v>632</v>
      </c>
    </row>
    <row r="613" spans="1:14" ht="12.65" customHeight="1" x14ac:dyDescent="0.3">
      <c r="A613" s="147">
        <v>8430</v>
      </c>
      <c r="B613" s="149" t="s">
        <v>156</v>
      </c>
      <c r="C613" s="1">
        <f>BE72</f>
        <v>971670</v>
      </c>
      <c r="N613" s="150" t="s">
        <v>633</v>
      </c>
    </row>
    <row r="614" spans="1:14" ht="12.65" customHeight="1" x14ac:dyDescent="0.3">
      <c r="A614" s="147"/>
      <c r="B614" s="149" t="s">
        <v>634</v>
      </c>
      <c r="C614" s="1">
        <f>CD69+CD70-CD71</f>
        <v>43056</v>
      </c>
      <c r="D614" s="206">
        <f>SUM(C613:C614)</f>
        <v>1014726</v>
      </c>
      <c r="N614" s="150" t="s">
        <v>635</v>
      </c>
    </row>
    <row r="615" spans="1:14" ht="12.65" customHeight="1" x14ac:dyDescent="0.3">
      <c r="A615" s="147">
        <v>8310</v>
      </c>
      <c r="B615" s="151" t="s">
        <v>636</v>
      </c>
      <c r="C615" s="1">
        <f>AX72</f>
        <v>0</v>
      </c>
      <c r="D615" s="1">
        <f>(D614/D611)*AX77</f>
        <v>0</v>
      </c>
      <c r="N615" s="150" t="s">
        <v>637</v>
      </c>
    </row>
    <row r="616" spans="1:14" ht="12.65" customHeight="1" x14ac:dyDescent="0.3">
      <c r="A616" s="147">
        <v>8510</v>
      </c>
      <c r="B616" s="151" t="s">
        <v>161</v>
      </c>
      <c r="C616" s="1">
        <f>BJ72</f>
        <v>526790</v>
      </c>
      <c r="D616" s="1">
        <f>(D614/D611)*BJ77</f>
        <v>26920.202442525911</v>
      </c>
      <c r="N616" s="150" t="s">
        <v>638</v>
      </c>
    </row>
    <row r="617" spans="1:14" ht="12.65" customHeight="1" x14ac:dyDescent="0.3">
      <c r="A617" s="147">
        <v>8470</v>
      </c>
      <c r="B617" s="151" t="s">
        <v>639</v>
      </c>
      <c r="C617" s="1">
        <f>BG72</f>
        <v>0</v>
      </c>
      <c r="D617" s="1">
        <f>(D614/D611)*BG77</f>
        <v>0</v>
      </c>
      <c r="N617" s="150" t="s">
        <v>640</v>
      </c>
    </row>
    <row r="618" spans="1:14" ht="12.65" customHeight="1" x14ac:dyDescent="0.3">
      <c r="A618" s="147">
        <v>8610</v>
      </c>
      <c r="B618" s="151" t="s">
        <v>641</v>
      </c>
      <c r="C618" s="1">
        <f>BN72</f>
        <v>1501368</v>
      </c>
      <c r="D618" s="1">
        <f>(D614/D611)*BN77</f>
        <v>65993.409545910443</v>
      </c>
      <c r="N618" s="150" t="s">
        <v>642</v>
      </c>
    </row>
    <row r="619" spans="1:14" ht="12.65" customHeight="1" x14ac:dyDescent="0.3">
      <c r="A619" s="147">
        <v>8790</v>
      </c>
      <c r="B619" s="151" t="s">
        <v>643</v>
      </c>
      <c r="C619" s="1">
        <f>CC72</f>
        <v>-1039739</v>
      </c>
      <c r="D619" s="1">
        <f>(D614/D611)*CC77</f>
        <v>0</v>
      </c>
      <c r="N619" s="150" t="s">
        <v>644</v>
      </c>
    </row>
    <row r="620" spans="1:14" ht="12.65" customHeight="1" x14ac:dyDescent="0.3">
      <c r="A620" s="147">
        <v>8630</v>
      </c>
      <c r="B620" s="151" t="s">
        <v>645</v>
      </c>
      <c r="C620" s="1">
        <f>BP72</f>
        <v>73327</v>
      </c>
      <c r="D620" s="1">
        <f>(D614/D611)*BP77</f>
        <v>798.22690711715086</v>
      </c>
      <c r="N620" s="150" t="s">
        <v>646</v>
      </c>
    </row>
    <row r="621" spans="1:14" ht="12.65" customHeight="1" x14ac:dyDescent="0.3">
      <c r="A621" s="147">
        <v>8770</v>
      </c>
      <c r="B621" s="149" t="s">
        <v>647</v>
      </c>
      <c r="C621" s="1">
        <f>CB72</f>
        <v>4441</v>
      </c>
      <c r="D621" s="1">
        <f>(D614/D611)*CB77</f>
        <v>3372.5086825699623</v>
      </c>
      <c r="N621" s="150" t="s">
        <v>648</v>
      </c>
    </row>
    <row r="622" spans="1:14" ht="12.65" customHeight="1" x14ac:dyDescent="0.3">
      <c r="A622" s="147">
        <v>8640</v>
      </c>
      <c r="B622" s="151" t="s">
        <v>649</v>
      </c>
      <c r="C622" s="1">
        <f>BQ72</f>
        <v>0</v>
      </c>
      <c r="D622" s="1">
        <f>(D614/D611)*BQ77</f>
        <v>0</v>
      </c>
      <c r="E622" s="1">
        <f>SUM(C615:D622)</f>
        <v>1163271.3475781234</v>
      </c>
      <c r="N622" s="150" t="s">
        <v>650</v>
      </c>
    </row>
    <row r="623" spans="1:14" ht="12.65" customHeight="1" x14ac:dyDescent="0.3">
      <c r="A623" s="147">
        <v>8420</v>
      </c>
      <c r="B623" s="151" t="s">
        <v>155</v>
      </c>
      <c r="C623" s="1">
        <f>BD72</f>
        <v>240486</v>
      </c>
      <c r="D623" s="1">
        <f>(D614/D611)*BD77</f>
        <v>13330.389348856419</v>
      </c>
      <c r="E623" s="1">
        <f>(E622/E611)*SUM(C623:D623)</f>
        <v>11650.176726110003</v>
      </c>
      <c r="F623" s="1">
        <f>SUM(C623:E623)</f>
        <v>265466.56607496639</v>
      </c>
      <c r="N623" s="150" t="s">
        <v>651</v>
      </c>
    </row>
    <row r="624" spans="1:14" ht="12.65" customHeight="1" x14ac:dyDescent="0.3">
      <c r="A624" s="147">
        <v>8320</v>
      </c>
      <c r="B624" s="151" t="s">
        <v>151</v>
      </c>
      <c r="C624" s="1">
        <f>AY72</f>
        <v>549086</v>
      </c>
      <c r="D624" s="1">
        <f>(D614/D611)*AY77</f>
        <v>24745.034120631677</v>
      </c>
      <c r="E624" s="1">
        <f>(E622/E611)*SUM(C624:D624)</f>
        <v>26338.854538046951</v>
      </c>
      <c r="F624" s="1">
        <f>(F623/F611)*AY64</f>
        <v>15275.284684485239</v>
      </c>
      <c r="G624" s="1">
        <f>SUM(C624:F624)</f>
        <v>615445.17334316391</v>
      </c>
      <c r="N624" s="150" t="s">
        <v>652</v>
      </c>
    </row>
    <row r="625" spans="1:14" ht="12.65" customHeight="1" x14ac:dyDescent="0.3">
      <c r="A625" s="147">
        <v>8650</v>
      </c>
      <c r="B625" s="151" t="s">
        <v>168</v>
      </c>
      <c r="C625" s="1">
        <f>BR72</f>
        <v>388487</v>
      </c>
      <c r="D625" s="1">
        <f>(D614/D611)*BR77</f>
        <v>39731.744301756182</v>
      </c>
      <c r="E625" s="1">
        <f>(E622/E611)*SUM(C625:D625)</f>
        <v>19655.247879566639</v>
      </c>
      <c r="F625" s="1">
        <f>(F623/F611)*BR64</f>
        <v>728.9415395095308</v>
      </c>
      <c r="G625" s="1">
        <f>(G624/G611)*BR78</f>
        <v>0</v>
      </c>
      <c r="N625" s="150" t="s">
        <v>653</v>
      </c>
    </row>
    <row r="626" spans="1:14" ht="12.65" customHeight="1" x14ac:dyDescent="0.3">
      <c r="A626" s="147">
        <v>8620</v>
      </c>
      <c r="B626" s="149" t="s">
        <v>654</v>
      </c>
      <c r="C626" s="1">
        <f>BO72</f>
        <v>176513</v>
      </c>
      <c r="D626" s="1">
        <f>(D614/D611)*BO77</f>
        <v>10955.664300182894</v>
      </c>
      <c r="E626" s="1">
        <f>(E622/E611)*SUM(C626:D626)</f>
        <v>8604.8149818374222</v>
      </c>
      <c r="F626" s="1">
        <f>(F623/F611)*BO64</f>
        <v>389.03955144854069</v>
      </c>
      <c r="G626" s="1">
        <f>(G624/G611)*BO78</f>
        <v>0</v>
      </c>
      <c r="N626" s="150" t="s">
        <v>655</v>
      </c>
    </row>
    <row r="627" spans="1:14" ht="12.65" customHeight="1" x14ac:dyDescent="0.3">
      <c r="A627" s="147">
        <v>8330</v>
      </c>
      <c r="B627" s="151" t="s">
        <v>152</v>
      </c>
      <c r="C627" s="1">
        <f>AZ72</f>
        <v>14583</v>
      </c>
      <c r="D627" s="1">
        <f>(D614/D611)*AZ77</f>
        <v>11075.398336250468</v>
      </c>
      <c r="E627" s="1">
        <f>(E622/E611)*SUM(C627:D627)</f>
        <v>1177.7209339913402</v>
      </c>
      <c r="F627" s="1">
        <f>(F623/F611)*AZ64</f>
        <v>0</v>
      </c>
      <c r="G627" s="1">
        <f>(G624/G611)*AZ78</f>
        <v>170156.1757257322</v>
      </c>
      <c r="H627" s="1">
        <f>SUM(C625:G627)</f>
        <v>842057.74755027529</v>
      </c>
      <c r="N627" s="150" t="s">
        <v>656</v>
      </c>
    </row>
    <row r="628" spans="1:14" ht="12.65" customHeight="1" x14ac:dyDescent="0.3">
      <c r="A628" s="147">
        <v>8460</v>
      </c>
      <c r="B628" s="151" t="s">
        <v>157</v>
      </c>
      <c r="C628" s="1">
        <f>BF72</f>
        <v>615857</v>
      </c>
      <c r="D628" s="1">
        <f>(D614/D611)*BF77</f>
        <v>20773.855257723852</v>
      </c>
      <c r="E628" s="1">
        <f>(E622/E611)*SUM(C628:D628)</f>
        <v>29221.367430504968</v>
      </c>
      <c r="F628" s="1">
        <f>(F623/F611)*BF64</f>
        <v>6441.2171246093812</v>
      </c>
      <c r="G628" s="1">
        <f>(G624/G611)*BF78</f>
        <v>0</v>
      </c>
      <c r="H628" s="1">
        <f>(H627/H611)*BF60</f>
        <v>54347.950240296646</v>
      </c>
      <c r="I628" s="1">
        <f>SUM(C628:H628)</f>
        <v>726641.39005313488</v>
      </c>
      <c r="N628" s="150" t="s">
        <v>657</v>
      </c>
    </row>
    <row r="629" spans="1:14" ht="12.65" customHeight="1" x14ac:dyDescent="0.3">
      <c r="A629" s="147">
        <v>8350</v>
      </c>
      <c r="B629" s="151" t="s">
        <v>658</v>
      </c>
      <c r="C629" s="1">
        <f>BA72</f>
        <v>0</v>
      </c>
      <c r="D629" s="1">
        <f>(D614/D611)*BA77</f>
        <v>0</v>
      </c>
      <c r="E629" s="1">
        <f>(E622/E611)*SUM(C629:D629)</f>
        <v>0</v>
      </c>
      <c r="F629" s="1">
        <f>(F623/F611)*BA64</f>
        <v>0</v>
      </c>
      <c r="G629" s="1">
        <f>(G624/G611)*BA78</f>
        <v>0</v>
      </c>
      <c r="H629" s="1">
        <f>(H627/H611)*BA60</f>
        <v>0</v>
      </c>
      <c r="I629" s="1" t="e">
        <f>(I628/I611)*BA79</f>
        <v>#DIV/0!</v>
      </c>
      <c r="J629" s="1" t="e">
        <f>SUM(C629:I629)</f>
        <v>#DIV/0!</v>
      </c>
      <c r="N629" s="150" t="s">
        <v>659</v>
      </c>
    </row>
    <row r="630" spans="1:14" ht="12.65" customHeight="1" x14ac:dyDescent="0.3">
      <c r="A630" s="147">
        <v>8200</v>
      </c>
      <c r="B630" s="151" t="s">
        <v>660</v>
      </c>
      <c r="C630" s="1">
        <f>AW72</f>
        <v>0</v>
      </c>
      <c r="D630" s="1">
        <f>(D614/D611)*AW77</f>
        <v>0</v>
      </c>
      <c r="E630" s="1">
        <f>(E622/E611)*SUM(C630:D630)</f>
        <v>0</v>
      </c>
      <c r="F630" s="1">
        <f>(F623/F611)*AW64</f>
        <v>0</v>
      </c>
      <c r="G630" s="1">
        <f>(G624/G611)*AW78</f>
        <v>0</v>
      </c>
      <c r="H630" s="1">
        <f>(H627/H611)*AW60</f>
        <v>0</v>
      </c>
      <c r="I630" s="1" t="e">
        <f>(I628/I611)*AW79</f>
        <v>#DIV/0!</v>
      </c>
      <c r="J630" s="1" t="e">
        <f>(J629/J611)*AW80</f>
        <v>#DIV/0!</v>
      </c>
      <c r="N630" s="150" t="s">
        <v>661</v>
      </c>
    </row>
    <row r="631" spans="1:14" ht="12.65" customHeight="1" x14ac:dyDescent="0.3">
      <c r="A631" s="147">
        <v>8360</v>
      </c>
      <c r="B631" s="151" t="s">
        <v>662</v>
      </c>
      <c r="C631" s="1">
        <f>BB72</f>
        <v>0</v>
      </c>
      <c r="D631" s="1">
        <f>(D614/D611)*BB77</f>
        <v>0</v>
      </c>
      <c r="E631" s="1">
        <f>(E622/E611)*SUM(C631:D631)</f>
        <v>0</v>
      </c>
      <c r="F631" s="1">
        <f>(F623/F611)*BB64</f>
        <v>0</v>
      </c>
      <c r="G631" s="1">
        <f>(G624/G611)*BB78</f>
        <v>0</v>
      </c>
      <c r="H631" s="1">
        <f>(H627/H611)*BB60</f>
        <v>0</v>
      </c>
      <c r="I631" s="1" t="e">
        <f>(I628/I611)*BB79</f>
        <v>#DIV/0!</v>
      </c>
      <c r="J631" s="1" t="e">
        <f>(J629/J611)*BB80</f>
        <v>#DIV/0!</v>
      </c>
      <c r="N631" s="150" t="s">
        <v>663</v>
      </c>
    </row>
    <row r="632" spans="1:14" ht="12.65" customHeight="1" x14ac:dyDescent="0.3">
      <c r="A632" s="147">
        <v>8370</v>
      </c>
      <c r="B632" s="151" t="s">
        <v>664</v>
      </c>
      <c r="C632" s="1">
        <f>BC72</f>
        <v>0</v>
      </c>
      <c r="D632" s="1">
        <f>(D614/D611)*BC77</f>
        <v>0</v>
      </c>
      <c r="E632" s="1">
        <f>(E622/E611)*SUM(C632:D632)</f>
        <v>0</v>
      </c>
      <c r="F632" s="1">
        <f>(F623/F611)*BC64</f>
        <v>0</v>
      </c>
      <c r="G632" s="1">
        <f>(G624/G611)*BC78</f>
        <v>0</v>
      </c>
      <c r="H632" s="1">
        <f>(H627/H611)*BC60</f>
        <v>0</v>
      </c>
      <c r="I632" s="1" t="e">
        <f>(I628/I611)*BC79</f>
        <v>#DIV/0!</v>
      </c>
      <c r="J632" s="1" t="e">
        <f>(J629/J611)*BC80</f>
        <v>#DIV/0!</v>
      </c>
      <c r="N632" s="150" t="s">
        <v>665</v>
      </c>
    </row>
    <row r="633" spans="1:14" ht="12.65" customHeight="1" x14ac:dyDescent="0.3">
      <c r="A633" s="147">
        <v>8490</v>
      </c>
      <c r="B633" s="151" t="s">
        <v>666</v>
      </c>
      <c r="C633" s="1">
        <f>BI72</f>
        <v>8855</v>
      </c>
      <c r="D633" s="1">
        <f>(D614/D611)*BI77</f>
        <v>6725.0616924619953</v>
      </c>
      <c r="E633" s="1">
        <f>(E622/E611)*SUM(C633:D633)</f>
        <v>715.1251051459991</v>
      </c>
      <c r="F633" s="1">
        <f>(F623/F611)*BI64</f>
        <v>0</v>
      </c>
      <c r="G633" s="1">
        <f>(G624/G611)*BI78</f>
        <v>0</v>
      </c>
      <c r="H633" s="1">
        <f>(H627/H611)*BI60</f>
        <v>0</v>
      </c>
      <c r="I633" s="1" t="e">
        <f>(I628/I611)*BI79</f>
        <v>#DIV/0!</v>
      </c>
      <c r="J633" s="1" t="e">
        <f>(J629/J611)*BI80</f>
        <v>#DIV/0!</v>
      </c>
      <c r="N633" s="150" t="s">
        <v>667</v>
      </c>
    </row>
    <row r="634" spans="1:14" ht="12.65" customHeight="1" x14ac:dyDescent="0.3">
      <c r="A634" s="147">
        <v>8530</v>
      </c>
      <c r="B634" s="151" t="s">
        <v>668</v>
      </c>
      <c r="C634" s="1">
        <f>BK72</f>
        <v>925096</v>
      </c>
      <c r="D634" s="1">
        <f>(D614/D611)*BK77</f>
        <v>0</v>
      </c>
      <c r="E634" s="1">
        <f>(E622/E611)*SUM(C634:D634)</f>
        <v>42461.922637329561</v>
      </c>
      <c r="F634" s="1">
        <f>(F623/F611)*BK64</f>
        <v>1661.8784179310139</v>
      </c>
      <c r="G634" s="1">
        <f>(G624/G611)*BK78</f>
        <v>0</v>
      </c>
      <c r="H634" s="1">
        <f>(H627/H611)*BK60</f>
        <v>0</v>
      </c>
      <c r="I634" s="1" t="e">
        <f>(I628/I611)*BK79</f>
        <v>#DIV/0!</v>
      </c>
      <c r="J634" s="1" t="e">
        <f>(J629/J611)*BK80</f>
        <v>#DIV/0!</v>
      </c>
      <c r="N634" s="150" t="s">
        <v>669</v>
      </c>
    </row>
    <row r="635" spans="1:14" ht="12.65" customHeight="1" x14ac:dyDescent="0.3">
      <c r="A635" s="147">
        <v>8480</v>
      </c>
      <c r="B635" s="151" t="s">
        <v>670</v>
      </c>
      <c r="C635" s="1">
        <f>BH72</f>
        <v>1268878</v>
      </c>
      <c r="D635" s="1">
        <f>(D614/D611)*BH77</f>
        <v>11973.403606757263</v>
      </c>
      <c r="E635" s="1">
        <f>(E622/E611)*SUM(C635:D635)</f>
        <v>58791.101907115706</v>
      </c>
      <c r="F635" s="1">
        <f>(F623/F611)*BH64</f>
        <v>13474.521583260486</v>
      </c>
      <c r="G635" s="1">
        <f>(G624/G611)*BH78</f>
        <v>0</v>
      </c>
      <c r="H635" s="1">
        <f>(H627/H611)*BH60</f>
        <v>20128.870459369125</v>
      </c>
      <c r="I635" s="1" t="e">
        <f>(I628/I611)*BH79</f>
        <v>#DIV/0!</v>
      </c>
      <c r="J635" s="1" t="e">
        <f>(J629/J611)*BH80</f>
        <v>#DIV/0!</v>
      </c>
      <c r="N635" s="150" t="s">
        <v>671</v>
      </c>
    </row>
    <row r="636" spans="1:14" ht="12.65" customHeight="1" x14ac:dyDescent="0.3">
      <c r="A636" s="147">
        <v>8560</v>
      </c>
      <c r="B636" s="151" t="s">
        <v>163</v>
      </c>
      <c r="C636" s="1">
        <f>BL72</f>
        <v>714803</v>
      </c>
      <c r="D636" s="1">
        <f>(D614/D611)*BL77</f>
        <v>37177.418198981301</v>
      </c>
      <c r="E636" s="1">
        <f>(E622/E611)*SUM(C636:D636)</f>
        <v>34515.914394129773</v>
      </c>
      <c r="F636" s="1">
        <f>(F623/F611)*BL64</f>
        <v>1352.1628668822104</v>
      </c>
      <c r="G636" s="1">
        <f>(G624/G611)*BL78</f>
        <v>0</v>
      </c>
      <c r="H636" s="1">
        <f>(H627/H611)*BL60</f>
        <v>61393.05490107584</v>
      </c>
      <c r="I636" s="1" t="e">
        <f>(I628/I611)*BL79</f>
        <v>#DIV/0!</v>
      </c>
      <c r="J636" s="1" t="e">
        <f>(J629/J611)*BL80</f>
        <v>#DIV/0!</v>
      </c>
      <c r="N636" s="150" t="s">
        <v>672</v>
      </c>
    </row>
    <row r="637" spans="1:14" ht="12.65" customHeight="1" x14ac:dyDescent="0.3">
      <c r="A637" s="147">
        <v>8590</v>
      </c>
      <c r="B637" s="151" t="s">
        <v>673</v>
      </c>
      <c r="C637" s="1">
        <f>BM72</f>
        <v>0</v>
      </c>
      <c r="D637" s="1">
        <f>(D614/D611)*BM77</f>
        <v>0</v>
      </c>
      <c r="E637" s="1">
        <f>(E622/E611)*SUM(C637:D637)</f>
        <v>0</v>
      </c>
      <c r="F637" s="1">
        <f>(F623/F611)*BM64</f>
        <v>0</v>
      </c>
      <c r="G637" s="1">
        <f>(G624/G611)*BM78</f>
        <v>0</v>
      </c>
      <c r="H637" s="1">
        <f>(H627/H611)*BM60</f>
        <v>0</v>
      </c>
      <c r="I637" s="1" t="e">
        <f>(I628/I611)*BM79</f>
        <v>#DIV/0!</v>
      </c>
      <c r="J637" s="1" t="e">
        <f>(J629/J611)*BM80</f>
        <v>#DIV/0!</v>
      </c>
      <c r="N637" s="150" t="s">
        <v>674</v>
      </c>
    </row>
    <row r="638" spans="1:14" ht="12.65" customHeight="1" x14ac:dyDescent="0.3">
      <c r="A638" s="147">
        <v>8660</v>
      </c>
      <c r="B638" s="151" t="s">
        <v>675</v>
      </c>
      <c r="C638" s="1">
        <f>BS72</f>
        <v>0</v>
      </c>
      <c r="D638" s="1">
        <f>(D614/D611)*BS77</f>
        <v>0</v>
      </c>
      <c r="E638" s="1">
        <f>(E622/E611)*SUM(C638:D638)</f>
        <v>0</v>
      </c>
      <c r="F638" s="1">
        <f>(F623/F611)*BS64</f>
        <v>0</v>
      </c>
      <c r="G638" s="1">
        <f>(G624/G611)*BS78</f>
        <v>0</v>
      </c>
      <c r="H638" s="1">
        <f>(H627/H611)*BS60</f>
        <v>0</v>
      </c>
      <c r="I638" s="1" t="e">
        <f>(I628/I611)*BS79</f>
        <v>#DIV/0!</v>
      </c>
      <c r="J638" s="1" t="e">
        <f>(J629/J611)*BS80</f>
        <v>#DIV/0!</v>
      </c>
      <c r="N638" s="150" t="s">
        <v>676</v>
      </c>
    </row>
    <row r="639" spans="1:14" ht="12.65" customHeight="1" x14ac:dyDescent="0.3">
      <c r="A639" s="147">
        <v>8670</v>
      </c>
      <c r="B639" s="151" t="s">
        <v>677</v>
      </c>
      <c r="C639" s="1">
        <f>BT72</f>
        <v>0</v>
      </c>
      <c r="D639" s="1">
        <f>(D614/D611)*BT77</f>
        <v>0</v>
      </c>
      <c r="E639" s="1">
        <f>(E622/E611)*SUM(C639:D639)</f>
        <v>0</v>
      </c>
      <c r="F639" s="1">
        <f>(F623/F611)*BT64</f>
        <v>0</v>
      </c>
      <c r="G639" s="1">
        <f>(G624/G611)*BT78</f>
        <v>0</v>
      </c>
      <c r="H639" s="1">
        <f>(H627/H611)*BT60</f>
        <v>0</v>
      </c>
      <c r="I639" s="1" t="e">
        <f>(I628/I611)*BT79</f>
        <v>#DIV/0!</v>
      </c>
      <c r="J639" s="1" t="e">
        <f>(J629/J611)*BT80</f>
        <v>#DIV/0!</v>
      </c>
      <c r="N639" s="150" t="s">
        <v>678</v>
      </c>
    </row>
    <row r="640" spans="1:14" ht="12.65" customHeight="1" x14ac:dyDescent="0.3">
      <c r="A640" s="147">
        <v>8680</v>
      </c>
      <c r="B640" s="151" t="s">
        <v>679</v>
      </c>
      <c r="C640" s="1">
        <f>BU72</f>
        <v>0</v>
      </c>
      <c r="D640" s="1">
        <f>(D614/D611)*BU77</f>
        <v>0</v>
      </c>
      <c r="E640" s="1">
        <f>(E622/E611)*SUM(C640:D640)</f>
        <v>0</v>
      </c>
      <c r="F640" s="1">
        <f>(F623/F611)*BU64</f>
        <v>0</v>
      </c>
      <c r="G640" s="1">
        <f>(G624/G611)*BU78</f>
        <v>0</v>
      </c>
      <c r="H640" s="1">
        <f>(H627/H611)*BU60</f>
        <v>0</v>
      </c>
      <c r="I640" s="1" t="e">
        <f>(I628/I611)*BU79</f>
        <v>#DIV/0!</v>
      </c>
      <c r="J640" s="1" t="e">
        <f>(J629/J611)*BU80</f>
        <v>#DIV/0!</v>
      </c>
      <c r="N640" s="150" t="s">
        <v>680</v>
      </c>
    </row>
    <row r="641" spans="1:14" ht="12.65" customHeight="1" x14ac:dyDescent="0.3">
      <c r="A641" s="147">
        <v>8690</v>
      </c>
      <c r="B641" s="151" t="s">
        <v>681</v>
      </c>
      <c r="C641" s="1">
        <f>BV72</f>
        <v>125160</v>
      </c>
      <c r="D641" s="1">
        <f>(D614/D611)*BV77</f>
        <v>40629.749572262976</v>
      </c>
      <c r="E641" s="1">
        <f>(E622/E611)*SUM(C641:D641)</f>
        <v>7609.7524153165432</v>
      </c>
      <c r="F641" s="1">
        <f>(F623/F611)*BV64</f>
        <v>47.648546315200534</v>
      </c>
      <c r="G641" s="1">
        <f>(G624/G611)*BV78</f>
        <v>0</v>
      </c>
      <c r="H641" s="1">
        <f>(H627/H611)*BV60</f>
        <v>8387.0293580704692</v>
      </c>
      <c r="I641" s="1" t="e">
        <f>(I628/I611)*BV79</f>
        <v>#DIV/0!</v>
      </c>
      <c r="J641" s="1" t="e">
        <f>(J629/J611)*BV80</f>
        <v>#DIV/0!</v>
      </c>
      <c r="N641" s="150" t="s">
        <v>682</v>
      </c>
    </row>
    <row r="642" spans="1:14" ht="12.65" customHeight="1" x14ac:dyDescent="0.3">
      <c r="A642" s="147">
        <v>8700</v>
      </c>
      <c r="B642" s="151" t="s">
        <v>683</v>
      </c>
      <c r="C642" s="1">
        <f>BW72</f>
        <v>0</v>
      </c>
      <c r="D642" s="1">
        <f>(D614/D611)*BW77</f>
        <v>0</v>
      </c>
      <c r="E642" s="1">
        <f>(E622/E611)*SUM(C642:D642)</f>
        <v>0</v>
      </c>
      <c r="F642" s="1">
        <f>(F623/F611)*BW64</f>
        <v>0</v>
      </c>
      <c r="G642" s="1">
        <f>(G624/G611)*BW78</f>
        <v>0</v>
      </c>
      <c r="H642" s="1">
        <f>(H627/H611)*BW60</f>
        <v>0</v>
      </c>
      <c r="I642" s="1" t="e">
        <f>(I628/I611)*BW79</f>
        <v>#DIV/0!</v>
      </c>
      <c r="J642" s="1" t="e">
        <f>(J629/J611)*BW80</f>
        <v>#DIV/0!</v>
      </c>
      <c r="N642" s="150" t="s">
        <v>684</v>
      </c>
    </row>
    <row r="643" spans="1:14" ht="12.65" customHeight="1" x14ac:dyDescent="0.3">
      <c r="A643" s="147">
        <v>8710</v>
      </c>
      <c r="B643" s="151" t="s">
        <v>685</v>
      </c>
      <c r="C643" s="1">
        <f>BX72</f>
        <v>0</v>
      </c>
      <c r="D643" s="1">
        <f>(D614/D611)*BX77</f>
        <v>0</v>
      </c>
      <c r="E643" s="1">
        <f>(E622/E611)*SUM(C643:D643)</f>
        <v>0</v>
      </c>
      <c r="F643" s="1">
        <f>(F623/F611)*BX64</f>
        <v>0</v>
      </c>
      <c r="G643" s="1">
        <f>(G624/G611)*BX78</f>
        <v>0</v>
      </c>
      <c r="H643" s="1">
        <f>(H627/H611)*BX60</f>
        <v>0</v>
      </c>
      <c r="I643" s="1" t="e">
        <f>(I628/I611)*BX79</f>
        <v>#DIV/0!</v>
      </c>
      <c r="J643" s="1" t="e">
        <f>(J629/J611)*BX80</f>
        <v>#DIV/0!</v>
      </c>
      <c r="K643" s="1" t="e">
        <f>SUM(C630:J643)</f>
        <v>#DIV/0!</v>
      </c>
      <c r="N643" s="150" t="s">
        <v>686</v>
      </c>
    </row>
    <row r="644" spans="1:14" ht="12.65" customHeight="1" x14ac:dyDescent="0.3">
      <c r="A644" s="147">
        <v>8720</v>
      </c>
      <c r="B644" s="151" t="s">
        <v>687</v>
      </c>
      <c r="C644" s="1">
        <f>BY72</f>
        <v>442729</v>
      </c>
      <c r="D644" s="1">
        <f>(D614/D611)*BY77</f>
        <v>3392.464355247891</v>
      </c>
      <c r="E644" s="1">
        <f>(E622/E611)*SUM(C644:D644)</f>
        <v>20476.983044251316</v>
      </c>
      <c r="F644" s="1">
        <f>(F623/F611)*BY64</f>
        <v>0</v>
      </c>
      <c r="G644" s="1">
        <f>(G624/G611)*BY78</f>
        <v>0</v>
      </c>
      <c r="H644" s="1">
        <f>(H627/H611)*BY60</f>
        <v>14425.690495881207</v>
      </c>
      <c r="I644" s="1" t="e">
        <f>(I628/I611)*BY79</f>
        <v>#DIV/0!</v>
      </c>
      <c r="J644" s="1" t="e">
        <f>(J629/J611)*BY80</f>
        <v>#DIV/0!</v>
      </c>
      <c r="K644" s="1">
        <v>0</v>
      </c>
      <c r="N644" s="150" t="s">
        <v>688</v>
      </c>
    </row>
    <row r="645" spans="1:14" ht="12.65" customHeight="1" x14ac:dyDescent="0.3">
      <c r="A645" s="147">
        <v>8730</v>
      </c>
      <c r="B645" s="151" t="s">
        <v>689</v>
      </c>
      <c r="C645" s="1">
        <f>BZ72</f>
        <v>0</v>
      </c>
      <c r="D645" s="1">
        <f>(D614/D611)*BZ77</f>
        <v>0</v>
      </c>
      <c r="E645" s="1">
        <f>(E622/E611)*SUM(C645:D645)</f>
        <v>0</v>
      </c>
      <c r="F645" s="1">
        <f>(F623/F611)*BZ64</f>
        <v>0</v>
      </c>
      <c r="G645" s="1">
        <f>(G624/G611)*BZ78</f>
        <v>0</v>
      </c>
      <c r="H645" s="1">
        <f>(H627/H611)*BZ60</f>
        <v>0</v>
      </c>
      <c r="I645" s="1" t="e">
        <f>(I628/I611)*BZ79</f>
        <v>#DIV/0!</v>
      </c>
      <c r="J645" s="1" t="e">
        <f>(J629/J611)*BZ80</f>
        <v>#DIV/0!</v>
      </c>
      <c r="K645" s="1">
        <v>0</v>
      </c>
      <c r="N645" s="150" t="s">
        <v>690</v>
      </c>
    </row>
    <row r="646" spans="1:14" ht="12.65" customHeight="1" x14ac:dyDescent="0.3">
      <c r="A646" s="147">
        <v>8740</v>
      </c>
      <c r="B646" s="151" t="s">
        <v>691</v>
      </c>
      <c r="C646" s="1">
        <f>CA72</f>
        <v>542915</v>
      </c>
      <c r="D646" s="1">
        <f>(D614/D611)*CA77</f>
        <v>0</v>
      </c>
      <c r="E646" s="1">
        <f>(E622/E611)*SUM(C646:D646)</f>
        <v>24919.808029270236</v>
      </c>
      <c r="F646" s="1">
        <f>(F623/F611)*CA64</f>
        <v>1314.5313445082738</v>
      </c>
      <c r="G646" s="1">
        <f>(G624/G611)*CA78</f>
        <v>0</v>
      </c>
      <c r="H646" s="1">
        <f>(H627/H611)*CA60</f>
        <v>35812.615358960902</v>
      </c>
      <c r="I646" s="1" t="e">
        <f>(I628/I611)*CA79</f>
        <v>#DIV/0!</v>
      </c>
      <c r="J646" s="1" t="e">
        <f>(J629/J611)*CA80</f>
        <v>#DIV/0!</v>
      </c>
      <c r="K646" s="1">
        <v>0</v>
      </c>
      <c r="L646" s="1" t="e">
        <f>SUM(C644:K646)</f>
        <v>#DIV/0!</v>
      </c>
      <c r="N646" s="150" t="s">
        <v>692</v>
      </c>
    </row>
    <row r="647" spans="1:14" ht="12.65" customHeight="1" x14ac:dyDescent="0.3">
      <c r="A647" s="147"/>
      <c r="B647" s="147"/>
      <c r="C647" s="1">
        <f>SUM(C613:C646)</f>
        <v>8094361</v>
      </c>
      <c r="L647" s="206"/>
    </row>
    <row r="665" spans="1:14" ht="12.65" customHeight="1" x14ac:dyDescent="0.3">
      <c r="C665" s="134" t="s">
        <v>693</v>
      </c>
      <c r="M665" s="134" t="s">
        <v>694</v>
      </c>
    </row>
    <row r="666" spans="1:14" ht="12.65" customHeight="1" x14ac:dyDescent="0.3">
      <c r="C666" s="134" t="s">
        <v>623</v>
      </c>
      <c r="D666" s="134" t="s">
        <v>624</v>
      </c>
      <c r="E666" s="149" t="s">
        <v>625</v>
      </c>
      <c r="F666" s="134" t="s">
        <v>626</v>
      </c>
      <c r="G666" s="134" t="s">
        <v>627</v>
      </c>
      <c r="H666" s="134" t="s">
        <v>628</v>
      </c>
      <c r="I666" s="134" t="s">
        <v>629</v>
      </c>
      <c r="J666" s="134" t="s">
        <v>630</v>
      </c>
      <c r="K666" s="134" t="s">
        <v>631</v>
      </c>
      <c r="L666" s="149" t="s">
        <v>632</v>
      </c>
      <c r="M666" s="134" t="s">
        <v>695</v>
      </c>
    </row>
    <row r="667" spans="1:14" ht="12.65" customHeight="1" x14ac:dyDescent="0.3">
      <c r="A667" s="147">
        <v>6010</v>
      </c>
      <c r="B667" s="149" t="s">
        <v>302</v>
      </c>
      <c r="C667" s="1">
        <f>C72</f>
        <v>0</v>
      </c>
      <c r="D667" s="1">
        <f>(D614/D611)*C77</f>
        <v>0</v>
      </c>
      <c r="E667" s="1">
        <f>(E622/E611)*SUM(C667:D667)</f>
        <v>0</v>
      </c>
      <c r="F667" s="1">
        <f>(F623/F611)*C64</f>
        <v>0</v>
      </c>
      <c r="G667" s="1">
        <f>(G624/G611)*C78</f>
        <v>0</v>
      </c>
      <c r="H667" s="1">
        <f>(H627/H611)*C60</f>
        <v>0</v>
      </c>
      <c r="I667" s="1" t="e">
        <f>(I628/I611)*C79</f>
        <v>#DIV/0!</v>
      </c>
      <c r="J667" s="1" t="e">
        <f>(J629/J611)*C80</f>
        <v>#DIV/0!</v>
      </c>
      <c r="K667" s="1" t="e">
        <f>(K643/K611)*C76</f>
        <v>#DIV/0!</v>
      </c>
      <c r="L667" s="1" t="e">
        <f>(L646/L611)*C81</f>
        <v>#DIV/0!</v>
      </c>
      <c r="M667" s="1" t="e">
        <f t="shared" ref="M667:M712" si="19">ROUND(SUM(D667:L667),0)</f>
        <v>#DIV/0!</v>
      </c>
      <c r="N667" s="149" t="s">
        <v>696</v>
      </c>
    </row>
    <row r="668" spans="1:14" ht="12.65" customHeight="1" x14ac:dyDescent="0.3">
      <c r="A668" s="147">
        <v>6030</v>
      </c>
      <c r="B668" s="149" t="s">
        <v>303</v>
      </c>
      <c r="C668" s="1">
        <f>D72</f>
        <v>0</v>
      </c>
      <c r="D668" s="1">
        <f>(D614/D611)*D77</f>
        <v>0</v>
      </c>
      <c r="E668" s="1">
        <f>(E622/E611)*SUM(C668:D668)</f>
        <v>0</v>
      </c>
      <c r="F668" s="1">
        <f>(F623/F611)*D64</f>
        <v>0</v>
      </c>
      <c r="G668" s="1">
        <f>(G624/G611)*D78</f>
        <v>0</v>
      </c>
      <c r="H668" s="1">
        <f>(H627/H611)*D60</f>
        <v>0</v>
      </c>
      <c r="I668" s="1" t="e">
        <f>(I628/I611)*D79</f>
        <v>#DIV/0!</v>
      </c>
      <c r="J668" s="1" t="e">
        <f>(J629/J611)*D80</f>
        <v>#DIV/0!</v>
      </c>
      <c r="K668" s="1" t="e">
        <f>(K643/K611)*D76</f>
        <v>#DIV/0!</v>
      </c>
      <c r="L668" s="1" t="e">
        <f>(L646/L611)*D81</f>
        <v>#DIV/0!</v>
      </c>
      <c r="M668" s="1" t="e">
        <f t="shared" si="19"/>
        <v>#DIV/0!</v>
      </c>
      <c r="N668" s="149" t="s">
        <v>697</v>
      </c>
    </row>
    <row r="669" spans="1:14" ht="12.65" customHeight="1" x14ac:dyDescent="0.3">
      <c r="A669" s="147">
        <v>6070</v>
      </c>
      <c r="B669" s="149" t="s">
        <v>698</v>
      </c>
      <c r="C669" s="1">
        <f>E72</f>
        <v>3299405</v>
      </c>
      <c r="D669" s="1">
        <f>(D614/D611)*E77</f>
        <v>107860.410824205</v>
      </c>
      <c r="E669" s="1">
        <f>(E622/E611)*SUM(C669:D669)</f>
        <v>156393.54216131766</v>
      </c>
      <c r="F669" s="1">
        <f>(F623/F611)*E64</f>
        <v>29441.387015258111</v>
      </c>
      <c r="G669" s="1">
        <f>(G624/G611)*E78</f>
        <v>427113.93649018963</v>
      </c>
      <c r="H669" s="1">
        <f>(H627/H611)*E60</f>
        <v>143250.46143584361</v>
      </c>
      <c r="I669" s="1" t="e">
        <f>(I628/I611)*E79</f>
        <v>#DIV/0!</v>
      </c>
      <c r="J669" s="1" t="e">
        <f>(J629/J611)*E80</f>
        <v>#DIV/0!</v>
      </c>
      <c r="K669" s="1" t="e">
        <f>(K643/K611)*E76</f>
        <v>#DIV/0!</v>
      </c>
      <c r="L669" s="1" t="e">
        <f>(L646/L611)*E81</f>
        <v>#DIV/0!</v>
      </c>
      <c r="M669" s="1" t="e">
        <f t="shared" si="19"/>
        <v>#DIV/0!</v>
      </c>
      <c r="N669" s="149" t="s">
        <v>699</v>
      </c>
    </row>
    <row r="670" spans="1:14" ht="12.65" customHeight="1" x14ac:dyDescent="0.3">
      <c r="A670" s="147">
        <v>6100</v>
      </c>
      <c r="B670" s="149" t="s">
        <v>700</v>
      </c>
      <c r="C670" s="1">
        <f>F72</f>
        <v>0</v>
      </c>
      <c r="D670" s="1">
        <f>(D614/D611)*F77</f>
        <v>0</v>
      </c>
      <c r="E670" s="1">
        <f>(E622/E611)*SUM(C670:D670)</f>
        <v>0</v>
      </c>
      <c r="F670" s="1">
        <f>(F623/F611)*F64</f>
        <v>0</v>
      </c>
      <c r="G670" s="1">
        <f>(G624/G611)*F78</f>
        <v>0</v>
      </c>
      <c r="H670" s="1">
        <f>(H627/H611)*F60</f>
        <v>0</v>
      </c>
      <c r="I670" s="1" t="e">
        <f>(I628/I611)*F79</f>
        <v>#DIV/0!</v>
      </c>
      <c r="J670" s="1" t="e">
        <f>(J629/J611)*F80</f>
        <v>#DIV/0!</v>
      </c>
      <c r="K670" s="1" t="e">
        <f>(K643/K611)*F76</f>
        <v>#DIV/0!</v>
      </c>
      <c r="L670" s="1" t="e">
        <f>(L646/L611)*F81</f>
        <v>#DIV/0!</v>
      </c>
      <c r="M670" s="1" t="e">
        <f t="shared" si="19"/>
        <v>#DIV/0!</v>
      </c>
      <c r="N670" s="149" t="s">
        <v>701</v>
      </c>
    </row>
    <row r="671" spans="1:14" ht="12.65" customHeight="1" x14ac:dyDescent="0.3">
      <c r="A671" s="147">
        <v>6120</v>
      </c>
      <c r="B671" s="149" t="s">
        <v>702</v>
      </c>
      <c r="C671" s="1">
        <f>G72</f>
        <v>0</v>
      </c>
      <c r="D671" s="1">
        <f>(D614/D611)*G77</f>
        <v>0</v>
      </c>
      <c r="E671" s="1">
        <f>(E622/E611)*SUM(C671:D671)</f>
        <v>0</v>
      </c>
      <c r="F671" s="1">
        <f>(F623/F611)*G64</f>
        <v>0</v>
      </c>
      <c r="G671" s="1">
        <f>(G624/G611)*G78</f>
        <v>0</v>
      </c>
      <c r="H671" s="1">
        <f>(H627/H611)*G60</f>
        <v>0</v>
      </c>
      <c r="I671" s="1" t="e">
        <f>(I628/I611)*G79</f>
        <v>#DIV/0!</v>
      </c>
      <c r="J671" s="1" t="e">
        <f>(J629/J611)*G80</f>
        <v>#DIV/0!</v>
      </c>
      <c r="K671" s="1" t="e">
        <f>(K643/K611)*G76</f>
        <v>#DIV/0!</v>
      </c>
      <c r="L671" s="1" t="e">
        <f>(L646/L611)*G81</f>
        <v>#DIV/0!</v>
      </c>
      <c r="M671" s="1" t="e">
        <f t="shared" si="19"/>
        <v>#DIV/0!</v>
      </c>
      <c r="N671" s="149" t="s">
        <v>703</v>
      </c>
    </row>
    <row r="672" spans="1:14" ht="12.65" customHeight="1" x14ac:dyDescent="0.3">
      <c r="A672" s="147">
        <v>6140</v>
      </c>
      <c r="B672" s="149" t="s">
        <v>704</v>
      </c>
      <c r="C672" s="1">
        <f>H72</f>
        <v>0</v>
      </c>
      <c r="D672" s="1">
        <f>(D614/D611)*H77</f>
        <v>0</v>
      </c>
      <c r="E672" s="1">
        <f>(E622/E611)*SUM(C672:D672)</f>
        <v>0</v>
      </c>
      <c r="F672" s="1">
        <f>(F623/F611)*H64</f>
        <v>0</v>
      </c>
      <c r="G672" s="1">
        <f>(G624/G611)*H78</f>
        <v>0</v>
      </c>
      <c r="H672" s="1">
        <f>(H627/H611)*H60</f>
        <v>0</v>
      </c>
      <c r="I672" s="1" t="e">
        <f>(I628/I611)*H79</f>
        <v>#DIV/0!</v>
      </c>
      <c r="J672" s="1" t="e">
        <f>(J629/J611)*H80</f>
        <v>#DIV/0!</v>
      </c>
      <c r="K672" s="1" t="e">
        <f>(K643/K611)*H76</f>
        <v>#DIV/0!</v>
      </c>
      <c r="L672" s="1" t="e">
        <f>(L646/L611)*H81</f>
        <v>#DIV/0!</v>
      </c>
      <c r="M672" s="1" t="e">
        <f t="shared" si="19"/>
        <v>#DIV/0!</v>
      </c>
      <c r="N672" s="149" t="s">
        <v>705</v>
      </c>
    </row>
    <row r="673" spans="1:14" ht="12.65" customHeight="1" x14ac:dyDescent="0.3">
      <c r="A673" s="147">
        <v>6150</v>
      </c>
      <c r="B673" s="149" t="s">
        <v>706</v>
      </c>
      <c r="C673" s="1">
        <f>I72</f>
        <v>0</v>
      </c>
      <c r="D673" s="1">
        <f>(D614/D611)*I77</f>
        <v>0</v>
      </c>
      <c r="E673" s="1">
        <f>(E622/E611)*SUM(C673:D673)</f>
        <v>0</v>
      </c>
      <c r="F673" s="1">
        <f>(F623/F611)*I64</f>
        <v>0</v>
      </c>
      <c r="G673" s="1">
        <f>(G624/G611)*I78</f>
        <v>0</v>
      </c>
      <c r="H673" s="1">
        <f>(H627/H611)*I60</f>
        <v>0</v>
      </c>
      <c r="I673" s="1" t="e">
        <f>(I628/I611)*I79</f>
        <v>#DIV/0!</v>
      </c>
      <c r="J673" s="1" t="e">
        <f>(J629/J611)*I80</f>
        <v>#DIV/0!</v>
      </c>
      <c r="K673" s="1" t="e">
        <f>(K643/K611)*I76</f>
        <v>#DIV/0!</v>
      </c>
      <c r="L673" s="1" t="e">
        <f>(L646/L611)*I81</f>
        <v>#DIV/0!</v>
      </c>
      <c r="M673" s="1" t="e">
        <f t="shared" si="19"/>
        <v>#DIV/0!</v>
      </c>
      <c r="N673" s="149" t="s">
        <v>707</v>
      </c>
    </row>
    <row r="674" spans="1:14" ht="12.65" customHeight="1" x14ac:dyDescent="0.3">
      <c r="A674" s="147">
        <v>6170</v>
      </c>
      <c r="B674" s="149" t="s">
        <v>114</v>
      </c>
      <c r="C674" s="1">
        <f>J72</f>
        <v>0</v>
      </c>
      <c r="D674" s="1">
        <f>(D614/D611)*J77</f>
        <v>0</v>
      </c>
      <c r="E674" s="1">
        <f>(E622/E611)*SUM(C674:D674)</f>
        <v>0</v>
      </c>
      <c r="F674" s="1">
        <f>(F623/F611)*J64</f>
        <v>0</v>
      </c>
      <c r="G674" s="1">
        <f>(G624/G611)*J78</f>
        <v>0</v>
      </c>
      <c r="H674" s="1">
        <f>(H627/H611)*J60</f>
        <v>0</v>
      </c>
      <c r="I674" s="1" t="e">
        <f>(I628/I611)*J79</f>
        <v>#DIV/0!</v>
      </c>
      <c r="J674" s="1" t="e">
        <f>(J629/J611)*J80</f>
        <v>#DIV/0!</v>
      </c>
      <c r="K674" s="1" t="e">
        <f>(K643/K611)*J76</f>
        <v>#DIV/0!</v>
      </c>
      <c r="L674" s="1" t="e">
        <f>(L646/L611)*J81</f>
        <v>#DIV/0!</v>
      </c>
      <c r="M674" s="1" t="e">
        <f t="shared" si="19"/>
        <v>#DIV/0!</v>
      </c>
      <c r="N674" s="149" t="s">
        <v>708</v>
      </c>
    </row>
    <row r="675" spans="1:14" ht="12.65" customHeight="1" x14ac:dyDescent="0.3">
      <c r="A675" s="147">
        <v>6200</v>
      </c>
      <c r="B675" s="149" t="s">
        <v>308</v>
      </c>
      <c r="C675" s="1">
        <f>K72</f>
        <v>0</v>
      </c>
      <c r="D675" s="1">
        <f>(D614/D611)*K77</f>
        <v>0</v>
      </c>
      <c r="E675" s="1">
        <f>(E622/E611)*SUM(C675:D675)</f>
        <v>0</v>
      </c>
      <c r="F675" s="1">
        <f>(F623/F611)*K64</f>
        <v>0</v>
      </c>
      <c r="G675" s="1">
        <f>(G624/G611)*K78</f>
        <v>0</v>
      </c>
      <c r="H675" s="1">
        <f>(H627/H611)*K60</f>
        <v>0</v>
      </c>
      <c r="I675" s="1" t="e">
        <f>(I628/I611)*K79</f>
        <v>#DIV/0!</v>
      </c>
      <c r="J675" s="1" t="e">
        <f>(J629/J611)*K80</f>
        <v>#DIV/0!</v>
      </c>
      <c r="K675" s="1" t="e">
        <f>(K643/K611)*K76</f>
        <v>#DIV/0!</v>
      </c>
      <c r="L675" s="1" t="e">
        <f>(L646/L611)*K81</f>
        <v>#DIV/0!</v>
      </c>
      <c r="M675" s="1" t="e">
        <f t="shared" si="19"/>
        <v>#DIV/0!</v>
      </c>
      <c r="N675" s="149" t="s">
        <v>709</v>
      </c>
    </row>
    <row r="676" spans="1:14" ht="12.65" customHeight="1" x14ac:dyDescent="0.3">
      <c r="A676" s="147">
        <v>6210</v>
      </c>
      <c r="B676" s="149" t="s">
        <v>309</v>
      </c>
      <c r="C676" s="1">
        <f>L72</f>
        <v>69393</v>
      </c>
      <c r="D676" s="1">
        <f>(D614/D611)*L77</f>
        <v>52702.931542409882</v>
      </c>
      <c r="E676" s="1">
        <f>(E622/E611)*SUM(C676:D676)</f>
        <v>5604.2054008302866</v>
      </c>
      <c r="F676" s="1">
        <f>(F623/F611)*L64</f>
        <v>0</v>
      </c>
      <c r="G676" s="1">
        <f>(G624/G611)*L78</f>
        <v>0</v>
      </c>
      <c r="H676" s="1">
        <f>(H627/H611)*L60</f>
        <v>0</v>
      </c>
      <c r="I676" s="1" t="e">
        <f>(I628/I611)*L79</f>
        <v>#DIV/0!</v>
      </c>
      <c r="J676" s="1" t="e">
        <f>(J629/J611)*L80</f>
        <v>#DIV/0!</v>
      </c>
      <c r="K676" s="1" t="e">
        <f>(K643/K611)*L76</f>
        <v>#DIV/0!</v>
      </c>
      <c r="L676" s="1" t="e">
        <f>(L646/L611)*L81</f>
        <v>#DIV/0!</v>
      </c>
      <c r="M676" s="1" t="e">
        <f t="shared" si="19"/>
        <v>#DIV/0!</v>
      </c>
      <c r="N676" s="149" t="s">
        <v>710</v>
      </c>
    </row>
    <row r="677" spans="1:14" ht="12.65" customHeight="1" x14ac:dyDescent="0.3">
      <c r="A677" s="147">
        <v>6330</v>
      </c>
      <c r="B677" s="149" t="s">
        <v>711</v>
      </c>
      <c r="C677" s="1">
        <f>M72</f>
        <v>0</v>
      </c>
      <c r="D677" s="1">
        <f>(D614/D611)*M77</f>
        <v>0</v>
      </c>
      <c r="E677" s="1">
        <f>(E622/E611)*SUM(C677:D677)</f>
        <v>0</v>
      </c>
      <c r="F677" s="1">
        <f>(F623/F611)*M64</f>
        <v>0</v>
      </c>
      <c r="G677" s="1">
        <f>(G624/G611)*M78</f>
        <v>0</v>
      </c>
      <c r="H677" s="1">
        <f>(H627/H611)*M60</f>
        <v>0</v>
      </c>
      <c r="I677" s="1" t="e">
        <f>(I628/I611)*M79</f>
        <v>#DIV/0!</v>
      </c>
      <c r="J677" s="1" t="e">
        <f>(J629/J611)*M80</f>
        <v>#DIV/0!</v>
      </c>
      <c r="K677" s="1" t="e">
        <f>(K643/K611)*M76</f>
        <v>#DIV/0!</v>
      </c>
      <c r="L677" s="1" t="e">
        <f>(L646/L611)*M81</f>
        <v>#DIV/0!</v>
      </c>
      <c r="M677" s="1" t="e">
        <f t="shared" si="19"/>
        <v>#DIV/0!</v>
      </c>
      <c r="N677" s="149" t="s">
        <v>712</v>
      </c>
    </row>
    <row r="678" spans="1:14" ht="12.65" customHeight="1" x14ac:dyDescent="0.3">
      <c r="A678" s="147">
        <v>6400</v>
      </c>
      <c r="B678" s="149" t="s">
        <v>713</v>
      </c>
      <c r="C678" s="1">
        <f>N72</f>
        <v>0</v>
      </c>
      <c r="D678" s="1">
        <f>(D614/D611)*N77</f>
        <v>0</v>
      </c>
      <c r="E678" s="1">
        <f>(E622/E611)*SUM(C678:D678)</f>
        <v>0</v>
      </c>
      <c r="F678" s="1">
        <f>(F623/F611)*N64</f>
        <v>0</v>
      </c>
      <c r="G678" s="1">
        <f>(G624/G611)*N78</f>
        <v>0</v>
      </c>
      <c r="H678" s="1">
        <f>(H627/H611)*N60</f>
        <v>0</v>
      </c>
      <c r="I678" s="1" t="e">
        <f>(I628/I611)*N79</f>
        <v>#DIV/0!</v>
      </c>
      <c r="J678" s="1" t="e">
        <f>(J629/J611)*N80</f>
        <v>#DIV/0!</v>
      </c>
      <c r="K678" s="1" t="e">
        <f>(K643/K611)*N76</f>
        <v>#DIV/0!</v>
      </c>
      <c r="L678" s="1" t="e">
        <f>(L646/L611)*N81</f>
        <v>#DIV/0!</v>
      </c>
      <c r="M678" s="1" t="e">
        <f t="shared" si="19"/>
        <v>#DIV/0!</v>
      </c>
      <c r="N678" s="149" t="s">
        <v>714</v>
      </c>
    </row>
    <row r="679" spans="1:14" ht="12.65" customHeight="1" x14ac:dyDescent="0.3">
      <c r="A679" s="147">
        <v>7010</v>
      </c>
      <c r="B679" s="149" t="s">
        <v>715</v>
      </c>
      <c r="C679" s="1">
        <f>O72</f>
        <v>0</v>
      </c>
      <c r="D679" s="1">
        <f>(D614/D611)*O77</f>
        <v>0</v>
      </c>
      <c r="E679" s="1">
        <f>(E622/E611)*SUM(C679:D679)</f>
        <v>0</v>
      </c>
      <c r="F679" s="1">
        <f>(F623/F611)*O64</f>
        <v>0</v>
      </c>
      <c r="G679" s="1">
        <f>(G624/G611)*O78</f>
        <v>0</v>
      </c>
      <c r="H679" s="1">
        <f>(H627/H611)*O60</f>
        <v>0</v>
      </c>
      <c r="I679" s="1" t="e">
        <f>(I628/I611)*O79</f>
        <v>#DIV/0!</v>
      </c>
      <c r="J679" s="1" t="e">
        <f>(J629/J611)*O80</f>
        <v>#DIV/0!</v>
      </c>
      <c r="K679" s="1" t="e">
        <f>(K643/K611)*O76</f>
        <v>#DIV/0!</v>
      </c>
      <c r="L679" s="1" t="e">
        <f>(L646/L611)*O81</f>
        <v>#DIV/0!</v>
      </c>
      <c r="M679" s="1" t="e">
        <f t="shared" si="19"/>
        <v>#DIV/0!</v>
      </c>
      <c r="N679" s="149" t="s">
        <v>716</v>
      </c>
    </row>
    <row r="680" spans="1:14" ht="12.65" customHeight="1" x14ac:dyDescent="0.3">
      <c r="A680" s="147">
        <v>7020</v>
      </c>
      <c r="B680" s="149" t="s">
        <v>717</v>
      </c>
      <c r="C680" s="1">
        <f>P72</f>
        <v>1012100</v>
      </c>
      <c r="D680" s="1">
        <f>(D614/D611)*P77</f>
        <v>79224.020531377217</v>
      </c>
      <c r="E680" s="1">
        <f>(E622/E611)*SUM(C680:D680)</f>
        <v>50091.791697362009</v>
      </c>
      <c r="F680" s="1">
        <f>(F623/F611)*P64</f>
        <v>22528.286843902169</v>
      </c>
      <c r="G680" s="1">
        <f>(G624/G611)*P78</f>
        <v>0</v>
      </c>
      <c r="H680" s="1">
        <f>(H627/H611)*P60</f>
        <v>27090.104826567615</v>
      </c>
      <c r="I680" s="1" t="e">
        <f>(I628/I611)*P79</f>
        <v>#DIV/0!</v>
      </c>
      <c r="J680" s="1" t="e">
        <f>(J629/J611)*P80</f>
        <v>#DIV/0!</v>
      </c>
      <c r="K680" s="1" t="e">
        <f>(K643/K611)*P76</f>
        <v>#DIV/0!</v>
      </c>
      <c r="L680" s="1" t="e">
        <f>(L646/L611)*P81</f>
        <v>#DIV/0!</v>
      </c>
      <c r="M680" s="1" t="e">
        <f t="shared" si="19"/>
        <v>#DIV/0!</v>
      </c>
      <c r="N680" s="149" t="s">
        <v>718</v>
      </c>
    </row>
    <row r="681" spans="1:14" ht="12.65" customHeight="1" x14ac:dyDescent="0.3">
      <c r="A681" s="147">
        <v>7030</v>
      </c>
      <c r="B681" s="149" t="s">
        <v>719</v>
      </c>
      <c r="C681" s="1">
        <f>Q72</f>
        <v>0</v>
      </c>
      <c r="D681" s="1">
        <f>(D614/D611)*Q77</f>
        <v>0</v>
      </c>
      <c r="E681" s="1">
        <f>(E622/E611)*SUM(C681:D681)</f>
        <v>0</v>
      </c>
      <c r="F681" s="1">
        <f>(F623/F611)*Q64</f>
        <v>0</v>
      </c>
      <c r="G681" s="1">
        <f>(G624/G611)*Q78</f>
        <v>0</v>
      </c>
      <c r="H681" s="1">
        <f>(H627/H611)*Q60</f>
        <v>0</v>
      </c>
      <c r="I681" s="1" t="e">
        <f>(I628/I611)*Q79</f>
        <v>#DIV/0!</v>
      </c>
      <c r="J681" s="1" t="e">
        <f>(J629/J611)*Q80</f>
        <v>#DIV/0!</v>
      </c>
      <c r="K681" s="1" t="e">
        <f>(K643/K611)*Q76</f>
        <v>#DIV/0!</v>
      </c>
      <c r="L681" s="1" t="e">
        <f>(L646/L611)*Q81</f>
        <v>#DIV/0!</v>
      </c>
      <c r="M681" s="1" t="e">
        <f t="shared" si="19"/>
        <v>#DIV/0!</v>
      </c>
      <c r="N681" s="149" t="s">
        <v>720</v>
      </c>
    </row>
    <row r="682" spans="1:14" ht="12.65" customHeight="1" x14ac:dyDescent="0.3">
      <c r="A682" s="147">
        <v>7040</v>
      </c>
      <c r="B682" s="149" t="s">
        <v>122</v>
      </c>
      <c r="C682" s="1">
        <f>R72</f>
        <v>496877</v>
      </c>
      <c r="D682" s="1">
        <f>(D614/D611)*R77</f>
        <v>977.82796121850981</v>
      </c>
      <c r="E682" s="1">
        <f>(E622/E611)*SUM(C682:D682)</f>
        <v>22851.545341791854</v>
      </c>
      <c r="F682" s="1">
        <f>(F623/F611)*R64</f>
        <v>133.47007575791966</v>
      </c>
      <c r="G682" s="1">
        <f>(G624/G611)*R78</f>
        <v>0</v>
      </c>
      <c r="H682" s="1">
        <f>(H627/H611)*R60</f>
        <v>11741.841101298656</v>
      </c>
      <c r="I682" s="1" t="e">
        <f>(I628/I611)*R79</f>
        <v>#DIV/0!</v>
      </c>
      <c r="J682" s="1" t="e">
        <f>(J629/J611)*R80</f>
        <v>#DIV/0!</v>
      </c>
      <c r="K682" s="1" t="e">
        <f>(K643/K611)*R76</f>
        <v>#DIV/0!</v>
      </c>
      <c r="L682" s="1" t="e">
        <f>(L646/L611)*R81</f>
        <v>#DIV/0!</v>
      </c>
      <c r="M682" s="1" t="e">
        <f t="shared" si="19"/>
        <v>#DIV/0!</v>
      </c>
      <c r="N682" s="149" t="s">
        <v>721</v>
      </c>
    </row>
    <row r="683" spans="1:14" ht="12.65" customHeight="1" x14ac:dyDescent="0.3">
      <c r="A683" s="147">
        <v>7050</v>
      </c>
      <c r="B683" s="149" t="s">
        <v>722</v>
      </c>
      <c r="C683" s="1">
        <f>S72</f>
        <v>3014</v>
      </c>
      <c r="D683" s="1">
        <f>(D614/D611)*S77</f>
        <v>0</v>
      </c>
      <c r="E683" s="1">
        <f>(E622/E611)*SUM(C683:D683)</f>
        <v>138.34265290187321</v>
      </c>
      <c r="F683" s="1">
        <f>(F623/F611)*S64</f>
        <v>0</v>
      </c>
      <c r="G683" s="1">
        <f>(G624/G611)*S78</f>
        <v>0</v>
      </c>
      <c r="H683" s="1">
        <f>(H627/H611)*S60</f>
        <v>0</v>
      </c>
      <c r="I683" s="1" t="e">
        <f>(I628/I611)*S79</f>
        <v>#DIV/0!</v>
      </c>
      <c r="J683" s="1" t="e">
        <f>(J629/J611)*S80</f>
        <v>#DIV/0!</v>
      </c>
      <c r="K683" s="1" t="e">
        <f>(K643/K611)*S76</f>
        <v>#DIV/0!</v>
      </c>
      <c r="L683" s="1" t="e">
        <f>(L646/L611)*S81</f>
        <v>#DIV/0!</v>
      </c>
      <c r="M683" s="1" t="e">
        <f t="shared" si="19"/>
        <v>#DIV/0!</v>
      </c>
      <c r="N683" s="149" t="s">
        <v>723</v>
      </c>
    </row>
    <row r="684" spans="1:14" ht="12.65" customHeight="1" x14ac:dyDescent="0.3">
      <c r="A684" s="147">
        <v>7060</v>
      </c>
      <c r="B684" s="149" t="s">
        <v>724</v>
      </c>
      <c r="C684" s="1">
        <f>T72</f>
        <v>0</v>
      </c>
      <c r="D684" s="1">
        <f>(D614/D611)*T77</f>
        <v>0</v>
      </c>
      <c r="E684" s="1">
        <f>(E622/E611)*SUM(C684:D684)</f>
        <v>0</v>
      </c>
      <c r="F684" s="1">
        <f>(F623/F611)*T64</f>
        <v>0</v>
      </c>
      <c r="G684" s="1">
        <f>(G624/G611)*T78</f>
        <v>0</v>
      </c>
      <c r="H684" s="1">
        <f>(H627/H611)*T60</f>
        <v>0</v>
      </c>
      <c r="I684" s="1" t="e">
        <f>(I628/I611)*T79</f>
        <v>#DIV/0!</v>
      </c>
      <c r="J684" s="1" t="e">
        <f>(J629/J611)*T80</f>
        <v>#DIV/0!</v>
      </c>
      <c r="K684" s="1" t="e">
        <f>(K643/K611)*T76</f>
        <v>#DIV/0!</v>
      </c>
      <c r="L684" s="1" t="e">
        <f>(L646/L611)*T81</f>
        <v>#DIV/0!</v>
      </c>
      <c r="M684" s="1" t="e">
        <f t="shared" si="19"/>
        <v>#DIV/0!</v>
      </c>
      <c r="N684" s="149" t="s">
        <v>725</v>
      </c>
    </row>
    <row r="685" spans="1:14" ht="12.65" customHeight="1" x14ac:dyDescent="0.3">
      <c r="A685" s="147">
        <v>7070</v>
      </c>
      <c r="B685" s="149" t="s">
        <v>125</v>
      </c>
      <c r="C685" s="1">
        <f>U72</f>
        <v>1770546</v>
      </c>
      <c r="D685" s="1">
        <f>(D614/D611)*U77</f>
        <v>35341.496312611853</v>
      </c>
      <c r="E685" s="1">
        <f>(E622/E611)*SUM(C685:D685)</f>
        <v>82890.267777773217</v>
      </c>
      <c r="F685" s="1">
        <f>(F623/F611)*U64</f>
        <v>49422.507109122984</v>
      </c>
      <c r="G685" s="1">
        <f>(G624/G611)*U78</f>
        <v>0</v>
      </c>
      <c r="H685" s="1">
        <f>(H627/H611)*U60</f>
        <v>60973.703433172304</v>
      </c>
      <c r="I685" s="1" t="e">
        <f>(I628/I611)*U79</f>
        <v>#DIV/0!</v>
      </c>
      <c r="J685" s="1" t="e">
        <f>(J629/J611)*U80</f>
        <v>#DIV/0!</v>
      </c>
      <c r="K685" s="1" t="e">
        <f>(K643/K611)*U76</f>
        <v>#DIV/0!</v>
      </c>
      <c r="L685" s="1" t="e">
        <f>(L646/L611)*U81</f>
        <v>#DIV/0!</v>
      </c>
      <c r="M685" s="1" t="e">
        <f t="shared" si="19"/>
        <v>#DIV/0!</v>
      </c>
      <c r="N685" s="149" t="s">
        <v>726</v>
      </c>
    </row>
    <row r="686" spans="1:14" ht="12.65" customHeight="1" x14ac:dyDescent="0.3">
      <c r="A686" s="147">
        <v>7110</v>
      </c>
      <c r="B686" s="149" t="s">
        <v>727</v>
      </c>
      <c r="C686" s="1">
        <f>V72</f>
        <v>0</v>
      </c>
      <c r="D686" s="1">
        <f>(D614/D611)*V77</f>
        <v>0</v>
      </c>
      <c r="E686" s="1">
        <f>(E622/E611)*SUM(C686:D686)</f>
        <v>0</v>
      </c>
      <c r="F686" s="1">
        <f>(F623/F611)*V64</f>
        <v>0</v>
      </c>
      <c r="G686" s="1">
        <f>(G624/G611)*V78</f>
        <v>0</v>
      </c>
      <c r="H686" s="1">
        <f>(H627/H611)*V60</f>
        <v>0</v>
      </c>
      <c r="I686" s="1" t="e">
        <f>(I628/I611)*V79</f>
        <v>#DIV/0!</v>
      </c>
      <c r="J686" s="1" t="e">
        <f>(J629/J611)*V80</f>
        <v>#DIV/0!</v>
      </c>
      <c r="K686" s="1" t="e">
        <f>(K643/K611)*V76</f>
        <v>#DIV/0!</v>
      </c>
      <c r="L686" s="1" t="e">
        <f>(L646/L611)*V81</f>
        <v>#DIV/0!</v>
      </c>
      <c r="M686" s="1" t="e">
        <f t="shared" si="19"/>
        <v>#DIV/0!</v>
      </c>
      <c r="N686" s="149" t="s">
        <v>728</v>
      </c>
    </row>
    <row r="687" spans="1:14" ht="12.65" customHeight="1" x14ac:dyDescent="0.3">
      <c r="A687" s="147">
        <v>7120</v>
      </c>
      <c r="B687" s="149" t="s">
        <v>729</v>
      </c>
      <c r="C687" s="1">
        <f>W72</f>
        <v>0</v>
      </c>
      <c r="D687" s="1">
        <f>(D614/D611)*W77</f>
        <v>0</v>
      </c>
      <c r="E687" s="1">
        <f>(E622/E611)*SUM(C687:D687)</f>
        <v>0</v>
      </c>
      <c r="F687" s="1">
        <f>(F623/F611)*W64</f>
        <v>0</v>
      </c>
      <c r="G687" s="1">
        <f>(G624/G611)*W78</f>
        <v>0</v>
      </c>
      <c r="H687" s="1">
        <f>(H627/H611)*W60</f>
        <v>0</v>
      </c>
      <c r="I687" s="1" t="e">
        <f>(I628/I611)*W79</f>
        <v>#DIV/0!</v>
      </c>
      <c r="J687" s="1" t="e">
        <f>(J629/J611)*W80</f>
        <v>#DIV/0!</v>
      </c>
      <c r="K687" s="1" t="e">
        <f>(K643/K611)*W76</f>
        <v>#DIV/0!</v>
      </c>
      <c r="L687" s="1" t="e">
        <f>(L646/L611)*W81</f>
        <v>#DIV/0!</v>
      </c>
      <c r="M687" s="1" t="e">
        <f t="shared" si="19"/>
        <v>#DIV/0!</v>
      </c>
      <c r="N687" s="149" t="s">
        <v>730</v>
      </c>
    </row>
    <row r="688" spans="1:14" ht="12.65" customHeight="1" x14ac:dyDescent="0.3">
      <c r="A688" s="147">
        <v>7130</v>
      </c>
      <c r="B688" s="149" t="s">
        <v>731</v>
      </c>
      <c r="C688" s="1">
        <f>X72</f>
        <v>2</v>
      </c>
      <c r="D688" s="1">
        <f>(D614/D611)*X77</f>
        <v>0</v>
      </c>
      <c r="E688" s="1">
        <f>(E622/E611)*SUM(C688:D688)</f>
        <v>9.1800035104096359E-2</v>
      </c>
      <c r="F688" s="1">
        <f>(F623/F611)*X64</f>
        <v>0.27073037679091211</v>
      </c>
      <c r="G688" s="1">
        <f>(G624/G611)*X78</f>
        <v>0</v>
      </c>
      <c r="H688" s="1">
        <f>(H627/H611)*X60</f>
        <v>0</v>
      </c>
      <c r="I688" s="1" t="e">
        <f>(I628/I611)*X79</f>
        <v>#DIV/0!</v>
      </c>
      <c r="J688" s="1" t="e">
        <f>(J629/J611)*X80</f>
        <v>#DIV/0!</v>
      </c>
      <c r="K688" s="1" t="e">
        <f>(K643/K611)*X76</f>
        <v>#DIV/0!</v>
      </c>
      <c r="L688" s="1" t="e">
        <f>(L646/L611)*X81</f>
        <v>#DIV/0!</v>
      </c>
      <c r="M688" s="1" t="e">
        <f t="shared" si="19"/>
        <v>#DIV/0!</v>
      </c>
      <c r="N688" s="149" t="s">
        <v>732</v>
      </c>
    </row>
    <row r="689" spans="1:14" ht="12.65" customHeight="1" x14ac:dyDescent="0.3">
      <c r="A689" s="147">
        <v>7140</v>
      </c>
      <c r="B689" s="149" t="s">
        <v>733</v>
      </c>
      <c r="C689" s="1">
        <f>Y72</f>
        <v>1242092</v>
      </c>
      <c r="D689" s="1">
        <f>(D614/D611)*Y77</f>
        <v>0</v>
      </c>
      <c r="E689" s="1">
        <f>(E622/E611)*SUM(C689:D689)</f>
        <v>57012.044601258625</v>
      </c>
      <c r="F689" s="1">
        <f>(F623/F611)*Y64</f>
        <v>3779.3960600011328</v>
      </c>
      <c r="G689" s="1">
        <f>(G624/G611)*Y78</f>
        <v>0</v>
      </c>
      <c r="H689" s="1">
        <f>(H627/H611)*Y60</f>
        <v>34722.30154241174</v>
      </c>
      <c r="I689" s="1" t="e">
        <f>(I628/I611)*Y79</f>
        <v>#DIV/0!</v>
      </c>
      <c r="J689" s="1" t="e">
        <f>(J629/J611)*Y80</f>
        <v>#DIV/0!</v>
      </c>
      <c r="K689" s="1" t="e">
        <f>(K643/K611)*Y76</f>
        <v>#DIV/0!</v>
      </c>
      <c r="L689" s="1" t="e">
        <f>(L646/L611)*Y81</f>
        <v>#DIV/0!</v>
      </c>
      <c r="M689" s="1" t="e">
        <f t="shared" si="19"/>
        <v>#DIV/0!</v>
      </c>
      <c r="N689" s="149" t="s">
        <v>734</v>
      </c>
    </row>
    <row r="690" spans="1:14" ht="12.65" customHeight="1" x14ac:dyDescent="0.3">
      <c r="A690" s="147">
        <v>7150</v>
      </c>
      <c r="B690" s="149" t="s">
        <v>735</v>
      </c>
      <c r="C690" s="1">
        <f>Z72</f>
        <v>251533</v>
      </c>
      <c r="D690" s="1">
        <f>(D614/D611)*Z77</f>
        <v>75831.556176129336</v>
      </c>
      <c r="E690" s="1">
        <f>(E622/E611)*SUM(C690:D690)</f>
        <v>15026.038874402799</v>
      </c>
      <c r="F690" s="1">
        <f>(F623/F611)*Z64</f>
        <v>34.112027475654926</v>
      </c>
      <c r="G690" s="1">
        <f>(G624/G611)*Z78</f>
        <v>0</v>
      </c>
      <c r="H690" s="1">
        <f>(H627/H611)*Z60</f>
        <v>7464.4561286827175</v>
      </c>
      <c r="I690" s="1" t="e">
        <f>(I628/I611)*Z79</f>
        <v>#DIV/0!</v>
      </c>
      <c r="J690" s="1" t="e">
        <f>(J629/J611)*Z80</f>
        <v>#DIV/0!</v>
      </c>
      <c r="K690" s="1" t="e">
        <f>(K643/K611)*Z76</f>
        <v>#DIV/0!</v>
      </c>
      <c r="L690" s="1" t="e">
        <f>(L646/L611)*Z81</f>
        <v>#DIV/0!</v>
      </c>
      <c r="M690" s="1" t="e">
        <f t="shared" si="19"/>
        <v>#DIV/0!</v>
      </c>
      <c r="N690" s="149" t="s">
        <v>736</v>
      </c>
    </row>
    <row r="691" spans="1:14" ht="12.65" customHeight="1" x14ac:dyDescent="0.3">
      <c r="A691" s="147">
        <v>7160</v>
      </c>
      <c r="B691" s="149" t="s">
        <v>737</v>
      </c>
      <c r="C691" s="1">
        <f>AA72</f>
        <v>0</v>
      </c>
      <c r="D691" s="1">
        <f>(D614/D611)*AA77</f>
        <v>0</v>
      </c>
      <c r="E691" s="1">
        <f>(E622/E611)*SUM(C691:D691)</f>
        <v>0</v>
      </c>
      <c r="F691" s="1">
        <f>(F623/F611)*AA64</f>
        <v>0</v>
      </c>
      <c r="G691" s="1">
        <f>(G624/G611)*AA78</f>
        <v>0</v>
      </c>
      <c r="H691" s="1">
        <f>(H627/H611)*AA60</f>
        <v>0</v>
      </c>
      <c r="I691" s="1" t="e">
        <f>(I628/I611)*AA79</f>
        <v>#DIV/0!</v>
      </c>
      <c r="J691" s="1" t="e">
        <f>(J629/J611)*AA80</f>
        <v>#DIV/0!</v>
      </c>
      <c r="K691" s="1" t="e">
        <f>(K643/K611)*AA76</f>
        <v>#DIV/0!</v>
      </c>
      <c r="L691" s="1" t="e">
        <f>(L646/L611)*AA81</f>
        <v>#DIV/0!</v>
      </c>
      <c r="M691" s="1" t="e">
        <f t="shared" si="19"/>
        <v>#DIV/0!</v>
      </c>
      <c r="N691" s="149" t="s">
        <v>738</v>
      </c>
    </row>
    <row r="692" spans="1:14" ht="12.65" customHeight="1" x14ac:dyDescent="0.3">
      <c r="A692" s="147">
        <v>7170</v>
      </c>
      <c r="B692" s="149" t="s">
        <v>131</v>
      </c>
      <c r="C692" s="1">
        <f>AB72</f>
        <v>359828</v>
      </c>
      <c r="D692" s="1">
        <f>(D614/D611)*AB77</f>
        <v>1796.0105410135893</v>
      </c>
      <c r="E692" s="1">
        <f>(E622/E611)*SUM(C692:D692)</f>
        <v>16598.548431074581</v>
      </c>
      <c r="F692" s="1">
        <f>(F623/F611)*AB64</f>
        <v>75234.753423498914</v>
      </c>
      <c r="G692" s="1">
        <f>(G624/G611)*AB78</f>
        <v>0</v>
      </c>
      <c r="H692" s="1">
        <f>(H627/H611)*AB60</f>
        <v>8051.54818374765</v>
      </c>
      <c r="I692" s="1" t="e">
        <f>(I628/I611)*AB79</f>
        <v>#DIV/0!</v>
      </c>
      <c r="J692" s="1" t="e">
        <f>(J629/J611)*AB80</f>
        <v>#DIV/0!</v>
      </c>
      <c r="K692" s="1" t="e">
        <f>(K643/K611)*AB76</f>
        <v>#DIV/0!</v>
      </c>
      <c r="L692" s="1" t="e">
        <f>(L646/L611)*AB81</f>
        <v>#DIV/0!</v>
      </c>
      <c r="M692" s="1" t="e">
        <f t="shared" si="19"/>
        <v>#DIV/0!</v>
      </c>
      <c r="N692" s="149" t="s">
        <v>739</v>
      </c>
    </row>
    <row r="693" spans="1:14" ht="12.65" customHeight="1" x14ac:dyDescent="0.3">
      <c r="A693" s="147">
        <v>7180</v>
      </c>
      <c r="B693" s="149" t="s">
        <v>740</v>
      </c>
      <c r="C693" s="1">
        <f>AC72</f>
        <v>233204</v>
      </c>
      <c r="D693" s="1">
        <f>(D614/D611)*AC77</f>
        <v>19796.027296505341</v>
      </c>
      <c r="E693" s="1">
        <f>(E622/E611)*SUM(C693:D693)</f>
        <v>11612.705693578264</v>
      </c>
      <c r="F693" s="1">
        <f>(F623/F611)*AC64</f>
        <v>333.40445901800825</v>
      </c>
      <c r="G693" s="1">
        <f>(G624/G611)*AC78</f>
        <v>0</v>
      </c>
      <c r="H693" s="1">
        <f>(H627/H611)*AC60</f>
        <v>9561.2134682003343</v>
      </c>
      <c r="I693" s="1" t="e">
        <f>(I628/I611)*AC79</f>
        <v>#DIV/0!</v>
      </c>
      <c r="J693" s="1" t="e">
        <f>(J629/J611)*AC80</f>
        <v>#DIV/0!</v>
      </c>
      <c r="K693" s="1" t="e">
        <f>(K643/K611)*AC76</f>
        <v>#DIV/0!</v>
      </c>
      <c r="L693" s="1" t="e">
        <f>(L646/L611)*AC81</f>
        <v>#DIV/0!</v>
      </c>
      <c r="M693" s="1" t="e">
        <f t="shared" si="19"/>
        <v>#DIV/0!</v>
      </c>
      <c r="N693" s="149" t="s">
        <v>741</v>
      </c>
    </row>
    <row r="694" spans="1:14" ht="12.65" customHeight="1" x14ac:dyDescent="0.3">
      <c r="A694" s="147">
        <v>7190</v>
      </c>
      <c r="B694" s="149" t="s">
        <v>133</v>
      </c>
      <c r="C694" s="1">
        <f>AD72</f>
        <v>0</v>
      </c>
      <c r="D694" s="1">
        <f>(D614/D611)*AD77</f>
        <v>0</v>
      </c>
      <c r="E694" s="1">
        <f>(E622/E611)*SUM(C694:D694)</f>
        <v>0</v>
      </c>
      <c r="F694" s="1">
        <f>(F623/F611)*AD64</f>
        <v>0</v>
      </c>
      <c r="G694" s="1">
        <f>(G624/G611)*AD78</f>
        <v>0</v>
      </c>
      <c r="H694" s="1">
        <f>(H627/H611)*AD60</f>
        <v>0</v>
      </c>
      <c r="I694" s="1" t="e">
        <f>(I628/I611)*AD79</f>
        <v>#DIV/0!</v>
      </c>
      <c r="J694" s="1" t="e">
        <f>(J629/J611)*AD80</f>
        <v>#DIV/0!</v>
      </c>
      <c r="K694" s="1" t="e">
        <f>(K643/K611)*AD76</f>
        <v>#DIV/0!</v>
      </c>
      <c r="L694" s="1" t="e">
        <f>(L646/L611)*AD81</f>
        <v>#DIV/0!</v>
      </c>
      <c r="M694" s="1" t="e">
        <f t="shared" si="19"/>
        <v>#DIV/0!</v>
      </c>
      <c r="N694" s="149" t="s">
        <v>742</v>
      </c>
    </row>
    <row r="695" spans="1:14" ht="12.65" customHeight="1" x14ac:dyDescent="0.3">
      <c r="A695" s="147">
        <v>7200</v>
      </c>
      <c r="B695" s="149" t="s">
        <v>743</v>
      </c>
      <c r="C695" s="1">
        <f>AE72</f>
        <v>631012</v>
      </c>
      <c r="D695" s="1">
        <f>(D614/D611)*AE77</f>
        <v>15964.538142343017</v>
      </c>
      <c r="E695" s="1">
        <f>(E622/E611)*SUM(C695:D695)</f>
        <v>29696.234456496913</v>
      </c>
      <c r="F695" s="1">
        <f>(F623/F611)*AE64</f>
        <v>1878.7334497405345</v>
      </c>
      <c r="G695" s="1">
        <f>(G624/G611)*AE78</f>
        <v>0</v>
      </c>
      <c r="H695" s="1">
        <f>(H627/H611)*AE60</f>
        <v>37322.280643413593</v>
      </c>
      <c r="I695" s="1" t="e">
        <f>(I628/I611)*AE79</f>
        <v>#DIV/0!</v>
      </c>
      <c r="J695" s="1" t="e">
        <f>(J629/J611)*AE80</f>
        <v>#DIV/0!</v>
      </c>
      <c r="K695" s="1" t="e">
        <f>(K643/K611)*AE76</f>
        <v>#DIV/0!</v>
      </c>
      <c r="L695" s="1" t="e">
        <f>(L646/L611)*AE81</f>
        <v>#DIV/0!</v>
      </c>
      <c r="M695" s="1" t="e">
        <f t="shared" si="19"/>
        <v>#DIV/0!</v>
      </c>
      <c r="N695" s="149" t="s">
        <v>744</v>
      </c>
    </row>
    <row r="696" spans="1:14" ht="12.65" customHeight="1" x14ac:dyDescent="0.3">
      <c r="A696" s="147">
        <v>7220</v>
      </c>
      <c r="B696" s="149" t="s">
        <v>745</v>
      </c>
      <c r="C696" s="1">
        <f>AF72</f>
        <v>19110</v>
      </c>
      <c r="D696" s="1">
        <f>(D614/D611)*AF77</f>
        <v>0</v>
      </c>
      <c r="E696" s="1">
        <f>(E622/E611)*SUM(C696:D696)</f>
        <v>877.14933541964069</v>
      </c>
      <c r="F696" s="1">
        <f>(F623/F611)*AF64</f>
        <v>159.05409636466086</v>
      </c>
      <c r="G696" s="1">
        <f>(G624/G611)*AF78</f>
        <v>0</v>
      </c>
      <c r="H696" s="1">
        <f>(H627/H611)*AF60</f>
        <v>0</v>
      </c>
      <c r="I696" s="1" t="e">
        <f>(I628/I611)*AF79</f>
        <v>#DIV/0!</v>
      </c>
      <c r="J696" s="1" t="e">
        <f>(J629/J611)*AF80</f>
        <v>#DIV/0!</v>
      </c>
      <c r="K696" s="1" t="e">
        <f>(K643/K611)*AF76</f>
        <v>#DIV/0!</v>
      </c>
      <c r="L696" s="1" t="e">
        <f>(L646/L611)*AF81</f>
        <v>#DIV/0!</v>
      </c>
      <c r="M696" s="1" t="e">
        <f t="shared" si="19"/>
        <v>#DIV/0!</v>
      </c>
      <c r="N696" s="149" t="s">
        <v>746</v>
      </c>
    </row>
    <row r="697" spans="1:14" ht="12.65" customHeight="1" x14ac:dyDescent="0.3">
      <c r="A697" s="147">
        <v>7230</v>
      </c>
      <c r="B697" s="149" t="s">
        <v>747</v>
      </c>
      <c r="C697" s="1">
        <f>AG72</f>
        <v>3990132</v>
      </c>
      <c r="D697" s="1">
        <f>(D614/D611)*AG77</f>
        <v>101594.32960333537</v>
      </c>
      <c r="E697" s="1">
        <f>(E622/E611)*SUM(C697:D697)</f>
        <v>187810.31034697077</v>
      </c>
      <c r="F697" s="1">
        <f>(F623/F611)*AG64</f>
        <v>18625.437732084381</v>
      </c>
      <c r="G697" s="1">
        <f>(G624/G611)*AG78</f>
        <v>18175.061127242112</v>
      </c>
      <c r="H697" s="1">
        <f>(H627/H611)*AG60</f>
        <v>103663.68286575099</v>
      </c>
      <c r="I697" s="1" t="e">
        <f>(I628/I611)*AG79</f>
        <v>#DIV/0!</v>
      </c>
      <c r="J697" s="1" t="e">
        <f>(J629/J611)*AG80</f>
        <v>#DIV/0!</v>
      </c>
      <c r="K697" s="1" t="e">
        <f>(K643/K611)*AG76</f>
        <v>#DIV/0!</v>
      </c>
      <c r="L697" s="1" t="e">
        <f>(L646/L611)*AG81</f>
        <v>#DIV/0!</v>
      </c>
      <c r="M697" s="1" t="e">
        <f t="shared" si="19"/>
        <v>#DIV/0!</v>
      </c>
      <c r="N697" s="149" t="s">
        <v>748</v>
      </c>
    </row>
    <row r="698" spans="1:14" ht="12.65" customHeight="1" x14ac:dyDescent="0.3">
      <c r="A698" s="147">
        <v>7240</v>
      </c>
      <c r="B698" s="149" t="s">
        <v>135</v>
      </c>
      <c r="C698" s="1">
        <f>AH72</f>
        <v>0</v>
      </c>
      <c r="D698" s="1">
        <f>(D614/D611)*AH77</f>
        <v>0</v>
      </c>
      <c r="E698" s="1">
        <f>(E622/E611)*SUM(C698:D698)</f>
        <v>0</v>
      </c>
      <c r="F698" s="1">
        <f>(F623/F611)*AH64</f>
        <v>0</v>
      </c>
      <c r="G698" s="1">
        <f>(G624/G611)*AH78</f>
        <v>0</v>
      </c>
      <c r="H698" s="1">
        <f>(H627/H611)*AH60</f>
        <v>0</v>
      </c>
      <c r="I698" s="1" t="e">
        <f>(I628/I611)*AH79</f>
        <v>#DIV/0!</v>
      </c>
      <c r="J698" s="1" t="e">
        <f>(J629/J611)*AH80</f>
        <v>#DIV/0!</v>
      </c>
      <c r="K698" s="1" t="e">
        <f>(K643/K611)*AH76</f>
        <v>#DIV/0!</v>
      </c>
      <c r="L698" s="1" t="e">
        <f>(L646/L611)*AH81</f>
        <v>#DIV/0!</v>
      </c>
      <c r="M698" s="1" t="e">
        <f t="shared" si="19"/>
        <v>#DIV/0!</v>
      </c>
      <c r="N698" s="149" t="s">
        <v>749</v>
      </c>
    </row>
    <row r="699" spans="1:14" ht="12.65" customHeight="1" x14ac:dyDescent="0.3">
      <c r="A699" s="147">
        <v>7250</v>
      </c>
      <c r="B699" s="149" t="s">
        <v>750</v>
      </c>
      <c r="C699" s="1">
        <f>AI72</f>
        <v>0</v>
      </c>
      <c r="D699" s="1">
        <f>(D614/D611)*AI77</f>
        <v>0</v>
      </c>
      <c r="E699" s="1">
        <f>(E622/E611)*SUM(C699:D699)</f>
        <v>0</v>
      </c>
      <c r="F699" s="1">
        <f>(F623/F611)*AI64</f>
        <v>0</v>
      </c>
      <c r="G699" s="1">
        <f>(G624/G611)*AI78</f>
        <v>0</v>
      </c>
      <c r="H699" s="1">
        <f>(H627/H611)*AI60</f>
        <v>0</v>
      </c>
      <c r="I699" s="1" t="e">
        <f>(I628/I611)*AI79</f>
        <v>#DIV/0!</v>
      </c>
      <c r="J699" s="1" t="e">
        <f>(J629/J611)*AI80</f>
        <v>#DIV/0!</v>
      </c>
      <c r="K699" s="1" t="e">
        <f>(K643/K611)*AI76</f>
        <v>#DIV/0!</v>
      </c>
      <c r="L699" s="1" t="e">
        <f>(L646/L611)*AI81</f>
        <v>#DIV/0!</v>
      </c>
      <c r="M699" s="1" t="e">
        <f t="shared" si="19"/>
        <v>#DIV/0!</v>
      </c>
      <c r="N699" s="149" t="s">
        <v>751</v>
      </c>
    </row>
    <row r="700" spans="1:14" ht="12.65" customHeight="1" x14ac:dyDescent="0.3">
      <c r="A700" s="147">
        <v>7260</v>
      </c>
      <c r="B700" s="149" t="s">
        <v>137</v>
      </c>
      <c r="C700" s="1">
        <f>AJ72</f>
        <v>5001333</v>
      </c>
      <c r="D700" s="1">
        <f>(D614/D611)*AJ77</f>
        <v>204445.86658538025</v>
      </c>
      <c r="E700" s="1">
        <f>(E622/E611)*SUM(C700:D700)</f>
        <v>238945.34134835043</v>
      </c>
      <c r="F700" s="1">
        <f>(F623/F611)*AJ64</f>
        <v>23210.527393415268</v>
      </c>
      <c r="G700" s="1">
        <f>(G624/G611)*AJ78</f>
        <v>0</v>
      </c>
      <c r="H700" s="1">
        <f>(H627/H611)*AJ60</f>
        <v>199779.03930923858</v>
      </c>
      <c r="I700" s="1" t="e">
        <f>(I628/I611)*AJ79</f>
        <v>#DIV/0!</v>
      </c>
      <c r="J700" s="1" t="e">
        <f>(J629/J611)*AJ80</f>
        <v>#DIV/0!</v>
      </c>
      <c r="K700" s="1" t="e">
        <f>(K643/K611)*AJ76</f>
        <v>#DIV/0!</v>
      </c>
      <c r="L700" s="1" t="e">
        <f>(L646/L611)*AJ81</f>
        <v>#DIV/0!</v>
      </c>
      <c r="M700" s="1" t="e">
        <f t="shared" si="19"/>
        <v>#DIV/0!</v>
      </c>
      <c r="N700" s="149" t="s">
        <v>752</v>
      </c>
    </row>
    <row r="701" spans="1:14" ht="12.65" customHeight="1" x14ac:dyDescent="0.3">
      <c r="A701" s="147">
        <v>7310</v>
      </c>
      <c r="B701" s="149" t="s">
        <v>753</v>
      </c>
      <c r="C701" s="1">
        <f>AK72</f>
        <v>30967</v>
      </c>
      <c r="D701" s="1">
        <f>(D614/D611)*AK77</f>
        <v>399.11345355857543</v>
      </c>
      <c r="E701" s="1">
        <f>(E622/E611)*SUM(C701:D701)</f>
        <v>1439.7051580578732</v>
      </c>
      <c r="F701" s="1">
        <f>(F623/F611)*AK64</f>
        <v>0</v>
      </c>
      <c r="G701" s="1">
        <f>(G624/G611)*AK78</f>
        <v>0</v>
      </c>
      <c r="H701" s="1">
        <f>(H627/H611)*AK60</f>
        <v>3941.9037982931204</v>
      </c>
      <c r="I701" s="1" t="e">
        <f>(I628/I611)*AK79</f>
        <v>#DIV/0!</v>
      </c>
      <c r="J701" s="1" t="e">
        <f>(J629/J611)*AK80</f>
        <v>#DIV/0!</v>
      </c>
      <c r="K701" s="1" t="e">
        <f>(K643/K611)*AK76</f>
        <v>#DIV/0!</v>
      </c>
      <c r="L701" s="1" t="e">
        <f>(L646/L611)*AK81</f>
        <v>#DIV/0!</v>
      </c>
      <c r="M701" s="1" t="e">
        <f t="shared" si="19"/>
        <v>#DIV/0!</v>
      </c>
      <c r="N701" s="149" t="s">
        <v>754</v>
      </c>
    </row>
    <row r="702" spans="1:14" ht="12.65" customHeight="1" x14ac:dyDescent="0.3">
      <c r="A702" s="147">
        <v>7320</v>
      </c>
      <c r="B702" s="149" t="s">
        <v>755</v>
      </c>
      <c r="C702" s="1">
        <f>AL72</f>
        <v>1577</v>
      </c>
      <c r="D702" s="1">
        <f>(D614/D611)*AL77</f>
        <v>1197.3403606757263</v>
      </c>
      <c r="E702" s="1">
        <f>(E622/E611)*SUM(C702:D702)</f>
        <v>127.34227125037152</v>
      </c>
      <c r="F702" s="1">
        <f>(F623/F611)*AL64</f>
        <v>0</v>
      </c>
      <c r="G702" s="1">
        <f>(G624/G611)*AL78</f>
        <v>0</v>
      </c>
      <c r="H702" s="1">
        <f>(H627/H611)*AL60</f>
        <v>0</v>
      </c>
      <c r="I702" s="1" t="e">
        <f>(I628/I611)*AL79</f>
        <v>#DIV/0!</v>
      </c>
      <c r="J702" s="1" t="e">
        <f>(J629/J611)*AL80</f>
        <v>#DIV/0!</v>
      </c>
      <c r="K702" s="1" t="e">
        <f>(K643/K611)*AL76</f>
        <v>#DIV/0!</v>
      </c>
      <c r="L702" s="1" t="e">
        <f>(L646/L611)*AL81</f>
        <v>#DIV/0!</v>
      </c>
      <c r="M702" s="1" t="e">
        <f t="shared" si="19"/>
        <v>#DIV/0!</v>
      </c>
      <c r="N702" s="149" t="s">
        <v>756</v>
      </c>
    </row>
    <row r="703" spans="1:14" ht="12.65" customHeight="1" x14ac:dyDescent="0.3">
      <c r="A703" s="147">
        <v>7330</v>
      </c>
      <c r="B703" s="149" t="s">
        <v>757</v>
      </c>
      <c r="C703" s="1">
        <f>AM72</f>
        <v>0</v>
      </c>
      <c r="D703" s="1">
        <f>(D614/D611)*AM77</f>
        <v>0</v>
      </c>
      <c r="E703" s="1">
        <f>(E622/E611)*SUM(C703:D703)</f>
        <v>0</v>
      </c>
      <c r="F703" s="1">
        <f>(F623/F611)*AM64</f>
        <v>0</v>
      </c>
      <c r="G703" s="1">
        <f>(G624/G611)*AM78</f>
        <v>0</v>
      </c>
      <c r="H703" s="1">
        <f>(H627/H611)*AM60</f>
        <v>0</v>
      </c>
      <c r="I703" s="1" t="e">
        <f>(I628/I611)*AM79</f>
        <v>#DIV/0!</v>
      </c>
      <c r="J703" s="1" t="e">
        <f>(J629/J611)*AM80</f>
        <v>#DIV/0!</v>
      </c>
      <c r="K703" s="1" t="e">
        <f>(K643/K611)*AM76</f>
        <v>#DIV/0!</v>
      </c>
      <c r="L703" s="1" t="e">
        <f>(L646/L611)*AM81</f>
        <v>#DIV/0!</v>
      </c>
      <c r="M703" s="1" t="e">
        <f t="shared" si="19"/>
        <v>#DIV/0!</v>
      </c>
      <c r="N703" s="149" t="s">
        <v>758</v>
      </c>
    </row>
    <row r="704" spans="1:14" ht="12.65" customHeight="1" x14ac:dyDescent="0.3">
      <c r="A704" s="147">
        <v>7340</v>
      </c>
      <c r="B704" s="149" t="s">
        <v>759</v>
      </c>
      <c r="C704" s="1">
        <f>AN72</f>
        <v>0</v>
      </c>
      <c r="D704" s="1">
        <f>(D614/D611)*AN77</f>
        <v>0</v>
      </c>
      <c r="E704" s="1">
        <f>(E622/E611)*SUM(C704:D704)</f>
        <v>0</v>
      </c>
      <c r="F704" s="1">
        <f>(F623/F611)*AN64</f>
        <v>0</v>
      </c>
      <c r="G704" s="1">
        <f>(G624/G611)*AN78</f>
        <v>0</v>
      </c>
      <c r="H704" s="1">
        <f>(H627/H611)*AN60</f>
        <v>0</v>
      </c>
      <c r="I704" s="1" t="e">
        <f>(I628/I611)*AN79</f>
        <v>#DIV/0!</v>
      </c>
      <c r="J704" s="1" t="e">
        <f>(J629/J611)*AN80</f>
        <v>#DIV/0!</v>
      </c>
      <c r="K704" s="1" t="e">
        <f>(K643/K611)*AN76</f>
        <v>#DIV/0!</v>
      </c>
      <c r="L704" s="1" t="e">
        <f>(L646/L611)*AN81</f>
        <v>#DIV/0!</v>
      </c>
      <c r="M704" s="1" t="e">
        <f t="shared" si="19"/>
        <v>#DIV/0!</v>
      </c>
      <c r="N704" s="149" t="s">
        <v>760</v>
      </c>
    </row>
    <row r="705" spans="1:82" ht="12.65" customHeight="1" x14ac:dyDescent="0.3">
      <c r="A705" s="147">
        <v>7350</v>
      </c>
      <c r="B705" s="149" t="s">
        <v>761</v>
      </c>
      <c r="C705" s="1">
        <f>AO72</f>
        <v>0</v>
      </c>
      <c r="D705" s="1">
        <f>(D614/D611)*AO77</f>
        <v>0</v>
      </c>
      <c r="E705" s="1">
        <f>(E622/E611)*SUM(C705:D705)</f>
        <v>0</v>
      </c>
      <c r="F705" s="1">
        <f>(F623/F611)*AO64</f>
        <v>0</v>
      </c>
      <c r="G705" s="1">
        <f>(G624/G611)*AO78</f>
        <v>0</v>
      </c>
      <c r="H705" s="1">
        <f>(H627/H611)*AO60</f>
        <v>0</v>
      </c>
      <c r="I705" s="1" t="e">
        <f>(I628/I611)*AO79</f>
        <v>#DIV/0!</v>
      </c>
      <c r="J705" s="1" t="e">
        <f>(J629/J611)*AO80</f>
        <v>#DIV/0!</v>
      </c>
      <c r="K705" s="1" t="e">
        <f>(K643/K611)*AO76</f>
        <v>#DIV/0!</v>
      </c>
      <c r="L705" s="1" t="e">
        <f>(L646/L611)*AO81</f>
        <v>#DIV/0!</v>
      </c>
      <c r="M705" s="1" t="e">
        <f t="shared" si="19"/>
        <v>#DIV/0!</v>
      </c>
      <c r="N705" s="149" t="s">
        <v>762</v>
      </c>
    </row>
    <row r="706" spans="1:82" ht="12.65" customHeight="1" x14ac:dyDescent="0.3">
      <c r="A706" s="147">
        <v>7380</v>
      </c>
      <c r="B706" s="149" t="s">
        <v>763</v>
      </c>
      <c r="C706" s="1">
        <f>AP72</f>
        <v>0</v>
      </c>
      <c r="D706" s="1">
        <f>(D614/D611)*AP77</f>
        <v>0</v>
      </c>
      <c r="E706" s="1">
        <f>(E622/E611)*SUM(C706:D706)</f>
        <v>0</v>
      </c>
      <c r="F706" s="1">
        <f>(F623/F611)*AP64</f>
        <v>0</v>
      </c>
      <c r="G706" s="1">
        <f>(G624/G611)*AP78</f>
        <v>0</v>
      </c>
      <c r="H706" s="1">
        <f>(H627/H611)*AP60</f>
        <v>0</v>
      </c>
      <c r="I706" s="1" t="e">
        <f>(I628/I611)*AP79</f>
        <v>#DIV/0!</v>
      </c>
      <c r="J706" s="1" t="e">
        <f>(J629/J611)*AP80</f>
        <v>#DIV/0!</v>
      </c>
      <c r="K706" s="1" t="e">
        <f>(K643/K611)*AP76</f>
        <v>#DIV/0!</v>
      </c>
      <c r="L706" s="1" t="e">
        <f>(L646/L611)*AP81</f>
        <v>#DIV/0!</v>
      </c>
      <c r="M706" s="1" t="e">
        <f t="shared" si="19"/>
        <v>#DIV/0!</v>
      </c>
      <c r="N706" s="149" t="s">
        <v>764</v>
      </c>
    </row>
    <row r="707" spans="1:82" ht="12.65" customHeight="1" x14ac:dyDescent="0.3">
      <c r="A707" s="147">
        <v>7390</v>
      </c>
      <c r="B707" s="149" t="s">
        <v>765</v>
      </c>
      <c r="C707" s="1">
        <f>AQ72</f>
        <v>0</v>
      </c>
      <c r="D707" s="1">
        <f>(D614/D611)*AQ77</f>
        <v>0</v>
      </c>
      <c r="E707" s="1">
        <f>(E622/E611)*SUM(C707:D707)</f>
        <v>0</v>
      </c>
      <c r="F707" s="1">
        <f>(F623/F611)*AQ64</f>
        <v>0</v>
      </c>
      <c r="G707" s="1">
        <f>(G624/G611)*AQ78</f>
        <v>0</v>
      </c>
      <c r="H707" s="1">
        <f>(H627/H611)*AQ60</f>
        <v>0</v>
      </c>
      <c r="I707" s="1" t="e">
        <f>(I628/I611)*AQ79</f>
        <v>#DIV/0!</v>
      </c>
      <c r="J707" s="1" t="e">
        <f>(J629/J611)*AQ80</f>
        <v>#DIV/0!</v>
      </c>
      <c r="K707" s="1" t="e">
        <f>(K643/K611)*AQ76</f>
        <v>#DIV/0!</v>
      </c>
      <c r="L707" s="1" t="e">
        <f>(L646/L611)*AQ81</f>
        <v>#DIV/0!</v>
      </c>
      <c r="M707" s="1" t="e">
        <f t="shared" si="19"/>
        <v>#DIV/0!</v>
      </c>
      <c r="N707" s="149" t="s">
        <v>766</v>
      </c>
    </row>
    <row r="708" spans="1:82" ht="12.65" customHeight="1" x14ac:dyDescent="0.3">
      <c r="A708" s="147">
        <v>7400</v>
      </c>
      <c r="B708" s="149" t="s">
        <v>767</v>
      </c>
      <c r="C708" s="1">
        <f>AR72</f>
        <v>0</v>
      </c>
      <c r="D708" s="1">
        <f>(D614/D611)*AR77</f>
        <v>0</v>
      </c>
      <c r="E708" s="1">
        <f>(E622/E611)*SUM(C708:D708)</f>
        <v>0</v>
      </c>
      <c r="F708" s="1">
        <f>(F623/F611)*AR64</f>
        <v>0</v>
      </c>
      <c r="G708" s="1">
        <f>(G624/G611)*AR78</f>
        <v>0</v>
      </c>
      <c r="H708" s="1">
        <f>(H627/H611)*AR60</f>
        <v>0</v>
      </c>
      <c r="I708" s="1" t="e">
        <f>(I628/I611)*AR79</f>
        <v>#DIV/0!</v>
      </c>
      <c r="J708" s="1" t="e">
        <f>(J629/J611)*AR80</f>
        <v>#DIV/0!</v>
      </c>
      <c r="K708" s="1" t="e">
        <f>(K643/K611)*AR76</f>
        <v>#DIV/0!</v>
      </c>
      <c r="L708" s="1" t="e">
        <f>(L646/L611)*AR81</f>
        <v>#DIV/0!</v>
      </c>
      <c r="M708" s="1" t="e">
        <f t="shared" si="19"/>
        <v>#DIV/0!</v>
      </c>
      <c r="N708" s="149" t="s">
        <v>768</v>
      </c>
    </row>
    <row r="709" spans="1:82" ht="12.65" customHeight="1" x14ac:dyDescent="0.3">
      <c r="A709" s="147">
        <v>7410</v>
      </c>
      <c r="B709" s="149" t="s">
        <v>145</v>
      </c>
      <c r="C709" s="1">
        <f>AS72</f>
        <v>0</v>
      </c>
      <c r="D709" s="1">
        <f>(D614/D611)*AS77</f>
        <v>0</v>
      </c>
      <c r="E709" s="1">
        <f>(E622/E611)*SUM(C709:D709)</f>
        <v>0</v>
      </c>
      <c r="F709" s="1">
        <f>(F623/F611)*AS64</f>
        <v>0</v>
      </c>
      <c r="G709" s="1">
        <f>(G624/G611)*AS78</f>
        <v>0</v>
      </c>
      <c r="H709" s="1">
        <f>(H627/H611)*AS60</f>
        <v>0</v>
      </c>
      <c r="I709" s="1" t="e">
        <f>(I628/I611)*AS79</f>
        <v>#DIV/0!</v>
      </c>
      <c r="J709" s="1" t="e">
        <f>(J629/J611)*AS80</f>
        <v>#DIV/0!</v>
      </c>
      <c r="K709" s="1" t="e">
        <f>(K643/K611)*AS76</f>
        <v>#DIV/0!</v>
      </c>
      <c r="L709" s="1" t="e">
        <f>(L646/L611)*AS81</f>
        <v>#DIV/0!</v>
      </c>
      <c r="M709" s="1" t="e">
        <f t="shared" si="19"/>
        <v>#DIV/0!</v>
      </c>
      <c r="N709" s="149" t="s">
        <v>769</v>
      </c>
    </row>
    <row r="710" spans="1:82" ht="12.65" customHeight="1" x14ac:dyDescent="0.3">
      <c r="A710" s="147">
        <v>7420</v>
      </c>
      <c r="B710" s="149" t="s">
        <v>770</v>
      </c>
      <c r="C710" s="1">
        <f>AT72</f>
        <v>0</v>
      </c>
      <c r="D710" s="1">
        <f>(D614/D611)*AT77</f>
        <v>0</v>
      </c>
      <c r="E710" s="1">
        <f>(E622/E611)*SUM(C710:D710)</f>
        <v>0</v>
      </c>
      <c r="F710" s="1">
        <f>(F623/F611)*AT64</f>
        <v>0</v>
      </c>
      <c r="G710" s="1">
        <f>(G624/G611)*AT78</f>
        <v>0</v>
      </c>
      <c r="H710" s="1">
        <f>(H627/H611)*AT60</f>
        <v>0</v>
      </c>
      <c r="I710" s="1" t="e">
        <f>(I628/I611)*AT79</f>
        <v>#DIV/0!</v>
      </c>
      <c r="J710" s="1" t="e">
        <f>(J629/J611)*AT80</f>
        <v>#DIV/0!</v>
      </c>
      <c r="K710" s="1" t="e">
        <f>(K643/K611)*AT76</f>
        <v>#DIV/0!</v>
      </c>
      <c r="L710" s="1" t="e">
        <f>(L646/L611)*AT81</f>
        <v>#DIV/0!</v>
      </c>
      <c r="M710" s="1" t="e">
        <f t="shared" si="19"/>
        <v>#DIV/0!</v>
      </c>
      <c r="N710" s="149" t="s">
        <v>771</v>
      </c>
    </row>
    <row r="711" spans="1:82" ht="12.65" customHeight="1" x14ac:dyDescent="0.3">
      <c r="A711" s="147">
        <v>7430</v>
      </c>
      <c r="B711" s="149" t="s">
        <v>772</v>
      </c>
      <c r="C711" s="1">
        <f>AU72</f>
        <v>0</v>
      </c>
      <c r="D711" s="1">
        <f>(D614/D611)*AU77</f>
        <v>0</v>
      </c>
      <c r="E711" s="1">
        <f>(E622/E611)*SUM(C711:D711)</f>
        <v>0</v>
      </c>
      <c r="F711" s="1">
        <f>(F623/F611)*AU64</f>
        <v>0</v>
      </c>
      <c r="G711" s="1">
        <f>(G624/G611)*AU78</f>
        <v>0</v>
      </c>
      <c r="H711" s="1">
        <f>(H627/H611)*AU60</f>
        <v>0</v>
      </c>
      <c r="I711" s="1" t="e">
        <f>(I628/I611)*AU79</f>
        <v>#DIV/0!</v>
      </c>
      <c r="J711" s="1" t="e">
        <f>(J629/J611)*AU80</f>
        <v>#DIV/0!</v>
      </c>
      <c r="K711" s="1" t="e">
        <f>(K643/K611)*AU76</f>
        <v>#DIV/0!</v>
      </c>
      <c r="L711" s="1" t="e">
        <f>(L646/L611)*AU81</f>
        <v>#DIV/0!</v>
      </c>
      <c r="M711" s="1" t="e">
        <f t="shared" si="19"/>
        <v>#DIV/0!</v>
      </c>
      <c r="N711" s="149" t="s">
        <v>773</v>
      </c>
    </row>
    <row r="712" spans="1:82" ht="12.65" customHeight="1" x14ac:dyDescent="0.3">
      <c r="A712" s="147">
        <v>7490</v>
      </c>
      <c r="B712" s="149" t="s">
        <v>774</v>
      </c>
      <c r="C712" s="1">
        <f>AV72</f>
        <v>378</v>
      </c>
      <c r="D712" s="1">
        <f>(D614/D611)*AV77</f>
        <v>0</v>
      </c>
      <c r="E712" s="1">
        <f>(E622/E611)*SUM(C712:D712)</f>
        <v>17.350206634674212</v>
      </c>
      <c r="F712" s="1">
        <f>(F623/F611)*AV64</f>
        <v>0</v>
      </c>
      <c r="G712" s="1">
        <f>(G624/G611)*AV78</f>
        <v>0</v>
      </c>
      <c r="H712" s="1">
        <f>(H627/H611)*AV60</f>
        <v>0</v>
      </c>
      <c r="I712" s="1" t="e">
        <f>(I628/I611)*AV79</f>
        <v>#DIV/0!</v>
      </c>
      <c r="J712" s="1" t="e">
        <f>(J629/J611)*AV80</f>
        <v>#DIV/0!</v>
      </c>
      <c r="K712" s="1" t="e">
        <f>(K643/K611)*AV76</f>
        <v>#DIV/0!</v>
      </c>
      <c r="L712" s="1" t="e">
        <f>(L646/L611)*AV81</f>
        <v>#DIV/0!</v>
      </c>
      <c r="M712" s="1" t="e">
        <f t="shared" si="19"/>
        <v>#DIV/0!</v>
      </c>
      <c r="N712" s="150" t="s">
        <v>775</v>
      </c>
    </row>
    <row r="714" spans="1:82" ht="12.65" customHeight="1" x14ac:dyDescent="0.3">
      <c r="C714" s="1">
        <f>SUM(C613:C646)+SUM(C667:C712)</f>
        <v>26506864</v>
      </c>
      <c r="D714" s="1">
        <f>SUM(D615:D646)+SUM(D667:D712)</f>
        <v>1014726</v>
      </c>
      <c r="E714" s="1">
        <f>SUM(E623:E646)+SUM(E667:E712)</f>
        <v>1163271.3475781232</v>
      </c>
      <c r="F714" s="1">
        <f>SUM(F624:F647)+SUM(F667:F712)</f>
        <v>265466.56607496645</v>
      </c>
      <c r="G714" s="1">
        <f>SUM(G625:G646)+SUM(G667:G712)</f>
        <v>615445.17334316391</v>
      </c>
      <c r="H714" s="1">
        <f>SUM(H628:H646)+SUM(H667:H712)</f>
        <v>842057.74755027494</v>
      </c>
      <c r="I714" s="1" t="e">
        <f>SUM(I629:I646)+SUM(I667:I712)</f>
        <v>#DIV/0!</v>
      </c>
      <c r="J714" s="1" t="e">
        <f>SUM(J630:J646)+SUM(J667:J712)</f>
        <v>#DIV/0!</v>
      </c>
      <c r="K714" s="1" t="e">
        <f>SUM(K667:K712)</f>
        <v>#DIV/0!</v>
      </c>
      <c r="L714" s="1" t="e">
        <f>SUM(L667:L712)</f>
        <v>#DIV/0!</v>
      </c>
      <c r="M714" s="1" t="e">
        <f>SUM(M667:M712)</f>
        <v>#DIV/0!</v>
      </c>
      <c r="N714" s="149" t="s">
        <v>776</v>
      </c>
    </row>
    <row r="715" spans="1:82" ht="12.65" customHeight="1" x14ac:dyDescent="0.3">
      <c r="C715" s="1">
        <f>CE72</f>
        <v>26506864</v>
      </c>
      <c r="D715" s="1">
        <f>D614</f>
        <v>1014726</v>
      </c>
      <c r="E715" s="1">
        <f>E622</f>
        <v>1163271.3475781234</v>
      </c>
      <c r="F715" s="1">
        <f>F623</f>
        <v>265466.56607496639</v>
      </c>
      <c r="G715" s="1">
        <f>G624</f>
        <v>615445.17334316391</v>
      </c>
      <c r="H715" s="1">
        <f>H627</f>
        <v>842057.74755027529</v>
      </c>
      <c r="I715" s="1">
        <f>I628</f>
        <v>726641.39005313488</v>
      </c>
      <c r="J715" s="1" t="e">
        <f>J629</f>
        <v>#DIV/0!</v>
      </c>
      <c r="K715" s="1" t="e">
        <f>K643</f>
        <v>#DIV/0!</v>
      </c>
      <c r="L715" s="1" t="e">
        <f>L646</f>
        <v>#DIV/0!</v>
      </c>
      <c r="M715" s="1">
        <f>C647</f>
        <v>8094361</v>
      </c>
      <c r="N715" s="149" t="s">
        <v>777</v>
      </c>
    </row>
    <row r="716" spans="1:82" ht="12.65" customHeight="1" x14ac:dyDescent="0.3">
      <c r="O716" s="149"/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778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779</v>
      </c>
      <c r="B720" s="154" t="s">
        <v>780</v>
      </c>
      <c r="C720" s="154" t="s">
        <v>781</v>
      </c>
      <c r="D720" s="154" t="s">
        <v>782</v>
      </c>
      <c r="E720" s="154" t="s">
        <v>783</v>
      </c>
      <c r="F720" s="154" t="s">
        <v>784</v>
      </c>
      <c r="G720" s="154" t="s">
        <v>785</v>
      </c>
      <c r="H720" s="154" t="s">
        <v>786</v>
      </c>
      <c r="I720" s="154" t="s">
        <v>787</v>
      </c>
      <c r="J720" s="154" t="s">
        <v>788</v>
      </c>
      <c r="K720" s="154" t="s">
        <v>789</v>
      </c>
      <c r="L720" s="154" t="s">
        <v>790</v>
      </c>
      <c r="M720" s="154" t="s">
        <v>791</v>
      </c>
      <c r="N720" s="154" t="s">
        <v>792</v>
      </c>
      <c r="O720" s="154" t="s">
        <v>793</v>
      </c>
      <c r="P720" s="154" t="s">
        <v>794</v>
      </c>
      <c r="Q720" s="154" t="s">
        <v>795</v>
      </c>
      <c r="R720" s="154" t="s">
        <v>796</v>
      </c>
      <c r="S720" s="154" t="s">
        <v>797</v>
      </c>
      <c r="T720" s="154" t="s">
        <v>798</v>
      </c>
      <c r="U720" s="154" t="s">
        <v>799</v>
      </c>
      <c r="V720" s="154" t="s">
        <v>800</v>
      </c>
      <c r="W720" s="154" t="s">
        <v>801</v>
      </c>
      <c r="X720" s="154" t="s">
        <v>802</v>
      </c>
      <c r="Y720" s="154" t="s">
        <v>803</v>
      </c>
      <c r="Z720" s="154" t="s">
        <v>804</v>
      </c>
      <c r="AA720" s="154" t="s">
        <v>805</v>
      </c>
      <c r="AB720" s="154" t="s">
        <v>806</v>
      </c>
      <c r="AC720" s="154" t="s">
        <v>807</v>
      </c>
      <c r="AD720" s="154" t="s">
        <v>808</v>
      </c>
      <c r="AE720" s="154" t="s">
        <v>809</v>
      </c>
      <c r="AF720" s="154" t="s">
        <v>810</v>
      </c>
      <c r="AG720" s="154" t="s">
        <v>811</v>
      </c>
      <c r="AH720" s="154" t="s">
        <v>812</v>
      </c>
      <c r="AI720" s="154" t="s">
        <v>813</v>
      </c>
      <c r="AJ720" s="154" t="s">
        <v>814</v>
      </c>
      <c r="AK720" s="154" t="s">
        <v>815</v>
      </c>
      <c r="AL720" s="154" t="s">
        <v>816</v>
      </c>
      <c r="AM720" s="154" t="s">
        <v>817</v>
      </c>
      <c r="AN720" s="154" t="s">
        <v>818</v>
      </c>
      <c r="AO720" s="154" t="s">
        <v>819</v>
      </c>
      <c r="AP720" s="154" t="s">
        <v>820</v>
      </c>
      <c r="AQ720" s="154" t="s">
        <v>821</v>
      </c>
      <c r="AR720" s="154" t="s">
        <v>822</v>
      </c>
      <c r="AS720" s="154" t="s">
        <v>823</v>
      </c>
      <c r="AT720" s="154" t="s">
        <v>824</v>
      </c>
      <c r="AU720" s="154" t="s">
        <v>825</v>
      </c>
      <c r="AV720" s="154" t="s">
        <v>826</v>
      </c>
      <c r="AW720" s="154" t="s">
        <v>827</v>
      </c>
      <c r="AX720" s="154" t="s">
        <v>828</v>
      </c>
      <c r="AY720" s="154" t="s">
        <v>829</v>
      </c>
      <c r="AZ720" s="154" t="s">
        <v>830</v>
      </c>
      <c r="BA720" s="154" t="s">
        <v>831</v>
      </c>
      <c r="BB720" s="154" t="s">
        <v>832</v>
      </c>
      <c r="BC720" s="154" t="s">
        <v>833</v>
      </c>
      <c r="BD720" s="154" t="s">
        <v>834</v>
      </c>
      <c r="BE720" s="154" t="s">
        <v>835</v>
      </c>
      <c r="BF720" s="154" t="s">
        <v>836</v>
      </c>
      <c r="BG720" s="154" t="s">
        <v>837</v>
      </c>
      <c r="BH720" s="154" t="s">
        <v>838</v>
      </c>
      <c r="BI720" s="154" t="s">
        <v>839</v>
      </c>
      <c r="BJ720" s="154" t="s">
        <v>840</v>
      </c>
      <c r="BK720" s="154" t="s">
        <v>841</v>
      </c>
      <c r="BL720" s="154" t="s">
        <v>842</v>
      </c>
      <c r="BM720" s="154" t="s">
        <v>843</v>
      </c>
      <c r="BN720" s="154" t="s">
        <v>844</v>
      </c>
      <c r="BO720" s="154" t="s">
        <v>845</v>
      </c>
      <c r="BP720" s="154" t="s">
        <v>846</v>
      </c>
      <c r="BQ720" s="154" t="s">
        <v>847</v>
      </c>
      <c r="BR720" s="154" t="s">
        <v>848</v>
      </c>
      <c r="BS720" s="154" t="s">
        <v>849</v>
      </c>
      <c r="BT720" s="154" t="s">
        <v>850</v>
      </c>
      <c r="BU720" s="154" t="s">
        <v>851</v>
      </c>
      <c r="BV720" s="154" t="s">
        <v>852</v>
      </c>
      <c r="BW720" s="154" t="s">
        <v>853</v>
      </c>
      <c r="BX720" s="154" t="s">
        <v>854</v>
      </c>
      <c r="BY720" s="154" t="s">
        <v>855</v>
      </c>
      <c r="BZ720" s="220" t="s">
        <v>856</v>
      </c>
      <c r="CA720" s="154" t="s">
        <v>857</v>
      </c>
      <c r="CB720" s="154" t="s">
        <v>858</v>
      </c>
      <c r="CC720" s="154" t="s">
        <v>859</v>
      </c>
    </row>
    <row r="721" spans="1:84" ht="12.65" customHeight="1" x14ac:dyDescent="0.3">
      <c r="A721" s="221" t="str">
        <f>RIGHT(C84,3)&amp;"*"&amp;RIGHT(C83,4)&amp;"*"&amp;"A"</f>
        <v>079*2020*A</v>
      </c>
      <c r="B721" s="160">
        <f>ROUND(C166,0)</f>
        <v>923673</v>
      </c>
      <c r="C721" s="160">
        <f>ROUND(C167,0)</f>
        <v>48169</v>
      </c>
      <c r="D721" s="160">
        <f>ROUND(C168,0)</f>
        <v>183402</v>
      </c>
      <c r="E721" s="160">
        <f>ROUND(C169,0)</f>
        <v>2395102</v>
      </c>
      <c r="F721" s="160">
        <f>ROUND(C170,0)</f>
        <v>0</v>
      </c>
      <c r="G721" s="160">
        <f>ROUND(C171,0)</f>
        <v>994639</v>
      </c>
      <c r="H721" s="160">
        <f>ROUND(C172+C173,0)</f>
        <v>29725</v>
      </c>
      <c r="I721" s="160">
        <f>ROUND(C176,0)</f>
        <v>182278</v>
      </c>
      <c r="J721" s="160">
        <f>ROUND(C177,0)</f>
        <v>0</v>
      </c>
      <c r="K721" s="160">
        <f>ROUND(C180,0)</f>
        <v>180195</v>
      </c>
      <c r="L721" s="160">
        <f>ROUND(C181,0)</f>
        <v>179453</v>
      </c>
      <c r="M721" s="160">
        <f>ROUND(C184,0)</f>
        <v>18850</v>
      </c>
      <c r="N721" s="160">
        <f>ROUND(C185,0)</f>
        <v>77046</v>
      </c>
      <c r="O721" s="160">
        <f>ROUND(C186,0)</f>
        <v>0</v>
      </c>
      <c r="P721" s="160">
        <f>ROUND(C189,0)</f>
        <v>0</v>
      </c>
      <c r="Q721" s="160">
        <f>ROUND(C190,0)</f>
        <v>90242</v>
      </c>
      <c r="R721" s="160">
        <f>ROUND(B196,0)</f>
        <v>592509</v>
      </c>
      <c r="S721" s="160">
        <f>ROUND(C196,0)</f>
        <v>0</v>
      </c>
      <c r="T721" s="160">
        <f>ROUND(D196,0)</f>
        <v>0</v>
      </c>
      <c r="U721" s="160">
        <f>ROUND(B197,0)</f>
        <v>160430</v>
      </c>
      <c r="V721" s="160">
        <f>ROUND(C197,0)</f>
        <v>0</v>
      </c>
      <c r="W721" s="160">
        <f>ROUND(D197,0)</f>
        <v>0</v>
      </c>
      <c r="X721" s="160">
        <f>ROUND(B198,0)</f>
        <v>13557775</v>
      </c>
      <c r="Y721" s="160">
        <f>ROUND(C198,0)</f>
        <v>0</v>
      </c>
      <c r="Z721" s="160">
        <f>ROUND(D198,0)</f>
        <v>0</v>
      </c>
      <c r="AA721" s="160">
        <f>ROUND(B199,0)</f>
        <v>163751</v>
      </c>
      <c r="AB721" s="160">
        <f>ROUND(C199,0)</f>
        <v>8823</v>
      </c>
      <c r="AC721" s="160">
        <f>ROUND(D199,0)</f>
        <v>0</v>
      </c>
      <c r="AD721" s="160">
        <f>ROUND(B200,0)</f>
        <v>2426702</v>
      </c>
      <c r="AE721" s="160">
        <f>ROUND(C200,0)</f>
        <v>654637</v>
      </c>
      <c r="AF721" s="160">
        <f>ROUND(D200,0)</f>
        <v>0</v>
      </c>
      <c r="AG721" s="160">
        <f>ROUND(B201,0)</f>
        <v>8417976</v>
      </c>
      <c r="AH721" s="160">
        <f>ROUND(C201,0)</f>
        <v>137152</v>
      </c>
      <c r="AI721" s="160">
        <f>ROUND(D201,0)</f>
        <v>0</v>
      </c>
      <c r="AJ721" s="160">
        <f>ROUND(B202,0)</f>
        <v>2181101</v>
      </c>
      <c r="AK721" s="160">
        <f>ROUND(C202,0)</f>
        <v>0</v>
      </c>
      <c r="AL721" s="160">
        <f>ROUND(D202,0)</f>
        <v>0</v>
      </c>
      <c r="AM721" s="160">
        <f>ROUND(B203,0)</f>
        <v>0</v>
      </c>
      <c r="AN721" s="160">
        <f>ROUND(C203,0)</f>
        <v>0</v>
      </c>
      <c r="AO721" s="160">
        <f>ROUND(D203,0)</f>
        <v>0</v>
      </c>
      <c r="AP721" s="160">
        <f>ROUND(B204,0)</f>
        <v>314019</v>
      </c>
      <c r="AQ721" s="160">
        <f>ROUND(C204,0)</f>
        <v>255877</v>
      </c>
      <c r="AR721" s="160">
        <f>ROUND(D204,0)</f>
        <v>0</v>
      </c>
      <c r="AS721" s="160"/>
      <c r="AT721" s="160"/>
      <c r="AU721" s="160"/>
      <c r="AV721" s="160">
        <f>ROUND(B210,0)</f>
        <v>155484</v>
      </c>
      <c r="AW721" s="160">
        <f>ROUND(C210,0)</f>
        <v>873</v>
      </c>
      <c r="AX721" s="160">
        <f>ROUND(D210,0)</f>
        <v>0</v>
      </c>
      <c r="AY721" s="160">
        <f>ROUND(B211,0)</f>
        <v>10233851</v>
      </c>
      <c r="AZ721" s="160">
        <f>ROUND(C211,0)</f>
        <v>379631</v>
      </c>
      <c r="BA721" s="160">
        <f>ROUND(D211,0)</f>
        <v>0</v>
      </c>
      <c r="BB721" s="160">
        <f>ROUND(B212,0)</f>
        <v>51972</v>
      </c>
      <c r="BC721" s="160">
        <f>ROUND(C212,0)</f>
        <v>28014</v>
      </c>
      <c r="BD721" s="160">
        <f>ROUND(D212,0)</f>
        <v>0</v>
      </c>
      <c r="BE721" s="160">
        <f>ROUND(B213,0)</f>
        <v>1434711</v>
      </c>
      <c r="BF721" s="160">
        <f>ROUND(C213,0)</f>
        <v>301912</v>
      </c>
      <c r="BG721" s="160">
        <f>ROUND(D213,0)</f>
        <v>0</v>
      </c>
      <c r="BH721" s="160">
        <f>ROUND(B214,0)</f>
        <v>7943539</v>
      </c>
      <c r="BI721" s="160">
        <f>ROUND(C214,0)</f>
        <v>195626</v>
      </c>
      <c r="BJ721" s="160">
        <f>ROUND(D214,0)</f>
        <v>0</v>
      </c>
      <c r="BK721" s="160">
        <f>ROUND(B215,0)</f>
        <v>1660351</v>
      </c>
      <c r="BL721" s="160">
        <f>ROUND(C215,0)</f>
        <v>520750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0</v>
      </c>
      <c r="BR721" s="160">
        <f>ROUND(C217,0)</f>
        <v>0</v>
      </c>
      <c r="BS721" s="160">
        <f>ROUND(D217,0)</f>
        <v>0</v>
      </c>
      <c r="BT721" s="160">
        <f>ROUND(C222,0)</f>
        <v>14648051</v>
      </c>
      <c r="BU721" s="160">
        <f>ROUND(C223,0)</f>
        <v>6440321</v>
      </c>
      <c r="BV721" s="160">
        <f>ROUND(C224,0)</f>
        <v>186569</v>
      </c>
      <c r="BW721" s="160">
        <f>ROUND(C225,0)</f>
        <v>644344</v>
      </c>
      <c r="BX721" s="160">
        <f>ROUND(C226,0)</f>
        <v>1363859</v>
      </c>
      <c r="BY721" s="160">
        <f>ROUND(C227,0)</f>
        <v>-2200344</v>
      </c>
      <c r="BZ721" s="160">
        <f>ROUND(C230,0)</f>
        <v>0</v>
      </c>
      <c r="CA721" s="160">
        <f>ROUND(C232,0)</f>
        <v>33432</v>
      </c>
      <c r="CB721" s="160">
        <f>ROUND(C233,0)</f>
        <v>209890</v>
      </c>
      <c r="CC721" s="160">
        <f>ROUND(C237+C238,0)</f>
        <v>0</v>
      </c>
    </row>
    <row r="723" spans="1:84" ht="12.65" customHeight="1" x14ac:dyDescent="0.3">
      <c r="A723" s="152" t="s">
        <v>164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779</v>
      </c>
      <c r="B724" s="154" t="s">
        <v>861</v>
      </c>
      <c r="C724" s="154" t="s">
        <v>862</v>
      </c>
      <c r="D724" s="154" t="s">
        <v>863</v>
      </c>
      <c r="E724" s="154" t="s">
        <v>864</v>
      </c>
      <c r="F724" s="154" t="s">
        <v>865</v>
      </c>
      <c r="G724" s="154" t="s">
        <v>866</v>
      </c>
      <c r="H724" s="154" t="s">
        <v>867</v>
      </c>
      <c r="I724" s="154" t="s">
        <v>868</v>
      </c>
      <c r="J724" s="154" t="s">
        <v>869</v>
      </c>
      <c r="K724" s="154" t="s">
        <v>870</v>
      </c>
      <c r="L724" s="154" t="s">
        <v>871</v>
      </c>
      <c r="M724" s="154" t="s">
        <v>872</v>
      </c>
      <c r="N724" s="154" t="s">
        <v>873</v>
      </c>
      <c r="O724" s="154" t="s">
        <v>874</v>
      </c>
      <c r="P724" s="154" t="s">
        <v>875</v>
      </c>
      <c r="Q724" s="154" t="s">
        <v>876</v>
      </c>
      <c r="R724" s="154" t="s">
        <v>877</v>
      </c>
      <c r="S724" s="154" t="s">
        <v>878</v>
      </c>
      <c r="T724" s="154" t="s">
        <v>879</v>
      </c>
      <c r="U724" s="154" t="s">
        <v>880</v>
      </c>
      <c r="V724" s="154" t="s">
        <v>881</v>
      </c>
      <c r="W724" s="154" t="s">
        <v>882</v>
      </c>
      <c r="X724" s="154" t="s">
        <v>883</v>
      </c>
      <c r="Y724" s="154" t="s">
        <v>884</v>
      </c>
      <c r="Z724" s="154" t="s">
        <v>885</v>
      </c>
      <c r="AA724" s="154" t="s">
        <v>886</v>
      </c>
      <c r="AB724" s="154" t="s">
        <v>887</v>
      </c>
      <c r="AC724" s="154" t="s">
        <v>888</v>
      </c>
      <c r="AD724" s="154" t="s">
        <v>889</v>
      </c>
      <c r="AE724" s="154" t="s">
        <v>890</v>
      </c>
      <c r="AF724" s="154" t="s">
        <v>891</v>
      </c>
      <c r="AG724" s="154" t="s">
        <v>892</v>
      </c>
      <c r="AH724" s="154" t="s">
        <v>893</v>
      </c>
      <c r="AI724" s="154" t="s">
        <v>894</v>
      </c>
      <c r="AJ724" s="154" t="s">
        <v>895</v>
      </c>
      <c r="AK724" s="154" t="s">
        <v>896</v>
      </c>
      <c r="AL724" s="154" t="s">
        <v>897</v>
      </c>
      <c r="AM724" s="154" t="s">
        <v>898</v>
      </c>
      <c r="AN724" s="154" t="s">
        <v>899</v>
      </c>
      <c r="AO724" s="154" t="s">
        <v>900</v>
      </c>
      <c r="AP724" s="154" t="s">
        <v>901</v>
      </c>
      <c r="AQ724" s="154" t="s">
        <v>902</v>
      </c>
      <c r="AR724" s="154" t="s">
        <v>903</v>
      </c>
      <c r="AS724" s="154" t="s">
        <v>904</v>
      </c>
      <c r="AT724" s="154" t="s">
        <v>905</v>
      </c>
      <c r="AU724" s="154" t="s">
        <v>906</v>
      </c>
      <c r="AV724" s="154" t="s">
        <v>907</v>
      </c>
      <c r="AW724" s="154" t="s">
        <v>908</v>
      </c>
      <c r="AX724" s="154" t="s">
        <v>909</v>
      </c>
      <c r="AY724" s="154" t="s">
        <v>910</v>
      </c>
      <c r="AZ724" s="154" t="s">
        <v>911</v>
      </c>
      <c r="BA724" s="154" t="s">
        <v>912</v>
      </c>
      <c r="BB724" s="154" t="s">
        <v>913</v>
      </c>
      <c r="BC724" s="154" t="s">
        <v>914</v>
      </c>
      <c r="BD724" s="154" t="s">
        <v>915</v>
      </c>
      <c r="BE724" s="154" t="s">
        <v>916</v>
      </c>
      <c r="BF724" s="154" t="s">
        <v>917</v>
      </c>
      <c r="BG724" s="154" t="s">
        <v>918</v>
      </c>
      <c r="BH724" s="154" t="s">
        <v>919</v>
      </c>
      <c r="BI724" s="154" t="s">
        <v>920</v>
      </c>
      <c r="BJ724" s="154" t="s">
        <v>921</v>
      </c>
      <c r="BK724" s="154" t="s">
        <v>922</v>
      </c>
      <c r="BL724" s="154" t="s">
        <v>923</v>
      </c>
      <c r="BM724" s="154" t="s">
        <v>924</v>
      </c>
      <c r="BN724" s="154" t="s">
        <v>925</v>
      </c>
      <c r="BO724" s="154" t="s">
        <v>926</v>
      </c>
      <c r="BP724" s="154" t="s">
        <v>927</v>
      </c>
      <c r="BQ724" s="154" t="s">
        <v>928</v>
      </c>
      <c r="BR724" s="154" t="s">
        <v>929</v>
      </c>
    </row>
    <row r="725" spans="1:84" ht="12.65" customHeight="1" x14ac:dyDescent="0.3">
      <c r="A725" s="221" t="str">
        <f>RIGHT(C84,3)&amp;"*"&amp;RIGHT(C83,4)&amp;"*"&amp;"A"</f>
        <v>079*2020*A</v>
      </c>
      <c r="B725" s="160">
        <f>ROUND(C112,0)</f>
        <v>286</v>
      </c>
      <c r="C725" s="160">
        <f>ROUND(C113,0)</f>
        <v>66</v>
      </c>
      <c r="D725" s="160">
        <f>ROUND(C114,0)</f>
        <v>0</v>
      </c>
      <c r="E725" s="160">
        <f>ROUND(C115,0)</f>
        <v>0</v>
      </c>
      <c r="F725" s="160">
        <f>ROUND(D112,0)</f>
        <v>937</v>
      </c>
      <c r="G725" s="160">
        <f>ROUND(D113,0)</f>
        <v>658</v>
      </c>
      <c r="H725" s="160">
        <f>ROUND(D114,0)</f>
        <v>0</v>
      </c>
      <c r="I725" s="160">
        <f>ROUND(D115,0)</f>
        <v>0</v>
      </c>
      <c r="J725" s="160">
        <f>ROUND(C117,0)</f>
        <v>0</v>
      </c>
      <c r="K725" s="160">
        <f>ROUND(C118,0)</f>
        <v>0</v>
      </c>
      <c r="L725" s="160">
        <f>ROUND(C119,0)</f>
        <v>25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0</v>
      </c>
      <c r="W725" s="160">
        <f>ROUND(C130,0)</f>
        <v>0</v>
      </c>
      <c r="X725" s="160">
        <f>ROUND(B139,0)</f>
        <v>0</v>
      </c>
      <c r="Y725" s="160">
        <f>ROUND(B140,0)</f>
        <v>625</v>
      </c>
      <c r="Z725" s="160">
        <f>ROUND(B141,0)</f>
        <v>0</v>
      </c>
      <c r="AA725" s="160">
        <f>ROUND(B142,0)</f>
        <v>6097159</v>
      </c>
      <c r="AB725" s="160">
        <f>ROUND(B143,0)</f>
        <v>19475297</v>
      </c>
      <c r="AC725" s="160">
        <f>ROUND(C139,0)</f>
        <v>0</v>
      </c>
      <c r="AD725" s="160">
        <f>ROUND(C140,0)</f>
        <v>160</v>
      </c>
      <c r="AE725" s="160">
        <f>ROUND(C141,0)</f>
        <v>0</v>
      </c>
      <c r="AF725" s="160">
        <f>ROUND(C142,0)</f>
        <v>59987</v>
      </c>
      <c r="AG725" s="160">
        <f>ROUND(C143,0)</f>
        <v>373710</v>
      </c>
      <c r="AH725" s="160">
        <f>ROUND(D139,0)</f>
        <v>347</v>
      </c>
      <c r="AI725" s="160">
        <f>ROUND(D140,0)</f>
        <v>152</v>
      </c>
      <c r="AJ725" s="160">
        <f>ROUND(D141,0)</f>
        <v>0</v>
      </c>
      <c r="AK725" s="160">
        <f>ROUND(D142,0)</f>
        <v>735288</v>
      </c>
      <c r="AL725" s="160">
        <f>ROUND(D143,0)</f>
        <v>19503765</v>
      </c>
      <c r="AM725" s="160">
        <f>ROUND(B145,0)</f>
        <v>0</v>
      </c>
      <c r="AN725" s="160">
        <f>ROUND(B146,0)</f>
        <v>0</v>
      </c>
      <c r="AO725" s="160">
        <f>ROUND(B147,0)</f>
        <v>0</v>
      </c>
      <c r="AP725" s="160">
        <f>ROUND(B148,0)</f>
        <v>0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0</v>
      </c>
      <c r="AY725" s="160">
        <f>ROUND(D147,0)</f>
        <v>0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930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779</v>
      </c>
      <c r="B728" s="154" t="s">
        <v>931</v>
      </c>
      <c r="C728" s="154" t="s">
        <v>932</v>
      </c>
      <c r="D728" s="154" t="s">
        <v>933</v>
      </c>
      <c r="E728" s="154" t="s">
        <v>934</v>
      </c>
      <c r="F728" s="154" t="s">
        <v>935</v>
      </c>
      <c r="G728" s="154" t="s">
        <v>936</v>
      </c>
      <c r="H728" s="154" t="s">
        <v>937</v>
      </c>
      <c r="I728" s="154" t="s">
        <v>938</v>
      </c>
      <c r="J728" s="154" t="s">
        <v>939</v>
      </c>
      <c r="K728" s="154" t="s">
        <v>940</v>
      </c>
      <c r="L728" s="154" t="s">
        <v>941</v>
      </c>
      <c r="M728" s="154" t="s">
        <v>942</v>
      </c>
      <c r="N728" s="154" t="s">
        <v>943</v>
      </c>
      <c r="O728" s="154" t="s">
        <v>944</v>
      </c>
      <c r="P728" s="154" t="s">
        <v>945</v>
      </c>
      <c r="Q728" s="154" t="s">
        <v>946</v>
      </c>
      <c r="R728" s="154" t="s">
        <v>947</v>
      </c>
      <c r="S728" s="154" t="s">
        <v>948</v>
      </c>
      <c r="T728" s="154" t="s">
        <v>949</v>
      </c>
      <c r="U728" s="154" t="s">
        <v>950</v>
      </c>
      <c r="V728" s="154" t="s">
        <v>951</v>
      </c>
      <c r="W728" s="154" t="s">
        <v>952</v>
      </c>
      <c r="X728" s="154" t="s">
        <v>953</v>
      </c>
      <c r="Y728" s="154" t="s">
        <v>954</v>
      </c>
      <c r="Z728" s="154" t="s">
        <v>955</v>
      </c>
      <c r="AA728" s="154" t="s">
        <v>956</v>
      </c>
      <c r="AB728" s="154" t="s">
        <v>957</v>
      </c>
      <c r="AC728" s="154" t="s">
        <v>958</v>
      </c>
      <c r="AD728" s="154" t="s">
        <v>959</v>
      </c>
      <c r="AE728" s="154" t="s">
        <v>960</v>
      </c>
      <c r="AF728" s="154" t="s">
        <v>961</v>
      </c>
      <c r="AG728" s="154" t="s">
        <v>962</v>
      </c>
      <c r="AH728" s="154" t="s">
        <v>963</v>
      </c>
      <c r="AI728" s="154" t="s">
        <v>964</v>
      </c>
      <c r="AJ728" s="154" t="s">
        <v>965</v>
      </c>
      <c r="AK728" s="154" t="s">
        <v>966</v>
      </c>
      <c r="AL728" s="154" t="s">
        <v>967</v>
      </c>
      <c r="AM728" s="154" t="s">
        <v>968</v>
      </c>
      <c r="AN728" s="154" t="s">
        <v>969</v>
      </c>
      <c r="AO728" s="154" t="s">
        <v>970</v>
      </c>
      <c r="AP728" s="154" t="s">
        <v>971</v>
      </c>
      <c r="AQ728" s="154" t="s">
        <v>972</v>
      </c>
      <c r="AR728" s="154" t="s">
        <v>973</v>
      </c>
      <c r="AS728" s="154" t="s">
        <v>974</v>
      </c>
      <c r="AT728" s="154" t="s">
        <v>975</v>
      </c>
      <c r="AU728" s="154" t="s">
        <v>976</v>
      </c>
      <c r="AV728" s="154" t="s">
        <v>977</v>
      </c>
      <c r="AW728" s="154" t="s">
        <v>978</v>
      </c>
      <c r="AX728" s="154" t="s">
        <v>979</v>
      </c>
      <c r="AY728" s="154" t="s">
        <v>980</v>
      </c>
      <c r="AZ728" s="154" t="s">
        <v>981</v>
      </c>
      <c r="BA728" s="154" t="s">
        <v>982</v>
      </c>
      <c r="BB728" s="154" t="s">
        <v>983</v>
      </c>
      <c r="BC728" s="154" t="s">
        <v>984</v>
      </c>
      <c r="BD728" s="154" t="s">
        <v>985</v>
      </c>
      <c r="BE728" s="154" t="s">
        <v>986</v>
      </c>
      <c r="BF728" s="154" t="s">
        <v>987</v>
      </c>
      <c r="BG728" s="154" t="s">
        <v>988</v>
      </c>
      <c r="BH728" s="154" t="s">
        <v>989</v>
      </c>
      <c r="BI728" s="154" t="s">
        <v>990</v>
      </c>
      <c r="BJ728" s="154" t="s">
        <v>991</v>
      </c>
      <c r="BK728" s="154" t="s">
        <v>992</v>
      </c>
      <c r="BL728" s="154" t="s">
        <v>993</v>
      </c>
      <c r="BM728" s="154" t="s">
        <v>994</v>
      </c>
      <c r="BN728" s="154" t="s">
        <v>995</v>
      </c>
      <c r="BO728" s="154" t="s">
        <v>996</v>
      </c>
      <c r="BP728" s="154" t="s">
        <v>997</v>
      </c>
      <c r="BQ728" s="154" t="s">
        <v>998</v>
      </c>
      <c r="BR728" s="154" t="s">
        <v>999</v>
      </c>
      <c r="BS728" s="154" t="s">
        <v>1000</v>
      </c>
      <c r="BT728" s="154" t="s">
        <v>1001</v>
      </c>
      <c r="BU728" s="154" t="s">
        <v>1002</v>
      </c>
      <c r="BV728" s="154" t="s">
        <v>1003</v>
      </c>
      <c r="BW728" s="154" t="s">
        <v>1004</v>
      </c>
      <c r="BX728" s="154" t="s">
        <v>1005</v>
      </c>
      <c r="BY728" s="154" t="s">
        <v>1006</v>
      </c>
      <c r="BZ728" s="154" t="s">
        <v>1007</v>
      </c>
      <c r="CA728" s="154" t="s">
        <v>1008</v>
      </c>
      <c r="CB728" s="154" t="s">
        <v>1009</v>
      </c>
      <c r="CC728" s="154" t="s">
        <v>1010</v>
      </c>
      <c r="CD728" s="154" t="s">
        <v>1011</v>
      </c>
      <c r="CE728" s="154" t="s">
        <v>1012</v>
      </c>
      <c r="CF728" s="154" t="s">
        <v>1013</v>
      </c>
    </row>
    <row r="729" spans="1:84" ht="12.65" customHeight="1" x14ac:dyDescent="0.3">
      <c r="A729" s="221" t="str">
        <f>RIGHT(C84,3)&amp;"*"&amp;RIGHT(C83,4)&amp;"*"&amp;"A"</f>
        <v>079*2020*A</v>
      </c>
      <c r="B729" s="160">
        <f>ROUND(C249,0)</f>
        <v>6270321</v>
      </c>
      <c r="C729" s="160">
        <f>ROUND(C250,0)</f>
        <v>0</v>
      </c>
      <c r="D729" s="160">
        <f>ROUND(C251,0)</f>
        <v>6270281</v>
      </c>
      <c r="E729" s="160">
        <f>ROUND(C252,0)</f>
        <v>3654287</v>
      </c>
      <c r="F729" s="160">
        <f>ROUND(C253,0)</f>
        <v>807984</v>
      </c>
      <c r="G729" s="160">
        <f>ROUND(C254,0)</f>
        <v>111983</v>
      </c>
      <c r="H729" s="160">
        <f>ROUND(C255,0)</f>
        <v>0</v>
      </c>
      <c r="I729" s="160">
        <f>ROUND(C256,0)</f>
        <v>376816</v>
      </c>
      <c r="J729" s="160">
        <f>ROUND(C257,0)</f>
        <v>367503</v>
      </c>
      <c r="K729" s="160">
        <f>ROUND(C258,0)</f>
        <v>0</v>
      </c>
      <c r="L729" s="160">
        <f>ROUND(C261,0)</f>
        <v>15274760</v>
      </c>
      <c r="M729" s="160">
        <f>ROUND(C262,0)</f>
        <v>0</v>
      </c>
      <c r="N729" s="160">
        <f>ROUND(C263,0)</f>
        <v>0</v>
      </c>
      <c r="O729" s="160">
        <f>ROUND(C266,0)</f>
        <v>592509</v>
      </c>
      <c r="P729" s="160">
        <f>ROUND(C267,0)</f>
        <v>160430</v>
      </c>
      <c r="Q729" s="160">
        <f>ROUND(C268,0)</f>
        <v>13557775</v>
      </c>
      <c r="R729" s="160">
        <f>ROUND(C269,0)</f>
        <v>172574</v>
      </c>
      <c r="S729" s="160">
        <f>ROUND(C270,0)</f>
        <v>3081339</v>
      </c>
      <c r="T729" s="160">
        <f>ROUND(C271,0)</f>
        <v>10736229</v>
      </c>
      <c r="U729" s="160">
        <f>ROUND(C272,0)</f>
        <v>0</v>
      </c>
      <c r="V729" s="160">
        <f>ROUND(C273,0)</f>
        <v>569896</v>
      </c>
      <c r="W729" s="160">
        <f>ROUND(C274,0)</f>
        <v>0</v>
      </c>
      <c r="X729" s="160">
        <f>ROUND(C275,0)</f>
        <v>22906714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58339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117850</v>
      </c>
      <c r="AI729" s="160">
        <f>ROUND(C305,0)</f>
        <v>1086156</v>
      </c>
      <c r="AJ729" s="160">
        <f>ROUND(C306,0)</f>
        <v>0</v>
      </c>
      <c r="AK729" s="160">
        <f>ROUND(C307,0)</f>
        <v>2894293</v>
      </c>
      <c r="AL729" s="160">
        <f>ROUND(C308,0)</f>
        <v>0</v>
      </c>
      <c r="AM729" s="160">
        <f>ROUND(C309,0)</f>
        <v>0</v>
      </c>
      <c r="AN729" s="160">
        <f>ROUND(C310,0)</f>
        <v>0</v>
      </c>
      <c r="AO729" s="160">
        <f>ROUND(C311,0)</f>
        <v>153955</v>
      </c>
      <c r="AP729" s="160">
        <f>ROUND(C312,0)</f>
        <v>694090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2747900</v>
      </c>
      <c r="AW729" s="160">
        <f>ROUND(C323,0)</f>
        <v>0</v>
      </c>
      <c r="AX729" s="160">
        <f>ROUND(C324,0)</f>
        <v>2965353</v>
      </c>
      <c r="AY729" s="160">
        <f>ROUND(C325,0)</f>
        <v>0</v>
      </c>
      <c r="AZ729" s="160">
        <f>ROUND(C326,0)</f>
        <v>5953070</v>
      </c>
      <c r="BA729" s="160">
        <f>ROUND(C327,0)</f>
        <v>0</v>
      </c>
      <c r="BB729" s="160">
        <f>ROUND(C331,0)</f>
        <v>12773040</v>
      </c>
      <c r="BC729" s="160"/>
      <c r="BD729" s="160"/>
      <c r="BE729" s="160">
        <f>ROUND(C336,0)</f>
        <v>157436</v>
      </c>
      <c r="BF729" s="160">
        <f>ROUND(C335,0)</f>
        <v>2998685</v>
      </c>
      <c r="BG729" s="160"/>
      <c r="BH729" s="160"/>
      <c r="BI729" s="222">
        <f>ROUND(CE60,2)</f>
        <v>121.46</v>
      </c>
      <c r="BJ729" s="160">
        <f>ROUND(C358,0)</f>
        <v>6892434</v>
      </c>
      <c r="BK729" s="160">
        <f>ROUND(C359,0)</f>
        <v>39109450</v>
      </c>
      <c r="BL729" s="160">
        <f>ROUND(C362,0)</f>
        <v>2269434</v>
      </c>
      <c r="BM729" s="160">
        <f>ROUND(C363,0)</f>
        <v>21082800</v>
      </c>
      <c r="BN729" s="160">
        <f>ROUND(C364,0)</f>
        <v>243322</v>
      </c>
      <c r="BO729" s="160">
        <f>ROUND(C368,0)</f>
        <v>1053092</v>
      </c>
      <c r="BP729" s="160">
        <f>ROUND(C369,0)</f>
        <v>1873493</v>
      </c>
      <c r="BQ729" s="160">
        <f>ROUND(C376,0)</f>
        <v>12527226</v>
      </c>
      <c r="BR729" s="160">
        <f>ROUND(C377,0)</f>
        <v>4574710</v>
      </c>
      <c r="BS729" s="160">
        <f>ROUND(C378,0)</f>
        <v>1998051</v>
      </c>
      <c r="BT729" s="160">
        <f>ROUND(C379,0)</f>
        <v>2021833</v>
      </c>
      <c r="BU729" s="160">
        <f>ROUND(C380,0)</f>
        <v>351652</v>
      </c>
      <c r="BV729" s="160">
        <f>ROUND(C381,0)</f>
        <v>3557085</v>
      </c>
      <c r="BW729" s="160">
        <f>ROUND(C382,0)</f>
        <v>1426806</v>
      </c>
      <c r="BX729" s="160">
        <f>ROUND(C383,0)</f>
        <v>182278</v>
      </c>
      <c r="BY729" s="160">
        <f>ROUND(C384,0)</f>
        <v>359648</v>
      </c>
      <c r="BZ729" s="160">
        <f>ROUND(C385,0)</f>
        <v>95896</v>
      </c>
      <c r="CA729" s="160">
        <f>ROUND(C386,0)</f>
        <v>90242</v>
      </c>
      <c r="CB729" s="160">
        <f>ROUND(C387,0)</f>
        <v>0</v>
      </c>
      <c r="CC729" s="160">
        <f>ROUND(C388,0)</f>
        <v>384500</v>
      </c>
      <c r="CD729" s="160">
        <f>ROUND(C391,0)</f>
        <v>5187654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1014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779</v>
      </c>
      <c r="B732" s="154" t="s">
        <v>1015</v>
      </c>
      <c r="C732" s="154" t="s">
        <v>1016</v>
      </c>
      <c r="D732" s="154" t="s">
        <v>1017</v>
      </c>
      <c r="E732" s="154" t="s">
        <v>1018</v>
      </c>
      <c r="F732" s="154" t="s">
        <v>1019</v>
      </c>
      <c r="G732" s="154" t="s">
        <v>1020</v>
      </c>
      <c r="H732" s="154" t="s">
        <v>1021</v>
      </c>
      <c r="I732" s="154" t="s">
        <v>1022</v>
      </c>
      <c r="J732" s="154" t="s">
        <v>1023</v>
      </c>
      <c r="K732" s="154" t="s">
        <v>1024</v>
      </c>
      <c r="L732" s="154" t="s">
        <v>1025</v>
      </c>
      <c r="M732" s="154" t="s">
        <v>1026</v>
      </c>
      <c r="N732" s="154" t="s">
        <v>1027</v>
      </c>
      <c r="O732" s="154" t="s">
        <v>1028</v>
      </c>
      <c r="P732" s="154" t="s">
        <v>1029</v>
      </c>
      <c r="Q732" s="154" t="s">
        <v>1030</v>
      </c>
      <c r="R732" s="154" t="s">
        <v>1031</v>
      </c>
      <c r="S732" s="154" t="s">
        <v>1032</v>
      </c>
      <c r="T732" s="154" t="s">
        <v>1033</v>
      </c>
      <c r="U732" s="154" t="s">
        <v>1034</v>
      </c>
      <c r="V732" s="154" t="s">
        <v>1270</v>
      </c>
      <c r="W732" s="154" t="s">
        <v>1035</v>
      </c>
      <c r="X732" s="154" t="s">
        <v>1036</v>
      </c>
      <c r="Y732" s="154" t="s">
        <v>1037</v>
      </c>
      <c r="Z732" s="154" t="s">
        <v>1038</v>
      </c>
    </row>
    <row r="733" spans="1:84" ht="12.65" customHeight="1" x14ac:dyDescent="0.3">
      <c r="A733" s="160" t="str">
        <f>RIGHT($C$84,3)&amp;"*"&amp;RIGHT($C$83,4)&amp;"*"&amp;C$55&amp;"*"&amp;"A"</f>
        <v>079*2020*6010*A</v>
      </c>
      <c r="B733" s="160">
        <f>ROUND(C59,0)</f>
        <v>0</v>
      </c>
      <c r="C733" s="222">
        <f>ROUND(C60,2)</f>
        <v>0</v>
      </c>
      <c r="D733" s="160">
        <f>ROUND(C61,0)</f>
        <v>0</v>
      </c>
      <c r="E733" s="160">
        <f>ROUND(C62,0)</f>
        <v>0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22">
        <f>IF(C81&gt;0,ROUND(C81,2),0)</f>
        <v>0</v>
      </c>
      <c r="U733" s="160"/>
      <c r="X733" s="160"/>
      <c r="Y733" s="160"/>
      <c r="Z733" s="160" t="e">
        <f>IF(M667&lt;&gt;0,ROUND(M667,0),0)</f>
        <v>#DIV/0!</v>
      </c>
    </row>
    <row r="734" spans="1:84" ht="12.65" customHeight="1" x14ac:dyDescent="0.3">
      <c r="A734" s="160" t="str">
        <f>RIGHT($C$84,3)&amp;"*"&amp;RIGHT($C$83,4)&amp;"*"&amp;D$55&amp;"*"&amp;"A"</f>
        <v>079*2020*6030*A</v>
      </c>
      <c r="B734" s="160">
        <f>ROUND(D59,0)</f>
        <v>0</v>
      </c>
      <c r="C734" s="222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2">
        <f>IF(D81&gt;0,ROUND(D81,2),0)</f>
        <v>0</v>
      </c>
      <c r="U734" s="160"/>
      <c r="X734" s="160"/>
      <c r="Y734" s="160"/>
      <c r="Z734" s="160" t="e">
        <f t="shared" ref="Z734:Z778" si="20">IF(M668&lt;&gt;0,ROUND(M668,0),0)</f>
        <v>#DIV/0!</v>
      </c>
    </row>
    <row r="735" spans="1:84" ht="12.65" customHeight="1" x14ac:dyDescent="0.3">
      <c r="A735" s="160" t="str">
        <f>RIGHT($C$84,3)&amp;"*"&amp;RIGHT($C$83,4)&amp;"*"&amp;E$55&amp;"*"&amp;"A"</f>
        <v>079*2020*6070*A</v>
      </c>
      <c r="B735" s="160">
        <f>ROUND(E59,0)</f>
        <v>937</v>
      </c>
      <c r="C735" s="222">
        <f>ROUND(E60,2)</f>
        <v>17.079999999999998</v>
      </c>
      <c r="D735" s="160">
        <f>ROUND(E61,0)</f>
        <v>2091371</v>
      </c>
      <c r="E735" s="160">
        <f>ROUND(E62,0)</f>
        <v>764322</v>
      </c>
      <c r="F735" s="160">
        <f>ROUND(E63,0)</f>
        <v>0</v>
      </c>
      <c r="G735" s="160">
        <f>ROUND(E64,0)</f>
        <v>217496</v>
      </c>
      <c r="H735" s="160">
        <f>ROUND(E65,0)</f>
        <v>0</v>
      </c>
      <c r="I735" s="160">
        <f>ROUND(E66,0)</f>
        <v>65441</v>
      </c>
      <c r="J735" s="160">
        <f>ROUND(E67,0)</f>
        <v>142018</v>
      </c>
      <c r="K735" s="160">
        <f>ROUND(E68,0)</f>
        <v>9805</v>
      </c>
      <c r="L735" s="160">
        <f>ROUND(E70,0)</f>
        <v>8952</v>
      </c>
      <c r="M735" s="160">
        <f>ROUND(E71,0)</f>
        <v>0</v>
      </c>
      <c r="N735" s="160">
        <f>ROUND(E76,0)</f>
        <v>3887145</v>
      </c>
      <c r="O735" s="160">
        <f>ROUND(E74,0)</f>
        <v>3736877</v>
      </c>
      <c r="P735" s="160">
        <f>IF(E77&gt;0,ROUND(E77,0),0)</f>
        <v>5405</v>
      </c>
      <c r="Q735" s="160">
        <f>IF(E78&gt;0,ROUND(E78,0),0)</f>
        <v>4089</v>
      </c>
      <c r="R735" s="160">
        <f>IF(E79&gt;0,ROUND(E79,0),0)</f>
        <v>0</v>
      </c>
      <c r="S735" s="160">
        <f>IF(E80&gt;0,ROUND(E80,0),0)</f>
        <v>47194</v>
      </c>
      <c r="T735" s="222">
        <f>IF(E81&gt;0,ROUND(E81,2),0)</f>
        <v>17.079999999999998</v>
      </c>
      <c r="U735" s="160"/>
      <c r="X735" s="160"/>
      <c r="Y735" s="160"/>
      <c r="Z735" s="160" t="e">
        <f t="shared" si="20"/>
        <v>#DIV/0!</v>
      </c>
    </row>
    <row r="736" spans="1:84" ht="12.65" customHeight="1" x14ac:dyDescent="0.3">
      <c r="A736" s="160" t="str">
        <f>RIGHT($C$84,3)&amp;"*"&amp;RIGHT($C$83,4)&amp;"*"&amp;F$55&amp;"*"&amp;"A"</f>
        <v>079*2020*6100*A</v>
      </c>
      <c r="B736" s="160">
        <f>ROUND(F59,0)</f>
        <v>0</v>
      </c>
      <c r="C736" s="222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2">
        <f>IF(F81&gt;0,ROUND(F81,2),0)</f>
        <v>0</v>
      </c>
      <c r="U736" s="160"/>
      <c r="X736" s="160"/>
      <c r="Y736" s="160"/>
      <c r="Z736" s="160" t="e">
        <f t="shared" si="20"/>
        <v>#DIV/0!</v>
      </c>
    </row>
    <row r="737" spans="1:26" ht="12.65" customHeight="1" x14ac:dyDescent="0.3">
      <c r="A737" s="160" t="str">
        <f>RIGHT($C$84,3)&amp;"*"&amp;RIGHT($C$83,4)&amp;"*"&amp;G$55&amp;"*"&amp;"A"</f>
        <v>079*2020*6120*A</v>
      </c>
      <c r="B737" s="160">
        <f>ROUND(G59,0)</f>
        <v>0</v>
      </c>
      <c r="C737" s="222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2">
        <f>IF(G81&gt;0,ROUND(G81,2),0)</f>
        <v>0</v>
      </c>
      <c r="U737" s="160"/>
      <c r="X737" s="160"/>
      <c r="Y737" s="160"/>
      <c r="Z737" s="160" t="e">
        <f t="shared" si="20"/>
        <v>#DIV/0!</v>
      </c>
    </row>
    <row r="738" spans="1:26" ht="12.65" customHeight="1" x14ac:dyDescent="0.3">
      <c r="A738" s="160" t="str">
        <f>RIGHT($C$84,3)&amp;"*"&amp;RIGHT($C$83,4)&amp;"*"&amp;H$55&amp;"*"&amp;"A"</f>
        <v>079*2020*6140*A</v>
      </c>
      <c r="B738" s="160">
        <f>ROUND(H59,0)</f>
        <v>0</v>
      </c>
      <c r="C738" s="222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2">
        <f>IF(H81&gt;0,ROUND(H81,2),0)</f>
        <v>0</v>
      </c>
      <c r="U738" s="160"/>
      <c r="X738" s="160"/>
      <c r="Y738" s="160"/>
      <c r="Z738" s="160" t="e">
        <f t="shared" si="20"/>
        <v>#DIV/0!</v>
      </c>
    </row>
    <row r="739" spans="1:26" ht="12.65" customHeight="1" x14ac:dyDescent="0.3">
      <c r="A739" s="160" t="str">
        <f>RIGHT($C$84,3)&amp;"*"&amp;RIGHT($C$83,4)&amp;"*"&amp;I$55&amp;"*"&amp;"A"</f>
        <v>079*2020*6150*A</v>
      </c>
      <c r="B739" s="160">
        <f>ROUND(I59,0)</f>
        <v>0</v>
      </c>
      <c r="C739" s="222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2">
        <f>IF(I81&gt;0,ROUND(I81,2),0)</f>
        <v>0</v>
      </c>
      <c r="U739" s="160"/>
      <c r="X739" s="160"/>
      <c r="Y739" s="160"/>
      <c r="Z739" s="160" t="e">
        <f t="shared" si="20"/>
        <v>#DIV/0!</v>
      </c>
    </row>
    <row r="740" spans="1:26" ht="12.65" customHeight="1" x14ac:dyDescent="0.3">
      <c r="A740" s="160" t="str">
        <f>RIGHT($C$84,3)&amp;"*"&amp;RIGHT($C$83,4)&amp;"*"&amp;J$55&amp;"*"&amp;"A"</f>
        <v>079*2020*6170*A</v>
      </c>
      <c r="B740" s="160">
        <f>ROUND(J59,0)</f>
        <v>0</v>
      </c>
      <c r="C740" s="222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0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2">
        <f>IF(J81&gt;0,ROUND(J81,2),0)</f>
        <v>0</v>
      </c>
      <c r="U740" s="160"/>
      <c r="X740" s="160"/>
      <c r="Y740" s="160"/>
      <c r="Z740" s="160" t="e">
        <f t="shared" si="20"/>
        <v>#DIV/0!</v>
      </c>
    </row>
    <row r="741" spans="1:26" ht="12.65" customHeight="1" x14ac:dyDescent="0.3">
      <c r="A741" s="160" t="str">
        <f>RIGHT($C$84,3)&amp;"*"&amp;RIGHT($C$83,4)&amp;"*"&amp;K$55&amp;"*"&amp;"A"</f>
        <v>079*2020*6200*A</v>
      </c>
      <c r="B741" s="160">
        <f>ROUND(K59,0)</f>
        <v>0</v>
      </c>
      <c r="C741" s="222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2">
        <f>IF(K81&gt;0,ROUND(K81,2),0)</f>
        <v>0</v>
      </c>
      <c r="U741" s="160"/>
      <c r="X741" s="160"/>
      <c r="Y741" s="160"/>
      <c r="Z741" s="160" t="e">
        <f t="shared" si="20"/>
        <v>#DIV/0!</v>
      </c>
    </row>
    <row r="742" spans="1:26" ht="12.65" customHeight="1" x14ac:dyDescent="0.3">
      <c r="A742" s="160" t="str">
        <f>RIGHT($C$84,3)&amp;"*"&amp;RIGHT($C$83,4)&amp;"*"&amp;L$55&amp;"*"&amp;"A"</f>
        <v>079*2020*6210*A</v>
      </c>
      <c r="B742" s="160">
        <f>ROUND(L59,0)</f>
        <v>658</v>
      </c>
      <c r="C742" s="222">
        <f>ROUND(L60,2)</f>
        <v>0</v>
      </c>
      <c r="D742" s="160">
        <f>ROUND(L61,0)</f>
        <v>0</v>
      </c>
      <c r="E742" s="160">
        <f>ROUND(L62,0)</f>
        <v>0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>
        <f>ROUND(L67,0)</f>
        <v>69393</v>
      </c>
      <c r="K742" s="160">
        <f>ROUND(L68,0)</f>
        <v>0</v>
      </c>
      <c r="L742" s="160">
        <f>ROUND(L70,0)</f>
        <v>0</v>
      </c>
      <c r="M742" s="160">
        <f>ROUND(L71,0)</f>
        <v>0</v>
      </c>
      <c r="N742" s="160">
        <f>ROUND(L76,0)</f>
        <v>0</v>
      </c>
      <c r="O742" s="160">
        <f>ROUND(L74,0)</f>
        <v>0</v>
      </c>
      <c r="P742" s="160">
        <f>IF(L77&gt;0,ROUND(L77,0),0)</f>
        <v>2641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2">
        <f>IF(L81&gt;0,ROUND(L81,2),0)</f>
        <v>0</v>
      </c>
      <c r="U742" s="160"/>
      <c r="X742" s="160"/>
      <c r="Y742" s="160"/>
      <c r="Z742" s="160" t="e">
        <f t="shared" si="20"/>
        <v>#DIV/0!</v>
      </c>
    </row>
    <row r="743" spans="1:26" ht="12.65" customHeight="1" x14ac:dyDescent="0.3">
      <c r="A743" s="160" t="str">
        <f>RIGHT($C$84,3)&amp;"*"&amp;RIGHT($C$83,4)&amp;"*"&amp;M$55&amp;"*"&amp;"A"</f>
        <v>079*2020*6330*A</v>
      </c>
      <c r="B743" s="160">
        <f>ROUND(M59,0)</f>
        <v>0</v>
      </c>
      <c r="C743" s="222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2">
        <f>IF(M81&gt;0,ROUND(M81,2),0)</f>
        <v>0</v>
      </c>
      <c r="U743" s="160"/>
      <c r="X743" s="160"/>
      <c r="Y743" s="160"/>
      <c r="Z743" s="160" t="e">
        <f t="shared" si="20"/>
        <v>#DIV/0!</v>
      </c>
    </row>
    <row r="744" spans="1:26" ht="12.65" customHeight="1" x14ac:dyDescent="0.3">
      <c r="A744" s="160" t="str">
        <f>RIGHT($C$84,3)&amp;"*"&amp;RIGHT($C$83,4)&amp;"*"&amp;N$55&amp;"*"&amp;"A"</f>
        <v>079*2020*6400*A</v>
      </c>
      <c r="B744" s="160">
        <f>ROUND(N59,0)</f>
        <v>0</v>
      </c>
      <c r="C744" s="222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2">
        <f>IF(N81&gt;0,ROUND(N81,2),0)</f>
        <v>0</v>
      </c>
      <c r="U744" s="160"/>
      <c r="X744" s="160"/>
      <c r="Y744" s="160"/>
      <c r="Z744" s="160" t="e">
        <f t="shared" si="20"/>
        <v>#DIV/0!</v>
      </c>
    </row>
    <row r="745" spans="1:26" ht="12.65" customHeight="1" x14ac:dyDescent="0.3">
      <c r="A745" s="160" t="str">
        <f>RIGHT($C$84,3)&amp;"*"&amp;RIGHT($C$83,4)&amp;"*"&amp;O$55&amp;"*"&amp;"A"</f>
        <v>079*2020*7010*A</v>
      </c>
      <c r="B745" s="160">
        <f>ROUND(O59,0)</f>
        <v>0</v>
      </c>
      <c r="C745" s="222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0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2">
        <f>IF(O81&gt;0,ROUND(O81,2),0)</f>
        <v>0</v>
      </c>
      <c r="U745" s="160"/>
      <c r="X745" s="160"/>
      <c r="Y745" s="160"/>
      <c r="Z745" s="160" t="e">
        <f t="shared" si="20"/>
        <v>#DIV/0!</v>
      </c>
    </row>
    <row r="746" spans="1:26" ht="12.65" customHeight="1" x14ac:dyDescent="0.3">
      <c r="A746" s="160" t="str">
        <f>RIGHT($C$84,3)&amp;"*"&amp;RIGHT($C$83,4)&amp;"*"&amp;P$55&amp;"*"&amp;"A"</f>
        <v>079*2020*7020*A</v>
      </c>
      <c r="B746" s="160">
        <f>ROUND(P59,0)</f>
        <v>0</v>
      </c>
      <c r="C746" s="222">
        <f>ROUND(P60,2)</f>
        <v>3.23</v>
      </c>
      <c r="D746" s="160">
        <f>ROUND(P61,0)</f>
        <v>507926</v>
      </c>
      <c r="E746" s="160">
        <f>ROUND(P62,0)</f>
        <v>185629</v>
      </c>
      <c r="F746" s="160">
        <f>ROUND(P63,0)</f>
        <v>0</v>
      </c>
      <c r="G746" s="160">
        <f>ROUND(P64,0)</f>
        <v>166426</v>
      </c>
      <c r="H746" s="160">
        <f>ROUND(P65,0)</f>
        <v>0</v>
      </c>
      <c r="I746" s="160">
        <f>ROUND(P66,0)</f>
        <v>43985</v>
      </c>
      <c r="J746" s="160">
        <f>ROUND(P67,0)</f>
        <v>104313</v>
      </c>
      <c r="K746" s="160">
        <f>ROUND(P68,0)</f>
        <v>2914</v>
      </c>
      <c r="L746" s="160">
        <f>ROUND(P70,0)</f>
        <v>907</v>
      </c>
      <c r="M746" s="160">
        <f>ROUND(P71,0)</f>
        <v>0</v>
      </c>
      <c r="N746" s="160">
        <f>ROUND(P76,0)</f>
        <v>2421837</v>
      </c>
      <c r="O746" s="160">
        <f>ROUND(P74,0)</f>
        <v>509276</v>
      </c>
      <c r="P746" s="160">
        <f>IF(P77&gt;0,ROUND(P77,0),0)</f>
        <v>3970</v>
      </c>
      <c r="Q746" s="160">
        <f>IF(P78&gt;0,ROUND(P78,0),0)</f>
        <v>0</v>
      </c>
      <c r="R746" s="160">
        <f>IF(P79&gt;0,ROUND(P79,0),0)</f>
        <v>0</v>
      </c>
      <c r="S746" s="160">
        <f>IF(P80&gt;0,ROUND(P80,0),0)</f>
        <v>2516</v>
      </c>
      <c r="T746" s="222">
        <f>IF(P81&gt;0,ROUND(P81,2),0)</f>
        <v>3.23</v>
      </c>
      <c r="U746" s="160"/>
      <c r="X746" s="160"/>
      <c r="Y746" s="160"/>
      <c r="Z746" s="160" t="e">
        <f t="shared" si="20"/>
        <v>#DIV/0!</v>
      </c>
    </row>
    <row r="747" spans="1:26" ht="12.65" customHeight="1" x14ac:dyDescent="0.3">
      <c r="A747" s="160" t="str">
        <f>RIGHT($C$84,3)&amp;"*"&amp;RIGHT($C$83,4)&amp;"*"&amp;Q$55&amp;"*"&amp;"A"</f>
        <v>079*2020*7030*A</v>
      </c>
      <c r="B747" s="160">
        <f>ROUND(Q59,0)</f>
        <v>0</v>
      </c>
      <c r="C747" s="222">
        <f>ROUND(Q60,2)</f>
        <v>0</v>
      </c>
      <c r="D747" s="160">
        <f>ROUND(Q61,0)</f>
        <v>0</v>
      </c>
      <c r="E747" s="160">
        <f>ROUND(Q62,0)</f>
        <v>0</v>
      </c>
      <c r="F747" s="160">
        <f>ROUND(Q63,0)</f>
        <v>0</v>
      </c>
      <c r="G747" s="160">
        <f>ROUND(Q64,0)</f>
        <v>0</v>
      </c>
      <c r="H747" s="160">
        <f>ROUND(Q65,0)</f>
        <v>0</v>
      </c>
      <c r="I747" s="160">
        <f>ROUND(Q66,0)</f>
        <v>0</v>
      </c>
      <c r="J747" s="160">
        <f>ROUND(Q67,0)</f>
        <v>0</v>
      </c>
      <c r="K747" s="160">
        <f>ROUND(Q68,0)</f>
        <v>0</v>
      </c>
      <c r="L747" s="160">
        <f>ROUND(Q70,0)</f>
        <v>0</v>
      </c>
      <c r="M747" s="160">
        <f>ROUND(Q71,0)</f>
        <v>0</v>
      </c>
      <c r="N747" s="160">
        <f>ROUND(Q76,0)</f>
        <v>0</v>
      </c>
      <c r="O747" s="160">
        <f>ROUND(Q74,0)</f>
        <v>0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22">
        <f>IF(Q81&gt;0,ROUND(Q81,2),0)</f>
        <v>0</v>
      </c>
      <c r="U747" s="160"/>
      <c r="X747" s="160"/>
      <c r="Y747" s="160"/>
      <c r="Z747" s="160" t="e">
        <f t="shared" si="20"/>
        <v>#DIV/0!</v>
      </c>
    </row>
    <row r="748" spans="1:26" ht="12.65" customHeight="1" x14ac:dyDescent="0.3">
      <c r="A748" s="160" t="str">
        <f>RIGHT($C$84,3)&amp;"*"&amp;RIGHT($C$83,4)&amp;"*"&amp;R$55&amp;"*"&amp;"A"</f>
        <v>079*2020*7040*A</v>
      </c>
      <c r="B748" s="160">
        <f>ROUND(R59,0)</f>
        <v>0</v>
      </c>
      <c r="C748" s="222">
        <f>ROUND(R60,2)</f>
        <v>1.4</v>
      </c>
      <c r="D748" s="160">
        <f>ROUND(R61,0)</f>
        <v>349800</v>
      </c>
      <c r="E748" s="160">
        <f>ROUND(R62,0)</f>
        <v>127840</v>
      </c>
      <c r="F748" s="160">
        <f>ROUND(R63,0)</f>
        <v>10800</v>
      </c>
      <c r="G748" s="160">
        <f>ROUND(R64,0)</f>
        <v>986</v>
      </c>
      <c r="H748" s="160">
        <f>ROUND(R65,0)</f>
        <v>0</v>
      </c>
      <c r="I748" s="160">
        <f>ROUND(R66,0)</f>
        <v>0</v>
      </c>
      <c r="J748" s="160">
        <f>ROUND(R67,0)</f>
        <v>1287</v>
      </c>
      <c r="K748" s="160">
        <f>ROUND(R68,0)</f>
        <v>0</v>
      </c>
      <c r="L748" s="160">
        <f>ROUND(R70,0)</f>
        <v>6164</v>
      </c>
      <c r="M748" s="160">
        <f>ROUND(R71,0)</f>
        <v>0</v>
      </c>
      <c r="N748" s="160">
        <f>ROUND(R76,0)</f>
        <v>190570</v>
      </c>
      <c r="O748" s="160">
        <f>ROUND(R74,0)</f>
        <v>42292</v>
      </c>
      <c r="P748" s="160">
        <f>IF(R77&gt;0,ROUND(R77,0),0)</f>
        <v>49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2">
        <f>IF(R81&gt;0,ROUND(R81,2),0)</f>
        <v>0</v>
      </c>
      <c r="U748" s="160"/>
      <c r="X748" s="160"/>
      <c r="Y748" s="160"/>
      <c r="Z748" s="160" t="e">
        <f t="shared" si="20"/>
        <v>#DIV/0!</v>
      </c>
    </row>
    <row r="749" spans="1:26" ht="12.65" customHeight="1" x14ac:dyDescent="0.3">
      <c r="A749" s="160" t="str">
        <f>RIGHT($C$84,3)&amp;"*"&amp;RIGHT($C$83,4)&amp;"*"&amp;S$55&amp;"*"&amp;"A"</f>
        <v>079*2020*7050*A</v>
      </c>
      <c r="B749" s="160"/>
      <c r="C749" s="222">
        <f>ROUND(S60,2)</f>
        <v>0</v>
      </c>
      <c r="D749" s="160">
        <f>ROUND(S61,0)</f>
        <v>0</v>
      </c>
      <c r="E749" s="160">
        <f>ROUND(S62,0)</f>
        <v>0</v>
      </c>
      <c r="F749" s="160">
        <f>ROUND(S63,0)</f>
        <v>0</v>
      </c>
      <c r="G749" s="160">
        <f>ROUND(S64,0)</f>
        <v>0</v>
      </c>
      <c r="H749" s="160">
        <f>ROUND(S65,0)</f>
        <v>0</v>
      </c>
      <c r="I749" s="160">
        <f>ROUND(S66,0)</f>
        <v>0</v>
      </c>
      <c r="J749" s="160">
        <f>ROUND(S67,0)</f>
        <v>0</v>
      </c>
      <c r="K749" s="160">
        <f>ROUND(S68,0)</f>
        <v>0</v>
      </c>
      <c r="L749" s="160">
        <f>ROUND(S70,0)</f>
        <v>3014</v>
      </c>
      <c r="M749" s="160">
        <f>ROUND(S71,0)</f>
        <v>0</v>
      </c>
      <c r="N749" s="160">
        <f>ROUND(S76,0)</f>
        <v>0</v>
      </c>
      <c r="O749" s="160">
        <f>ROUND(S74,0)</f>
        <v>0</v>
      </c>
      <c r="P749" s="160">
        <f>IF(S77&gt;0,ROUND(S77,0),0)</f>
        <v>0</v>
      </c>
      <c r="Q749" s="160">
        <f>IF(S78&gt;0,ROUND(S78,0),0)</f>
        <v>0</v>
      </c>
      <c r="R749" s="160">
        <f>IF(S79&gt;0,ROUND(S79,0),0)</f>
        <v>0</v>
      </c>
      <c r="S749" s="160">
        <f>IF(S80&gt;0,ROUND(S80,0),0)</f>
        <v>0</v>
      </c>
      <c r="T749" s="222">
        <f>IF(S81&gt;0,ROUND(S81,2),0)</f>
        <v>0</v>
      </c>
      <c r="U749" s="160"/>
      <c r="X749" s="160"/>
      <c r="Y749" s="160"/>
      <c r="Z749" s="160" t="e">
        <f t="shared" si="20"/>
        <v>#DIV/0!</v>
      </c>
    </row>
    <row r="750" spans="1:26" ht="12.65" customHeight="1" x14ac:dyDescent="0.3">
      <c r="A750" s="160" t="str">
        <f>RIGHT($C$84,3)&amp;"*"&amp;RIGHT($C$83,4)&amp;"*"&amp;T$55&amp;"*"&amp;"A"</f>
        <v>079*2020*7060*A</v>
      </c>
      <c r="B750" s="160"/>
      <c r="C750" s="222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2">
        <f>IF(T81&gt;0,ROUND(T81,2),0)</f>
        <v>0</v>
      </c>
      <c r="U750" s="160"/>
      <c r="X750" s="160"/>
      <c r="Y750" s="160"/>
      <c r="Z750" s="160" t="e">
        <f t="shared" si="20"/>
        <v>#DIV/0!</v>
      </c>
    </row>
    <row r="751" spans="1:26" ht="12.65" customHeight="1" x14ac:dyDescent="0.3">
      <c r="A751" s="160" t="str">
        <f>RIGHT($C$84,3)&amp;"*"&amp;RIGHT($C$83,4)&amp;"*"&amp;U$55&amp;"*"&amp;"A"</f>
        <v>079*2020*7070*A</v>
      </c>
      <c r="B751" s="160">
        <f>ROUND(U59,0)</f>
        <v>11357</v>
      </c>
      <c r="C751" s="222">
        <f>ROUND(U60,2)</f>
        <v>7.27</v>
      </c>
      <c r="D751" s="160">
        <f>ROUND(U61,0)</f>
        <v>808436</v>
      </c>
      <c r="E751" s="160">
        <f>ROUND(U62,0)</f>
        <v>295455</v>
      </c>
      <c r="F751" s="160">
        <f>ROUND(U63,0)</f>
        <v>0</v>
      </c>
      <c r="G751" s="160">
        <f>ROUND(U64,0)</f>
        <v>365105</v>
      </c>
      <c r="H751" s="160">
        <f>ROUND(U65,0)</f>
        <v>0</v>
      </c>
      <c r="I751" s="160">
        <f>ROUND(U66,0)</f>
        <v>252416</v>
      </c>
      <c r="J751" s="160">
        <f>ROUND(U67,0)</f>
        <v>46534</v>
      </c>
      <c r="K751" s="160">
        <f>ROUND(U68,0)</f>
        <v>0</v>
      </c>
      <c r="L751" s="160">
        <f>ROUND(U70,0)</f>
        <v>2600</v>
      </c>
      <c r="M751" s="160">
        <f>ROUND(U71,0)</f>
        <v>0</v>
      </c>
      <c r="N751" s="160">
        <f>ROUND(U76,0)</f>
        <v>7375290</v>
      </c>
      <c r="O751" s="160">
        <f>ROUND(U74,0)</f>
        <v>676846</v>
      </c>
      <c r="P751" s="160">
        <f>IF(U77&gt;0,ROUND(U77,0),0)</f>
        <v>1771</v>
      </c>
      <c r="Q751" s="160">
        <f>IF(U78&gt;0,ROUND(U78,0),0)</f>
        <v>0</v>
      </c>
      <c r="R751" s="160">
        <f>IF(U79&gt;0,ROUND(U79,0),0)</f>
        <v>0</v>
      </c>
      <c r="S751" s="160">
        <f>IF(U80&gt;0,ROUND(U80,0),0)</f>
        <v>0</v>
      </c>
      <c r="T751" s="222">
        <f>IF(U81&gt;0,ROUND(U81,2),0)</f>
        <v>0</v>
      </c>
      <c r="U751" s="160"/>
      <c r="X751" s="160"/>
      <c r="Y751" s="160"/>
      <c r="Z751" s="160" t="e">
        <f t="shared" si="20"/>
        <v>#DIV/0!</v>
      </c>
    </row>
    <row r="752" spans="1:26" ht="12.65" customHeight="1" x14ac:dyDescent="0.3">
      <c r="A752" s="160" t="str">
        <f>RIGHT($C$84,3)&amp;"*"&amp;RIGHT($C$83,4)&amp;"*"&amp;V$55&amp;"*"&amp;"A"</f>
        <v>079*2020*7110*A</v>
      </c>
      <c r="B752" s="160">
        <f>ROUND(V59,0)</f>
        <v>0</v>
      </c>
      <c r="C752" s="222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2">
        <f>IF(V81&gt;0,ROUND(V81,2),0)</f>
        <v>0</v>
      </c>
      <c r="U752" s="160"/>
      <c r="X752" s="160"/>
      <c r="Y752" s="160"/>
      <c r="Z752" s="160" t="e">
        <f t="shared" si="20"/>
        <v>#DIV/0!</v>
      </c>
    </row>
    <row r="753" spans="1:26" ht="12.65" customHeight="1" x14ac:dyDescent="0.3">
      <c r="A753" s="160" t="str">
        <f>RIGHT($C$84,3)&amp;"*"&amp;RIGHT($C$83,4)&amp;"*"&amp;W$55&amp;"*"&amp;"A"</f>
        <v>079*2020*7120*A</v>
      </c>
      <c r="B753" s="160">
        <f>ROUND(W59,0)</f>
        <v>0</v>
      </c>
      <c r="C753" s="222">
        <f>ROUND(W60,2)</f>
        <v>0</v>
      </c>
      <c r="D753" s="160">
        <f>ROUND(W61,0)</f>
        <v>0</v>
      </c>
      <c r="E753" s="160">
        <f>ROUND(W62,0)</f>
        <v>0</v>
      </c>
      <c r="F753" s="160">
        <f>ROUND(W63,0)</f>
        <v>0</v>
      </c>
      <c r="G753" s="160">
        <f>ROUND(W64,0)</f>
        <v>0</v>
      </c>
      <c r="H753" s="160">
        <f>ROUND(W65,0)</f>
        <v>0</v>
      </c>
      <c r="I753" s="160">
        <f>ROUND(W66,0)</f>
        <v>0</v>
      </c>
      <c r="J753" s="160">
        <f>ROUND(W67,0)</f>
        <v>0</v>
      </c>
      <c r="K753" s="160">
        <f>ROUND(W68,0)</f>
        <v>0</v>
      </c>
      <c r="L753" s="160">
        <f>ROUND(W70,0)</f>
        <v>0</v>
      </c>
      <c r="M753" s="160">
        <f>ROUND(W71,0)</f>
        <v>0</v>
      </c>
      <c r="N753" s="160">
        <f>ROUND(W76,0)</f>
        <v>0</v>
      </c>
      <c r="O753" s="160">
        <f>ROUND(W74,0)</f>
        <v>0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0</v>
      </c>
      <c r="S753" s="160">
        <f>IF(W80&gt;0,ROUND(W80,0),0)</f>
        <v>0</v>
      </c>
      <c r="T753" s="222">
        <f>IF(W81&gt;0,ROUND(W81,2),0)</f>
        <v>0</v>
      </c>
      <c r="U753" s="160"/>
      <c r="X753" s="160"/>
      <c r="Y753" s="160"/>
      <c r="Z753" s="160" t="e">
        <f t="shared" si="20"/>
        <v>#DIV/0!</v>
      </c>
    </row>
    <row r="754" spans="1:26" ht="12.65" customHeight="1" x14ac:dyDescent="0.3">
      <c r="A754" s="160" t="str">
        <f>RIGHT($C$84,3)&amp;"*"&amp;RIGHT($C$83,4)&amp;"*"&amp;X$55&amp;"*"&amp;"A"</f>
        <v>079*2020*7130*A</v>
      </c>
      <c r="B754" s="160">
        <f>ROUND(X59,0)</f>
        <v>0</v>
      </c>
      <c r="C754" s="222">
        <f>ROUND(X60,2)</f>
        <v>0</v>
      </c>
      <c r="D754" s="160">
        <f>ROUND(X61,0)</f>
        <v>0</v>
      </c>
      <c r="E754" s="160">
        <f>ROUND(X62,0)</f>
        <v>0</v>
      </c>
      <c r="F754" s="160">
        <f>ROUND(X63,0)</f>
        <v>0</v>
      </c>
      <c r="G754" s="160">
        <f>ROUND(X64,0)</f>
        <v>2</v>
      </c>
      <c r="H754" s="160">
        <f>ROUND(X65,0)</f>
        <v>0</v>
      </c>
      <c r="I754" s="160">
        <f>ROUND(X66,0)</f>
        <v>0</v>
      </c>
      <c r="J754" s="160">
        <f>ROUND(X67,0)</f>
        <v>0</v>
      </c>
      <c r="K754" s="160">
        <f>ROUND(X68,0)</f>
        <v>0</v>
      </c>
      <c r="L754" s="160">
        <f>ROUND(X70,0)</f>
        <v>0</v>
      </c>
      <c r="M754" s="160">
        <f>ROUND(X71,0)</f>
        <v>0</v>
      </c>
      <c r="N754" s="160">
        <f>ROUND(X76,0)</f>
        <v>0</v>
      </c>
      <c r="O754" s="160">
        <f>ROUND(X74,0)</f>
        <v>0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2">
        <f>IF(X81&gt;0,ROUND(X81,2),0)</f>
        <v>0</v>
      </c>
      <c r="U754" s="160"/>
      <c r="X754" s="160"/>
      <c r="Y754" s="160"/>
      <c r="Z754" s="160" t="e">
        <f t="shared" si="20"/>
        <v>#DIV/0!</v>
      </c>
    </row>
    <row r="755" spans="1:26" ht="12.65" customHeight="1" x14ac:dyDescent="0.3">
      <c r="A755" s="160" t="str">
        <f>RIGHT($C$84,3)&amp;"*"&amp;RIGHT($C$83,4)&amp;"*"&amp;Y$55&amp;"*"&amp;"A"</f>
        <v>079*2020*7140*A</v>
      </c>
      <c r="B755" s="160">
        <f>ROUND(Y59,0)</f>
        <v>0</v>
      </c>
      <c r="C755" s="222">
        <f>ROUND(Y60,2)</f>
        <v>4.1399999999999997</v>
      </c>
      <c r="D755" s="160">
        <f>ROUND(Y61,0)</f>
        <v>557799</v>
      </c>
      <c r="E755" s="160">
        <f>ROUND(Y62,0)</f>
        <v>203856</v>
      </c>
      <c r="F755" s="160">
        <f>ROUND(Y63,0)</f>
        <v>0</v>
      </c>
      <c r="G755" s="160">
        <f>ROUND(Y64,0)</f>
        <v>27920</v>
      </c>
      <c r="H755" s="160">
        <f>ROUND(Y65,0)</f>
        <v>0</v>
      </c>
      <c r="I755" s="160">
        <f>ROUND(Y66,0)</f>
        <v>446285</v>
      </c>
      <c r="J755" s="160">
        <f>ROUND(Y67,0)</f>
        <v>0</v>
      </c>
      <c r="K755" s="160">
        <f>ROUND(Y68,0)</f>
        <v>4960</v>
      </c>
      <c r="L755" s="160">
        <f>ROUND(Y70,0)</f>
        <v>1272</v>
      </c>
      <c r="M755" s="160">
        <f>ROUND(Y71,0)</f>
        <v>0</v>
      </c>
      <c r="N755" s="160">
        <f>ROUND(Y76,0)</f>
        <v>11345475</v>
      </c>
      <c r="O755" s="160">
        <f>ROUND(Y74,0)</f>
        <v>431402</v>
      </c>
      <c r="P755" s="160">
        <f>IF(Y77&gt;0,ROUND(Y77,0),0)</f>
        <v>0</v>
      </c>
      <c r="Q755" s="160">
        <f>IF(Y78&gt;0,ROUND(Y78,0),0)</f>
        <v>0</v>
      </c>
      <c r="R755" s="160">
        <f>IF(Y79&gt;0,ROUND(Y79,0),0)</f>
        <v>0</v>
      </c>
      <c r="S755" s="160">
        <f>IF(Y80&gt;0,ROUND(Y80,0),0)</f>
        <v>2517</v>
      </c>
      <c r="T755" s="222">
        <f>IF(Y81&gt;0,ROUND(Y81,2),0)</f>
        <v>0</v>
      </c>
      <c r="U755" s="160"/>
      <c r="X755" s="160"/>
      <c r="Y755" s="160"/>
      <c r="Z755" s="160" t="e">
        <f t="shared" si="20"/>
        <v>#DIV/0!</v>
      </c>
    </row>
    <row r="756" spans="1:26" ht="12.65" customHeight="1" x14ac:dyDescent="0.3">
      <c r="A756" s="160" t="str">
        <f>RIGHT($C$84,3)&amp;"*"&amp;RIGHT($C$83,4)&amp;"*"&amp;Z$55&amp;"*"&amp;"A"</f>
        <v>079*2020*7150*A</v>
      </c>
      <c r="B756" s="160">
        <f>ROUND(Z59,0)</f>
        <v>0</v>
      </c>
      <c r="C756" s="222">
        <f>ROUND(Z60,2)</f>
        <v>0.89</v>
      </c>
      <c r="D756" s="160">
        <f>ROUND(Z61,0)</f>
        <v>109755</v>
      </c>
      <c r="E756" s="160">
        <f>ROUND(Z62,0)</f>
        <v>40112</v>
      </c>
      <c r="F756" s="160">
        <f>ROUND(Z63,0)</f>
        <v>0</v>
      </c>
      <c r="G756" s="160">
        <f>ROUND(Z64,0)</f>
        <v>252</v>
      </c>
      <c r="H756" s="160">
        <f>ROUND(Z65,0)</f>
        <v>0</v>
      </c>
      <c r="I756" s="160">
        <f>ROUND(Z66,0)</f>
        <v>1408</v>
      </c>
      <c r="J756" s="160">
        <f>ROUND(Z67,0)</f>
        <v>99846</v>
      </c>
      <c r="K756" s="160">
        <f>ROUND(Z68,0)</f>
        <v>0</v>
      </c>
      <c r="L756" s="160">
        <f>ROUND(Z70,0)</f>
        <v>160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3800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2">
        <f>IF(Z81&gt;0,ROUND(Z81,2),0)</f>
        <v>0</v>
      </c>
      <c r="U756" s="160"/>
      <c r="X756" s="160"/>
      <c r="Y756" s="160"/>
      <c r="Z756" s="160" t="e">
        <f t="shared" si="20"/>
        <v>#DIV/0!</v>
      </c>
    </row>
    <row r="757" spans="1:26" ht="12.65" customHeight="1" x14ac:dyDescent="0.3">
      <c r="A757" s="160" t="str">
        <f>RIGHT($C$84,3)&amp;"*"&amp;RIGHT($C$83,4)&amp;"*"&amp;AA$55&amp;"*"&amp;"A"</f>
        <v>079*2020*7160*A</v>
      </c>
      <c r="B757" s="160">
        <f>ROUND(AA59,0)</f>
        <v>0</v>
      </c>
      <c r="C757" s="222">
        <f>ROUND(AA60,2)</f>
        <v>0</v>
      </c>
      <c r="D757" s="160">
        <f>ROUND(AA61,0)</f>
        <v>0</v>
      </c>
      <c r="E757" s="160">
        <f>ROUND(AA62,0)</f>
        <v>0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>
        <f>ROUND(AA67,0)</f>
        <v>0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2">
        <f>IF(AA81&gt;0,ROUND(AA81,2),0)</f>
        <v>0</v>
      </c>
      <c r="U757" s="160"/>
      <c r="X757" s="160"/>
      <c r="Y757" s="160"/>
      <c r="Z757" s="160" t="e">
        <f t="shared" si="20"/>
        <v>#DIV/0!</v>
      </c>
    </row>
    <row r="758" spans="1:26" ht="12.65" customHeight="1" x14ac:dyDescent="0.3">
      <c r="A758" s="160" t="str">
        <f>RIGHT($C$84,3)&amp;"*"&amp;RIGHT($C$83,4)&amp;"*"&amp;AB$55&amp;"*"&amp;"A"</f>
        <v>079*2020*7170*A</v>
      </c>
      <c r="B758" s="160"/>
      <c r="C758" s="222">
        <f>ROUND(AB60,2)</f>
        <v>0.96</v>
      </c>
      <c r="D758" s="160">
        <f>ROUND(AB61,0)</f>
        <v>168704</v>
      </c>
      <c r="E758" s="160">
        <f>ROUND(AB62,0)</f>
        <v>61655</v>
      </c>
      <c r="F758" s="160">
        <f>ROUND(AB63,0)</f>
        <v>0</v>
      </c>
      <c r="G758" s="160">
        <f>ROUND(AB64,0)</f>
        <v>555791</v>
      </c>
      <c r="H758" s="160">
        <f>ROUND(AB65,0)</f>
        <v>0</v>
      </c>
      <c r="I758" s="160">
        <f>ROUND(AB66,0)</f>
        <v>118539</v>
      </c>
      <c r="J758" s="160">
        <f>ROUND(AB67,0)</f>
        <v>2365</v>
      </c>
      <c r="K758" s="160">
        <f>ROUND(AB68,0)</f>
        <v>0</v>
      </c>
      <c r="L758" s="160">
        <f>ROUND(AB70,0)</f>
        <v>3136</v>
      </c>
      <c r="M758" s="160">
        <f>ROUND(AB71,0)</f>
        <v>550362</v>
      </c>
      <c r="N758" s="160">
        <f>ROUND(AB76,0)</f>
        <v>1859324</v>
      </c>
      <c r="O758" s="160">
        <f>ROUND(AB74,0)</f>
        <v>693963</v>
      </c>
      <c r="P758" s="160">
        <f>IF(AB77&gt;0,ROUND(AB77,0),0)</f>
        <v>90</v>
      </c>
      <c r="Q758" s="160">
        <f>IF(AB78&gt;0,ROUND(AB78,0),0)</f>
        <v>0</v>
      </c>
      <c r="R758" s="160">
        <f>IF(AB79&gt;0,ROUND(AB79,0),0)</f>
        <v>0</v>
      </c>
      <c r="S758" s="160">
        <f>IF(AB80&gt;0,ROUND(AB80,0),0)</f>
        <v>0</v>
      </c>
      <c r="T758" s="222">
        <f>IF(AB81&gt;0,ROUND(AB81,2),0)</f>
        <v>0</v>
      </c>
      <c r="U758" s="160"/>
      <c r="X758" s="160"/>
      <c r="Y758" s="160"/>
      <c r="Z758" s="160" t="e">
        <f t="shared" si="20"/>
        <v>#DIV/0!</v>
      </c>
    </row>
    <row r="759" spans="1:26" ht="12.65" customHeight="1" x14ac:dyDescent="0.3">
      <c r="A759" s="160" t="str">
        <f>RIGHT($C$84,3)&amp;"*"&amp;RIGHT($C$83,4)&amp;"*"&amp;AC$55&amp;"*"&amp;"A"</f>
        <v>079*2020*7180*A</v>
      </c>
      <c r="B759" s="160">
        <f>ROUND(AC59,0)</f>
        <v>0</v>
      </c>
      <c r="C759" s="222">
        <f>ROUND(AC60,2)</f>
        <v>1.1399999999999999</v>
      </c>
      <c r="D759" s="160">
        <f>ROUND(AC61,0)</f>
        <v>145897</v>
      </c>
      <c r="E759" s="160">
        <f>ROUND(AC62,0)</f>
        <v>53320</v>
      </c>
      <c r="F759" s="160">
        <f>ROUND(AC63,0)</f>
        <v>0</v>
      </c>
      <c r="G759" s="160">
        <f>ROUND(AC64,0)</f>
        <v>2463</v>
      </c>
      <c r="H759" s="160">
        <f>ROUND(AC65,0)</f>
        <v>0</v>
      </c>
      <c r="I759" s="160">
        <f>ROUND(AC66,0)</f>
        <v>5090</v>
      </c>
      <c r="J759" s="160">
        <f>ROUND(AC67,0)</f>
        <v>26065</v>
      </c>
      <c r="K759" s="160">
        <f>ROUND(AC68,0)</f>
        <v>0</v>
      </c>
      <c r="L759" s="160">
        <f>ROUND(AC70,0)</f>
        <v>369</v>
      </c>
      <c r="M759" s="160">
        <f>ROUND(AC71,0)</f>
        <v>0</v>
      </c>
      <c r="N759" s="160">
        <f>ROUND(AC76,0)</f>
        <v>330606</v>
      </c>
      <c r="O759" s="160">
        <f>ROUND(AC74,0)</f>
        <v>0</v>
      </c>
      <c r="P759" s="160">
        <f>IF(AC77&gt;0,ROUND(AC77,0),0)</f>
        <v>992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22">
        <f>IF(AC81&gt;0,ROUND(AC81,2),0)</f>
        <v>0</v>
      </c>
      <c r="U759" s="160"/>
      <c r="X759" s="160"/>
      <c r="Y759" s="160"/>
      <c r="Z759" s="160" t="e">
        <f t="shared" si="20"/>
        <v>#DIV/0!</v>
      </c>
    </row>
    <row r="760" spans="1:26" ht="12.65" customHeight="1" x14ac:dyDescent="0.3">
      <c r="A760" s="160" t="str">
        <f>RIGHT($C$84,3)&amp;"*"&amp;RIGHT($C$83,4)&amp;"*"&amp;AD$55&amp;"*"&amp;"A"</f>
        <v>079*2020*7190*A</v>
      </c>
      <c r="B760" s="160">
        <f>ROUND(AD59,0)</f>
        <v>0</v>
      </c>
      <c r="C760" s="222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2">
        <f>IF(AD81&gt;0,ROUND(AD81,2),0)</f>
        <v>0</v>
      </c>
      <c r="U760" s="160"/>
      <c r="X760" s="160"/>
      <c r="Y760" s="160"/>
      <c r="Z760" s="160" t="e">
        <f t="shared" si="20"/>
        <v>#DIV/0!</v>
      </c>
    </row>
    <row r="761" spans="1:26" ht="12.65" customHeight="1" x14ac:dyDescent="0.3">
      <c r="A761" s="160" t="str">
        <f>RIGHT($C$84,3)&amp;"*"&amp;RIGHT($C$83,4)&amp;"*"&amp;AE$55&amp;"*"&amp;"A"</f>
        <v>079*2020*7200*A</v>
      </c>
      <c r="B761" s="160">
        <f>ROUND(AE59,0)</f>
        <v>3059</v>
      </c>
      <c r="C761" s="222">
        <f>ROUND(AE60,2)</f>
        <v>4.45</v>
      </c>
      <c r="D761" s="160">
        <f>ROUND(AE61,0)</f>
        <v>387344</v>
      </c>
      <c r="E761" s="160">
        <f>ROUND(AE62,0)</f>
        <v>141561</v>
      </c>
      <c r="F761" s="160">
        <f>ROUND(AE63,0)</f>
        <v>0</v>
      </c>
      <c r="G761" s="160">
        <f>ROUND(AE64,0)</f>
        <v>13879</v>
      </c>
      <c r="H761" s="160">
        <f>ROUND(AE65,0)</f>
        <v>0</v>
      </c>
      <c r="I761" s="160">
        <f>ROUND(AE66,0)</f>
        <v>62370</v>
      </c>
      <c r="J761" s="160">
        <f>ROUND(AE67,0)</f>
        <v>21020</v>
      </c>
      <c r="K761" s="160">
        <f>ROUND(AE68,0)</f>
        <v>14</v>
      </c>
      <c r="L761" s="160">
        <f>ROUND(AE70,0)</f>
        <v>4824</v>
      </c>
      <c r="M761" s="160">
        <f>ROUND(AE71,0)</f>
        <v>0</v>
      </c>
      <c r="N761" s="160">
        <f>ROUND(AE76,0)</f>
        <v>1261162</v>
      </c>
      <c r="O761" s="160">
        <f>ROUND(AE74,0)</f>
        <v>254405</v>
      </c>
      <c r="P761" s="160">
        <f>IF(AE77&gt;0,ROUND(AE77,0),0)</f>
        <v>800</v>
      </c>
      <c r="Q761" s="160">
        <f>IF(AE78&gt;0,ROUND(AE78,0),0)</f>
        <v>0</v>
      </c>
      <c r="R761" s="160">
        <f>IF(AE79&gt;0,ROUND(AE79,0),0)</f>
        <v>0</v>
      </c>
      <c r="S761" s="160">
        <f>IF(AE80&gt;0,ROUND(AE80,0),0)</f>
        <v>0</v>
      </c>
      <c r="T761" s="222">
        <f>IF(AE81&gt;0,ROUND(AE81,2),0)</f>
        <v>0</v>
      </c>
      <c r="U761" s="160"/>
      <c r="X761" s="160"/>
      <c r="Y761" s="160"/>
      <c r="Z761" s="160" t="e">
        <f t="shared" si="20"/>
        <v>#DIV/0!</v>
      </c>
    </row>
    <row r="762" spans="1:26" ht="12.65" customHeight="1" x14ac:dyDescent="0.3">
      <c r="A762" s="160" t="str">
        <f>RIGHT($C$84,3)&amp;"*"&amp;RIGHT($C$83,4)&amp;"*"&amp;AF$55&amp;"*"&amp;"A"</f>
        <v>079*2020*7220*A</v>
      </c>
      <c r="B762" s="160">
        <f>ROUND(AF59,0)</f>
        <v>0</v>
      </c>
      <c r="C762" s="222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1175</v>
      </c>
      <c r="H762" s="160">
        <f>ROUND(AF65,0)</f>
        <v>0</v>
      </c>
      <c r="I762" s="160">
        <f>ROUND(AF66,0)</f>
        <v>17935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2">
        <f>IF(AF81&gt;0,ROUND(AF81,2),0)</f>
        <v>0</v>
      </c>
      <c r="U762" s="160"/>
      <c r="X762" s="160"/>
      <c r="Y762" s="160"/>
      <c r="Z762" s="160" t="e">
        <f t="shared" si="20"/>
        <v>#DIV/0!</v>
      </c>
    </row>
    <row r="763" spans="1:26" ht="12.65" customHeight="1" x14ac:dyDescent="0.3">
      <c r="A763" s="160" t="str">
        <f>RIGHT($C$84,3)&amp;"*"&amp;RIGHT($C$83,4)&amp;"*"&amp;AG$55&amp;"*"&amp;"A"</f>
        <v>079*2020*7230*A</v>
      </c>
      <c r="B763" s="160">
        <f>ROUND(AG59,0)</f>
        <v>6450</v>
      </c>
      <c r="C763" s="222">
        <f>ROUND(AG60,2)</f>
        <v>12.36</v>
      </c>
      <c r="D763" s="160">
        <f>ROUND(AG61,0)</f>
        <v>1254066</v>
      </c>
      <c r="E763" s="160">
        <f>ROUND(AG62,0)</f>
        <v>458317</v>
      </c>
      <c r="F763" s="160">
        <f>ROUND(AG63,0)</f>
        <v>1950073</v>
      </c>
      <c r="G763" s="160">
        <f>ROUND(AG64,0)</f>
        <v>137594</v>
      </c>
      <c r="H763" s="160">
        <f>ROUND(AG65,0)</f>
        <v>0</v>
      </c>
      <c r="I763" s="160">
        <f>ROUND(AG66,0)</f>
        <v>40465</v>
      </c>
      <c r="J763" s="160">
        <f>ROUND(AG67,0)</f>
        <v>133768</v>
      </c>
      <c r="K763" s="160">
        <f>ROUND(AG68,0)</f>
        <v>4892</v>
      </c>
      <c r="L763" s="160">
        <f>ROUND(AG70,0)</f>
        <v>10957</v>
      </c>
      <c r="M763" s="160">
        <f>ROUND(AG71,0)</f>
        <v>0</v>
      </c>
      <c r="N763" s="160">
        <f>ROUND(AG76,0)</f>
        <v>13888536</v>
      </c>
      <c r="O763" s="160">
        <f>ROUND(AG74,0)</f>
        <v>547373</v>
      </c>
      <c r="P763" s="160">
        <f>IF(AG77&gt;0,ROUND(AG77,0),0)</f>
        <v>5091</v>
      </c>
      <c r="Q763" s="160">
        <f>IF(AG78&gt;0,ROUND(AG78,0),0)</f>
        <v>174</v>
      </c>
      <c r="R763" s="160">
        <f>IF(AG79&gt;0,ROUND(AG79,0),0)</f>
        <v>0</v>
      </c>
      <c r="S763" s="160">
        <f>IF(AG80&gt;0,ROUND(AG80,0),0)</f>
        <v>9439</v>
      </c>
      <c r="T763" s="222">
        <f>IF(AG81&gt;0,ROUND(AG81,2),0)</f>
        <v>12.36</v>
      </c>
      <c r="U763" s="160"/>
      <c r="X763" s="160"/>
      <c r="Y763" s="160"/>
      <c r="Z763" s="160" t="e">
        <f t="shared" si="20"/>
        <v>#DIV/0!</v>
      </c>
    </row>
    <row r="764" spans="1:26" ht="12.65" customHeight="1" x14ac:dyDescent="0.3">
      <c r="A764" s="160" t="str">
        <f>RIGHT($C$84,3)&amp;"*"&amp;RIGHT($C$83,4)&amp;"*"&amp;AH$55&amp;"*"&amp;"A"</f>
        <v>079*2020*7240*A</v>
      </c>
      <c r="B764" s="160">
        <f>ROUND(AH59,0)</f>
        <v>0</v>
      </c>
      <c r="C764" s="222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2">
        <f>IF(AH81&gt;0,ROUND(AH81,2),0)</f>
        <v>0</v>
      </c>
      <c r="U764" s="160"/>
      <c r="X764" s="160"/>
      <c r="Y764" s="160"/>
      <c r="Z764" s="160" t="e">
        <f t="shared" si="20"/>
        <v>#DIV/0!</v>
      </c>
    </row>
    <row r="765" spans="1:26" ht="12.65" customHeight="1" x14ac:dyDescent="0.3">
      <c r="A765" s="160" t="str">
        <f>RIGHT($C$84,3)&amp;"*"&amp;RIGHT($C$83,4)&amp;"*"&amp;AI$55&amp;"*"&amp;"A"</f>
        <v>079*2020*7250*A</v>
      </c>
      <c r="B765" s="160">
        <f>ROUND(AI59,0)</f>
        <v>0</v>
      </c>
      <c r="C765" s="222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2">
        <f>IF(AI81&gt;0,ROUND(AI81,2),0)</f>
        <v>0</v>
      </c>
      <c r="U765" s="160"/>
      <c r="X765" s="160"/>
      <c r="Y765" s="160"/>
      <c r="Z765" s="160" t="e">
        <f t="shared" si="20"/>
        <v>#DIV/0!</v>
      </c>
    </row>
    <row r="766" spans="1:26" ht="12.65" customHeight="1" x14ac:dyDescent="0.3">
      <c r="A766" s="160" t="str">
        <f>RIGHT($C$84,3)&amp;"*"&amp;RIGHT($C$83,4)&amp;"*"&amp;AJ$55&amp;"*"&amp;"A"</f>
        <v>079*2020*7260*A</v>
      </c>
      <c r="B766" s="160">
        <f>ROUND(AJ59,0)</f>
        <v>12874</v>
      </c>
      <c r="C766" s="222">
        <f>ROUND(AJ60,2)</f>
        <v>23.82</v>
      </c>
      <c r="D766" s="160">
        <f>ROUND(AJ61,0)</f>
        <v>3117707</v>
      </c>
      <c r="E766" s="160">
        <f>ROUND(AJ62,0)</f>
        <v>1139412</v>
      </c>
      <c r="F766" s="160">
        <f>ROUND(AJ63,0)</f>
        <v>0</v>
      </c>
      <c r="G766" s="160">
        <f>ROUND(AJ64,0)</f>
        <v>171466</v>
      </c>
      <c r="H766" s="160">
        <f>ROUND(AJ65,0)</f>
        <v>31423</v>
      </c>
      <c r="I766" s="160">
        <f>ROUND(AJ66,0)</f>
        <v>97623</v>
      </c>
      <c r="J766" s="160">
        <f>ROUND(AJ67,0)</f>
        <v>269191</v>
      </c>
      <c r="K766" s="160">
        <f>ROUND(AJ68,0)</f>
        <v>148563</v>
      </c>
      <c r="L766" s="160">
        <f>ROUND(AJ70,0)</f>
        <v>25948</v>
      </c>
      <c r="M766" s="160">
        <f>ROUND(AJ71,0)</f>
        <v>0</v>
      </c>
      <c r="N766" s="160">
        <f>ROUND(AJ76,0)</f>
        <v>3028180</v>
      </c>
      <c r="O766" s="160">
        <f>ROUND(AJ74,0)</f>
        <v>0</v>
      </c>
      <c r="P766" s="160">
        <f>IF(AJ77&gt;0,ROUND(AJ77,0),0)</f>
        <v>10245</v>
      </c>
      <c r="Q766" s="160">
        <f>IF(AJ78&gt;0,ROUND(AJ78,0),0)</f>
        <v>0</v>
      </c>
      <c r="R766" s="160">
        <f>IF(AJ79&gt;0,ROUND(AJ79,0),0)</f>
        <v>0</v>
      </c>
      <c r="S766" s="160">
        <f>IF(AJ80&gt;0,ROUND(AJ80,0),0)</f>
        <v>1259</v>
      </c>
      <c r="T766" s="222">
        <f>IF(AJ81&gt;0,ROUND(AJ81,2),0)</f>
        <v>0</v>
      </c>
      <c r="U766" s="160"/>
      <c r="X766" s="160"/>
      <c r="Y766" s="160"/>
      <c r="Z766" s="160" t="e">
        <f t="shared" si="20"/>
        <v>#DIV/0!</v>
      </c>
    </row>
    <row r="767" spans="1:26" ht="12.65" customHeight="1" x14ac:dyDescent="0.3">
      <c r="A767" s="160" t="str">
        <f>RIGHT($C$84,3)&amp;"*"&amp;RIGHT($C$83,4)&amp;"*"&amp;AK$55&amp;"*"&amp;"A"</f>
        <v>079*2020*7310*A</v>
      </c>
      <c r="B767" s="160">
        <f>ROUND(AK59,0)</f>
        <v>0</v>
      </c>
      <c r="C767" s="222">
        <f>ROUND(AK60,2)</f>
        <v>0.47</v>
      </c>
      <c r="D767" s="160">
        <f>ROUND(AK61,0)</f>
        <v>20902</v>
      </c>
      <c r="E767" s="160">
        <f>ROUND(AK62,0)</f>
        <v>7639</v>
      </c>
      <c r="F767" s="160">
        <f>ROUND(AK63,0)</f>
        <v>1900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526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20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2">
        <f>IF(AK81&gt;0,ROUND(AK81,2),0)</f>
        <v>0</v>
      </c>
      <c r="U767" s="160"/>
      <c r="X767" s="160"/>
      <c r="Y767" s="160"/>
      <c r="Z767" s="160" t="e">
        <f t="shared" si="20"/>
        <v>#DIV/0!</v>
      </c>
    </row>
    <row r="768" spans="1:26" ht="12.65" customHeight="1" x14ac:dyDescent="0.3">
      <c r="A768" s="160" t="str">
        <f>RIGHT($C$84,3)&amp;"*"&amp;RIGHT($C$83,4)&amp;"*"&amp;AL$55&amp;"*"&amp;"A"</f>
        <v>079*2020*7320*A</v>
      </c>
      <c r="B768" s="160">
        <f>ROUND(AL59,0)</f>
        <v>0</v>
      </c>
      <c r="C768" s="222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1577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60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2">
        <f>IF(AL81&gt;0,ROUND(AL81,2),0)</f>
        <v>0</v>
      </c>
      <c r="U768" s="160"/>
      <c r="X768" s="160"/>
      <c r="Y768" s="160"/>
      <c r="Z768" s="160" t="e">
        <f t="shared" si="20"/>
        <v>#DIV/0!</v>
      </c>
    </row>
    <row r="769" spans="1:26" ht="12.65" customHeight="1" x14ac:dyDescent="0.3">
      <c r="A769" s="160" t="str">
        <f>RIGHT($C$84,3)&amp;"*"&amp;RIGHT($C$83,4)&amp;"*"&amp;AM$55&amp;"*"&amp;"A"</f>
        <v>079*2020*7330*A</v>
      </c>
      <c r="B769" s="160">
        <f>ROUND(AM59,0)</f>
        <v>0</v>
      </c>
      <c r="C769" s="222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2">
        <f>IF(AM81&gt;0,ROUND(AM81,2),0)</f>
        <v>0</v>
      </c>
      <c r="U769" s="160"/>
      <c r="X769" s="160"/>
      <c r="Y769" s="160"/>
      <c r="Z769" s="160" t="e">
        <f t="shared" si="20"/>
        <v>#DIV/0!</v>
      </c>
    </row>
    <row r="770" spans="1:26" ht="12.65" customHeight="1" x14ac:dyDescent="0.3">
      <c r="A770" s="160" t="str">
        <f>RIGHT($C$84,3)&amp;"*"&amp;RIGHT($C$83,4)&amp;"*"&amp;AN$55&amp;"*"&amp;"A"</f>
        <v>079*2020*7340*A</v>
      </c>
      <c r="B770" s="160">
        <f>ROUND(AN59,0)</f>
        <v>0</v>
      </c>
      <c r="C770" s="222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2">
        <f>IF(AN81&gt;0,ROUND(AN81,2),0)</f>
        <v>0</v>
      </c>
      <c r="U770" s="160"/>
      <c r="X770" s="160"/>
      <c r="Y770" s="160"/>
      <c r="Z770" s="160" t="e">
        <f t="shared" si="20"/>
        <v>#DIV/0!</v>
      </c>
    </row>
    <row r="771" spans="1:26" ht="12.65" customHeight="1" x14ac:dyDescent="0.3">
      <c r="A771" s="160" t="str">
        <f>RIGHT($C$84,3)&amp;"*"&amp;RIGHT($C$83,4)&amp;"*"&amp;AO$55&amp;"*"&amp;"A"</f>
        <v>079*2020*7350*A</v>
      </c>
      <c r="B771" s="160">
        <f>ROUND(AO59,0)</f>
        <v>0</v>
      </c>
      <c r="C771" s="222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2">
        <f>IF(AO81&gt;0,ROUND(AO81,2),0)</f>
        <v>0</v>
      </c>
      <c r="U771" s="160"/>
      <c r="X771" s="160"/>
      <c r="Y771" s="160"/>
      <c r="Z771" s="160" t="e">
        <f t="shared" si="20"/>
        <v>#DIV/0!</v>
      </c>
    </row>
    <row r="772" spans="1:26" ht="12.65" customHeight="1" x14ac:dyDescent="0.3">
      <c r="A772" s="160" t="str">
        <f>RIGHT($C$84,3)&amp;"*"&amp;RIGHT($C$83,4)&amp;"*"&amp;AP$55&amp;"*"&amp;"A"</f>
        <v>079*2020*7380*A</v>
      </c>
      <c r="B772" s="160">
        <f>ROUND(AP59,0)</f>
        <v>0</v>
      </c>
      <c r="C772" s="222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2">
        <f>IF(AP81&gt;0,ROUND(AP81,2),0)</f>
        <v>0</v>
      </c>
      <c r="U772" s="160"/>
      <c r="X772" s="160"/>
      <c r="Y772" s="160"/>
      <c r="Z772" s="160" t="e">
        <f t="shared" si="20"/>
        <v>#DIV/0!</v>
      </c>
    </row>
    <row r="773" spans="1:26" ht="12.65" customHeight="1" x14ac:dyDescent="0.3">
      <c r="A773" s="160" t="str">
        <f>RIGHT($C$84,3)&amp;"*"&amp;RIGHT($C$83,4)&amp;"*"&amp;AQ$55&amp;"*"&amp;"A"</f>
        <v>079*2020*7390*A</v>
      </c>
      <c r="B773" s="160">
        <f>ROUND(AQ59,0)</f>
        <v>0</v>
      </c>
      <c r="C773" s="222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2">
        <f>IF(AQ81&gt;0,ROUND(AQ81,2),0)</f>
        <v>0</v>
      </c>
      <c r="U773" s="160"/>
      <c r="X773" s="160"/>
      <c r="Y773" s="160"/>
      <c r="Z773" s="160" t="e">
        <f t="shared" si="20"/>
        <v>#DIV/0!</v>
      </c>
    </row>
    <row r="774" spans="1:26" ht="12.65" customHeight="1" x14ac:dyDescent="0.3">
      <c r="A774" s="160" t="str">
        <f>RIGHT($C$84,3)&amp;"*"&amp;RIGHT($C$83,4)&amp;"*"&amp;AR$55&amp;"*"&amp;"A"</f>
        <v>079*2020*7400*A</v>
      </c>
      <c r="B774" s="160">
        <f>ROUND(AR59,0)</f>
        <v>0</v>
      </c>
      <c r="C774" s="222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2">
        <f>IF(AR81&gt;0,ROUND(AR81,2),0)</f>
        <v>0</v>
      </c>
      <c r="U774" s="160"/>
      <c r="X774" s="160"/>
      <c r="Y774" s="160"/>
      <c r="Z774" s="160" t="e">
        <f t="shared" si="20"/>
        <v>#DIV/0!</v>
      </c>
    </row>
    <row r="775" spans="1:26" ht="12.65" customHeight="1" x14ac:dyDescent="0.3">
      <c r="A775" s="160" t="str">
        <f>RIGHT($C$84,3)&amp;"*"&amp;RIGHT($C$83,4)&amp;"*"&amp;AS$55&amp;"*"&amp;"A"</f>
        <v>079*2020*7410*A</v>
      </c>
      <c r="B775" s="160">
        <f>ROUND(AS59,0)</f>
        <v>0</v>
      </c>
      <c r="C775" s="222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2">
        <f>IF(AS81&gt;0,ROUND(AS81,2),0)</f>
        <v>0</v>
      </c>
      <c r="U775" s="160"/>
      <c r="X775" s="160"/>
      <c r="Y775" s="160"/>
      <c r="Z775" s="160" t="e">
        <f t="shared" si="20"/>
        <v>#DIV/0!</v>
      </c>
    </row>
    <row r="776" spans="1:26" ht="12.65" customHeight="1" x14ac:dyDescent="0.3">
      <c r="A776" s="160" t="str">
        <f>RIGHT($C$84,3)&amp;"*"&amp;RIGHT($C$83,4)&amp;"*"&amp;AT$55&amp;"*"&amp;"A"</f>
        <v>079*2020*7420*A</v>
      </c>
      <c r="B776" s="160">
        <f>ROUND(AT59,0)</f>
        <v>0</v>
      </c>
      <c r="C776" s="222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2">
        <f>IF(AT81&gt;0,ROUND(AT81,2),0)</f>
        <v>0</v>
      </c>
      <c r="U776" s="160"/>
      <c r="X776" s="160"/>
      <c r="Y776" s="160"/>
      <c r="Z776" s="160" t="e">
        <f t="shared" si="20"/>
        <v>#DIV/0!</v>
      </c>
    </row>
    <row r="777" spans="1:26" ht="12.65" customHeight="1" x14ac:dyDescent="0.3">
      <c r="A777" s="160" t="str">
        <f>RIGHT($C$84,3)&amp;"*"&amp;RIGHT($C$83,4)&amp;"*"&amp;AU$55&amp;"*"&amp;"A"</f>
        <v>079*2020*7430*A</v>
      </c>
      <c r="B777" s="160">
        <f>ROUND(AU59,0)</f>
        <v>0</v>
      </c>
      <c r="C777" s="222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2">
        <f>IF(AU81&gt;0,ROUND(AU81,2),0)</f>
        <v>0</v>
      </c>
      <c r="U777" s="160"/>
      <c r="X777" s="160"/>
      <c r="Y777" s="160"/>
      <c r="Z777" s="160" t="e">
        <f t="shared" si="20"/>
        <v>#DIV/0!</v>
      </c>
    </row>
    <row r="778" spans="1:26" ht="12.65" customHeight="1" x14ac:dyDescent="0.3">
      <c r="A778" s="160" t="str">
        <f>RIGHT($C$84,3)&amp;"*"&amp;RIGHT($C$83,4)&amp;"*"&amp;AV$55&amp;"*"&amp;"A"</f>
        <v>079*2020*7490*A</v>
      </c>
      <c r="B778" s="160"/>
      <c r="C778" s="222">
        <f>ROUND(AV60,2)</f>
        <v>0</v>
      </c>
      <c r="D778" s="160">
        <f>ROUND(AV61,0)</f>
        <v>277</v>
      </c>
      <c r="E778" s="160">
        <f>ROUND(AV62,0)</f>
        <v>101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0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657081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2">
        <f>IF(AV81&gt;0,ROUND(AV81,2),0)</f>
        <v>0</v>
      </c>
      <c r="U778" s="160"/>
      <c r="X778" s="160"/>
      <c r="Y778" s="160"/>
      <c r="Z778" s="160" t="e">
        <f t="shared" si="20"/>
        <v>#DIV/0!</v>
      </c>
    </row>
    <row r="779" spans="1:26" ht="12.65" customHeight="1" x14ac:dyDescent="0.3">
      <c r="A779" s="160" t="str">
        <f>RIGHT($C$84,3)&amp;"*"&amp;RIGHT($C$83,4)&amp;"*"&amp;AW$55&amp;"*"&amp;"A"</f>
        <v>079*2020*8200*A</v>
      </c>
      <c r="B779" s="160"/>
      <c r="C779" s="222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2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079*2020*8310*A</v>
      </c>
      <c r="B780" s="160"/>
      <c r="C780" s="222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2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079*2020*8320*A</v>
      </c>
      <c r="B781" s="160">
        <f>ROUND(AY59,0)</f>
        <v>5892</v>
      </c>
      <c r="C781" s="222">
        <f>ROUND(AY60,2)</f>
        <v>5.29</v>
      </c>
      <c r="D781" s="160">
        <f>ROUND(AY61,0)</f>
        <v>293312</v>
      </c>
      <c r="E781" s="160">
        <f>ROUND(AY62,0)</f>
        <v>107195</v>
      </c>
      <c r="F781" s="160">
        <f>ROUND(AY63,0)</f>
        <v>0</v>
      </c>
      <c r="G781" s="160">
        <f>ROUND(AY64,0)</f>
        <v>112845</v>
      </c>
      <c r="H781" s="160">
        <f>ROUND(AY65,0)</f>
        <v>0</v>
      </c>
      <c r="I781" s="160">
        <f>ROUND(AY66,0)</f>
        <v>3140</v>
      </c>
      <c r="J781" s="160">
        <f>ROUND(AY67,0)</f>
        <v>32581</v>
      </c>
      <c r="K781" s="160">
        <f>ROUND(AY68,0)</f>
        <v>13</v>
      </c>
      <c r="L781" s="160">
        <f>ROUND(AY70,0)</f>
        <v>0</v>
      </c>
      <c r="M781" s="160">
        <f>ROUND(AY71,0)</f>
        <v>0</v>
      </c>
      <c r="N781" s="160"/>
      <c r="O781" s="160"/>
      <c r="P781" s="160">
        <f>IF(AY77&gt;0,ROUND(AY77,0),0)</f>
        <v>1240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2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079*2020*8330*A</v>
      </c>
      <c r="B782" s="160">
        <f>ROUND(AZ59,0)</f>
        <v>5892</v>
      </c>
      <c r="C782" s="222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14583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555</v>
      </c>
      <c r="Q782" s="160">
        <f>IF(AZ78&gt;0,ROUND(AZ78,0),0)</f>
        <v>1629</v>
      </c>
      <c r="R782" s="160">
        <f>IF(AZ79&gt;0,ROUND(AZ79,0),0)</f>
        <v>0</v>
      </c>
      <c r="S782" s="160">
        <f>IF(AZ80&gt;0,ROUND(AZ80,0),0)</f>
        <v>0</v>
      </c>
      <c r="T782" s="222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079*2020*8350*A</v>
      </c>
      <c r="B783" s="160">
        <f>ROUND(BA59,0)</f>
        <v>0</v>
      </c>
      <c r="C783" s="222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0</v>
      </c>
      <c r="J783" s="160">
        <f>ROUND(BA67,0)</f>
        <v>0</v>
      </c>
      <c r="K783" s="160">
        <f>ROUND(BA68,0)</f>
        <v>0</v>
      </c>
      <c r="L783" s="160">
        <f>ROUND(BA70,0)</f>
        <v>0</v>
      </c>
      <c r="M783" s="160">
        <f>ROUND(BA71,0)</f>
        <v>0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2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079*2020*8360*A</v>
      </c>
      <c r="B784" s="160"/>
      <c r="C784" s="222">
        <f>ROUND(BB60,2)</f>
        <v>0</v>
      </c>
      <c r="D784" s="160">
        <f>ROUND(BB61,0)</f>
        <v>0</v>
      </c>
      <c r="E784" s="160">
        <f>ROUND(BB62,0)</f>
        <v>0</v>
      </c>
      <c r="F784" s="160">
        <f>ROUND(BB63,0)</f>
        <v>0</v>
      </c>
      <c r="G784" s="160">
        <f>ROUND(BB64,0)</f>
        <v>0</v>
      </c>
      <c r="H784" s="160">
        <f>ROUND(BB65,0)</f>
        <v>0</v>
      </c>
      <c r="I784" s="160">
        <f>ROUND(BB66,0)</f>
        <v>0</v>
      </c>
      <c r="J784" s="160">
        <f>ROUND(BB67,0)</f>
        <v>0</v>
      </c>
      <c r="K784" s="160">
        <f>ROUND(BB68,0)</f>
        <v>0</v>
      </c>
      <c r="L784" s="160">
        <f>ROUND(BB70,0)</f>
        <v>0</v>
      </c>
      <c r="M784" s="160">
        <f>ROUND(BB71,0)</f>
        <v>0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2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079*2020*8370*A</v>
      </c>
      <c r="B785" s="160"/>
      <c r="C785" s="222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2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079*2020*8420*A</v>
      </c>
      <c r="B786" s="160"/>
      <c r="C786" s="222">
        <f>ROUND(BD60,2)</f>
        <v>2.2400000000000002</v>
      </c>
      <c r="D786" s="160">
        <f>ROUND(BD61,0)</f>
        <v>162561</v>
      </c>
      <c r="E786" s="160">
        <f>ROUND(BD62,0)</f>
        <v>59410</v>
      </c>
      <c r="F786" s="160">
        <f>ROUND(BD63,0)</f>
        <v>0</v>
      </c>
      <c r="G786" s="160">
        <f>ROUND(BD64,0)</f>
        <v>439</v>
      </c>
      <c r="H786" s="160">
        <f>ROUND(BD65,0)</f>
        <v>0</v>
      </c>
      <c r="I786" s="160">
        <f>ROUND(BD66,0)</f>
        <v>524</v>
      </c>
      <c r="J786" s="160">
        <f>ROUND(BD67,0)</f>
        <v>17552</v>
      </c>
      <c r="K786" s="160">
        <f>ROUND(BD68,0)</f>
        <v>0</v>
      </c>
      <c r="L786" s="160">
        <f>ROUND(BD70,0)</f>
        <v>0</v>
      </c>
      <c r="M786" s="160">
        <f>ROUND(BD71,0)</f>
        <v>0</v>
      </c>
      <c r="N786" s="160"/>
      <c r="O786" s="160"/>
      <c r="P786" s="160">
        <f>IF(BD77&gt;0,ROUND(BD77,0),0)</f>
        <v>668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2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079*2020*8430*A</v>
      </c>
      <c r="B787" s="160">
        <f>ROUND(BE59,0)</f>
        <v>54302</v>
      </c>
      <c r="C787" s="222">
        <f>ROUND(BE60,2)</f>
        <v>3.37</v>
      </c>
      <c r="D787" s="160">
        <f>ROUND(BE61,0)</f>
        <v>243668</v>
      </c>
      <c r="E787" s="160">
        <f>ROUND(BE62,0)</f>
        <v>89052</v>
      </c>
      <c r="F787" s="160">
        <f>ROUND(BE63,0)</f>
        <v>0</v>
      </c>
      <c r="G787" s="160">
        <f>ROUND(BE64,0)</f>
        <v>3944</v>
      </c>
      <c r="H787" s="160">
        <f>ROUND(BE65,0)</f>
        <v>320229</v>
      </c>
      <c r="I787" s="160">
        <f>ROUND(BE66,0)</f>
        <v>215829</v>
      </c>
      <c r="J787" s="160">
        <f>ROUND(BE67,0)</f>
        <v>90729</v>
      </c>
      <c r="K787" s="160">
        <f>ROUND(BE68,0)</f>
        <v>7455</v>
      </c>
      <c r="L787" s="160">
        <f>ROUND(BE70,0)</f>
        <v>764</v>
      </c>
      <c r="M787" s="160">
        <f>ROUND(BE71,0)</f>
        <v>0</v>
      </c>
      <c r="N787" s="160"/>
      <c r="O787" s="160"/>
      <c r="P787" s="160">
        <f>IF(BE77&gt;0,ROUND(BE77,0),0)</f>
        <v>3453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2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079*2020*8460*A</v>
      </c>
      <c r="B788" s="160"/>
      <c r="C788" s="222">
        <f>ROUND(BF60,2)</f>
        <v>6.48</v>
      </c>
      <c r="D788" s="160">
        <f>ROUND(BF61,0)</f>
        <v>392499</v>
      </c>
      <c r="E788" s="160">
        <f>ROUND(BF62,0)</f>
        <v>143445</v>
      </c>
      <c r="F788" s="160">
        <f>ROUND(BF63,0)</f>
        <v>0</v>
      </c>
      <c r="G788" s="160">
        <f>ROUND(BF64,0)</f>
        <v>47584</v>
      </c>
      <c r="H788" s="160">
        <f>ROUND(BF65,0)</f>
        <v>0</v>
      </c>
      <c r="I788" s="160">
        <f>ROUND(BF66,0)</f>
        <v>4976</v>
      </c>
      <c r="J788" s="160">
        <f>ROUND(BF67,0)</f>
        <v>27353</v>
      </c>
      <c r="K788" s="160">
        <f>ROUND(BF68,0)</f>
        <v>0</v>
      </c>
      <c r="L788" s="160">
        <f>ROUND(BF70,0)</f>
        <v>0</v>
      </c>
      <c r="M788" s="160">
        <f>ROUND(BF71,0)</f>
        <v>0</v>
      </c>
      <c r="N788" s="160"/>
      <c r="O788" s="160"/>
      <c r="P788" s="160">
        <f>IF(BF77&gt;0,ROUND(BF77,0),0)</f>
        <v>1041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2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079*2020*8470*A</v>
      </c>
      <c r="B789" s="160"/>
      <c r="C789" s="222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2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079*2020*8480*A</v>
      </c>
      <c r="B790" s="160"/>
      <c r="C790" s="222">
        <f>ROUND(BH60,2)</f>
        <v>2.4</v>
      </c>
      <c r="D790" s="160">
        <f>ROUND(BH61,0)</f>
        <v>182160</v>
      </c>
      <c r="E790" s="160">
        <f>ROUND(BH62,0)</f>
        <v>66573</v>
      </c>
      <c r="F790" s="160">
        <f>ROUND(BH63,0)</f>
        <v>0</v>
      </c>
      <c r="G790" s="160">
        <f>ROUND(BH64,0)</f>
        <v>99542</v>
      </c>
      <c r="H790" s="160">
        <f>ROUND(BH65,0)</f>
        <v>0</v>
      </c>
      <c r="I790" s="160">
        <f>ROUND(BH66,0)</f>
        <v>899400</v>
      </c>
      <c r="J790" s="160">
        <f>ROUND(BH67,0)</f>
        <v>15765</v>
      </c>
      <c r="K790" s="160">
        <f>ROUND(BH68,0)</f>
        <v>0</v>
      </c>
      <c r="L790" s="160">
        <f>ROUND(BH70,0)</f>
        <v>5438</v>
      </c>
      <c r="M790" s="160">
        <f>ROUND(BH71,0)</f>
        <v>0</v>
      </c>
      <c r="N790" s="160"/>
      <c r="O790" s="160"/>
      <c r="P790" s="160">
        <f>IF(BH77&gt;0,ROUND(BH77,0),0)</f>
        <v>600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2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079*2020*8490*A</v>
      </c>
      <c r="B791" s="160"/>
      <c r="C791" s="222">
        <f>ROUND(BI60,2)</f>
        <v>0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8855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337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2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079*2020*8510*A</v>
      </c>
      <c r="B792" s="160"/>
      <c r="C792" s="222">
        <f>ROUND(BJ60,2)</f>
        <v>2.0699999999999998</v>
      </c>
      <c r="D792" s="160">
        <f>ROUND(BJ61,0)</f>
        <v>155841</v>
      </c>
      <c r="E792" s="160">
        <f>ROUND(BJ62,0)</f>
        <v>56954</v>
      </c>
      <c r="F792" s="160">
        <f>ROUND(BJ63,0)</f>
        <v>0</v>
      </c>
      <c r="G792" s="160">
        <f>ROUND(BJ64,0)</f>
        <v>479</v>
      </c>
      <c r="H792" s="160">
        <f>ROUND(BJ65,0)</f>
        <v>0</v>
      </c>
      <c r="I792" s="160">
        <f>ROUND(BJ66,0)</f>
        <v>191308</v>
      </c>
      <c r="J792" s="160">
        <f>ROUND(BJ67,0)</f>
        <v>35445</v>
      </c>
      <c r="K792" s="160">
        <f>ROUND(BJ68,0)</f>
        <v>0</v>
      </c>
      <c r="L792" s="160">
        <f>ROUND(BJ70,0)</f>
        <v>86763</v>
      </c>
      <c r="M792" s="160">
        <f>ROUND(BJ71,0)</f>
        <v>0</v>
      </c>
      <c r="N792" s="160"/>
      <c r="O792" s="160"/>
      <c r="P792" s="160">
        <f>IF(BJ77&gt;0,ROUND(BJ77,0),0)</f>
        <v>1349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2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079*2020*8530*A</v>
      </c>
      <c r="B793" s="160"/>
      <c r="C793" s="222">
        <f>ROUND(BK60,2)</f>
        <v>0</v>
      </c>
      <c r="D793" s="160">
        <f>ROUND(BK61,0)</f>
        <v>2543</v>
      </c>
      <c r="E793" s="160">
        <f>ROUND(BK62,0)</f>
        <v>929</v>
      </c>
      <c r="F793" s="160">
        <f>ROUND(BK63,0)</f>
        <v>0</v>
      </c>
      <c r="G793" s="160">
        <f>ROUND(BK64,0)</f>
        <v>12277</v>
      </c>
      <c r="H793" s="160">
        <f>ROUND(BK65,0)</f>
        <v>0</v>
      </c>
      <c r="I793" s="160">
        <f>ROUND(BK66,0)</f>
        <v>865928</v>
      </c>
      <c r="J793" s="160">
        <f>ROUND(BK67,0)</f>
        <v>0</v>
      </c>
      <c r="K793" s="160">
        <f>ROUND(BK68,0)</f>
        <v>2911</v>
      </c>
      <c r="L793" s="160">
        <f>ROUND(BK70,0)</f>
        <v>40508</v>
      </c>
      <c r="M793" s="160">
        <f>ROUND(BK71,0)</f>
        <v>0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2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079*2020*8560*A</v>
      </c>
      <c r="B794" s="160"/>
      <c r="C794" s="222">
        <f>ROUND(BL60,2)</f>
        <v>7.32</v>
      </c>
      <c r="D794" s="160">
        <f>ROUND(BL61,0)</f>
        <v>472877</v>
      </c>
      <c r="E794" s="160">
        <f>ROUND(BL62,0)</f>
        <v>172820</v>
      </c>
      <c r="F794" s="160">
        <f>ROUND(BL63,0)</f>
        <v>0</v>
      </c>
      <c r="G794" s="160">
        <f>ROUND(BL64,0)</f>
        <v>9989</v>
      </c>
      <c r="H794" s="160">
        <f>ROUND(BL65,0)</f>
        <v>0</v>
      </c>
      <c r="I794" s="160">
        <f>ROUND(BL66,0)</f>
        <v>9175</v>
      </c>
      <c r="J794" s="160">
        <f>ROUND(BL67,0)</f>
        <v>48951</v>
      </c>
      <c r="K794" s="160">
        <f>ROUND(BL68,0)</f>
        <v>0</v>
      </c>
      <c r="L794" s="160">
        <f>ROUND(BL70,0)</f>
        <v>991</v>
      </c>
      <c r="M794" s="160">
        <f>ROUND(BL71,0)</f>
        <v>0</v>
      </c>
      <c r="N794" s="160"/>
      <c r="O794" s="160"/>
      <c r="P794" s="160">
        <f>IF(BL77&gt;0,ROUND(BL77,0),0)</f>
        <v>1863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2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079*2020*8590*A</v>
      </c>
      <c r="B795" s="160"/>
      <c r="C795" s="222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2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079*2020*8610*A</v>
      </c>
      <c r="B796" s="160"/>
      <c r="C796" s="222">
        <f>ROUND(BN60,2)</f>
        <v>4.43</v>
      </c>
      <c r="D796" s="160">
        <f>ROUND(BN61,0)</f>
        <v>808417</v>
      </c>
      <c r="E796" s="160">
        <f>ROUND(BN62,0)</f>
        <v>295448</v>
      </c>
      <c r="F796" s="160">
        <f>ROUND(BN63,0)</f>
        <v>19318</v>
      </c>
      <c r="G796" s="160">
        <f>ROUND(BN64,0)</f>
        <v>50977</v>
      </c>
      <c r="H796" s="160">
        <f>ROUND(BN65,0)</f>
        <v>0</v>
      </c>
      <c r="I796" s="160">
        <f>ROUND(BN66,0)</f>
        <v>169358</v>
      </c>
      <c r="J796" s="160">
        <f>ROUND(BN67,0)</f>
        <v>86893</v>
      </c>
      <c r="K796" s="160">
        <f>ROUND(BN68,0)</f>
        <v>751</v>
      </c>
      <c r="L796" s="160">
        <f>ROUND(BN70,0)</f>
        <v>70206</v>
      </c>
      <c r="M796" s="160">
        <f>ROUND(BN71,0)</f>
        <v>0</v>
      </c>
      <c r="N796" s="160"/>
      <c r="O796" s="160"/>
      <c r="P796" s="160">
        <f>IF(BN77&gt;0,ROUND(BN77,0),0)</f>
        <v>3307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2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079*2020*8620*A</v>
      </c>
      <c r="B797" s="160"/>
      <c r="C797" s="222">
        <f>ROUND(BO60,2)</f>
        <v>1</v>
      </c>
      <c r="D797" s="160">
        <f>ROUND(BO61,0)</f>
        <v>112414</v>
      </c>
      <c r="E797" s="160">
        <f>ROUND(BO62,0)</f>
        <v>41083</v>
      </c>
      <c r="F797" s="160">
        <f>ROUND(BO63,0)</f>
        <v>0</v>
      </c>
      <c r="G797" s="160">
        <f>ROUND(BO64,0)</f>
        <v>2874</v>
      </c>
      <c r="H797" s="160">
        <f>ROUND(BO65,0)</f>
        <v>0</v>
      </c>
      <c r="I797" s="160">
        <f>ROUND(BO66,0)</f>
        <v>3752</v>
      </c>
      <c r="J797" s="160">
        <f>ROUND(BO67,0)</f>
        <v>14425</v>
      </c>
      <c r="K797" s="160">
        <f>ROUND(BO68,0)</f>
        <v>0</v>
      </c>
      <c r="L797" s="160">
        <f>ROUND(BO70,0)</f>
        <v>1965</v>
      </c>
      <c r="M797" s="160">
        <f>ROUND(BO71,0)</f>
        <v>0</v>
      </c>
      <c r="N797" s="160"/>
      <c r="O797" s="160"/>
      <c r="P797" s="160">
        <f>IF(BO77&gt;0,ROUND(BO77,0),0)</f>
        <v>549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2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079*2020*8630*A</v>
      </c>
      <c r="B798" s="160"/>
      <c r="C798" s="222">
        <f>ROUND(BP60,2)</f>
        <v>0</v>
      </c>
      <c r="D798" s="160">
        <f>ROUND(BP61,0)</f>
        <v>0</v>
      </c>
      <c r="E798" s="160">
        <f>ROUND(BP62,0)</f>
        <v>0</v>
      </c>
      <c r="F798" s="160">
        <f>ROUND(BP63,0)</f>
        <v>0</v>
      </c>
      <c r="G798" s="160">
        <f>ROUND(BP64,0)</f>
        <v>4880</v>
      </c>
      <c r="H798" s="160">
        <f>ROUND(BP65,0)</f>
        <v>0</v>
      </c>
      <c r="I798" s="160">
        <f>ROUND(BP66,0)</f>
        <v>3810</v>
      </c>
      <c r="J798" s="160">
        <f>ROUND(BP67,0)</f>
        <v>1051</v>
      </c>
      <c r="K798" s="160">
        <f>ROUND(BP68,0)</f>
        <v>0</v>
      </c>
      <c r="L798" s="160">
        <f>ROUND(BP70,0)</f>
        <v>63586</v>
      </c>
      <c r="M798" s="160">
        <f>ROUND(BP71,0)</f>
        <v>0</v>
      </c>
      <c r="N798" s="160"/>
      <c r="O798" s="160"/>
      <c r="P798" s="160">
        <f>IF(BP77&gt;0,ROUND(BP77,0),0)</f>
        <v>40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2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079*2020*8640*A</v>
      </c>
      <c r="B799" s="160"/>
      <c r="C799" s="222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2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079*2020*8650*A</v>
      </c>
      <c r="B800" s="160"/>
      <c r="C800" s="222">
        <f>ROUND(BR60,2)</f>
        <v>2.66</v>
      </c>
      <c r="D800" s="160">
        <f>ROUND(BR61,0)</f>
        <v>190681</v>
      </c>
      <c r="E800" s="160">
        <f>ROUND(BR62,0)</f>
        <v>69687</v>
      </c>
      <c r="F800" s="160">
        <f>ROUND(BR63,0)</f>
        <v>0</v>
      </c>
      <c r="G800" s="160">
        <f>ROUND(BR64,0)</f>
        <v>5385</v>
      </c>
      <c r="H800" s="160">
        <f>ROUND(BR65,0)</f>
        <v>0</v>
      </c>
      <c r="I800" s="160">
        <f>ROUND(BR66,0)</f>
        <v>34366</v>
      </c>
      <c r="J800" s="160">
        <f>ROUND(BR67,0)</f>
        <v>52314</v>
      </c>
      <c r="K800" s="160">
        <f>ROUND(BR68,0)</f>
        <v>0</v>
      </c>
      <c r="L800" s="160">
        <f>ROUND(BR70,0)</f>
        <v>36054</v>
      </c>
      <c r="M800" s="160">
        <f>ROUND(BR71,0)</f>
        <v>0</v>
      </c>
      <c r="N800" s="160"/>
      <c r="O800" s="160"/>
      <c r="P800" s="160">
        <f>IF(BR77&gt;0,ROUND(BR77,0),0)</f>
        <v>1991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2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079*2020*8660*A</v>
      </c>
      <c r="B801" s="160"/>
      <c r="C801" s="222">
        <f>ROUND(BS60,2)</f>
        <v>0</v>
      </c>
      <c r="D801" s="160">
        <f>ROUND(BS61,0)</f>
        <v>0</v>
      </c>
      <c r="E801" s="160">
        <f>ROUND(BS62,0)</f>
        <v>0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2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079*2020*8670*A</v>
      </c>
      <c r="B802" s="160"/>
      <c r="C802" s="222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2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079*2020*8680*A</v>
      </c>
      <c r="B803" s="160"/>
      <c r="C803" s="222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2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079*2020*8690*A</v>
      </c>
      <c r="B804" s="160"/>
      <c r="C804" s="222">
        <f>ROUND(BV60,2)</f>
        <v>1</v>
      </c>
      <c r="D804" s="160">
        <f>ROUND(BV61,0)</f>
        <v>52225</v>
      </c>
      <c r="E804" s="160">
        <f>ROUND(BV62,0)</f>
        <v>19086</v>
      </c>
      <c r="F804" s="160">
        <f>ROUND(BV63,0)</f>
        <v>0</v>
      </c>
      <c r="G804" s="160">
        <f>ROUND(BV64,0)</f>
        <v>352</v>
      </c>
      <c r="H804" s="160">
        <f>ROUND(BV65,0)</f>
        <v>0</v>
      </c>
      <c r="I804" s="160">
        <f>ROUND(BV66,0)</f>
        <v>0</v>
      </c>
      <c r="J804" s="160">
        <f>ROUND(BV67,0)</f>
        <v>53497</v>
      </c>
      <c r="K804" s="160">
        <f>ROUND(BV68,0)</f>
        <v>0</v>
      </c>
      <c r="L804" s="160">
        <f>ROUND(BV70,0)</f>
        <v>0</v>
      </c>
      <c r="M804" s="160">
        <f>ROUND(BV71,0)</f>
        <v>0</v>
      </c>
      <c r="N804" s="160"/>
      <c r="O804" s="160"/>
      <c r="P804" s="160">
        <f>IF(BV77&gt;0,ROUND(BV77,0),0)</f>
        <v>2036</v>
      </c>
      <c r="Q804" s="160">
        <f>IF(BV78&gt;0,ROUND(BV78,0),0)</f>
        <v>0</v>
      </c>
      <c r="R804" s="160">
        <f>IF(BV79&gt;0,ROUND(BV79,0),0)</f>
        <v>0</v>
      </c>
      <c r="S804" s="160">
        <f>IF(BV80&gt;0,ROUND(BV80,0),0)</f>
        <v>0</v>
      </c>
      <c r="T804" s="222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079*2020*8700*A</v>
      </c>
      <c r="B805" s="160"/>
      <c r="C805" s="222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2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079*2020*8710*A</v>
      </c>
      <c r="B806" s="160"/>
      <c r="C806" s="222">
        <f>ROUND(BX60,2)</f>
        <v>0</v>
      </c>
      <c r="D806" s="160">
        <f>ROUND(BX61,0)</f>
        <v>0</v>
      </c>
      <c r="E806" s="160">
        <f>ROUND(BX62,0)</f>
        <v>0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2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079*2020*8720*A</v>
      </c>
      <c r="B807" s="160"/>
      <c r="C807" s="222">
        <f>ROUND(BY60,2)</f>
        <v>1.72</v>
      </c>
      <c r="D807" s="160">
        <f>ROUND(BY61,0)</f>
        <v>319834</v>
      </c>
      <c r="E807" s="160">
        <f>ROUND(BY62,0)</f>
        <v>116888</v>
      </c>
      <c r="F807" s="160">
        <f>ROUND(BY63,0)</f>
        <v>0</v>
      </c>
      <c r="G807" s="160">
        <f>ROUND(BY64,0)</f>
        <v>0</v>
      </c>
      <c r="H807" s="160">
        <f>ROUND(BY65,0)</f>
        <v>0</v>
      </c>
      <c r="I807" s="160">
        <f>ROUND(BY66,0)</f>
        <v>0</v>
      </c>
      <c r="J807" s="160">
        <f>ROUND(BY67,0)</f>
        <v>4467</v>
      </c>
      <c r="K807" s="160">
        <f>ROUND(BY68,0)</f>
        <v>0</v>
      </c>
      <c r="L807" s="160">
        <f>ROUND(BY70,0)</f>
        <v>1540</v>
      </c>
      <c r="M807" s="160">
        <f>ROUND(BY71,0)</f>
        <v>0</v>
      </c>
      <c r="N807" s="160"/>
      <c r="O807" s="160"/>
      <c r="P807" s="160">
        <f>IF(BY77&gt;0,ROUND(BY77,0),0)</f>
        <v>170</v>
      </c>
      <c r="Q807" s="160">
        <f>IF(BY78&gt;0,ROUND(BY78,0),0)</f>
        <v>0</v>
      </c>
      <c r="R807" s="160">
        <f>IF(BY79&gt;0,ROUND(BY79,0),0)</f>
        <v>0</v>
      </c>
      <c r="S807" s="160">
        <f>IF(BY80&gt;0,ROUND(BY80,0),0)</f>
        <v>0</v>
      </c>
      <c r="T807" s="222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079*2020*8730*A</v>
      </c>
      <c r="B808" s="160"/>
      <c r="C808" s="222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2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079*2020*8740*A</v>
      </c>
      <c r="B809" s="160"/>
      <c r="C809" s="222">
        <f>ROUND(CA60,2)</f>
        <v>4.2699999999999996</v>
      </c>
      <c r="D809" s="160">
        <f>ROUND(CA61,0)</f>
        <v>369953</v>
      </c>
      <c r="E809" s="160">
        <f>ROUND(CA62,0)</f>
        <v>135205</v>
      </c>
      <c r="F809" s="160">
        <f>ROUND(CA63,0)</f>
        <v>15960</v>
      </c>
      <c r="G809" s="160">
        <f>ROUND(CA64,0)</f>
        <v>9711</v>
      </c>
      <c r="H809" s="160">
        <f>ROUND(CA65,0)</f>
        <v>0</v>
      </c>
      <c r="I809" s="160">
        <f>ROUND(CA66,0)</f>
        <v>3962</v>
      </c>
      <c r="J809" s="160">
        <f>ROUND(CA67,0)</f>
        <v>0</v>
      </c>
      <c r="K809" s="160">
        <f>ROUND(CA68,0)</f>
        <v>0</v>
      </c>
      <c r="L809" s="160">
        <f>ROUND(CA70,0)</f>
        <v>8124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2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079*2020*8770*A</v>
      </c>
      <c r="B810" s="160"/>
      <c r="C810" s="222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>
        <f>ROUND(CB67,0)</f>
        <v>4441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169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2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079*2020*8790*A</v>
      </c>
      <c r="B811" s="160"/>
      <c r="C811" s="222">
        <f>ROUND(CC60,2)</f>
        <v>0</v>
      </c>
      <c r="D811" s="160">
        <f>ROUND(CC61,0)</f>
        <v>-761454</v>
      </c>
      <c r="E811" s="160">
        <f>ROUND(CC62,0)</f>
        <v>-278285</v>
      </c>
      <c r="F811" s="160">
        <f>ROUND(CC63,0)</f>
        <v>0</v>
      </c>
      <c r="G811" s="160">
        <f>ROUND(CC64,0)</f>
        <v>0</v>
      </c>
      <c r="H811" s="160">
        <f>ROUND(CC65,0)</f>
        <v>0</v>
      </c>
      <c r="I811" s="160">
        <f>ROUND(CC66,0)</f>
        <v>0</v>
      </c>
      <c r="J811" s="160">
        <f>ROUND(CC67,0)</f>
        <v>0</v>
      </c>
      <c r="K811" s="160">
        <f>ROUND(CC68,0)</f>
        <v>0</v>
      </c>
      <c r="L811" s="160">
        <f>ROUND(CC70,0)</f>
        <v>0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2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079*2020*9000*A</v>
      </c>
      <c r="B812" s="160"/>
      <c r="C812" s="223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3"/>
      <c r="U812" s="160">
        <f>ROUND(CD70,0)</f>
        <v>545786</v>
      </c>
      <c r="V812" s="1">
        <f>ROUND(CD69,0)</f>
        <v>0</v>
      </c>
      <c r="W812" s="1">
        <f>ROUND(CD71,0)</f>
        <v>502730</v>
      </c>
      <c r="X812" s="160">
        <f>ROUND(CE73,0)</f>
        <v>1873493</v>
      </c>
      <c r="Y812" s="160">
        <f>ROUND(C132,0)</f>
        <v>0</v>
      </c>
      <c r="Z812" s="160"/>
    </row>
    <row r="814" spans="1:26" ht="12.65" customHeight="1" x14ac:dyDescent="0.3">
      <c r="B814" s="150" t="s">
        <v>1039</v>
      </c>
      <c r="C814" s="204">
        <f t="shared" ref="C814:K814" si="21">SUM(C733:C812)</f>
        <v>121.46000000000002</v>
      </c>
      <c r="D814" s="1">
        <f t="shared" si="21"/>
        <v>12517515</v>
      </c>
      <c r="E814" s="1">
        <f t="shared" si="21"/>
        <v>4574709</v>
      </c>
      <c r="F814" s="1">
        <f t="shared" si="21"/>
        <v>1998051</v>
      </c>
      <c r="G814" s="1">
        <f t="shared" si="21"/>
        <v>2021833</v>
      </c>
      <c r="H814" s="1">
        <f t="shared" si="21"/>
        <v>351652</v>
      </c>
      <c r="I814" s="1">
        <f t="shared" si="21"/>
        <v>3557085</v>
      </c>
      <c r="J814" s="1">
        <f t="shared" si="21"/>
        <v>1426805</v>
      </c>
      <c r="K814" s="1">
        <f t="shared" si="21"/>
        <v>182278</v>
      </c>
      <c r="L814" s="1">
        <f>SUM(L733:L812)+SUM(U733:U812)</f>
        <v>930028</v>
      </c>
      <c r="M814" s="1">
        <f>SUM(M733:M812)+SUM(W733:W812)</f>
        <v>1053092</v>
      </c>
      <c r="N814" s="1">
        <f t="shared" ref="N814:Z814" si="22">SUM(N733:N812)</f>
        <v>46245206</v>
      </c>
      <c r="O814" s="1">
        <f t="shared" si="22"/>
        <v>6892434</v>
      </c>
      <c r="P814" s="1">
        <f t="shared" si="22"/>
        <v>54302</v>
      </c>
      <c r="Q814" s="1">
        <f t="shared" si="22"/>
        <v>5892</v>
      </c>
      <c r="R814" s="1">
        <f t="shared" si="22"/>
        <v>0</v>
      </c>
      <c r="S814" s="1">
        <f t="shared" si="22"/>
        <v>62925</v>
      </c>
      <c r="T814" s="204">
        <f t="shared" si="22"/>
        <v>32.67</v>
      </c>
      <c r="U814" s="1">
        <f t="shared" si="22"/>
        <v>545786</v>
      </c>
      <c r="V814" s="1">
        <f t="shared" si="22"/>
        <v>0</v>
      </c>
      <c r="W814" s="1">
        <f t="shared" si="22"/>
        <v>502730</v>
      </c>
      <c r="X814" s="1">
        <f t="shared" si="22"/>
        <v>1873493</v>
      </c>
      <c r="Y814" s="1">
        <f t="shared" si="22"/>
        <v>0</v>
      </c>
      <c r="Z814" s="1" t="e">
        <f t="shared" si="22"/>
        <v>#DIV/0!</v>
      </c>
    </row>
    <row r="815" spans="1:26" ht="12.65" customHeight="1" x14ac:dyDescent="0.3">
      <c r="B815" s="1" t="s">
        <v>1040</v>
      </c>
      <c r="C815" s="204">
        <f>CE60</f>
        <v>121.46000000000002</v>
      </c>
      <c r="D815" s="1">
        <f>CE61</f>
        <v>12517515</v>
      </c>
      <c r="E815" s="1">
        <f>CE62</f>
        <v>4574709</v>
      </c>
      <c r="F815" s="1">
        <f>CE63</f>
        <v>1998051</v>
      </c>
      <c r="G815" s="1">
        <f>CE64</f>
        <v>2021833</v>
      </c>
      <c r="H815" s="185">
        <f>CE65</f>
        <v>351652</v>
      </c>
      <c r="I815" s="185">
        <f>CE66</f>
        <v>3557085</v>
      </c>
      <c r="J815" s="185">
        <f>CE67</f>
        <v>1426805</v>
      </c>
      <c r="K815" s="185">
        <f>CE68</f>
        <v>182278</v>
      </c>
      <c r="L815" s="185">
        <f>CE70</f>
        <v>930028</v>
      </c>
      <c r="M815" s="185">
        <f>CE71</f>
        <v>1053092</v>
      </c>
      <c r="N815" s="1">
        <f>CE76</f>
        <v>46245206</v>
      </c>
      <c r="O815" s="1">
        <f>CE74</f>
        <v>6892434</v>
      </c>
      <c r="P815" s="1">
        <f>CE77</f>
        <v>54302</v>
      </c>
      <c r="Q815" s="1">
        <f>CE78</f>
        <v>5892</v>
      </c>
      <c r="R815" s="1">
        <f>CE79</f>
        <v>0</v>
      </c>
      <c r="S815" s="1">
        <f>CE80</f>
        <v>62925</v>
      </c>
      <c r="T815" s="204">
        <f>CE81</f>
        <v>32.67</v>
      </c>
      <c r="U815" s="134" t="s">
        <v>1041</v>
      </c>
      <c r="V815" s="134" t="s">
        <v>1041</v>
      </c>
      <c r="W815" s="134" t="s">
        <v>1041</v>
      </c>
      <c r="X815" s="134" t="s">
        <v>1041</v>
      </c>
      <c r="Y815" s="134" t="s">
        <v>1041</v>
      </c>
      <c r="Z815" s="1">
        <f>M715</f>
        <v>8094361</v>
      </c>
    </row>
    <row r="816" spans="1:26" ht="12.65" customHeight="1" x14ac:dyDescent="0.3">
      <c r="B816" s="1" t="s">
        <v>499</v>
      </c>
      <c r="C816" s="150" t="s">
        <v>1042</v>
      </c>
      <c r="D816" s="1">
        <f>C376</f>
        <v>12527226</v>
      </c>
      <c r="E816" s="1">
        <f>C377</f>
        <v>4574710</v>
      </c>
      <c r="F816" s="1">
        <f>C378</f>
        <v>1998051</v>
      </c>
      <c r="G816" s="185">
        <f>C379</f>
        <v>2021833</v>
      </c>
      <c r="H816" s="185">
        <f>C380</f>
        <v>351652</v>
      </c>
      <c r="I816" s="185">
        <f>C381</f>
        <v>3557085</v>
      </c>
      <c r="J816" s="185">
        <f>C382</f>
        <v>1426806</v>
      </c>
      <c r="K816" s="185">
        <f>C383</f>
        <v>182278</v>
      </c>
      <c r="L816" s="185">
        <f>C384+C385+C386+C388</f>
        <v>930286</v>
      </c>
      <c r="M816" s="185">
        <f>C368</f>
        <v>1053092</v>
      </c>
      <c r="N816" s="1">
        <f>D360</f>
        <v>46001884</v>
      </c>
      <c r="O816" s="1">
        <f>C358</f>
        <v>6892434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1043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1044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1045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6" t="s">
        <v>1046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1047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1048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1049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1050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1051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1052</v>
      </c>
      <c r="G16" s="5"/>
      <c r="H16" s="5"/>
      <c r="I16" s="5"/>
      <c r="J16" s="102"/>
    </row>
    <row r="17" spans="2:10" ht="16" thickTop="1" x14ac:dyDescent="0.35">
      <c r="B17" s="98"/>
      <c r="C17" s="107" t="s">
        <v>1053</v>
      </c>
      <c r="D17" s="107"/>
      <c r="E17" s="99" t="str">
        <f>+data!C84</f>
        <v>Pacific County Public Healthcare Services District No. 3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1054</v>
      </c>
      <c r="D18" s="108"/>
      <c r="E18" s="5" t="str">
        <f>+"H-"&amp;data!C83</f>
        <v>H-079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1055</v>
      </c>
      <c r="D19" s="108"/>
      <c r="E19" s="5" t="str">
        <f>+data!C85</f>
        <v>1st Ave North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1056</v>
      </c>
      <c r="D20" s="108"/>
      <c r="E20" s="5" t="str">
        <f>+data!C86</f>
        <v>1st Ave North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1057</v>
      </c>
      <c r="D21" s="108"/>
      <c r="E21" s="5" t="str">
        <f>+data!C87</f>
        <v>Ilwaco, Washington, 98264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1058</v>
      </c>
      <c r="G26" s="51"/>
      <c r="H26" s="51"/>
      <c r="I26" s="51"/>
      <c r="J26" s="111"/>
    </row>
    <row r="27" spans="2:10" ht="15.5" x14ac:dyDescent="0.35">
      <c r="B27" s="112" t="s">
        <v>1059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1060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1061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237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1062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1063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1064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237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1065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1063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1064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topLeftCell="A16" zoomScale="75" workbookViewId="0">
      <selection activeCell="D9" sqref="D9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1066</v>
      </c>
      <c r="H1" s="5"/>
    </row>
    <row r="2" spans="1:8" ht="20.149999999999999" customHeight="1" x14ac:dyDescent="0.35">
      <c r="A2" s="4" t="s">
        <v>1067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H-79</v>
      </c>
      <c r="G4" s="11"/>
      <c r="H4" s="5"/>
    </row>
    <row r="5" spans="1:8" ht="20.149999999999999" customHeight="1" x14ac:dyDescent="0.35">
      <c r="A5" s="10">
        <v>2</v>
      </c>
      <c r="B5" s="28" t="s">
        <v>274</v>
      </c>
      <c r="C5" s="11"/>
      <c r="D5" s="28" t="str">
        <f>"  "&amp;data!C84</f>
        <v xml:space="preserve">  Pacific County Public Healthcare Services District No. 3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278</v>
      </c>
      <c r="C6" s="11"/>
      <c r="D6" s="28" t="str">
        <f>"  "&amp;data!C88</f>
        <v xml:space="preserve">  Pacific County 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1068</v>
      </c>
      <c r="C7" s="11"/>
      <c r="D7" s="28" t="str">
        <f>"  "&amp;data!C89</f>
        <v xml:space="preserve">  Scot Attridge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1069</v>
      </c>
      <c r="C8" s="11"/>
      <c r="D8" s="28" t="str">
        <f>"  "&amp;data!C90</f>
        <v xml:space="preserve">  Eric Volk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1070</v>
      </c>
      <c r="C9" s="11"/>
      <c r="D9" s="28" t="str">
        <f>"  "&amp;data!C91</f>
        <v xml:space="preserve">  Nancy Gorshe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1071</v>
      </c>
      <c r="C10" s="11"/>
      <c r="D10" s="28" t="str">
        <f>"  "&amp;data!C92</f>
        <v xml:space="preserve">  (360) 642-6300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1072</v>
      </c>
      <c r="C11" s="11"/>
      <c r="D11" s="28" t="str">
        <f>"  "&amp;data!C93</f>
        <v xml:space="preserve">  (360) 642-6309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1073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285</v>
      </c>
      <c r="B15" s="26"/>
      <c r="C15" s="27" t="s">
        <v>288</v>
      </c>
      <c r="D15" s="26"/>
      <c r="E15" s="27" t="s">
        <v>290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286</v>
      </c>
      <c r="C16" s="12" t="str">
        <f>IF(data!C101&gt;0," X","")</f>
        <v/>
      </c>
      <c r="D16" s="16" t="s">
        <v>1074</v>
      </c>
      <c r="E16" s="12" t="str">
        <f>IF(data!C104&gt;0," X","")</f>
        <v/>
      </c>
      <c r="F16" s="38" t="s">
        <v>291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278</v>
      </c>
      <c r="C17" s="12" t="str">
        <f>IF(data!C102&gt;0," X","")</f>
        <v/>
      </c>
      <c r="D17" s="16" t="s">
        <v>371</v>
      </c>
      <c r="E17" s="12" t="str">
        <f>IF(data!C105&gt;0," X","")</f>
        <v/>
      </c>
      <c r="F17" s="38" t="s">
        <v>292</v>
      </c>
      <c r="G17" s="11"/>
      <c r="H17" s="5"/>
    </row>
    <row r="18" spans="1:8" ht="20.149999999999999" customHeight="1" x14ac:dyDescent="0.35">
      <c r="A18" s="10"/>
      <c r="B18" s="11" t="s">
        <v>1075</v>
      </c>
      <c r="C18" s="11"/>
      <c r="D18" s="11"/>
      <c r="E18" s="12" t="str">
        <f>IF(data!C106&gt;0," X","")</f>
        <v/>
      </c>
      <c r="F18" s="38" t="s">
        <v>293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1076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1077</v>
      </c>
      <c r="C22" s="28"/>
      <c r="D22" s="28"/>
      <c r="E22" s="28"/>
      <c r="F22" s="76" t="s">
        <v>296</v>
      </c>
      <c r="G22" s="12" t="s">
        <v>231</v>
      </c>
      <c r="H22" s="5"/>
    </row>
    <row r="23" spans="1:8" ht="20.149999999999999" customHeight="1" x14ac:dyDescent="0.35">
      <c r="A23" s="10"/>
      <c r="B23" s="28" t="s">
        <v>1078</v>
      </c>
      <c r="C23" s="28"/>
      <c r="D23" s="28"/>
      <c r="E23" s="28"/>
      <c r="F23" s="10">
        <f>data!C111</f>
        <v>494</v>
      </c>
      <c r="G23" s="11">
        <f>data!D111</f>
        <v>1184</v>
      </c>
      <c r="H23" s="5"/>
    </row>
    <row r="24" spans="1:8" ht="20.149999999999999" customHeight="1" x14ac:dyDescent="0.35">
      <c r="A24" s="10"/>
      <c r="B24" s="28" t="s">
        <v>1079</v>
      </c>
      <c r="C24" s="28"/>
      <c r="D24" s="28"/>
      <c r="E24" s="28"/>
      <c r="F24" s="10">
        <f>data!C112</f>
        <v>0</v>
      </c>
      <c r="G24" s="11">
        <f>data!D112</f>
        <v>0</v>
      </c>
      <c r="H24" s="5"/>
    </row>
    <row r="25" spans="1:8" ht="20.149999999999999" customHeight="1" x14ac:dyDescent="0.35">
      <c r="A25" s="10"/>
      <c r="B25" s="28" t="s">
        <v>1080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300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1081</v>
      </c>
      <c r="C29" s="11"/>
      <c r="D29" s="12" t="s">
        <v>183</v>
      </c>
      <c r="E29" s="68" t="s">
        <v>1081</v>
      </c>
      <c r="F29" s="11"/>
      <c r="G29" s="12" t="s">
        <v>183</v>
      </c>
      <c r="H29" s="5"/>
    </row>
    <row r="30" spans="1:8" ht="20.149999999999999" customHeight="1" x14ac:dyDescent="0.35">
      <c r="A30" s="10"/>
      <c r="B30" s="28" t="s">
        <v>302</v>
      </c>
      <c r="C30" s="11"/>
      <c r="D30" s="11">
        <f>data!C116</f>
        <v>0</v>
      </c>
      <c r="E30" s="28" t="s">
        <v>308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1082</v>
      </c>
      <c r="C31" s="11"/>
      <c r="D31" s="11">
        <f>data!C117</f>
        <v>0</v>
      </c>
      <c r="E31" s="28" t="s">
        <v>309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1083</v>
      </c>
      <c r="C32" s="11"/>
      <c r="D32" s="11">
        <f>data!C118</f>
        <v>25</v>
      </c>
      <c r="E32" s="28" t="s">
        <v>1084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1085</v>
      </c>
      <c r="C33" s="11"/>
      <c r="D33" s="11">
        <f>data!C119</f>
        <v>0</v>
      </c>
      <c r="E33" s="28" t="s">
        <v>1086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1087</v>
      </c>
      <c r="C34" s="11"/>
      <c r="D34" s="11">
        <f>data!C120</f>
        <v>0</v>
      </c>
      <c r="E34" s="28" t="s">
        <v>311</v>
      </c>
      <c r="F34" s="11"/>
      <c r="G34" s="11">
        <f>data!E127</f>
        <v>25</v>
      </c>
      <c r="H34" s="5"/>
    </row>
    <row r="35" spans="1:8" ht="20.149999999999999" customHeight="1" x14ac:dyDescent="0.35">
      <c r="A35" s="10"/>
      <c r="B35" s="68" t="s">
        <v>1088</v>
      </c>
      <c r="C35" s="11"/>
      <c r="D35" s="11">
        <f>data!C121</f>
        <v>0</v>
      </c>
      <c r="E35" s="28" t="s">
        <v>1089</v>
      </c>
      <c r="F35" s="18"/>
      <c r="G35" s="11"/>
      <c r="H35" s="5"/>
    </row>
    <row r="36" spans="1:8" ht="20.149999999999999" customHeight="1" x14ac:dyDescent="0.35">
      <c r="A36" s="10"/>
      <c r="B36" s="28" t="s">
        <v>112</v>
      </c>
      <c r="C36" s="11"/>
      <c r="D36" s="11">
        <f>data!C122</f>
        <v>0</v>
      </c>
      <c r="E36" s="28" t="s">
        <v>312</v>
      </c>
      <c r="F36" s="11"/>
      <c r="G36" s="11">
        <f>data!C128</f>
        <v>0</v>
      </c>
      <c r="H36" s="5"/>
    </row>
    <row r="37" spans="1:8" ht="20.149999999999999" customHeight="1" x14ac:dyDescent="0.35">
      <c r="A37" s="10"/>
      <c r="E37" s="28" t="s">
        <v>313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308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1090</v>
      </c>
      <c r="C40" s="95" t="s">
        <v>273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1091</v>
      </c>
      <c r="B1" s="5"/>
      <c r="C1" s="5"/>
      <c r="D1" s="5"/>
      <c r="E1" s="5"/>
      <c r="F1" s="5"/>
      <c r="G1" s="122" t="s">
        <v>1092</v>
      </c>
    </row>
    <row r="2" spans="1:7" ht="20.149999999999999" customHeight="1" x14ac:dyDescent="0.35">
      <c r="A2" s="5" t="str">
        <f>"Hospital Name: "&amp;data!C84</f>
        <v>Hospital Name: Pacific County Public Healthcare Services District No. 3</v>
      </c>
      <c r="B2" s="5"/>
      <c r="C2" s="5"/>
      <c r="D2" s="5"/>
      <c r="E2" s="5"/>
      <c r="F2" s="8"/>
      <c r="G2" s="54" t="s">
        <v>1093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49999999999999" customHeight="1" x14ac:dyDescent="0.35">
      <c r="A4" s="72" t="s">
        <v>1094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1095</v>
      </c>
      <c r="C5" s="26"/>
      <c r="D5" s="26"/>
      <c r="E5" s="74" t="s">
        <v>323</v>
      </c>
      <c r="F5" s="26"/>
      <c r="G5" s="26"/>
    </row>
    <row r="6" spans="1:7" ht="20.149999999999999" customHeight="1" x14ac:dyDescent="0.35">
      <c r="A6" s="75" t="s">
        <v>1096</v>
      </c>
      <c r="B6" s="12" t="s">
        <v>296</v>
      </c>
      <c r="C6" s="12" t="s">
        <v>1097</v>
      </c>
      <c r="D6" s="12" t="s">
        <v>319</v>
      </c>
      <c r="E6" s="12" t="s">
        <v>184</v>
      </c>
      <c r="F6" s="12" t="s">
        <v>147</v>
      </c>
      <c r="G6" s="12" t="s">
        <v>219</v>
      </c>
    </row>
    <row r="7" spans="1:7" ht="20.149999999999999" customHeight="1" x14ac:dyDescent="0.35">
      <c r="A7" s="10" t="s">
        <v>317</v>
      </c>
      <c r="B7" s="37">
        <f>data!B138</f>
        <v>0</v>
      </c>
      <c r="C7" s="37">
        <f>data!B139</f>
        <v>833</v>
      </c>
      <c r="D7" s="37">
        <f>data!B140</f>
        <v>0</v>
      </c>
      <c r="E7" s="37">
        <f>data!B141</f>
        <v>7924249.5099999998</v>
      </c>
      <c r="F7" s="37">
        <f>data!B142</f>
        <v>22394061</v>
      </c>
      <c r="G7" s="37">
        <f>data!B141+data!B142</f>
        <v>30318310.509999998</v>
      </c>
    </row>
    <row r="8" spans="1:7" ht="20.149999999999999" customHeight="1" x14ac:dyDescent="0.35">
      <c r="A8" s="10" t="s">
        <v>318</v>
      </c>
      <c r="B8" s="37">
        <f>data!C138</f>
        <v>0</v>
      </c>
      <c r="C8" s="37">
        <f>data!C139</f>
        <v>0</v>
      </c>
      <c r="D8" s="37">
        <f>data!C140</f>
        <v>0</v>
      </c>
      <c r="E8" s="37">
        <f>data!C141</f>
        <v>18628</v>
      </c>
      <c r="F8" s="37">
        <f>data!C142</f>
        <v>251801</v>
      </c>
      <c r="G8" s="37">
        <f>data!C141+data!C142</f>
        <v>270429</v>
      </c>
    </row>
    <row r="9" spans="1:7" ht="20.149999999999999" customHeight="1" x14ac:dyDescent="0.35">
      <c r="A9" s="10" t="s">
        <v>1098</v>
      </c>
      <c r="B9" s="37">
        <f>data!D138</f>
        <v>494</v>
      </c>
      <c r="C9" s="37">
        <f>data!D139</f>
        <v>351</v>
      </c>
      <c r="D9" s="37">
        <f>data!D140</f>
        <v>0</v>
      </c>
      <c r="E9" s="37">
        <f>data!D141</f>
        <v>3191714.49</v>
      </c>
      <c r="F9" s="37">
        <f>data!D142</f>
        <v>23454161</v>
      </c>
      <c r="G9" s="37">
        <f>data!D141+data!D142</f>
        <v>26645875.490000002</v>
      </c>
    </row>
    <row r="10" spans="1:7" ht="20.149999999999999" customHeight="1" x14ac:dyDescent="0.35">
      <c r="A10" s="76" t="s">
        <v>219</v>
      </c>
      <c r="B10" s="37">
        <f>data!E138</f>
        <v>494</v>
      </c>
      <c r="C10" s="37">
        <f>data!E139</f>
        <v>1184</v>
      </c>
      <c r="D10" s="37">
        <f>data!E140</f>
        <v>0</v>
      </c>
      <c r="E10" s="37">
        <f>data!E141</f>
        <v>11134592</v>
      </c>
      <c r="F10" s="37">
        <f>data!E142</f>
        <v>46100023</v>
      </c>
      <c r="G10" s="37">
        <f>data!E141+data!E142</f>
        <v>57234615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1099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1095</v>
      </c>
      <c r="C14" s="25"/>
      <c r="D14" s="25"/>
      <c r="E14" s="25" t="s">
        <v>323</v>
      </c>
      <c r="F14" s="25"/>
      <c r="G14" s="25"/>
    </row>
    <row r="15" spans="1:7" ht="20.149999999999999" customHeight="1" x14ac:dyDescent="0.35">
      <c r="A15" s="75" t="s">
        <v>1096</v>
      </c>
      <c r="B15" s="12" t="s">
        <v>296</v>
      </c>
      <c r="C15" s="12" t="s">
        <v>1097</v>
      </c>
      <c r="D15" s="12" t="s">
        <v>319</v>
      </c>
      <c r="E15" s="12" t="s">
        <v>184</v>
      </c>
      <c r="F15" s="12" t="s">
        <v>147</v>
      </c>
      <c r="G15" s="12" t="s">
        <v>219</v>
      </c>
    </row>
    <row r="16" spans="1:7" ht="20.149999999999999" customHeight="1" x14ac:dyDescent="0.35">
      <c r="A16" s="10" t="s">
        <v>317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318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1098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219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1100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1095</v>
      </c>
      <c r="C23" s="26"/>
      <c r="D23" s="26"/>
      <c r="E23" s="26" t="s">
        <v>323</v>
      </c>
      <c r="F23" s="26"/>
      <c r="G23" s="26"/>
    </row>
    <row r="24" spans="1:7" ht="20.149999999999999" customHeight="1" x14ac:dyDescent="0.35">
      <c r="A24" s="75" t="s">
        <v>1096</v>
      </c>
      <c r="B24" s="12" t="s">
        <v>296</v>
      </c>
      <c r="C24" s="12" t="s">
        <v>1097</v>
      </c>
      <c r="D24" s="12" t="s">
        <v>319</v>
      </c>
      <c r="E24" s="12" t="s">
        <v>184</v>
      </c>
      <c r="F24" s="12" t="s">
        <v>147</v>
      </c>
      <c r="G24" s="12" t="s">
        <v>219</v>
      </c>
    </row>
    <row r="25" spans="1:7" ht="20.149999999999999" customHeight="1" x14ac:dyDescent="0.35">
      <c r="A25" s="10" t="s">
        <v>317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318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1098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219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1101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1102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1103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326</v>
      </c>
      <c r="B1" s="4"/>
      <c r="C1" s="124" t="s">
        <v>1104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Pacific County Public Healthcare Services District No. 3</v>
      </c>
      <c r="B3" s="21"/>
      <c r="C3" s="22" t="str">
        <f>"FYE: "&amp;data!C82</f>
        <v>FYE: 12/31/2021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327</v>
      </c>
      <c r="C5" s="66"/>
    </row>
    <row r="6" spans="1:3" ht="20.149999999999999" customHeight="1" x14ac:dyDescent="0.35">
      <c r="A6" s="67">
        <v>2</v>
      </c>
      <c r="B6" s="28" t="s">
        <v>1105</v>
      </c>
      <c r="C6" s="10">
        <f>data!C165</f>
        <v>1135248</v>
      </c>
    </row>
    <row r="7" spans="1:3" ht="20.149999999999999" customHeight="1" x14ac:dyDescent="0.35">
      <c r="A7" s="30">
        <v>3</v>
      </c>
      <c r="B7" s="68" t="s">
        <v>329</v>
      </c>
      <c r="C7" s="10">
        <f>data!C166</f>
        <v>7279</v>
      </c>
    </row>
    <row r="8" spans="1:3" ht="20.149999999999999" customHeight="1" x14ac:dyDescent="0.35">
      <c r="A8" s="30">
        <v>4</v>
      </c>
      <c r="B8" s="28" t="s">
        <v>330</v>
      </c>
      <c r="C8" s="10">
        <f>data!C167</f>
        <v>4812</v>
      </c>
    </row>
    <row r="9" spans="1:3" ht="20.149999999999999" customHeight="1" x14ac:dyDescent="0.35">
      <c r="A9" s="30">
        <v>5</v>
      </c>
      <c r="B9" s="28" t="s">
        <v>331</v>
      </c>
      <c r="C9" s="10">
        <f>data!C168</f>
        <v>2484266</v>
      </c>
    </row>
    <row r="10" spans="1:3" ht="20.149999999999999" customHeight="1" x14ac:dyDescent="0.35">
      <c r="A10" s="30">
        <v>6</v>
      </c>
      <c r="B10" s="28" t="s">
        <v>332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333</v>
      </c>
      <c r="C11" s="10">
        <f>data!C170</f>
        <v>703968</v>
      </c>
    </row>
    <row r="12" spans="1:3" ht="20.149999999999999" customHeight="1" x14ac:dyDescent="0.35">
      <c r="A12" s="30">
        <v>8</v>
      </c>
      <c r="B12" s="28" t="s">
        <v>334</v>
      </c>
      <c r="C12" s="10">
        <f>data!C171</f>
        <v>83783</v>
      </c>
    </row>
    <row r="13" spans="1:3" ht="20.149999999999999" customHeight="1" x14ac:dyDescent="0.35">
      <c r="A13" s="30">
        <v>9</v>
      </c>
      <c r="B13" s="28" t="s">
        <v>334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1106</v>
      </c>
      <c r="C14" s="10">
        <f>data!D173</f>
        <v>4419356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335</v>
      </c>
      <c r="C17" s="71"/>
    </row>
    <row r="18" spans="1:3" ht="20.149999999999999" customHeight="1" x14ac:dyDescent="0.35">
      <c r="A18" s="10">
        <v>12</v>
      </c>
      <c r="B18" s="28" t="s">
        <v>1107</v>
      </c>
      <c r="C18" s="10">
        <f>data!C175</f>
        <v>0</v>
      </c>
    </row>
    <row r="19" spans="1:3" ht="20.149999999999999" customHeight="1" x14ac:dyDescent="0.35">
      <c r="A19" s="10">
        <v>13</v>
      </c>
      <c r="B19" s="28" t="s">
        <v>1108</v>
      </c>
      <c r="C19" s="10">
        <f>data!C176</f>
        <v>166236</v>
      </c>
    </row>
    <row r="20" spans="1:3" ht="20.149999999999999" customHeight="1" x14ac:dyDescent="0.35">
      <c r="A20" s="10">
        <v>14</v>
      </c>
      <c r="B20" s="28" t="s">
        <v>1109</v>
      </c>
      <c r="C20" s="10">
        <f>data!D177</f>
        <v>166236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338</v>
      </c>
      <c r="C23" s="66"/>
    </row>
    <row r="24" spans="1:3" ht="20.149999999999999" customHeight="1" x14ac:dyDescent="0.35">
      <c r="A24" s="10">
        <v>16</v>
      </c>
      <c r="B24" s="27" t="s">
        <v>1110</v>
      </c>
      <c r="C24" s="29"/>
    </row>
    <row r="25" spans="1:3" ht="20.149999999999999" customHeight="1" x14ac:dyDescent="0.35">
      <c r="A25" s="10">
        <v>17</v>
      </c>
      <c r="B25" s="28" t="s">
        <v>1111</v>
      </c>
      <c r="C25" s="10">
        <f>data!C179</f>
        <v>228497</v>
      </c>
    </row>
    <row r="26" spans="1:3" ht="20.149999999999999" customHeight="1" x14ac:dyDescent="0.35">
      <c r="A26" s="10">
        <v>18</v>
      </c>
      <c r="B26" s="28" t="s">
        <v>340</v>
      </c>
      <c r="C26" s="10">
        <f>data!C180</f>
        <v>259243</v>
      </c>
    </row>
    <row r="27" spans="1:3" ht="20.149999999999999" customHeight="1" x14ac:dyDescent="0.35">
      <c r="A27" s="10">
        <v>19</v>
      </c>
      <c r="B27" s="28" t="s">
        <v>1112</v>
      </c>
      <c r="C27" s="10">
        <f>data!D181</f>
        <v>487740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1113</v>
      </c>
      <c r="C30" s="25"/>
    </row>
    <row r="31" spans="1:3" ht="20.149999999999999" customHeight="1" x14ac:dyDescent="0.35">
      <c r="A31" s="10">
        <v>21</v>
      </c>
      <c r="B31" s="28" t="s">
        <v>342</v>
      </c>
      <c r="C31" s="10">
        <f>data!C183</f>
        <v>0</v>
      </c>
    </row>
    <row r="32" spans="1:3" ht="20.149999999999999" customHeight="1" x14ac:dyDescent="0.35">
      <c r="A32" s="10">
        <v>22</v>
      </c>
      <c r="B32" s="28" t="s">
        <v>1114</v>
      </c>
      <c r="C32" s="10">
        <f>data!C184</f>
        <v>271978</v>
      </c>
    </row>
    <row r="33" spans="1:3" ht="20.149999999999999" customHeight="1" x14ac:dyDescent="0.35">
      <c r="A33" s="10">
        <v>23</v>
      </c>
      <c r="B33" s="28" t="s">
        <v>148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1115</v>
      </c>
      <c r="C34" s="10">
        <f>data!D186</f>
        <v>271978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344</v>
      </c>
      <c r="C37" s="66"/>
    </row>
    <row r="38" spans="1:3" ht="20.149999999999999" customHeight="1" x14ac:dyDescent="0.35">
      <c r="A38" s="10">
        <v>26</v>
      </c>
      <c r="B38" s="28" t="s">
        <v>1116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346</v>
      </c>
      <c r="C39" s="10">
        <f>data!C189</f>
        <v>112757</v>
      </c>
    </row>
    <row r="40" spans="1:3" ht="20.149999999999999" customHeight="1" x14ac:dyDescent="0.35">
      <c r="A40" s="10">
        <v>28</v>
      </c>
      <c r="B40" s="28" t="s">
        <v>1117</v>
      </c>
      <c r="C40" s="10">
        <f>data!D190</f>
        <v>112757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347</v>
      </c>
      <c r="B1" s="4"/>
      <c r="C1" s="4"/>
      <c r="D1" s="4"/>
      <c r="E1" s="4"/>
      <c r="F1" s="124" t="s">
        <v>1118</v>
      </c>
    </row>
    <row r="3" spans="1:6" ht="20.149999999999999" customHeight="1" x14ac:dyDescent="0.35">
      <c r="A3" s="7" t="str">
        <f>"Hospital: "&amp;data!C84</f>
        <v>Hospital: Pacific County Public Healthcare Services District No. 3</v>
      </c>
      <c r="E3" s="8"/>
      <c r="F3" s="9" t="str">
        <f>" FYE: "&amp;data!C82</f>
        <v xml:space="preserve"> FYE: 12/31/2021</v>
      </c>
    </row>
    <row r="4" spans="1:6" ht="20.149999999999999" customHeight="1" x14ac:dyDescent="0.35">
      <c r="A4" s="29" t="s">
        <v>348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1119</v>
      </c>
      <c r="D5" s="36"/>
      <c r="E5" s="36"/>
      <c r="F5" s="36" t="s">
        <v>1120</v>
      </c>
    </row>
    <row r="6" spans="1:6" ht="20.149999999999999" customHeight="1" x14ac:dyDescent="0.35">
      <c r="A6" s="13"/>
      <c r="B6" s="14"/>
      <c r="C6" s="15" t="s">
        <v>1121</v>
      </c>
      <c r="D6" s="15" t="s">
        <v>350</v>
      </c>
      <c r="E6" s="15" t="s">
        <v>1122</v>
      </c>
      <c r="F6" s="15" t="s">
        <v>1121</v>
      </c>
    </row>
    <row r="7" spans="1:6" ht="20.149999999999999" customHeight="1" x14ac:dyDescent="0.35">
      <c r="A7" s="10">
        <v>1</v>
      </c>
      <c r="B7" s="11" t="s">
        <v>353</v>
      </c>
      <c r="C7" s="11">
        <f>data!B195</f>
        <v>592509</v>
      </c>
      <c r="D7" s="11">
        <f>data!C195</f>
        <v>0</v>
      </c>
      <c r="E7" s="11">
        <f>data!D195</f>
        <v>0</v>
      </c>
      <c r="F7" s="11">
        <f>data!E195</f>
        <v>592509</v>
      </c>
    </row>
    <row r="8" spans="1:6" ht="20.149999999999999" customHeight="1" x14ac:dyDescent="0.35">
      <c r="A8" s="10">
        <v>2</v>
      </c>
      <c r="B8" s="11" t="s">
        <v>354</v>
      </c>
      <c r="C8" s="11">
        <f>data!B196</f>
        <v>160430</v>
      </c>
      <c r="D8" s="11">
        <f>data!C196</f>
        <v>0</v>
      </c>
      <c r="E8" s="11">
        <f>data!D196</f>
        <v>0</v>
      </c>
      <c r="F8" s="11">
        <f>data!E196</f>
        <v>160430</v>
      </c>
    </row>
    <row r="9" spans="1:6" ht="20.149999999999999" customHeight="1" x14ac:dyDescent="0.35">
      <c r="A9" s="10">
        <v>3</v>
      </c>
      <c r="B9" s="11" t="s">
        <v>355</v>
      </c>
      <c r="C9" s="11">
        <f>data!B197</f>
        <v>13557775</v>
      </c>
      <c r="D9" s="11">
        <f>data!C197</f>
        <v>1219477</v>
      </c>
      <c r="E9" s="11">
        <f>data!D197</f>
        <v>0</v>
      </c>
      <c r="F9" s="11">
        <f>data!E197</f>
        <v>14777252</v>
      </c>
    </row>
    <row r="10" spans="1:6" ht="20.149999999999999" customHeight="1" x14ac:dyDescent="0.35">
      <c r="A10" s="10">
        <v>4</v>
      </c>
      <c r="B10" s="11" t="s">
        <v>1123</v>
      </c>
      <c r="C10" s="11">
        <f>data!B198</f>
        <v>172574</v>
      </c>
      <c r="D10" s="11">
        <f>data!C198</f>
        <v>0</v>
      </c>
      <c r="E10" s="11">
        <f>data!D198</f>
        <v>0</v>
      </c>
      <c r="F10" s="11">
        <f>data!E198</f>
        <v>172574</v>
      </c>
    </row>
    <row r="11" spans="1:6" ht="20.149999999999999" customHeight="1" x14ac:dyDescent="0.35">
      <c r="A11" s="10">
        <v>5</v>
      </c>
      <c r="B11" s="11" t="s">
        <v>1124</v>
      </c>
      <c r="C11" s="11">
        <f>data!B199</f>
        <v>3081339</v>
      </c>
      <c r="D11" s="11">
        <f>data!C199</f>
        <v>237380</v>
      </c>
      <c r="E11" s="11">
        <f>data!D199</f>
        <v>0</v>
      </c>
      <c r="F11" s="11">
        <f>data!E199</f>
        <v>3318719</v>
      </c>
    </row>
    <row r="12" spans="1:6" ht="20.149999999999999" customHeight="1" x14ac:dyDescent="0.35">
      <c r="A12" s="10">
        <v>6</v>
      </c>
      <c r="B12" s="11" t="s">
        <v>1125</v>
      </c>
      <c r="C12" s="11">
        <f>data!B200</f>
        <v>10674165</v>
      </c>
      <c r="D12" s="11">
        <f>data!C200</f>
        <v>912710</v>
      </c>
      <c r="E12" s="11">
        <f>data!D200</f>
        <v>0</v>
      </c>
      <c r="F12" s="11">
        <f>data!E200</f>
        <v>11586875</v>
      </c>
    </row>
    <row r="13" spans="1:6" ht="20.149999999999999" customHeight="1" x14ac:dyDescent="0.35">
      <c r="A13" s="10">
        <v>7</v>
      </c>
      <c r="B13" s="11" t="s">
        <v>1126</v>
      </c>
      <c r="C13" s="11">
        <f>data!B201</f>
        <v>0</v>
      </c>
      <c r="D13" s="11">
        <f>data!C201</f>
        <v>0</v>
      </c>
      <c r="E13" s="11">
        <f>data!D201</f>
        <v>0</v>
      </c>
      <c r="F13" s="11">
        <f>data!E201</f>
        <v>0</v>
      </c>
    </row>
    <row r="14" spans="1:6" ht="20.149999999999999" customHeight="1" x14ac:dyDescent="0.35">
      <c r="A14" s="10">
        <v>8</v>
      </c>
      <c r="B14" s="11" t="s">
        <v>360</v>
      </c>
      <c r="C14" s="11">
        <f>data!B202</f>
        <v>62063</v>
      </c>
      <c r="D14" s="11">
        <f>data!C202</f>
        <v>0</v>
      </c>
      <c r="E14" s="11">
        <f>data!D202</f>
        <v>0</v>
      </c>
      <c r="F14" s="11">
        <f>data!E202</f>
        <v>62063</v>
      </c>
    </row>
    <row r="15" spans="1:6" ht="20.149999999999999" customHeight="1" x14ac:dyDescent="0.35">
      <c r="A15" s="10">
        <v>9</v>
      </c>
      <c r="B15" s="11" t="s">
        <v>1127</v>
      </c>
      <c r="C15" s="11">
        <f>data!B203</f>
        <v>211752</v>
      </c>
      <c r="D15" s="11">
        <f>data!C203</f>
        <v>0</v>
      </c>
      <c r="E15" s="11">
        <f>data!D203</f>
        <v>0</v>
      </c>
      <c r="F15" s="11">
        <f>data!E203</f>
        <v>211752</v>
      </c>
    </row>
    <row r="16" spans="1:6" ht="20.149999999999999" customHeight="1" x14ac:dyDescent="0.35">
      <c r="A16" s="10">
        <v>10</v>
      </c>
      <c r="B16" s="11" t="s">
        <v>694</v>
      </c>
      <c r="C16" s="11">
        <f>data!B204</f>
        <v>28512607</v>
      </c>
      <c r="D16" s="11">
        <f>data!C204</f>
        <v>2369567</v>
      </c>
      <c r="E16" s="11">
        <f>data!D204</f>
        <v>0</v>
      </c>
      <c r="F16" s="11">
        <f>data!E204</f>
        <v>30882174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362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1119</v>
      </c>
      <c r="D21" s="54" t="s">
        <v>219</v>
      </c>
      <c r="E21" s="15"/>
      <c r="F21" s="15" t="s">
        <v>1120</v>
      </c>
    </row>
    <row r="22" spans="1:6" ht="20.149999999999999" customHeight="1" x14ac:dyDescent="0.35">
      <c r="A22" s="53"/>
      <c r="B22" s="34"/>
      <c r="C22" s="15" t="s">
        <v>1121</v>
      </c>
      <c r="D22" s="15" t="s">
        <v>1128</v>
      </c>
      <c r="E22" s="15" t="s">
        <v>1122</v>
      </c>
      <c r="F22" s="15" t="s">
        <v>1121</v>
      </c>
    </row>
    <row r="23" spans="1:6" ht="20.149999999999999" customHeight="1" x14ac:dyDescent="0.35">
      <c r="A23" s="10">
        <v>11</v>
      </c>
      <c r="B23" s="64" t="s">
        <v>353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354</v>
      </c>
      <c r="C24" s="11">
        <f>data!B209</f>
        <v>156356</v>
      </c>
      <c r="D24" s="11">
        <f>data!C209</f>
        <v>839.49</v>
      </c>
      <c r="E24" s="11">
        <f>data!D209</f>
        <v>0</v>
      </c>
      <c r="F24" s="11">
        <f>data!E209</f>
        <v>157195.49</v>
      </c>
    </row>
    <row r="25" spans="1:6" ht="20.149999999999999" customHeight="1" x14ac:dyDescent="0.35">
      <c r="A25" s="10">
        <v>13</v>
      </c>
      <c r="B25" s="11" t="s">
        <v>355</v>
      </c>
      <c r="C25" s="11">
        <f>data!B210</f>
        <v>10613484</v>
      </c>
      <c r="D25" s="11">
        <f>data!C210</f>
        <v>403995.01</v>
      </c>
      <c r="E25" s="11">
        <f>data!D210</f>
        <v>0</v>
      </c>
      <c r="F25" s="11">
        <f>data!E210</f>
        <v>11017479.01</v>
      </c>
    </row>
    <row r="26" spans="1:6" ht="20.149999999999999" customHeight="1" x14ac:dyDescent="0.35">
      <c r="A26" s="10">
        <v>14</v>
      </c>
      <c r="B26" s="11" t="s">
        <v>1123</v>
      </c>
      <c r="C26" s="11">
        <f>data!B211</f>
        <v>79985</v>
      </c>
      <c r="D26" s="11">
        <f>data!C211</f>
        <v>28012.44</v>
      </c>
      <c r="E26" s="11">
        <f>data!D211</f>
        <v>0</v>
      </c>
      <c r="F26" s="11">
        <f>data!E211</f>
        <v>107997.44</v>
      </c>
    </row>
    <row r="27" spans="1:6" ht="20.149999999999999" customHeight="1" x14ac:dyDescent="0.35">
      <c r="A27" s="10">
        <v>15</v>
      </c>
      <c r="B27" s="11" t="s">
        <v>1124</v>
      </c>
      <c r="C27" s="11">
        <f>data!B212</f>
        <v>1736007</v>
      </c>
      <c r="D27" s="11">
        <f>data!C212</f>
        <v>350614.39</v>
      </c>
      <c r="E27" s="11">
        <f>data!D212</f>
        <v>0</v>
      </c>
      <c r="F27" s="11">
        <f>data!E212</f>
        <v>2086621.3900000001</v>
      </c>
    </row>
    <row r="28" spans="1:6" ht="20.149999999999999" customHeight="1" x14ac:dyDescent="0.35">
      <c r="A28" s="10">
        <v>16</v>
      </c>
      <c r="B28" s="11" t="s">
        <v>1125</v>
      </c>
      <c r="C28" s="11">
        <f>data!B213</f>
        <v>10281302</v>
      </c>
      <c r="D28" s="11">
        <f>data!C213</f>
        <v>235047.91999999998</v>
      </c>
      <c r="E28" s="11">
        <f>data!D213</f>
        <v>0</v>
      </c>
      <c r="F28" s="11">
        <f>data!E213</f>
        <v>10516349.92</v>
      </c>
    </row>
    <row r="29" spans="1:6" ht="20.149999999999999" customHeight="1" x14ac:dyDescent="0.35">
      <c r="A29" s="10">
        <v>17</v>
      </c>
      <c r="B29" s="11" t="s">
        <v>1126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360</v>
      </c>
      <c r="C30" s="11">
        <f>data!B215</f>
        <v>39579</v>
      </c>
      <c r="D30" s="11">
        <f>data!C215</f>
        <v>11731.79</v>
      </c>
      <c r="E30" s="11">
        <f>data!D215</f>
        <v>0</v>
      </c>
      <c r="F30" s="11">
        <f>data!E215</f>
        <v>51310.79</v>
      </c>
    </row>
    <row r="31" spans="1:6" ht="20.149999999999999" customHeight="1" x14ac:dyDescent="0.35">
      <c r="A31" s="10">
        <v>19</v>
      </c>
      <c r="B31" s="11" t="s">
        <v>1127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694</v>
      </c>
      <c r="C32" s="11">
        <f>data!B217</f>
        <v>22906713</v>
      </c>
      <c r="D32" s="11">
        <f>data!C217</f>
        <v>1030241.04</v>
      </c>
      <c r="E32" s="11">
        <f>data!D217</f>
        <v>0</v>
      </c>
      <c r="F32" s="11">
        <f>data!E217</f>
        <v>23936954.039999999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1129</v>
      </c>
      <c r="B1" s="4"/>
      <c r="C1" s="4"/>
      <c r="D1" s="124" t="s">
        <v>1130</v>
      </c>
    </row>
    <row r="2" spans="1:4" ht="20.149999999999999" customHeight="1" x14ac:dyDescent="0.35">
      <c r="A2" s="20" t="str">
        <f>"Hospital: "&amp;data!C84</f>
        <v>Hospital: Pacific County Public Healthcare Services District No. 3</v>
      </c>
      <c r="B2" s="21"/>
      <c r="C2" s="21"/>
      <c r="D2" s="22" t="str">
        <f>"FYE: "&amp;data!C82</f>
        <v>FYE: 12/31/2021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1131</v>
      </c>
      <c r="C4" s="31" t="s">
        <v>1132</v>
      </c>
      <c r="D4" s="40"/>
    </row>
    <row r="5" spans="1:4" ht="20.149999999999999" customHeight="1" x14ac:dyDescent="0.35">
      <c r="A5" s="32">
        <v>1</v>
      </c>
      <c r="B5" s="41"/>
      <c r="C5" s="16" t="s">
        <v>364</v>
      </c>
      <c r="D5" s="11">
        <f>data!D221</f>
        <v>880091</v>
      </c>
    </row>
    <row r="6" spans="1:4" ht="20.149999999999999" customHeight="1" x14ac:dyDescent="0.35">
      <c r="A6" s="10">
        <v>2</v>
      </c>
      <c r="B6" s="21"/>
      <c r="C6" s="22" t="s">
        <v>459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317</v>
      </c>
      <c r="D7" s="11">
        <f>data!C223</f>
        <v>0</v>
      </c>
    </row>
    <row r="8" spans="1:4" ht="20.149999999999999" customHeight="1" x14ac:dyDescent="0.35">
      <c r="A8" s="10">
        <v>4</v>
      </c>
      <c r="B8" s="41">
        <v>5820</v>
      </c>
      <c r="C8" s="11" t="s">
        <v>318</v>
      </c>
      <c r="D8" s="11">
        <f>data!C224</f>
        <v>0</v>
      </c>
    </row>
    <row r="9" spans="1:4" ht="20.149999999999999" customHeight="1" x14ac:dyDescent="0.35">
      <c r="A9" s="10">
        <v>5</v>
      </c>
      <c r="B9" s="41">
        <v>5830</v>
      </c>
      <c r="C9" s="11" t="s">
        <v>330</v>
      </c>
      <c r="D9" s="11">
        <f>data!C225</f>
        <v>270785.19</v>
      </c>
    </row>
    <row r="10" spans="1:4" ht="20.149999999999999" customHeight="1" x14ac:dyDescent="0.35">
      <c r="A10" s="10">
        <v>6</v>
      </c>
      <c r="B10" s="41">
        <v>5840</v>
      </c>
      <c r="C10" s="11" t="s">
        <v>369</v>
      </c>
      <c r="D10" s="11">
        <f>data!C226</f>
        <v>1552520.9</v>
      </c>
    </row>
    <row r="11" spans="1:4" ht="20.149999999999999" customHeight="1" x14ac:dyDescent="0.35">
      <c r="A11" s="10">
        <v>7</v>
      </c>
      <c r="B11" s="41">
        <v>5850</v>
      </c>
      <c r="C11" s="11" t="s">
        <v>1133</v>
      </c>
      <c r="D11" s="11">
        <f>data!C227</f>
        <v>0</v>
      </c>
    </row>
    <row r="12" spans="1:4" ht="20.149999999999999" customHeight="1" x14ac:dyDescent="0.35">
      <c r="A12" s="10">
        <v>8</v>
      </c>
      <c r="B12" s="41">
        <v>5860</v>
      </c>
      <c r="C12" s="11" t="s">
        <v>148</v>
      </c>
      <c r="D12" s="11">
        <f>data!C228</f>
        <v>552454.51999999979</v>
      </c>
    </row>
    <row r="13" spans="1:4" ht="20.149999999999999" customHeight="1" x14ac:dyDescent="0.35">
      <c r="A13" s="10">
        <v>9</v>
      </c>
      <c r="B13" s="11"/>
      <c r="C13" s="11" t="s">
        <v>1134</v>
      </c>
      <c r="D13" s="11">
        <f>data!D229</f>
        <v>2375760.6099999994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373</v>
      </c>
      <c r="D15" s="15"/>
    </row>
    <row r="16" spans="1:4" ht="20.149999999999999" customHeight="1" x14ac:dyDescent="0.35">
      <c r="A16" s="13">
        <v>12</v>
      </c>
      <c r="B16" s="12"/>
      <c r="C16" s="28" t="s">
        <v>1135</v>
      </c>
      <c r="D16" s="10">
        <f>+data!C231</f>
        <v>155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375</v>
      </c>
      <c r="D18" s="11">
        <f>data!C233</f>
        <v>235471</v>
      </c>
    </row>
    <row r="19" spans="1:4" ht="20.149999999999999" customHeight="1" x14ac:dyDescent="0.35">
      <c r="A19" s="44">
        <v>15</v>
      </c>
      <c r="B19" s="41">
        <v>5910</v>
      </c>
      <c r="C19" s="16" t="s">
        <v>1136</v>
      </c>
      <c r="D19" s="11">
        <f>data!C234</f>
        <v>0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1137</v>
      </c>
      <c r="D22" s="11">
        <f>data!D236</f>
        <v>235471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2">
        <v>20</v>
      </c>
      <c r="B24" s="41">
        <v>5970</v>
      </c>
      <c r="C24" s="11" t="s">
        <v>379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1138</v>
      </c>
      <c r="D26" s="11">
        <f>data!C239</f>
        <v>22964966.699999996</v>
      </c>
    </row>
    <row r="27" spans="1:4" ht="20.149999999999999" customHeight="1" x14ac:dyDescent="0.35">
      <c r="A27" s="30">
        <v>23</v>
      </c>
      <c r="B27" s="45" t="s">
        <v>1139</v>
      </c>
      <c r="C27" s="12"/>
      <c r="D27" s="11">
        <f>data!D242</f>
        <v>26456289.309999995</v>
      </c>
    </row>
    <row r="28" spans="1:4" ht="20.149999999999999" customHeight="1" x14ac:dyDescent="0.35">
      <c r="A28" s="57">
        <v>24</v>
      </c>
      <c r="B28" s="46" t="s">
        <v>1140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1141</v>
      </c>
      <c r="B1" s="4"/>
      <c r="C1" s="4"/>
    </row>
    <row r="2" spans="1:3" ht="20.149999999999999" customHeight="1" x14ac:dyDescent="0.35">
      <c r="A2" s="3"/>
      <c r="B2" s="4"/>
      <c r="C2" s="124" t="s">
        <v>1142</v>
      </c>
    </row>
    <row r="3" spans="1:3" ht="20.149999999999999" customHeight="1" x14ac:dyDescent="0.35">
      <c r="A3" s="20" t="str">
        <f>"HOSPITAL: "&amp;data!C84</f>
        <v>HOSPITAL: Pacific County Public Healthcare Services District No. 3</v>
      </c>
      <c r="B3" s="21"/>
      <c r="C3" s="22" t="str">
        <f>" FYE: "&amp;data!C82</f>
        <v xml:space="preserve"> FYE: 12/31/2021</v>
      </c>
    </row>
    <row r="4" spans="1:3" ht="20.149999999999999" customHeight="1" x14ac:dyDescent="0.35">
      <c r="A4" s="23"/>
      <c r="B4" s="24" t="s">
        <v>1143</v>
      </c>
      <c r="C4" s="25"/>
    </row>
    <row r="5" spans="1:3" ht="20.149999999999999" customHeight="1" x14ac:dyDescent="0.35">
      <c r="A5" s="10">
        <v>1</v>
      </c>
      <c r="B5" s="26" t="s">
        <v>383</v>
      </c>
      <c r="C5" s="26"/>
    </row>
    <row r="6" spans="1:3" ht="20.149999999999999" customHeight="1" x14ac:dyDescent="0.35">
      <c r="A6" s="10">
        <v>2</v>
      </c>
      <c r="B6" s="11" t="s">
        <v>384</v>
      </c>
      <c r="C6" s="11">
        <f>data!C250</f>
        <v>9495164</v>
      </c>
    </row>
    <row r="7" spans="1:3" ht="20.149999999999999" customHeight="1" x14ac:dyDescent="0.35">
      <c r="A7" s="10">
        <v>3</v>
      </c>
      <c r="B7" s="11" t="s">
        <v>385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386</v>
      </c>
      <c r="C8" s="11">
        <f>data!C252</f>
        <v>6849885</v>
      </c>
    </row>
    <row r="9" spans="1:3" ht="20.149999999999999" customHeight="1" x14ac:dyDescent="0.35">
      <c r="A9" s="10">
        <v>5</v>
      </c>
      <c r="B9" s="11" t="s">
        <v>1144</v>
      </c>
      <c r="C9" s="11">
        <f>data!C253</f>
        <v>2918642</v>
      </c>
    </row>
    <row r="10" spans="1:3" ht="20.149999999999999" customHeight="1" x14ac:dyDescent="0.35">
      <c r="A10" s="10">
        <v>6</v>
      </c>
      <c r="B10" s="11" t="s">
        <v>1145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1146</v>
      </c>
      <c r="C11" s="11">
        <f>data!C255</f>
        <v>69382</v>
      </c>
    </row>
    <row r="12" spans="1:3" ht="20.149999999999999" customHeight="1" x14ac:dyDescent="0.35">
      <c r="A12" s="10">
        <v>8</v>
      </c>
      <c r="B12" s="11" t="s">
        <v>390</v>
      </c>
      <c r="C12" s="11">
        <f>data!C256</f>
        <v>6248</v>
      </c>
    </row>
    <row r="13" spans="1:3" ht="20.149999999999999" customHeight="1" x14ac:dyDescent="0.35">
      <c r="A13" s="10">
        <v>9</v>
      </c>
      <c r="B13" s="11" t="s">
        <v>391</v>
      </c>
      <c r="C13" s="11">
        <f>data!C257</f>
        <v>441265</v>
      </c>
    </row>
    <row r="14" spans="1:3" ht="20.149999999999999" customHeight="1" x14ac:dyDescent="0.35">
      <c r="A14" s="10">
        <v>10</v>
      </c>
      <c r="B14" s="11" t="s">
        <v>392</v>
      </c>
      <c r="C14" s="11">
        <f>data!C258</f>
        <v>299923</v>
      </c>
    </row>
    <row r="15" spans="1:3" ht="20.149999999999999" customHeight="1" x14ac:dyDescent="0.35">
      <c r="A15" s="10">
        <v>11</v>
      </c>
      <c r="B15" s="11" t="s">
        <v>1147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1148</v>
      </c>
      <c r="C16" s="11">
        <f>data!D260</f>
        <v>14243225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1149</v>
      </c>
      <c r="C18" s="26"/>
    </row>
    <row r="19" spans="1:3" ht="20.149999999999999" customHeight="1" x14ac:dyDescent="0.35">
      <c r="A19" s="10">
        <v>15</v>
      </c>
      <c r="B19" s="11" t="s">
        <v>384</v>
      </c>
      <c r="C19" s="11">
        <f>data!C262</f>
        <v>16369454</v>
      </c>
    </row>
    <row r="20" spans="1:3" ht="20.149999999999999" customHeight="1" x14ac:dyDescent="0.35">
      <c r="A20" s="10">
        <v>16</v>
      </c>
      <c r="B20" s="11" t="s">
        <v>385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396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1150</v>
      </c>
      <c r="C22" s="11">
        <f>data!D265</f>
        <v>16369454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1151</v>
      </c>
      <c r="C24" s="26"/>
    </row>
    <row r="25" spans="1:3" ht="20.149999999999999" customHeight="1" x14ac:dyDescent="0.35">
      <c r="A25" s="10">
        <v>21</v>
      </c>
      <c r="B25" s="11" t="s">
        <v>353</v>
      </c>
      <c r="C25" s="11">
        <f>data!C267</f>
        <v>592509</v>
      </c>
    </row>
    <row r="26" spans="1:3" ht="20.149999999999999" customHeight="1" x14ac:dyDescent="0.35">
      <c r="A26" s="10">
        <v>22</v>
      </c>
      <c r="B26" s="11" t="s">
        <v>354</v>
      </c>
      <c r="C26" s="11">
        <f>data!C268</f>
        <v>160430</v>
      </c>
    </row>
    <row r="27" spans="1:3" ht="20.149999999999999" customHeight="1" x14ac:dyDescent="0.35">
      <c r="A27" s="10">
        <v>23</v>
      </c>
      <c r="B27" s="11" t="s">
        <v>355</v>
      </c>
      <c r="C27" s="11">
        <f>data!C269</f>
        <v>14777252</v>
      </c>
    </row>
    <row r="28" spans="1:3" ht="20.149999999999999" customHeight="1" x14ac:dyDescent="0.35">
      <c r="A28" s="10">
        <v>24</v>
      </c>
      <c r="B28" s="11" t="s">
        <v>1152</v>
      </c>
      <c r="C28" s="11">
        <f>data!C270</f>
        <v>172574</v>
      </c>
    </row>
    <row r="29" spans="1:3" ht="20.149999999999999" customHeight="1" x14ac:dyDescent="0.35">
      <c r="A29" s="10">
        <v>25</v>
      </c>
      <c r="B29" s="11" t="s">
        <v>357</v>
      </c>
      <c r="C29" s="11">
        <f>data!C271</f>
        <v>3318719</v>
      </c>
    </row>
    <row r="30" spans="1:3" ht="20.149999999999999" customHeight="1" x14ac:dyDescent="0.35">
      <c r="A30" s="10">
        <v>26</v>
      </c>
      <c r="B30" s="11" t="s">
        <v>401</v>
      </c>
      <c r="C30" s="11">
        <f>data!C272</f>
        <v>11586875</v>
      </c>
    </row>
    <row r="31" spans="1:3" ht="20.149999999999999" customHeight="1" x14ac:dyDescent="0.35">
      <c r="A31" s="10">
        <v>27</v>
      </c>
      <c r="B31" s="11" t="s">
        <v>360</v>
      </c>
      <c r="C31" s="11">
        <f>data!C273</f>
        <v>62063</v>
      </c>
    </row>
    <row r="32" spans="1:3" ht="20.149999999999999" customHeight="1" x14ac:dyDescent="0.35">
      <c r="A32" s="10">
        <v>28</v>
      </c>
      <c r="B32" s="11" t="s">
        <v>361</v>
      </c>
      <c r="C32" s="11">
        <f>data!C274</f>
        <v>211752</v>
      </c>
    </row>
    <row r="33" spans="1:3" ht="20.149999999999999" customHeight="1" x14ac:dyDescent="0.35">
      <c r="A33" s="10">
        <v>29</v>
      </c>
      <c r="B33" s="11" t="s">
        <v>694</v>
      </c>
      <c r="C33" s="11">
        <f>data!D275</f>
        <v>30882174</v>
      </c>
    </row>
    <row r="34" spans="1:3" ht="20.149999999999999" customHeight="1" x14ac:dyDescent="0.35">
      <c r="A34" s="10">
        <v>30</v>
      </c>
      <c r="B34" s="11" t="s">
        <v>1153</v>
      </c>
      <c r="C34" s="11">
        <f>data!C276</f>
        <v>23936954</v>
      </c>
    </row>
    <row r="35" spans="1:3" ht="20.149999999999999" customHeight="1" x14ac:dyDescent="0.35">
      <c r="A35" s="10">
        <v>31</v>
      </c>
      <c r="B35" s="11" t="s">
        <v>1154</v>
      </c>
      <c r="C35" s="11">
        <f>data!D277</f>
        <v>6945220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1155</v>
      </c>
      <c r="C37" s="26"/>
    </row>
    <row r="38" spans="1:3" ht="20.149999999999999" customHeight="1" x14ac:dyDescent="0.35">
      <c r="A38" s="10">
        <v>34</v>
      </c>
      <c r="B38" s="11" t="s">
        <v>1156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1157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408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396</v>
      </c>
      <c r="C41" s="11">
        <f>data!C282</f>
        <v>33042</v>
      </c>
    </row>
    <row r="42" spans="1:3" ht="20.149999999999999" customHeight="1" x14ac:dyDescent="0.35">
      <c r="A42" s="10">
        <v>38</v>
      </c>
      <c r="B42" s="11" t="s">
        <v>1158</v>
      </c>
      <c r="C42" s="11">
        <f>data!D283</f>
        <v>33042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1159</v>
      </c>
      <c r="C44" s="26"/>
    </row>
    <row r="45" spans="1:3" ht="20.149999999999999" customHeight="1" x14ac:dyDescent="0.35">
      <c r="A45" s="10">
        <v>41</v>
      </c>
      <c r="B45" s="11" t="s">
        <v>411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412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1160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414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1161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1162</v>
      </c>
      <c r="C50" s="11">
        <f>data!D292</f>
        <v>37590941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1163</v>
      </c>
      <c r="B53" s="4"/>
      <c r="C53" s="4"/>
    </row>
    <row r="54" spans="1:3" ht="20.149999999999999" customHeight="1" x14ac:dyDescent="0.35">
      <c r="A54" s="3"/>
      <c r="B54" s="4"/>
      <c r="C54" s="124" t="s">
        <v>1164</v>
      </c>
    </row>
    <row r="55" spans="1:3" ht="20.149999999999999" customHeight="1" x14ac:dyDescent="0.35">
      <c r="A55" s="20" t="str">
        <f>"HOSPITAL: "&amp;data!C84</f>
        <v>HOSPITAL: Pacific County Public Healthcare Services District No. 3</v>
      </c>
      <c r="B55" s="21"/>
      <c r="C55" s="22" t="str">
        <f>"FYE: "&amp;data!C82</f>
        <v>FYE: 12/31/2021</v>
      </c>
    </row>
    <row r="56" spans="1:3" ht="20.149999999999999" customHeight="1" x14ac:dyDescent="0.35">
      <c r="A56" s="32"/>
      <c r="B56" s="33" t="s">
        <v>1165</v>
      </c>
      <c r="C56" s="25"/>
    </row>
    <row r="57" spans="1:3" ht="20.149999999999999" customHeight="1" x14ac:dyDescent="0.35">
      <c r="A57" s="13">
        <v>1</v>
      </c>
      <c r="B57" s="3" t="s">
        <v>418</v>
      </c>
      <c r="C57" s="34"/>
    </row>
    <row r="58" spans="1:3" ht="20.149999999999999" customHeight="1" x14ac:dyDescent="0.35">
      <c r="A58" s="10">
        <v>2</v>
      </c>
      <c r="B58" s="11" t="s">
        <v>419</v>
      </c>
      <c r="C58" s="11">
        <f>data!C304</f>
        <v>5188002</v>
      </c>
    </row>
    <row r="59" spans="1:3" ht="20.149999999999999" customHeight="1" x14ac:dyDescent="0.35">
      <c r="A59" s="10">
        <v>3</v>
      </c>
      <c r="B59" s="11" t="s">
        <v>1166</v>
      </c>
      <c r="C59" s="11">
        <f>data!C305</f>
        <v>1178394</v>
      </c>
    </row>
    <row r="60" spans="1:3" ht="20.149999999999999" customHeight="1" x14ac:dyDescent="0.35">
      <c r="A60" s="10">
        <v>4</v>
      </c>
      <c r="B60" s="11" t="s">
        <v>1167</v>
      </c>
      <c r="C60" s="11">
        <f>data!C306</f>
        <v>1063553</v>
      </c>
    </row>
    <row r="61" spans="1:3" ht="20.149999999999999" customHeight="1" x14ac:dyDescent="0.35">
      <c r="A61" s="10">
        <v>5</v>
      </c>
      <c r="B61" s="11" t="s">
        <v>422</v>
      </c>
      <c r="C61" s="11">
        <f>data!C307</f>
        <v>50827</v>
      </c>
    </row>
    <row r="62" spans="1:3" ht="20.149999999999999" customHeight="1" x14ac:dyDescent="0.35">
      <c r="A62" s="10">
        <v>6</v>
      </c>
      <c r="B62" s="11" t="s">
        <v>1168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1169</v>
      </c>
      <c r="C63" s="11">
        <f>data!C309</f>
        <v>2372176</v>
      </c>
    </row>
    <row r="64" spans="1:3" ht="20.149999999999999" customHeight="1" x14ac:dyDescent="0.35">
      <c r="A64" s="10">
        <v>8</v>
      </c>
      <c r="B64" s="11" t="s">
        <v>425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426</v>
      </c>
      <c r="C65" s="11">
        <f>data!C311</f>
        <v>37704</v>
      </c>
    </row>
    <row r="66" spans="1:3" ht="20.149999999999999" customHeight="1" x14ac:dyDescent="0.35">
      <c r="A66" s="10">
        <v>10</v>
      </c>
      <c r="B66" s="11" t="s">
        <v>427</v>
      </c>
      <c r="C66" s="11">
        <f>data!C312</f>
        <v>4520058</v>
      </c>
    </row>
    <row r="67" spans="1:3" ht="20.149999999999999" customHeight="1" x14ac:dyDescent="0.35">
      <c r="A67" s="10">
        <v>11</v>
      </c>
      <c r="B67" s="11" t="s">
        <v>1170</v>
      </c>
      <c r="C67" s="11">
        <f>data!C313</f>
        <v>0</v>
      </c>
    </row>
    <row r="68" spans="1:3" ht="20.149999999999999" customHeight="1" x14ac:dyDescent="0.35">
      <c r="A68" s="10">
        <v>12</v>
      </c>
      <c r="B68" s="11" t="s">
        <v>1171</v>
      </c>
      <c r="C68" s="11">
        <f>data!D314</f>
        <v>14410714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1172</v>
      </c>
      <c r="C70" s="26"/>
    </row>
    <row r="71" spans="1:3" ht="20.149999999999999" customHeight="1" x14ac:dyDescent="0.35">
      <c r="A71" s="10">
        <v>15</v>
      </c>
      <c r="B71" s="11" t="s">
        <v>431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1173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433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1174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435</v>
      </c>
      <c r="C76" s="26"/>
    </row>
    <row r="77" spans="1:3" ht="20.149999999999999" customHeight="1" x14ac:dyDescent="0.35">
      <c r="A77" s="10">
        <v>21</v>
      </c>
      <c r="B77" s="11" t="s">
        <v>436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1175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438</v>
      </c>
      <c r="C79" s="11">
        <f>data!C323</f>
        <v>0</v>
      </c>
    </row>
    <row r="80" spans="1:3" ht="20.149999999999999" customHeight="1" x14ac:dyDescent="0.35">
      <c r="A80" s="10">
        <v>24</v>
      </c>
      <c r="B80" s="11" t="s">
        <v>1176</v>
      </c>
      <c r="C80" s="11">
        <f>data!C324</f>
        <v>0</v>
      </c>
    </row>
    <row r="81" spans="1:3" ht="20.149999999999999" customHeight="1" x14ac:dyDescent="0.35">
      <c r="A81" s="10">
        <v>25</v>
      </c>
      <c r="B81" s="11" t="s">
        <v>440</v>
      </c>
      <c r="C81" s="11">
        <f>data!C325</f>
        <v>1878370</v>
      </c>
    </row>
    <row r="82" spans="1:3" ht="20.149999999999999" customHeight="1" x14ac:dyDescent="0.35">
      <c r="A82" s="10">
        <v>26</v>
      </c>
      <c r="B82" s="11" t="s">
        <v>1177</v>
      </c>
      <c r="C82" s="11">
        <f>data!C326</f>
        <v>573596</v>
      </c>
    </row>
    <row r="83" spans="1:3" ht="20.149999999999999" customHeight="1" x14ac:dyDescent="0.35">
      <c r="A83" s="10">
        <v>27</v>
      </c>
      <c r="B83" s="11" t="s">
        <v>442</v>
      </c>
      <c r="C83" s="11">
        <f>data!C327</f>
        <v>0</v>
      </c>
    </row>
    <row r="84" spans="1:3" ht="20.149999999999999" customHeight="1" x14ac:dyDescent="0.35">
      <c r="A84" s="10">
        <v>28</v>
      </c>
      <c r="B84" s="11" t="s">
        <v>694</v>
      </c>
      <c r="C84" s="11">
        <f>data!D328</f>
        <v>2451966</v>
      </c>
    </row>
    <row r="85" spans="1:3" ht="20.149999999999999" customHeight="1" x14ac:dyDescent="0.35">
      <c r="A85" s="10">
        <v>29</v>
      </c>
      <c r="B85" s="11" t="s">
        <v>1178</v>
      </c>
      <c r="C85" s="11">
        <f>data!D329</f>
        <v>0</v>
      </c>
    </row>
    <row r="86" spans="1:3" ht="20.149999999999999" customHeight="1" x14ac:dyDescent="0.35">
      <c r="A86" s="10">
        <v>30</v>
      </c>
      <c r="B86" s="11" t="s">
        <v>1179</v>
      </c>
      <c r="C86" s="11">
        <f>data!D330</f>
        <v>2451966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1180</v>
      </c>
      <c r="C88" s="11">
        <f>data!C332</f>
        <v>20728261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1181</v>
      </c>
      <c r="C90" s="26"/>
    </row>
    <row r="91" spans="1:3" ht="20.149999999999999" customHeight="1" x14ac:dyDescent="0.35">
      <c r="A91" s="10">
        <v>35</v>
      </c>
      <c r="B91" s="11" t="s">
        <v>446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447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1182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1183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1184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1185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1186</v>
      </c>
      <c r="C101" s="11">
        <f>data!C332+data!C334+data!C335+data!C336+data!C337-data!C338</f>
        <v>20728261</v>
      </c>
    </row>
    <row r="102" spans="1:3" ht="20.149999999999999" customHeight="1" x14ac:dyDescent="0.35">
      <c r="A102" s="10">
        <v>46</v>
      </c>
      <c r="B102" s="11" t="s">
        <v>1187</v>
      </c>
      <c r="C102" s="11">
        <f>data!D339</f>
        <v>37590941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1188</v>
      </c>
      <c r="B105" s="4"/>
      <c r="C105" s="4"/>
    </row>
    <row r="106" spans="1:3" ht="20.149999999999999" customHeight="1" x14ac:dyDescent="0.35">
      <c r="A106" s="21"/>
      <c r="C106" s="124" t="s">
        <v>1189</v>
      </c>
    </row>
    <row r="107" spans="1:3" ht="20.149999999999999" customHeight="1" x14ac:dyDescent="0.35">
      <c r="A107" s="20" t="str">
        <f>"HOSPITAL: "&amp;data!C84</f>
        <v>HOSPITAL: Pacific County Public Healthcare Services District No. 3</v>
      </c>
      <c r="B107" s="21"/>
      <c r="C107" s="22" t="str">
        <f>" FYE: "&amp;data!C82</f>
        <v xml:space="preserve"> FYE: 12/31/2021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1190</v>
      </c>
      <c r="C109" s="26"/>
    </row>
    <row r="110" spans="1:3" ht="20.149999999999999" customHeight="1" x14ac:dyDescent="0.35">
      <c r="A110" s="10">
        <v>2</v>
      </c>
      <c r="B110" s="11" t="s">
        <v>455</v>
      </c>
      <c r="C110" s="11">
        <f>data!C359</f>
        <v>11081928</v>
      </c>
    </row>
    <row r="111" spans="1:3" ht="20.149999999999999" customHeight="1" x14ac:dyDescent="0.35">
      <c r="A111" s="10">
        <v>3</v>
      </c>
      <c r="B111" s="11" t="s">
        <v>456</v>
      </c>
      <c r="C111" s="11">
        <f>data!C360</f>
        <v>46100024</v>
      </c>
    </row>
    <row r="112" spans="1:3" ht="20.149999999999999" customHeight="1" x14ac:dyDescent="0.35">
      <c r="A112" s="10">
        <v>4</v>
      </c>
      <c r="B112" s="11" t="s">
        <v>1191</v>
      </c>
      <c r="C112" s="11">
        <f>data!D361</f>
        <v>57181952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1192</v>
      </c>
      <c r="C114" s="26"/>
    </row>
    <row r="115" spans="1:3" ht="20.149999999999999" customHeight="1" x14ac:dyDescent="0.35">
      <c r="A115" s="10">
        <v>7</v>
      </c>
      <c r="B115" s="211" t="s">
        <v>1193</v>
      </c>
      <c r="C115" s="37">
        <f>data!C363</f>
        <v>880091</v>
      </c>
    </row>
    <row r="116" spans="1:3" ht="20.149999999999999" customHeight="1" x14ac:dyDescent="0.35">
      <c r="A116" s="10">
        <v>8</v>
      </c>
      <c r="B116" s="11" t="s">
        <v>459</v>
      </c>
      <c r="C116" s="37">
        <f>data!C364</f>
        <v>2611232</v>
      </c>
    </row>
    <row r="117" spans="1:3" ht="20.149999999999999" customHeight="1" x14ac:dyDescent="0.35">
      <c r="A117" s="10">
        <v>9</v>
      </c>
      <c r="B117" s="11" t="s">
        <v>1194</v>
      </c>
      <c r="C117" s="37">
        <f>data!C365</f>
        <v>0</v>
      </c>
    </row>
    <row r="118" spans="1:3" ht="20.149999999999999" customHeight="1" x14ac:dyDescent="0.35">
      <c r="A118" s="10">
        <v>10</v>
      </c>
      <c r="B118" s="11" t="s">
        <v>1195</v>
      </c>
      <c r="C118" s="37">
        <f>data!C366</f>
        <v>22964966</v>
      </c>
    </row>
    <row r="119" spans="1:3" ht="20.149999999999999" customHeight="1" x14ac:dyDescent="0.35">
      <c r="A119" s="10">
        <v>11</v>
      </c>
      <c r="B119" s="11" t="s">
        <v>1139</v>
      </c>
      <c r="C119" s="37">
        <f>data!D367</f>
        <v>26456289</v>
      </c>
    </row>
    <row r="120" spans="1:3" ht="20.149999999999999" customHeight="1" x14ac:dyDescent="0.35">
      <c r="A120" s="10">
        <v>12</v>
      </c>
      <c r="B120" s="11" t="s">
        <v>1196</v>
      </c>
      <c r="C120" s="37">
        <f>data!D368</f>
        <v>30725663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463</v>
      </c>
      <c r="C122" s="26"/>
    </row>
    <row r="123" spans="1:3" ht="20.149999999999999" customHeight="1" x14ac:dyDescent="0.35">
      <c r="A123" s="10">
        <v>15</v>
      </c>
      <c r="B123" s="11" t="s">
        <v>464</v>
      </c>
      <c r="C123" s="37">
        <f>data!C370</f>
        <v>5518365</v>
      </c>
    </row>
    <row r="124" spans="1:3" ht="20.149999999999999" customHeight="1" x14ac:dyDescent="0.35">
      <c r="A124" s="10">
        <v>16</v>
      </c>
      <c r="B124" s="11" t="s">
        <v>465</v>
      </c>
      <c r="C124" s="37">
        <f>data!C371</f>
        <v>1411470</v>
      </c>
    </row>
    <row r="125" spans="1:3" ht="20.149999999999999" customHeight="1" x14ac:dyDescent="0.35">
      <c r="A125" s="10">
        <v>17</v>
      </c>
      <c r="B125" s="11" t="s">
        <v>1197</v>
      </c>
      <c r="C125" s="37">
        <f>data!D372</f>
        <v>6929835</v>
      </c>
    </row>
    <row r="126" spans="1:3" ht="20.149999999999999" customHeight="1" x14ac:dyDescent="0.35">
      <c r="A126" s="10">
        <v>18</v>
      </c>
      <c r="B126" s="11" t="s">
        <v>1198</v>
      </c>
      <c r="C126" s="37">
        <f>data!D373</f>
        <v>37655498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1199</v>
      </c>
      <c r="C128" s="26"/>
    </row>
    <row r="129" spans="1:3" ht="20.149999999999999" customHeight="1" x14ac:dyDescent="0.35">
      <c r="A129" s="10">
        <v>21</v>
      </c>
      <c r="B129" s="11" t="s">
        <v>469</v>
      </c>
      <c r="C129" s="37">
        <f>data!C378</f>
        <v>13888964</v>
      </c>
    </row>
    <row r="130" spans="1:3" ht="20.149999999999999" customHeight="1" x14ac:dyDescent="0.35">
      <c r="A130" s="10">
        <v>22</v>
      </c>
      <c r="B130" s="11" t="s">
        <v>13</v>
      </c>
      <c r="C130" s="37">
        <f>data!C379</f>
        <v>4419356</v>
      </c>
    </row>
    <row r="131" spans="1:3" ht="20.149999999999999" customHeight="1" x14ac:dyDescent="0.35">
      <c r="A131" s="10">
        <v>23</v>
      </c>
      <c r="B131" s="11" t="s">
        <v>253</v>
      </c>
      <c r="C131" s="37">
        <f>data!C380</f>
        <v>0</v>
      </c>
    </row>
    <row r="132" spans="1:3" ht="20.149999999999999" customHeight="1" x14ac:dyDescent="0.35">
      <c r="A132" s="10">
        <v>24</v>
      </c>
      <c r="B132" s="11" t="s">
        <v>254</v>
      </c>
      <c r="C132" s="37">
        <f>data!C381</f>
        <v>3037344</v>
      </c>
    </row>
    <row r="133" spans="1:3" ht="20.149999999999999" customHeight="1" x14ac:dyDescent="0.35">
      <c r="A133" s="10">
        <v>25</v>
      </c>
      <c r="B133" s="11" t="s">
        <v>1200</v>
      </c>
      <c r="C133" s="37">
        <f>data!C382</f>
        <v>0</v>
      </c>
    </row>
    <row r="134" spans="1:3" ht="20.149999999999999" customHeight="1" x14ac:dyDescent="0.35">
      <c r="A134" s="10">
        <v>26</v>
      </c>
      <c r="B134" s="11" t="s">
        <v>1201</v>
      </c>
      <c r="C134" s="37">
        <f>data!C383</f>
        <v>4485080</v>
      </c>
    </row>
    <row r="135" spans="1:3" ht="20.149999999999999" customHeight="1" x14ac:dyDescent="0.35">
      <c r="A135" s="10">
        <v>27</v>
      </c>
      <c r="B135" s="11" t="s">
        <v>18</v>
      </c>
      <c r="C135" s="37">
        <f>data!C384</f>
        <v>1030241</v>
      </c>
    </row>
    <row r="136" spans="1:3" ht="20.149999999999999" customHeight="1" x14ac:dyDescent="0.35">
      <c r="A136" s="10">
        <v>28</v>
      </c>
      <c r="B136" s="11" t="s">
        <v>1202</v>
      </c>
      <c r="C136" s="37">
        <f>data!C385</f>
        <v>166236</v>
      </c>
    </row>
    <row r="137" spans="1:3" ht="20.149999999999999" customHeight="1" x14ac:dyDescent="0.35">
      <c r="A137" s="10">
        <v>29</v>
      </c>
      <c r="B137" s="11" t="s">
        <v>474</v>
      </c>
      <c r="C137" s="37">
        <f>data!C386</f>
        <v>487740</v>
      </c>
    </row>
    <row r="138" spans="1:3" ht="20.149999999999999" customHeight="1" x14ac:dyDescent="0.35">
      <c r="A138" s="10">
        <v>30</v>
      </c>
      <c r="B138" s="11" t="s">
        <v>1203</v>
      </c>
      <c r="C138" s="37">
        <f>data!C387</f>
        <v>271978</v>
      </c>
    </row>
    <row r="139" spans="1:3" ht="20.149999999999999" customHeight="1" x14ac:dyDescent="0.35">
      <c r="A139" s="10">
        <v>31</v>
      </c>
      <c r="B139" s="11" t="s">
        <v>476</v>
      </c>
      <c r="C139" s="37">
        <f>data!C388</f>
        <v>112757</v>
      </c>
    </row>
    <row r="140" spans="1:3" ht="20.149999999999999" customHeight="1" x14ac:dyDescent="0.35">
      <c r="A140" s="10">
        <v>32</v>
      </c>
      <c r="B140" s="11" t="s">
        <v>258</v>
      </c>
      <c r="C140" s="37">
        <f>data!C389</f>
        <v>4845334</v>
      </c>
    </row>
    <row r="141" spans="1:3" ht="20.149999999999999" customHeight="1" x14ac:dyDescent="0.35">
      <c r="A141" s="10">
        <v>34</v>
      </c>
      <c r="B141" s="11" t="s">
        <v>1204</v>
      </c>
      <c r="C141" s="37">
        <f>data!D390</f>
        <v>32745030</v>
      </c>
    </row>
    <row r="142" spans="1:3" ht="20.149999999999999" customHeight="1" x14ac:dyDescent="0.35">
      <c r="A142" s="10">
        <v>35</v>
      </c>
      <c r="B142" s="11" t="s">
        <v>1205</v>
      </c>
      <c r="C142" s="37">
        <f>data!D391</f>
        <v>4910468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1206</v>
      </c>
      <c r="C144" s="37">
        <f>data!C392</f>
        <v>0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1207</v>
      </c>
      <c r="C146" s="11">
        <f>data!D393</f>
        <v>4910468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1208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1209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1210</v>
      </c>
      <c r="C151" s="37">
        <f>data!D396</f>
        <v>4910468</v>
      </c>
    </row>
    <row r="152" spans="1:3" ht="20.149999999999999" customHeight="1" x14ac:dyDescent="0.35">
      <c r="A152" s="30">
        <v>45</v>
      </c>
      <c r="B152" s="28" t="s">
        <v>1211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topLeftCell="A367" zoomScale="65" workbookViewId="0">
      <selection activeCell="K19" sqref="K19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1212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1213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Pacific County Public Healthcare Services District No. 3</v>
      </c>
      <c r="G4" s="8"/>
      <c r="H4" s="55" t="str">
        <f>"FYE: "&amp;data!C82</f>
        <v>FYE: 12/31/2021</v>
      </c>
    </row>
    <row r="5" spans="1:9" ht="20.149999999999999" customHeight="1" x14ac:dyDescent="0.35">
      <c r="A5" s="10">
        <v>1</v>
      </c>
      <c r="B5" s="11" t="s">
        <v>225</v>
      </c>
      <c r="C5" s="61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</row>
    <row r="6" spans="1:9" ht="20.149999999999999" customHeight="1" x14ac:dyDescent="0.35">
      <c r="A6" s="13">
        <v>2</v>
      </c>
      <c r="B6" s="14" t="s">
        <v>1214</v>
      </c>
      <c r="C6" s="60" t="s">
        <v>107</v>
      </c>
      <c r="D6" s="15" t="s">
        <v>1215</v>
      </c>
      <c r="E6" s="15" t="s">
        <v>109</v>
      </c>
      <c r="F6" s="15" t="s">
        <v>110</v>
      </c>
      <c r="G6" s="15" t="s">
        <v>111</v>
      </c>
      <c r="H6" s="15" t="s">
        <v>112</v>
      </c>
      <c r="I6" s="15" t="s">
        <v>113</v>
      </c>
    </row>
    <row r="7" spans="1:9" ht="20.149999999999999" customHeight="1" x14ac:dyDescent="0.35">
      <c r="A7" s="13"/>
      <c r="B7" s="14"/>
      <c r="C7" s="15" t="s">
        <v>179</v>
      </c>
      <c r="D7" s="15" t="s">
        <v>1216</v>
      </c>
      <c r="E7" s="15" t="s">
        <v>179</v>
      </c>
      <c r="F7" s="15" t="s">
        <v>1217</v>
      </c>
      <c r="G7" s="15" t="s">
        <v>181</v>
      </c>
      <c r="H7" s="15" t="s">
        <v>179</v>
      </c>
      <c r="I7" s="15" t="s">
        <v>182</v>
      </c>
    </row>
    <row r="8" spans="1:9" ht="20.149999999999999" customHeight="1" x14ac:dyDescent="0.35">
      <c r="A8" s="10">
        <v>3</v>
      </c>
      <c r="B8" s="11" t="s">
        <v>1218</v>
      </c>
      <c r="C8" s="12" t="s">
        <v>231</v>
      </c>
      <c r="D8" s="12" t="s">
        <v>231</v>
      </c>
      <c r="E8" s="12" t="s">
        <v>231</v>
      </c>
      <c r="F8" s="12" t="s">
        <v>231</v>
      </c>
      <c r="G8" s="12" t="s">
        <v>231</v>
      </c>
      <c r="H8" s="12" t="s">
        <v>231</v>
      </c>
      <c r="I8" s="12" t="s">
        <v>231</v>
      </c>
    </row>
    <row r="9" spans="1:9" ht="20.149999999999999" customHeight="1" x14ac:dyDescent="0.35">
      <c r="A9" s="10">
        <v>4</v>
      </c>
      <c r="B9" s="11" t="s">
        <v>250</v>
      </c>
      <c r="C9" s="11">
        <f>data!C59</f>
        <v>0</v>
      </c>
      <c r="D9" s="11">
        <f>data!D59</f>
        <v>0</v>
      </c>
      <c r="E9" s="11">
        <f>data!E59</f>
        <v>1184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251</v>
      </c>
      <c r="C10" s="17">
        <f>data!C60</f>
        <v>0</v>
      </c>
      <c r="D10" s="17">
        <f>data!D60</f>
        <v>0</v>
      </c>
      <c r="E10" s="17">
        <f>data!E60</f>
        <v>20.28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252</v>
      </c>
      <c r="C11" s="11">
        <f>data!C61</f>
        <v>0</v>
      </c>
      <c r="D11" s="11">
        <f>data!D61</f>
        <v>0</v>
      </c>
      <c r="E11" s="11">
        <f>data!E61</f>
        <v>2190458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13</v>
      </c>
      <c r="C12" s="11">
        <f>data!C62</f>
        <v>0</v>
      </c>
      <c r="D12" s="11">
        <f>data!D62</f>
        <v>0</v>
      </c>
      <c r="E12" s="11">
        <f>data!E62</f>
        <v>588575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253</v>
      </c>
      <c r="C13" s="11">
        <f>data!C63</f>
        <v>0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254</v>
      </c>
      <c r="C14" s="11">
        <f>data!C64</f>
        <v>0</v>
      </c>
      <c r="D14" s="11">
        <f>data!D64</f>
        <v>0</v>
      </c>
      <c r="E14" s="11">
        <f>data!E64</f>
        <v>196971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471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472</v>
      </c>
      <c r="C16" s="11">
        <f>data!C66</f>
        <v>0</v>
      </c>
      <c r="D16" s="11">
        <f>data!D66</f>
        <v>0</v>
      </c>
      <c r="E16" s="11">
        <f>data!E66</f>
        <v>93476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18</v>
      </c>
      <c r="C17" s="11">
        <f>data!C67</f>
        <v>0</v>
      </c>
      <c r="D17" s="11">
        <f>data!D67</f>
        <v>0</v>
      </c>
      <c r="E17" s="11">
        <f>data!E67</f>
        <v>147261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502</v>
      </c>
      <c r="C18" s="11">
        <f>data!C68</f>
        <v>0</v>
      </c>
      <c r="D18" s="11">
        <f>data!D68</f>
        <v>0</v>
      </c>
      <c r="E18" s="11">
        <f>data!E68</f>
        <v>4300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258</v>
      </c>
      <c r="C19" s="11">
        <f>data!C69</f>
        <v>0</v>
      </c>
      <c r="D19" s="11">
        <f>data!D69</f>
        <v>0</v>
      </c>
      <c r="E19" s="11">
        <f>data!E69</f>
        <v>77946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259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1219</v>
      </c>
      <c r="C21" s="11">
        <f>data!C71</f>
        <v>0</v>
      </c>
      <c r="D21" s="11">
        <f>data!D71</f>
        <v>0</v>
      </c>
      <c r="E21" s="11">
        <f>data!E71</f>
        <v>3298987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261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1220</v>
      </c>
      <c r="C23" s="37" t="e">
        <f>+data!M668</f>
        <v>#DIV/0!</v>
      </c>
      <c r="D23" s="37" t="e">
        <f>+data!M669</f>
        <v>#DIV/0!</v>
      </c>
      <c r="E23" s="37" t="e">
        <f>+data!M670</f>
        <v>#DIV/0!</v>
      </c>
      <c r="F23" s="37" t="e">
        <f>+data!M671</f>
        <v>#DIV/0!</v>
      </c>
      <c r="G23" s="37" t="e">
        <f>+data!M672</f>
        <v>#DIV/0!</v>
      </c>
      <c r="H23" s="37" t="e">
        <f>+data!M673</f>
        <v>#DIV/0!</v>
      </c>
      <c r="I23" s="37" t="e">
        <f>+data!M674</f>
        <v>#DIV/0!</v>
      </c>
    </row>
    <row r="24" spans="1:9" ht="20.149999999999999" customHeight="1" x14ac:dyDescent="0.35">
      <c r="A24" s="10">
        <v>19</v>
      </c>
      <c r="B24" s="37" t="s">
        <v>1221</v>
      </c>
      <c r="C24" s="11">
        <f>data!C73</f>
        <v>0</v>
      </c>
      <c r="D24" s="11">
        <f>data!D73</f>
        <v>0</v>
      </c>
      <c r="E24" s="11">
        <f>data!E73</f>
        <v>4196002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1222</v>
      </c>
      <c r="C25" s="11">
        <f>data!C74</f>
        <v>0</v>
      </c>
      <c r="D25" s="11">
        <f>data!D74</f>
        <v>0</v>
      </c>
      <c r="E25" s="11">
        <f>data!E74</f>
        <v>350726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1223</v>
      </c>
      <c r="C26" s="11">
        <f>data!C75</f>
        <v>0</v>
      </c>
      <c r="D26" s="11">
        <f>data!D75</f>
        <v>0</v>
      </c>
      <c r="E26" s="11">
        <f>data!E75</f>
        <v>4546728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1224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1225</v>
      </c>
      <c r="C28" s="11">
        <f>data!C76</f>
        <v>0</v>
      </c>
      <c r="D28" s="11">
        <f>data!D76</f>
        <v>0</v>
      </c>
      <c r="E28" s="11">
        <f>data!E76</f>
        <v>8046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1226</v>
      </c>
      <c r="C29" s="11">
        <f>data!C77</f>
        <v>0</v>
      </c>
      <c r="D29" s="11">
        <f>data!D77</f>
        <v>0</v>
      </c>
      <c r="E29" s="11">
        <f>data!E77</f>
        <v>0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1227</v>
      </c>
      <c r="C30" s="11">
        <f>data!C78</f>
        <v>0</v>
      </c>
      <c r="D30" s="11">
        <f>data!D78</f>
        <v>0</v>
      </c>
      <c r="E30" s="11">
        <f>data!E78</f>
        <v>0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1228</v>
      </c>
      <c r="C31" s="11">
        <f>data!C79</f>
        <v>0</v>
      </c>
      <c r="D31" s="11">
        <f>data!D79</f>
        <v>0</v>
      </c>
      <c r="E31" s="11">
        <f>data!E79</f>
        <v>48501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269</v>
      </c>
      <c r="C32" s="56">
        <f>data!C80</f>
        <v>0</v>
      </c>
      <c r="D32" s="56">
        <f>data!D80</f>
        <v>0</v>
      </c>
      <c r="E32" s="56">
        <f>data!E80</f>
        <v>20.28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1212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1229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Pacific County Public Healthcare Services District No. 3</v>
      </c>
      <c r="G36" s="8"/>
      <c r="H36" s="55" t="str">
        <f>"FYE: "&amp;data!C82</f>
        <v>FYE: 12/31/2021</v>
      </c>
    </row>
    <row r="37" spans="1:9" ht="20.149999999999999" customHeight="1" x14ac:dyDescent="0.35">
      <c r="A37" s="10">
        <v>1</v>
      </c>
      <c r="B37" s="11" t="s">
        <v>225</v>
      </c>
      <c r="C37" s="12" t="s">
        <v>32</v>
      </c>
      <c r="D37" s="12" t="s">
        <v>33</v>
      </c>
      <c r="E37" s="12" t="s">
        <v>34</v>
      </c>
      <c r="F37" s="12" t="s">
        <v>35</v>
      </c>
      <c r="G37" s="12" t="s">
        <v>36</v>
      </c>
      <c r="H37" s="12" t="s">
        <v>37</v>
      </c>
      <c r="I37" s="12" t="s">
        <v>38</v>
      </c>
    </row>
    <row r="38" spans="1:9" ht="20.149999999999999" customHeight="1" x14ac:dyDescent="0.35">
      <c r="A38" s="13">
        <v>2</v>
      </c>
      <c r="B38" s="14" t="s">
        <v>1214</v>
      </c>
      <c r="C38" s="15"/>
      <c r="D38" s="15" t="s">
        <v>115</v>
      </c>
      <c r="E38" s="15" t="s">
        <v>116</v>
      </c>
      <c r="F38" s="15" t="s">
        <v>1230</v>
      </c>
      <c r="G38" s="15" t="s">
        <v>118</v>
      </c>
      <c r="H38" s="15" t="s">
        <v>1231</v>
      </c>
      <c r="I38" s="15" t="s">
        <v>120</v>
      </c>
    </row>
    <row r="39" spans="1:9" ht="20.149999999999999" customHeight="1" x14ac:dyDescent="0.35">
      <c r="A39" s="13"/>
      <c r="B39" s="14"/>
      <c r="C39" s="15" t="s">
        <v>114</v>
      </c>
      <c r="D39" s="15" t="s">
        <v>173</v>
      </c>
      <c r="E39" s="60" t="s">
        <v>183</v>
      </c>
      <c r="F39" s="15" t="s">
        <v>184</v>
      </c>
      <c r="G39" s="15" t="s">
        <v>185</v>
      </c>
      <c r="H39" s="15" t="s">
        <v>186</v>
      </c>
      <c r="I39" s="15" t="s">
        <v>185</v>
      </c>
    </row>
    <row r="40" spans="1:9" ht="20.149999999999999" customHeight="1" x14ac:dyDescent="0.35">
      <c r="A40" s="10">
        <v>3</v>
      </c>
      <c r="B40" s="11" t="s">
        <v>1218</v>
      </c>
      <c r="C40" s="12" t="s">
        <v>232</v>
      </c>
      <c r="D40" s="12" t="s">
        <v>231</v>
      </c>
      <c r="E40" s="12" t="s">
        <v>231</v>
      </c>
      <c r="F40" s="12" t="s">
        <v>231</v>
      </c>
      <c r="G40" s="12" t="s">
        <v>231</v>
      </c>
      <c r="H40" s="12" t="s">
        <v>233</v>
      </c>
      <c r="I40" s="61" t="s">
        <v>234</v>
      </c>
    </row>
    <row r="41" spans="1:9" ht="20.149999999999999" customHeight="1" x14ac:dyDescent="0.35">
      <c r="A41" s="10">
        <v>4</v>
      </c>
      <c r="B41" s="11" t="s">
        <v>250</v>
      </c>
      <c r="C41" s="11">
        <f>data!J59</f>
        <v>0</v>
      </c>
      <c r="D41" s="11">
        <f>data!K59</f>
        <v>0</v>
      </c>
      <c r="E41" s="11">
        <f>data!L59</f>
        <v>0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0</v>
      </c>
    </row>
    <row r="42" spans="1:9" ht="20.149999999999999" customHeight="1" x14ac:dyDescent="0.35">
      <c r="A42" s="10">
        <v>5</v>
      </c>
      <c r="B42" s="11" t="s">
        <v>251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3.59</v>
      </c>
    </row>
    <row r="43" spans="1:9" ht="20.149999999999999" customHeight="1" x14ac:dyDescent="0.35">
      <c r="A43" s="10">
        <v>6</v>
      </c>
      <c r="B43" s="11" t="s">
        <v>252</v>
      </c>
      <c r="C43" s="11">
        <f>data!J61</f>
        <v>0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486601</v>
      </c>
    </row>
    <row r="44" spans="1:9" ht="20.149999999999999" customHeight="1" x14ac:dyDescent="0.35">
      <c r="A44" s="10">
        <v>7</v>
      </c>
      <c r="B44" s="11" t="s">
        <v>13</v>
      </c>
      <c r="C44" s="11">
        <f>data!J62</f>
        <v>0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142303</v>
      </c>
    </row>
    <row r="45" spans="1:9" ht="20.149999999999999" customHeight="1" x14ac:dyDescent="0.35">
      <c r="A45" s="10">
        <v>8</v>
      </c>
      <c r="B45" s="11" t="s">
        <v>253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0</v>
      </c>
    </row>
    <row r="46" spans="1:9" ht="20.149999999999999" customHeight="1" x14ac:dyDescent="0.35">
      <c r="A46" s="10">
        <v>9</v>
      </c>
      <c r="B46" s="11" t="s">
        <v>254</v>
      </c>
      <c r="C46" s="11">
        <f>data!J64</f>
        <v>0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311354</v>
      </c>
    </row>
    <row r="47" spans="1:9" ht="20.149999999999999" customHeight="1" x14ac:dyDescent="0.35">
      <c r="A47" s="10">
        <v>10</v>
      </c>
      <c r="B47" s="11" t="s">
        <v>471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472</v>
      </c>
      <c r="C48" s="11">
        <f>data!J66</f>
        <v>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21973</v>
      </c>
    </row>
    <row r="49" spans="1:9" ht="20.149999999999999" customHeight="1" x14ac:dyDescent="0.35">
      <c r="A49" s="10">
        <v>12</v>
      </c>
      <c r="B49" s="11" t="s">
        <v>18</v>
      </c>
      <c r="C49" s="11">
        <f>data!J67</f>
        <v>0</v>
      </c>
      <c r="D49" s="11">
        <f>data!K67</f>
        <v>0</v>
      </c>
      <c r="E49" s="11">
        <f>data!L67</f>
        <v>0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72660</v>
      </c>
    </row>
    <row r="50" spans="1:9" ht="20.149999999999999" customHeight="1" x14ac:dyDescent="0.35">
      <c r="A50" s="10">
        <v>13</v>
      </c>
      <c r="B50" s="11" t="s">
        <v>502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0</v>
      </c>
    </row>
    <row r="51" spans="1:9" ht="20.149999999999999" customHeight="1" x14ac:dyDescent="0.35">
      <c r="A51" s="10">
        <v>14</v>
      </c>
      <c r="B51" s="11" t="s">
        <v>258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15652</v>
      </c>
    </row>
    <row r="52" spans="1:9" ht="20.149999999999999" customHeight="1" x14ac:dyDescent="0.35">
      <c r="A52" s="10">
        <v>15</v>
      </c>
      <c r="B52" s="11" t="s">
        <v>259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1219</v>
      </c>
      <c r="C53" s="11">
        <f>data!J71</f>
        <v>0</v>
      </c>
      <c r="D53" s="11">
        <f>data!K71</f>
        <v>0</v>
      </c>
      <c r="E53" s="11">
        <f>data!L71</f>
        <v>0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1050543</v>
      </c>
    </row>
    <row r="54" spans="1:9" ht="20.149999999999999" customHeight="1" x14ac:dyDescent="0.35">
      <c r="A54" s="10">
        <v>17</v>
      </c>
      <c r="B54" s="11" t="s">
        <v>261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1220</v>
      </c>
      <c r="C55" s="37" t="e">
        <f>+data!M675</f>
        <v>#DIV/0!</v>
      </c>
      <c r="D55" s="37" t="e">
        <f>+data!M676</f>
        <v>#DIV/0!</v>
      </c>
      <c r="E55" s="37" t="e">
        <f>+data!M677</f>
        <v>#DIV/0!</v>
      </c>
      <c r="F55" s="37" t="e">
        <f>+data!M678</f>
        <v>#DIV/0!</v>
      </c>
      <c r="G55" s="37" t="e">
        <f>+data!M679</f>
        <v>#DIV/0!</v>
      </c>
      <c r="H55" s="37" t="e">
        <f>+data!M680</f>
        <v>#DIV/0!</v>
      </c>
      <c r="I55" s="37" t="e">
        <f>+data!M681</f>
        <v>#DIV/0!</v>
      </c>
    </row>
    <row r="56" spans="1:9" ht="20.149999999999999" customHeight="1" x14ac:dyDescent="0.35">
      <c r="A56" s="10">
        <v>19</v>
      </c>
      <c r="B56" s="37" t="s">
        <v>1221</v>
      </c>
      <c r="C56" s="11">
        <f>data!J73</f>
        <v>0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433486</v>
      </c>
    </row>
    <row r="57" spans="1:9" ht="20.149999999999999" customHeight="1" x14ac:dyDescent="0.35">
      <c r="A57" s="10">
        <v>20</v>
      </c>
      <c r="B57" s="37" t="s">
        <v>1222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2302898</v>
      </c>
    </row>
    <row r="58" spans="1:9" ht="20.149999999999999" customHeight="1" x14ac:dyDescent="0.35">
      <c r="A58" s="10">
        <v>21</v>
      </c>
      <c r="B58" s="37" t="s">
        <v>1223</v>
      </c>
      <c r="C58" s="11">
        <f>data!J75</f>
        <v>0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2736384</v>
      </c>
    </row>
    <row r="59" spans="1:9" ht="20.149999999999999" customHeight="1" x14ac:dyDescent="0.35">
      <c r="A59" s="10" t="s">
        <v>1224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1225</v>
      </c>
      <c r="C60" s="11">
        <f>data!J76</f>
        <v>0</v>
      </c>
      <c r="D60" s="11">
        <f>data!K76</f>
        <v>0</v>
      </c>
      <c r="E60" s="11">
        <f>data!L76</f>
        <v>0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3970</v>
      </c>
    </row>
    <row r="61" spans="1:9" ht="20.149999999999999" customHeight="1" x14ac:dyDescent="0.35">
      <c r="A61" s="10">
        <v>23</v>
      </c>
      <c r="B61" s="11" t="s">
        <v>1226</v>
      </c>
      <c r="C61" s="11">
        <f>data!J77</f>
        <v>0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1227</v>
      </c>
      <c r="C62" s="11">
        <f>data!J78</f>
        <v>0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0</v>
      </c>
    </row>
    <row r="63" spans="1:9" ht="20.149999999999999" customHeight="1" x14ac:dyDescent="0.35">
      <c r="A63" s="10">
        <v>25</v>
      </c>
      <c r="B63" s="11" t="s">
        <v>1228</v>
      </c>
      <c r="C63" s="11">
        <f>data!J79</f>
        <v>0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2587</v>
      </c>
    </row>
    <row r="64" spans="1:9" ht="20.149999999999999" customHeight="1" x14ac:dyDescent="0.35">
      <c r="A64" s="10">
        <v>26</v>
      </c>
      <c r="B64" s="11" t="s">
        <v>269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3.59</v>
      </c>
    </row>
    <row r="65" spans="1:9" ht="20.149999999999999" customHeight="1" x14ac:dyDescent="0.35">
      <c r="A65" s="3" t="s">
        <v>1212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1232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Pacific County Public Healthcare Services District No. 3</v>
      </c>
      <c r="G68" s="8"/>
      <c r="H68" s="55" t="str">
        <f>"FYE: "&amp;data!C82</f>
        <v>FYE: 12/31/2021</v>
      </c>
    </row>
    <row r="69" spans="1:9" ht="20.149999999999999" customHeight="1" x14ac:dyDescent="0.35">
      <c r="A69" s="10">
        <v>1</v>
      </c>
      <c r="B69" s="11" t="s">
        <v>225</v>
      </c>
      <c r="C69" s="12" t="s">
        <v>39</v>
      </c>
      <c r="D69" s="12" t="s">
        <v>40</v>
      </c>
      <c r="E69" s="12" t="s">
        <v>41</v>
      </c>
      <c r="F69" s="12" t="s">
        <v>42</v>
      </c>
      <c r="G69" s="12" t="s">
        <v>43</v>
      </c>
      <c r="H69" s="12" t="s">
        <v>44</v>
      </c>
      <c r="I69" s="12" t="s">
        <v>45</v>
      </c>
    </row>
    <row r="70" spans="1:9" ht="20.149999999999999" customHeight="1" x14ac:dyDescent="0.35">
      <c r="A70" s="13">
        <v>2</v>
      </c>
      <c r="B70" s="14" t="s">
        <v>1214</v>
      </c>
      <c r="C70" s="15" t="s">
        <v>121</v>
      </c>
      <c r="D70" s="15"/>
      <c r="E70" s="15" t="s">
        <v>123</v>
      </c>
      <c r="F70" s="15" t="s">
        <v>124</v>
      </c>
      <c r="G70" s="15"/>
      <c r="H70" s="15" t="s">
        <v>126</v>
      </c>
      <c r="I70" s="15" t="s">
        <v>127</v>
      </c>
    </row>
    <row r="71" spans="1:9" ht="20.149999999999999" customHeight="1" x14ac:dyDescent="0.35">
      <c r="A71" s="13"/>
      <c r="B71" s="14"/>
      <c r="C71" s="15" t="s">
        <v>187</v>
      </c>
      <c r="D71" s="15" t="s">
        <v>1233</v>
      </c>
      <c r="E71" s="15" t="s">
        <v>185</v>
      </c>
      <c r="F71" s="15" t="s">
        <v>188</v>
      </c>
      <c r="G71" s="15" t="s">
        <v>125</v>
      </c>
      <c r="H71" s="15" t="s">
        <v>189</v>
      </c>
      <c r="I71" s="15" t="s">
        <v>190</v>
      </c>
    </row>
    <row r="72" spans="1:9" ht="20.149999999999999" customHeight="1" x14ac:dyDescent="0.35">
      <c r="A72" s="10">
        <v>3</v>
      </c>
      <c r="B72" s="11" t="s">
        <v>1218</v>
      </c>
      <c r="C72" s="12" t="s">
        <v>1234</v>
      </c>
      <c r="D72" s="61" t="s">
        <v>1235</v>
      </c>
      <c r="E72" s="163"/>
      <c r="F72" s="163"/>
      <c r="G72" s="61" t="s">
        <v>1236</v>
      </c>
      <c r="H72" s="61" t="s">
        <v>1236</v>
      </c>
      <c r="I72" s="12" t="s">
        <v>239</v>
      </c>
    </row>
    <row r="73" spans="1:9" ht="20.149999999999999" customHeight="1" x14ac:dyDescent="0.35">
      <c r="A73" s="10">
        <v>4</v>
      </c>
      <c r="B73" s="11" t="s">
        <v>250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12704</v>
      </c>
      <c r="H73" s="11">
        <f>data!V59</f>
        <v>0</v>
      </c>
      <c r="I73" s="11">
        <f>data!W59</f>
        <v>0</v>
      </c>
    </row>
    <row r="74" spans="1:9" ht="20.149999999999999" customHeight="1" x14ac:dyDescent="0.35">
      <c r="A74" s="10">
        <v>5</v>
      </c>
      <c r="B74" s="11" t="s">
        <v>251</v>
      </c>
      <c r="C74" s="17">
        <f>data!Q60</f>
        <v>0</v>
      </c>
      <c r="D74" s="17">
        <f>data!R60</f>
        <v>0.49</v>
      </c>
      <c r="E74" s="17">
        <f>data!S60</f>
        <v>0</v>
      </c>
      <c r="F74" s="17">
        <f>data!T60</f>
        <v>0</v>
      </c>
      <c r="G74" s="17">
        <f>data!U60</f>
        <v>7.64</v>
      </c>
      <c r="H74" s="17">
        <f>data!V60</f>
        <v>0</v>
      </c>
      <c r="I74" s="17">
        <f>data!W60</f>
        <v>0</v>
      </c>
    </row>
    <row r="75" spans="1:9" ht="20.149999999999999" customHeight="1" x14ac:dyDescent="0.35">
      <c r="A75" s="10">
        <v>6</v>
      </c>
      <c r="B75" s="11" t="s">
        <v>252</v>
      </c>
      <c r="C75" s="11">
        <f>data!Q61</f>
        <v>0</v>
      </c>
      <c r="D75" s="11">
        <f>data!R61</f>
        <v>310336</v>
      </c>
      <c r="E75" s="11">
        <f>data!S61</f>
        <v>0</v>
      </c>
      <c r="F75" s="11">
        <f>data!T61</f>
        <v>0</v>
      </c>
      <c r="G75" s="11">
        <f>data!U61</f>
        <v>801634</v>
      </c>
      <c r="H75" s="11">
        <f>data!V61</f>
        <v>0</v>
      </c>
      <c r="I75" s="11">
        <f>data!W61</f>
        <v>0</v>
      </c>
    </row>
    <row r="76" spans="1:9" ht="20.149999999999999" customHeight="1" x14ac:dyDescent="0.35">
      <c r="A76" s="10">
        <v>7</v>
      </c>
      <c r="B76" s="11" t="s">
        <v>13</v>
      </c>
      <c r="C76" s="11">
        <f>data!Q62</f>
        <v>0</v>
      </c>
      <c r="D76" s="11">
        <f>data!R62</f>
        <v>59734</v>
      </c>
      <c r="E76" s="11">
        <f>data!S62</f>
        <v>0</v>
      </c>
      <c r="F76" s="11">
        <f>data!T62</f>
        <v>0</v>
      </c>
      <c r="G76" s="11">
        <f>data!U62</f>
        <v>232401</v>
      </c>
      <c r="H76" s="11">
        <f>data!V62</f>
        <v>0</v>
      </c>
      <c r="I76" s="11">
        <f>data!W62</f>
        <v>0</v>
      </c>
    </row>
    <row r="77" spans="1:9" ht="20.149999999999999" customHeight="1" x14ac:dyDescent="0.35">
      <c r="A77" s="10">
        <v>8</v>
      </c>
      <c r="B77" s="11" t="s">
        <v>253</v>
      </c>
      <c r="C77" s="11">
        <f>data!Q63</f>
        <v>0</v>
      </c>
      <c r="D77" s="11">
        <f>data!R63</f>
        <v>0</v>
      </c>
      <c r="E77" s="11">
        <f>data!S63</f>
        <v>0</v>
      </c>
      <c r="F77" s="11">
        <f>data!T63</f>
        <v>0</v>
      </c>
      <c r="G77" s="11">
        <f>data!U63</f>
        <v>0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254</v>
      </c>
      <c r="C78" s="11">
        <f>data!Q64</f>
        <v>0</v>
      </c>
      <c r="D78" s="11">
        <f>data!R64</f>
        <v>0</v>
      </c>
      <c r="E78" s="11">
        <f>data!S64</f>
        <v>77292</v>
      </c>
      <c r="F78" s="11">
        <f>data!T64</f>
        <v>0</v>
      </c>
      <c r="G78" s="11">
        <f>data!U64</f>
        <v>701821</v>
      </c>
      <c r="H78" s="11">
        <f>data!V64</f>
        <v>0</v>
      </c>
      <c r="I78" s="11">
        <f>data!W64</f>
        <v>0</v>
      </c>
    </row>
    <row r="79" spans="1:9" ht="20.149999999999999" customHeight="1" x14ac:dyDescent="0.35">
      <c r="A79" s="10">
        <v>10</v>
      </c>
      <c r="B79" s="11" t="s">
        <v>471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0</v>
      </c>
      <c r="G79" s="11">
        <f>data!U65</f>
        <v>0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472</v>
      </c>
      <c r="C80" s="11">
        <f>data!Q66</f>
        <v>0</v>
      </c>
      <c r="D80" s="11">
        <f>data!R66</f>
        <v>0</v>
      </c>
      <c r="E80" s="11">
        <f>data!S66</f>
        <v>7950</v>
      </c>
      <c r="F80" s="11">
        <f>data!T66</f>
        <v>0</v>
      </c>
      <c r="G80" s="11">
        <f>data!U66</f>
        <v>310876</v>
      </c>
      <c r="H80" s="11">
        <f>data!V66</f>
        <v>0</v>
      </c>
      <c r="I80" s="11">
        <f>data!W66</f>
        <v>0</v>
      </c>
    </row>
    <row r="81" spans="1:9" ht="20.149999999999999" customHeight="1" x14ac:dyDescent="0.35">
      <c r="A81" s="10">
        <v>12</v>
      </c>
      <c r="B81" s="11" t="s">
        <v>18</v>
      </c>
      <c r="C81" s="11">
        <f>data!Q67</f>
        <v>0</v>
      </c>
      <c r="D81" s="11">
        <f>data!R67</f>
        <v>897</v>
      </c>
      <c r="E81" s="11">
        <f>data!S67</f>
        <v>0</v>
      </c>
      <c r="F81" s="11">
        <f>data!T67</f>
        <v>0</v>
      </c>
      <c r="G81" s="11">
        <f>data!U67</f>
        <v>34006</v>
      </c>
      <c r="H81" s="11">
        <f>data!V67</f>
        <v>0</v>
      </c>
      <c r="I81" s="11">
        <f>data!W67</f>
        <v>0</v>
      </c>
    </row>
    <row r="82" spans="1:9" ht="20.149999999999999" customHeight="1" x14ac:dyDescent="0.35">
      <c r="A82" s="10">
        <v>13</v>
      </c>
      <c r="B82" s="11" t="s">
        <v>502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0</v>
      </c>
      <c r="G82" s="11">
        <f>data!U68</f>
        <v>4200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258</v>
      </c>
      <c r="C83" s="11">
        <f>data!Q69</f>
        <v>0</v>
      </c>
      <c r="D83" s="11">
        <f>data!R69</f>
        <v>25200</v>
      </c>
      <c r="E83" s="11">
        <f>data!S69</f>
        <v>52531</v>
      </c>
      <c r="F83" s="11">
        <f>data!T69</f>
        <v>0</v>
      </c>
      <c r="G83" s="11">
        <f>data!U69</f>
        <v>177144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259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1219</v>
      </c>
      <c r="C85" s="11">
        <f>data!Q71</f>
        <v>0</v>
      </c>
      <c r="D85" s="11">
        <f>data!R71</f>
        <v>396167</v>
      </c>
      <c r="E85" s="11">
        <f>data!S71</f>
        <v>137773</v>
      </c>
      <c r="F85" s="11">
        <f>data!T71</f>
        <v>0</v>
      </c>
      <c r="G85" s="11">
        <f>data!U71</f>
        <v>2262082</v>
      </c>
      <c r="H85" s="11">
        <f>data!V71</f>
        <v>0</v>
      </c>
      <c r="I85" s="11">
        <f>data!W71</f>
        <v>0</v>
      </c>
    </row>
    <row r="86" spans="1:9" ht="20.149999999999999" customHeight="1" x14ac:dyDescent="0.35">
      <c r="A86" s="10">
        <v>17</v>
      </c>
      <c r="B86" s="11" t="s">
        <v>261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1220</v>
      </c>
      <c r="C87" s="37" t="e">
        <f>+data!M682</f>
        <v>#DIV/0!</v>
      </c>
      <c r="D87" s="37" t="e">
        <f>+data!M683</f>
        <v>#DIV/0!</v>
      </c>
      <c r="E87" s="37" t="e">
        <f>+data!M684</f>
        <v>#DIV/0!</v>
      </c>
      <c r="F87" s="37" t="e">
        <f>+data!M685</f>
        <v>#DIV/0!</v>
      </c>
      <c r="G87" s="37" t="e">
        <f>+data!M686</f>
        <v>#DIV/0!</v>
      </c>
      <c r="H87" s="37" t="e">
        <f>+data!M687</f>
        <v>#DIV/0!</v>
      </c>
      <c r="I87" s="37" t="e">
        <f>+data!M688</f>
        <v>#DIV/0!</v>
      </c>
    </row>
    <row r="88" spans="1:9" ht="20.149999999999999" customHeight="1" x14ac:dyDescent="0.35">
      <c r="A88" s="10">
        <v>19</v>
      </c>
      <c r="B88" s="37" t="s">
        <v>1221</v>
      </c>
      <c r="C88" s="11">
        <f>data!Q73</f>
        <v>0</v>
      </c>
      <c r="D88" s="11">
        <f>data!R73</f>
        <v>29068</v>
      </c>
      <c r="E88" s="11">
        <f>data!S73</f>
        <v>0</v>
      </c>
      <c r="F88" s="11">
        <f>data!T73</f>
        <v>0</v>
      </c>
      <c r="G88" s="11">
        <f>data!U73</f>
        <v>1515044</v>
      </c>
      <c r="H88" s="11">
        <f>data!V73</f>
        <v>0</v>
      </c>
      <c r="I88" s="11">
        <f>data!W73</f>
        <v>0</v>
      </c>
    </row>
    <row r="89" spans="1:9" ht="20.149999999999999" customHeight="1" x14ac:dyDescent="0.35">
      <c r="A89" s="10">
        <v>20</v>
      </c>
      <c r="B89" s="37" t="s">
        <v>1222</v>
      </c>
      <c r="C89" s="11">
        <f>data!Q74</f>
        <v>0</v>
      </c>
      <c r="D89" s="11">
        <f>data!R74</f>
        <v>161150</v>
      </c>
      <c r="E89" s="11">
        <f>data!S74</f>
        <v>0</v>
      </c>
      <c r="F89" s="11">
        <f>data!T74</f>
        <v>0</v>
      </c>
      <c r="G89" s="11">
        <f>data!U74</f>
        <v>7776672</v>
      </c>
      <c r="H89" s="11">
        <f>data!V74</f>
        <v>0</v>
      </c>
      <c r="I89" s="11">
        <f>data!W74</f>
        <v>0</v>
      </c>
    </row>
    <row r="90" spans="1:9" ht="20.149999999999999" customHeight="1" x14ac:dyDescent="0.35">
      <c r="A90" s="10">
        <v>21</v>
      </c>
      <c r="B90" s="37" t="s">
        <v>1223</v>
      </c>
      <c r="C90" s="11">
        <f>data!Q75</f>
        <v>0</v>
      </c>
      <c r="D90" s="11">
        <f>data!R75</f>
        <v>190218</v>
      </c>
      <c r="E90" s="11">
        <f>data!S75</f>
        <v>0</v>
      </c>
      <c r="F90" s="11">
        <f>data!T75</f>
        <v>0</v>
      </c>
      <c r="G90" s="11">
        <f>data!U75</f>
        <v>9291716</v>
      </c>
      <c r="H90" s="11">
        <f>data!V75</f>
        <v>0</v>
      </c>
      <c r="I90" s="11">
        <f>data!W75</f>
        <v>0</v>
      </c>
    </row>
    <row r="91" spans="1:9" ht="20.149999999999999" customHeight="1" x14ac:dyDescent="0.35">
      <c r="A91" s="10" t="s">
        <v>1224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1225</v>
      </c>
      <c r="C92" s="11">
        <f>data!Q76</f>
        <v>0</v>
      </c>
      <c r="D92" s="11">
        <f>data!R76</f>
        <v>49</v>
      </c>
      <c r="E92" s="11">
        <f>data!S76</f>
        <v>0</v>
      </c>
      <c r="F92" s="11">
        <f>data!T76</f>
        <v>0</v>
      </c>
      <c r="G92" s="11">
        <f>data!U76</f>
        <v>1858</v>
      </c>
      <c r="H92" s="11">
        <f>data!V76</f>
        <v>0</v>
      </c>
      <c r="I92" s="11">
        <f>data!W76</f>
        <v>0</v>
      </c>
    </row>
    <row r="93" spans="1:9" ht="20.149999999999999" customHeight="1" x14ac:dyDescent="0.35">
      <c r="A93" s="10">
        <v>23</v>
      </c>
      <c r="B93" s="11" t="s">
        <v>1226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1227</v>
      </c>
      <c r="C94" s="11">
        <f>data!Q78</f>
        <v>0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0</v>
      </c>
      <c r="H94" s="11">
        <f>data!V78</f>
        <v>0</v>
      </c>
      <c r="I94" s="11">
        <f>data!W78</f>
        <v>0</v>
      </c>
    </row>
    <row r="95" spans="1:9" ht="20.149999999999999" customHeight="1" x14ac:dyDescent="0.35">
      <c r="A95" s="10">
        <v>25</v>
      </c>
      <c r="B95" s="11" t="s">
        <v>1228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269</v>
      </c>
      <c r="C96" s="56">
        <f>data!Q80</f>
        <v>0</v>
      </c>
      <c r="D96" s="56">
        <f>data!R80</f>
        <v>0</v>
      </c>
      <c r="E96" s="56">
        <f>data!S80</f>
        <v>0</v>
      </c>
      <c r="F96" s="56">
        <f>data!T80</f>
        <v>0</v>
      </c>
      <c r="G96" s="56">
        <f>data!U80</f>
        <v>0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1212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1237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Pacific County Public Healthcare Services District No. 3</v>
      </c>
      <c r="G100" s="8"/>
      <c r="H100" s="55" t="str">
        <f>"FYE: "&amp;data!C82</f>
        <v>FYE: 12/31/2021</v>
      </c>
    </row>
    <row r="101" spans="1:9" ht="20.149999999999999" customHeight="1" x14ac:dyDescent="0.35">
      <c r="A101" s="10">
        <v>1</v>
      </c>
      <c r="B101" s="11" t="s">
        <v>225</v>
      </c>
      <c r="C101" s="12" t="s">
        <v>46</v>
      </c>
      <c r="D101" s="12" t="s">
        <v>47</v>
      </c>
      <c r="E101" s="12" t="s">
        <v>48</v>
      </c>
      <c r="F101" s="12" t="s">
        <v>49</v>
      </c>
      <c r="G101" s="12" t="s">
        <v>50</v>
      </c>
      <c r="H101" s="12" t="s">
        <v>51</v>
      </c>
      <c r="I101" s="12" t="s">
        <v>52</v>
      </c>
    </row>
    <row r="102" spans="1:9" ht="20.149999999999999" customHeight="1" x14ac:dyDescent="0.35">
      <c r="A102" s="13">
        <v>2</v>
      </c>
      <c r="B102" s="14" t="s">
        <v>1214</v>
      </c>
      <c r="C102" s="15" t="s">
        <v>1238</v>
      </c>
      <c r="D102" s="15" t="s">
        <v>1239</v>
      </c>
      <c r="E102" s="15" t="s">
        <v>1239</v>
      </c>
      <c r="F102" s="15" t="s">
        <v>130</v>
      </c>
      <c r="G102" s="15"/>
      <c r="H102" s="15" t="s">
        <v>132</v>
      </c>
      <c r="I102" s="15"/>
    </row>
    <row r="103" spans="1:9" ht="20.149999999999999" customHeight="1" x14ac:dyDescent="0.35">
      <c r="A103" s="13"/>
      <c r="B103" s="14"/>
      <c r="C103" s="15" t="s">
        <v>191</v>
      </c>
      <c r="D103" s="15" t="s">
        <v>192</v>
      </c>
      <c r="E103" s="15" t="s">
        <v>193</v>
      </c>
      <c r="F103" s="15" t="s">
        <v>194</v>
      </c>
      <c r="G103" s="15" t="s">
        <v>131</v>
      </c>
      <c r="H103" s="15" t="s">
        <v>188</v>
      </c>
      <c r="I103" s="15" t="s">
        <v>133</v>
      </c>
    </row>
    <row r="104" spans="1:9" ht="20.149999999999999" customHeight="1" x14ac:dyDescent="0.35">
      <c r="A104" s="10">
        <v>3</v>
      </c>
      <c r="B104" s="11" t="s">
        <v>1218</v>
      </c>
      <c r="C104" s="61" t="s">
        <v>240</v>
      </c>
      <c r="D104" s="12" t="s">
        <v>1240</v>
      </c>
      <c r="E104" s="12" t="s">
        <v>1240</v>
      </c>
      <c r="F104" s="12" t="s">
        <v>1240</v>
      </c>
      <c r="G104" s="163"/>
      <c r="H104" s="12" t="s">
        <v>242</v>
      </c>
      <c r="I104" s="12" t="s">
        <v>243</v>
      </c>
    </row>
    <row r="105" spans="1:9" ht="20.149999999999999" customHeight="1" x14ac:dyDescent="0.35">
      <c r="A105" s="10">
        <v>4</v>
      </c>
      <c r="B105" s="11" t="s">
        <v>250</v>
      </c>
      <c r="C105" s="11">
        <f>data!X59</f>
        <v>0</v>
      </c>
      <c r="D105" s="11">
        <f>data!Y59</f>
        <v>10558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251</v>
      </c>
      <c r="C106" s="17">
        <f>data!X60</f>
        <v>0</v>
      </c>
      <c r="D106" s="17">
        <f>data!Y60</f>
        <v>4.2699999999999996</v>
      </c>
      <c r="E106" s="17">
        <f>data!Z60</f>
        <v>0</v>
      </c>
      <c r="F106" s="17">
        <f>data!AA60</f>
        <v>0</v>
      </c>
      <c r="G106" s="17">
        <f>data!AB60</f>
        <v>0.93</v>
      </c>
      <c r="H106" s="17">
        <f>data!AC60</f>
        <v>0.78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252</v>
      </c>
      <c r="C107" s="11">
        <f>data!X61</f>
        <v>0</v>
      </c>
      <c r="D107" s="11">
        <f>data!Y61</f>
        <v>708964</v>
      </c>
      <c r="E107" s="11">
        <f>data!Z61</f>
        <v>0</v>
      </c>
      <c r="F107" s="11">
        <f>data!AA61</f>
        <v>0</v>
      </c>
      <c r="G107" s="11">
        <f>data!AB61</f>
        <v>159180</v>
      </c>
      <c r="H107" s="11">
        <f>data!AC61</f>
        <v>139133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13</v>
      </c>
      <c r="C108" s="11">
        <f>data!X62</f>
        <v>0</v>
      </c>
      <c r="D108" s="11">
        <f>data!Y62</f>
        <v>188266</v>
      </c>
      <c r="E108" s="11">
        <f>data!Z62</f>
        <v>0</v>
      </c>
      <c r="F108" s="11">
        <f>data!AA62</f>
        <v>0</v>
      </c>
      <c r="G108" s="11">
        <f>data!AB62</f>
        <v>32678</v>
      </c>
      <c r="H108" s="11">
        <f>data!AC62</f>
        <v>36693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253</v>
      </c>
      <c r="C109" s="11">
        <f>data!X63</f>
        <v>0</v>
      </c>
      <c r="D109" s="11">
        <f>data!Y63</f>
        <v>0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254</v>
      </c>
      <c r="C110" s="11">
        <f>data!X64</f>
        <v>588</v>
      </c>
      <c r="D110" s="11">
        <f>data!Y64</f>
        <v>97597</v>
      </c>
      <c r="E110" s="11">
        <f>data!Z64</f>
        <v>0</v>
      </c>
      <c r="F110" s="11">
        <f>data!AA64</f>
        <v>0</v>
      </c>
      <c r="G110" s="11">
        <f>data!AB64</f>
        <v>733870</v>
      </c>
      <c r="H110" s="11">
        <f>data!AC64</f>
        <v>19614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471</v>
      </c>
      <c r="C111" s="11">
        <f>data!X65</f>
        <v>0</v>
      </c>
      <c r="D111" s="11">
        <f>data!Y65</f>
        <v>0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472</v>
      </c>
      <c r="C112" s="11">
        <f>data!X66</f>
        <v>0</v>
      </c>
      <c r="D112" s="11">
        <f>data!Y66</f>
        <v>436467</v>
      </c>
      <c r="E112" s="11">
        <f>data!Z66</f>
        <v>0</v>
      </c>
      <c r="F112" s="11">
        <f>data!AA66</f>
        <v>0</v>
      </c>
      <c r="G112" s="11">
        <f>data!AB66</f>
        <v>289328</v>
      </c>
      <c r="H112" s="11">
        <f>data!AC66</f>
        <v>14293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18</v>
      </c>
      <c r="C113" s="11">
        <f>data!X67</f>
        <v>0</v>
      </c>
      <c r="D113" s="11">
        <f>data!Y67</f>
        <v>69549</v>
      </c>
      <c r="E113" s="11">
        <f>data!Z67</f>
        <v>0</v>
      </c>
      <c r="F113" s="11">
        <f>data!AA67</f>
        <v>0</v>
      </c>
      <c r="G113" s="11">
        <f>data!AB67</f>
        <v>1647</v>
      </c>
      <c r="H113" s="11">
        <f>data!AC67</f>
        <v>18156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502</v>
      </c>
      <c r="C114" s="11">
        <f>data!X68</f>
        <v>0</v>
      </c>
      <c r="D114" s="11">
        <f>data!Y68</f>
        <v>12143</v>
      </c>
      <c r="E114" s="11">
        <f>data!Z68</f>
        <v>0</v>
      </c>
      <c r="F114" s="11">
        <f>data!AA68</f>
        <v>0</v>
      </c>
      <c r="G114" s="11">
        <f>data!AB68</f>
        <v>0</v>
      </c>
      <c r="H114" s="11">
        <f>data!AC68</f>
        <v>0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258</v>
      </c>
      <c r="C115" s="11">
        <f>data!X69</f>
        <v>0</v>
      </c>
      <c r="D115" s="11">
        <f>data!Y69</f>
        <v>327102</v>
      </c>
      <c r="E115" s="11">
        <f>data!Z69</f>
        <v>0</v>
      </c>
      <c r="F115" s="11">
        <f>data!AA69</f>
        <v>0</v>
      </c>
      <c r="G115" s="11">
        <f>data!AB69</f>
        <v>4063</v>
      </c>
      <c r="H115" s="11">
        <f>data!AC69</f>
        <v>-1273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259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1219</v>
      </c>
      <c r="C117" s="11">
        <f>data!X71</f>
        <v>588</v>
      </c>
      <c r="D117" s="11">
        <f>data!Y71</f>
        <v>1840088</v>
      </c>
      <c r="E117" s="11">
        <f>data!Z71</f>
        <v>0</v>
      </c>
      <c r="F117" s="11">
        <f>data!AA71</f>
        <v>0</v>
      </c>
      <c r="G117" s="11">
        <f>data!AB71</f>
        <v>1220766</v>
      </c>
      <c r="H117" s="11">
        <f>data!AC71</f>
        <v>226616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261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1220</v>
      </c>
      <c r="C119" s="37" t="e">
        <f>+data!M689</f>
        <v>#DIV/0!</v>
      </c>
      <c r="D119" s="37" t="e">
        <f>+data!M690</f>
        <v>#DIV/0!</v>
      </c>
      <c r="E119" s="37" t="e">
        <f>+data!M691</f>
        <v>#DIV/0!</v>
      </c>
      <c r="F119" s="37" t="e">
        <f>+data!M692</f>
        <v>#DIV/0!</v>
      </c>
      <c r="G119" s="37" t="e">
        <f>+data!M693</f>
        <v>#DIV/0!</v>
      </c>
      <c r="H119" s="37" t="e">
        <f>+data!M694</f>
        <v>#DIV/0!</v>
      </c>
      <c r="I119" s="37" t="e">
        <f>+data!M695</f>
        <v>#DIV/0!</v>
      </c>
    </row>
    <row r="120" spans="1:9" ht="20.149999999999999" customHeight="1" x14ac:dyDescent="0.35">
      <c r="A120" s="10">
        <v>19</v>
      </c>
      <c r="B120" s="37" t="s">
        <v>1221</v>
      </c>
      <c r="C120" s="11">
        <f>data!X73</f>
        <v>0</v>
      </c>
      <c r="D120" s="11">
        <f>data!Y73</f>
        <v>1348148</v>
      </c>
      <c r="E120" s="11">
        <f>data!Z73</f>
        <v>0</v>
      </c>
      <c r="F120" s="11">
        <f>data!AA73</f>
        <v>0</v>
      </c>
      <c r="G120" s="11">
        <f>data!AB73</f>
        <v>913100</v>
      </c>
      <c r="H120" s="11">
        <f>data!AC73</f>
        <v>0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1222</v>
      </c>
      <c r="C121" s="11">
        <f>data!X74</f>
        <v>0</v>
      </c>
      <c r="D121" s="11">
        <f>data!Y74</f>
        <v>13424705</v>
      </c>
      <c r="E121" s="11">
        <f>data!Z74</f>
        <v>0</v>
      </c>
      <c r="F121" s="11">
        <f>data!AA74</f>
        <v>0</v>
      </c>
      <c r="G121" s="11">
        <f>data!AB74</f>
        <v>1163423</v>
      </c>
      <c r="H121" s="11">
        <f>data!AC74</f>
        <v>0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1223</v>
      </c>
      <c r="C122" s="11">
        <f>data!X75</f>
        <v>0</v>
      </c>
      <c r="D122" s="11">
        <f>data!Y75</f>
        <v>14772853</v>
      </c>
      <c r="E122" s="11">
        <f>data!Z75</f>
        <v>0</v>
      </c>
      <c r="F122" s="11">
        <f>data!AA75</f>
        <v>0</v>
      </c>
      <c r="G122" s="11">
        <f>data!AB75</f>
        <v>2076523</v>
      </c>
      <c r="H122" s="11">
        <f>data!AC75</f>
        <v>0</v>
      </c>
      <c r="I122" s="11">
        <f>data!AD75</f>
        <v>0</v>
      </c>
    </row>
    <row r="123" spans="1:9" ht="20.149999999999999" customHeight="1" x14ac:dyDescent="0.35">
      <c r="A123" s="10" t="s">
        <v>1224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1225</v>
      </c>
      <c r="C124" s="11">
        <f>data!X76</f>
        <v>0</v>
      </c>
      <c r="D124" s="11">
        <f>data!Y76</f>
        <v>3800</v>
      </c>
      <c r="E124" s="11">
        <f>data!Z76</f>
        <v>0</v>
      </c>
      <c r="F124" s="11">
        <f>data!AA76</f>
        <v>0</v>
      </c>
      <c r="G124" s="11">
        <f>data!AB76</f>
        <v>90</v>
      </c>
      <c r="H124" s="11">
        <f>data!AC76</f>
        <v>992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1226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1227</v>
      </c>
      <c r="C126" s="11">
        <f>data!X78</f>
        <v>0</v>
      </c>
      <c r="D126" s="11">
        <f>data!Y78</f>
        <v>0</v>
      </c>
      <c r="E126" s="11">
        <f>data!Z78</f>
        <v>0</v>
      </c>
      <c r="F126" s="11">
        <f>data!AA78</f>
        <v>0</v>
      </c>
      <c r="G126" s="11">
        <f>data!AB78</f>
        <v>0</v>
      </c>
      <c r="H126" s="11">
        <f>data!AC78</f>
        <v>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1228</v>
      </c>
      <c r="C127" s="11">
        <f>data!X79</f>
        <v>0</v>
      </c>
      <c r="D127" s="11">
        <f>data!Y79</f>
        <v>2587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269</v>
      </c>
      <c r="C128" s="17">
        <f>data!X80</f>
        <v>0</v>
      </c>
      <c r="D128" s="17">
        <f>data!Y80</f>
        <v>0</v>
      </c>
      <c r="E128" s="17">
        <f>data!Z80</f>
        <v>0</v>
      </c>
      <c r="F128" s="17">
        <f>data!AA80</f>
        <v>0</v>
      </c>
      <c r="G128" s="17">
        <f>data!AB80</f>
        <v>0</v>
      </c>
      <c r="H128" s="17">
        <f>data!AC80</f>
        <v>0.78</v>
      </c>
      <c r="I128" s="17">
        <f>data!AD80</f>
        <v>0</v>
      </c>
    </row>
    <row r="129" spans="1:9" ht="20.149999999999999" customHeight="1" x14ac:dyDescent="0.35">
      <c r="A129" s="3" t="s">
        <v>1212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1241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Pacific County Public Healthcare Services District No. 3</v>
      </c>
      <c r="G132" s="8"/>
      <c r="H132" s="55" t="str">
        <f>"FYE: "&amp;data!C82</f>
        <v>FYE: 12/31/2021</v>
      </c>
    </row>
    <row r="133" spans="1:9" ht="20.149999999999999" customHeight="1" x14ac:dyDescent="0.35">
      <c r="A133" s="10">
        <v>1</v>
      </c>
      <c r="B133" s="11" t="s">
        <v>225</v>
      </c>
      <c r="C133" s="12" t="s">
        <v>53</v>
      </c>
      <c r="D133" s="12" t="s">
        <v>54</v>
      </c>
      <c r="E133" s="12" t="s">
        <v>55</v>
      </c>
      <c r="F133" s="12" t="s">
        <v>56</v>
      </c>
      <c r="G133" s="12" t="s">
        <v>57</v>
      </c>
      <c r="H133" s="12" t="s">
        <v>58</v>
      </c>
      <c r="I133" s="12" t="s">
        <v>59</v>
      </c>
    </row>
    <row r="134" spans="1:9" ht="20.149999999999999" customHeight="1" x14ac:dyDescent="0.35">
      <c r="A134" s="13">
        <v>2</v>
      </c>
      <c r="B134" s="14" t="s">
        <v>1214</v>
      </c>
      <c r="C134" s="15" t="s">
        <v>111</v>
      </c>
      <c r="D134" s="15" t="s">
        <v>112</v>
      </c>
      <c r="E134" s="15" t="s">
        <v>134</v>
      </c>
      <c r="F134" s="15"/>
      <c r="G134" s="15" t="s">
        <v>1242</v>
      </c>
      <c r="H134" s="15"/>
      <c r="I134" s="15" t="s">
        <v>138</v>
      </c>
    </row>
    <row r="135" spans="1:9" ht="20.149999999999999" customHeight="1" x14ac:dyDescent="0.35">
      <c r="A135" s="13"/>
      <c r="B135" s="14"/>
      <c r="C135" s="15" t="s">
        <v>188</v>
      </c>
      <c r="D135" s="15" t="s">
        <v>195</v>
      </c>
      <c r="E135" s="15" t="s">
        <v>187</v>
      </c>
      <c r="F135" s="15" t="s">
        <v>135</v>
      </c>
      <c r="G135" s="15" t="s">
        <v>196</v>
      </c>
      <c r="H135" s="15" t="s">
        <v>137</v>
      </c>
      <c r="I135" s="15" t="s">
        <v>188</v>
      </c>
    </row>
    <row r="136" spans="1:9" ht="20.149999999999999" customHeight="1" x14ac:dyDescent="0.35">
      <c r="A136" s="10">
        <v>3</v>
      </c>
      <c r="B136" s="11" t="s">
        <v>1218</v>
      </c>
      <c r="C136" s="12" t="s">
        <v>242</v>
      </c>
      <c r="D136" s="12" t="s">
        <v>244</v>
      </c>
      <c r="E136" s="12" t="s">
        <v>244</v>
      </c>
      <c r="F136" s="12" t="s">
        <v>245</v>
      </c>
      <c r="G136" s="61" t="s">
        <v>1243</v>
      </c>
      <c r="H136" s="12" t="s">
        <v>244</v>
      </c>
      <c r="I136" s="12" t="s">
        <v>242</v>
      </c>
    </row>
    <row r="137" spans="1:9" ht="20.149999999999999" customHeight="1" x14ac:dyDescent="0.35">
      <c r="A137" s="10">
        <v>4</v>
      </c>
      <c r="B137" s="11" t="s">
        <v>250</v>
      </c>
      <c r="C137" s="11">
        <f>data!AE59</f>
        <v>4848</v>
      </c>
      <c r="D137" s="11">
        <f>data!AF59</f>
        <v>0</v>
      </c>
      <c r="E137" s="11">
        <f>data!AG59</f>
        <v>6972</v>
      </c>
      <c r="F137" s="11">
        <f>data!AH59</f>
        <v>0</v>
      </c>
      <c r="G137" s="11">
        <f>data!AI59</f>
        <v>0</v>
      </c>
      <c r="H137" s="11">
        <f>data!AJ59</f>
        <v>16490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251</v>
      </c>
      <c r="C138" s="17">
        <f>data!AE60</f>
        <v>3.9</v>
      </c>
      <c r="D138" s="17">
        <f>data!AF60</f>
        <v>0</v>
      </c>
      <c r="E138" s="17">
        <f>data!AG60</f>
        <v>14.37</v>
      </c>
      <c r="F138" s="17">
        <f>data!AH60</f>
        <v>0</v>
      </c>
      <c r="G138" s="17">
        <f>data!AI60</f>
        <v>0</v>
      </c>
      <c r="H138" s="17">
        <f>data!AJ60</f>
        <v>21.19</v>
      </c>
      <c r="I138" s="17">
        <f>data!AK60</f>
        <v>0.61</v>
      </c>
    </row>
    <row r="139" spans="1:9" ht="20.149999999999999" customHeight="1" x14ac:dyDescent="0.35">
      <c r="A139" s="10">
        <v>6</v>
      </c>
      <c r="B139" s="11" t="s">
        <v>252</v>
      </c>
      <c r="C139" s="11">
        <f>data!AE61</f>
        <v>509884</v>
      </c>
      <c r="D139" s="11">
        <f>data!AF61</f>
        <v>0</v>
      </c>
      <c r="E139" s="11">
        <f>data!AG61</f>
        <v>1377022</v>
      </c>
      <c r="F139" s="11">
        <f>data!AH61</f>
        <v>0</v>
      </c>
      <c r="G139" s="11">
        <f>data!AI61</f>
        <v>0</v>
      </c>
      <c r="H139" s="11">
        <f>data!AJ61</f>
        <v>3085860</v>
      </c>
      <c r="I139" s="11">
        <f>data!AK61</f>
        <v>31095</v>
      </c>
    </row>
    <row r="140" spans="1:9" ht="20.149999999999999" customHeight="1" x14ac:dyDescent="0.35">
      <c r="A140" s="10">
        <v>7</v>
      </c>
      <c r="B140" s="11" t="s">
        <v>13</v>
      </c>
      <c r="C140" s="11">
        <f>data!AE62</f>
        <v>150652</v>
      </c>
      <c r="D140" s="11">
        <f>data!AF62</f>
        <v>0</v>
      </c>
      <c r="E140" s="11">
        <f>data!AG62</f>
        <v>351559</v>
      </c>
      <c r="F140" s="11">
        <f>data!AH62</f>
        <v>0</v>
      </c>
      <c r="G140" s="11">
        <f>data!AI62</f>
        <v>0</v>
      </c>
      <c r="H140" s="11">
        <f>data!AJ62</f>
        <v>819832</v>
      </c>
      <c r="I140" s="11">
        <f>data!AK62</f>
        <v>6513</v>
      </c>
    </row>
    <row r="141" spans="1:9" ht="20.149999999999999" customHeight="1" x14ac:dyDescent="0.35">
      <c r="A141" s="10">
        <v>8</v>
      </c>
      <c r="B141" s="11" t="s">
        <v>253</v>
      </c>
      <c r="C141" s="11">
        <f>data!AE63</f>
        <v>0</v>
      </c>
      <c r="D141" s="11">
        <f>data!AF63</f>
        <v>0</v>
      </c>
      <c r="E141" s="11">
        <f>data!AG63</f>
        <v>0</v>
      </c>
      <c r="F141" s="11">
        <f>data!AH63</f>
        <v>0</v>
      </c>
      <c r="G141" s="11">
        <f>data!AI63</f>
        <v>0</v>
      </c>
      <c r="H141" s="11">
        <f>data!AJ63</f>
        <v>0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254</v>
      </c>
      <c r="C142" s="11">
        <f>data!AE64</f>
        <v>55346</v>
      </c>
      <c r="D142" s="11">
        <f>data!AF64</f>
        <v>0</v>
      </c>
      <c r="E142" s="11">
        <f>data!AG64</f>
        <v>157186</v>
      </c>
      <c r="F142" s="11">
        <f>data!AH64</f>
        <v>0</v>
      </c>
      <c r="G142" s="11">
        <f>data!AI64</f>
        <v>0</v>
      </c>
      <c r="H142" s="11">
        <f>data!AJ64</f>
        <v>245054</v>
      </c>
      <c r="I142" s="11">
        <f>data!AK64</f>
        <v>452</v>
      </c>
    </row>
    <row r="143" spans="1:9" ht="20.149999999999999" customHeight="1" x14ac:dyDescent="0.35">
      <c r="A143" s="10">
        <v>10</v>
      </c>
      <c r="B143" s="11" t="s">
        <v>471</v>
      </c>
      <c r="C143" s="11">
        <f>data!AE65</f>
        <v>0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0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472</v>
      </c>
      <c r="C144" s="11">
        <f>data!AE66</f>
        <v>67188</v>
      </c>
      <c r="D144" s="11">
        <f>data!AF66</f>
        <v>0</v>
      </c>
      <c r="E144" s="11">
        <f>data!AG66</f>
        <v>56193</v>
      </c>
      <c r="F144" s="11">
        <f>data!AH66</f>
        <v>0</v>
      </c>
      <c r="G144" s="11">
        <f>data!AI66</f>
        <v>0</v>
      </c>
      <c r="H144" s="11">
        <f>data!AJ66</f>
        <v>108347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18</v>
      </c>
      <c r="C145" s="11">
        <f>data!AE67</f>
        <v>32066</v>
      </c>
      <c r="D145" s="11">
        <f>data!AF67</f>
        <v>0</v>
      </c>
      <c r="E145" s="11">
        <f>data!AG67</f>
        <v>93177</v>
      </c>
      <c r="F145" s="11">
        <f>data!AH67</f>
        <v>0</v>
      </c>
      <c r="G145" s="11">
        <f>data!AI67</f>
        <v>0</v>
      </c>
      <c r="H145" s="11">
        <f>data!AJ67</f>
        <v>204456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502</v>
      </c>
      <c r="C146" s="11">
        <f>data!AE68</f>
        <v>0</v>
      </c>
      <c r="D146" s="11">
        <f>data!AF68</f>
        <v>0</v>
      </c>
      <c r="E146" s="11">
        <f>data!AG68</f>
        <v>0</v>
      </c>
      <c r="F146" s="11">
        <f>data!AH68</f>
        <v>0</v>
      </c>
      <c r="G146" s="11">
        <f>data!AI68</f>
        <v>0</v>
      </c>
      <c r="H146" s="11">
        <f>data!AJ68</f>
        <v>135617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258</v>
      </c>
      <c r="C147" s="11">
        <f>data!AE69</f>
        <v>57575</v>
      </c>
      <c r="D147" s="11">
        <f>data!AF69</f>
        <v>0</v>
      </c>
      <c r="E147" s="11">
        <f>data!AG69</f>
        <v>2020569</v>
      </c>
      <c r="F147" s="11">
        <f>data!AH69</f>
        <v>0</v>
      </c>
      <c r="G147" s="11">
        <f>data!AI69</f>
        <v>0</v>
      </c>
      <c r="H147" s="11">
        <f>data!AJ69</f>
        <v>82596</v>
      </c>
      <c r="I147" s="11">
        <f>data!AK69</f>
        <v>1328</v>
      </c>
    </row>
    <row r="148" spans="1:9" ht="20.149999999999999" customHeight="1" x14ac:dyDescent="0.35">
      <c r="A148" s="10">
        <v>15</v>
      </c>
      <c r="B148" s="11" t="s">
        <v>259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1219</v>
      </c>
      <c r="C149" s="11">
        <f>data!AE71</f>
        <v>872711</v>
      </c>
      <c r="D149" s="11">
        <f>data!AF71</f>
        <v>0</v>
      </c>
      <c r="E149" s="11">
        <f>data!AG71</f>
        <v>4055706</v>
      </c>
      <c r="F149" s="11">
        <f>data!AH71</f>
        <v>0</v>
      </c>
      <c r="G149" s="11">
        <f>data!AI71</f>
        <v>0</v>
      </c>
      <c r="H149" s="11">
        <f>data!AJ71</f>
        <v>4681762</v>
      </c>
      <c r="I149" s="11">
        <f>data!AK71</f>
        <v>39388</v>
      </c>
    </row>
    <row r="150" spans="1:9" ht="20.149999999999999" customHeight="1" x14ac:dyDescent="0.35">
      <c r="A150" s="10">
        <v>17</v>
      </c>
      <c r="B150" s="11" t="s">
        <v>261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1220</v>
      </c>
      <c r="C151" s="37" t="e">
        <f>+data!M696</f>
        <v>#DIV/0!</v>
      </c>
      <c r="D151" s="37" t="e">
        <f>+data!M697</f>
        <v>#DIV/0!</v>
      </c>
      <c r="E151" s="37" t="e">
        <f>+data!M698</f>
        <v>#DIV/0!</v>
      </c>
      <c r="F151" s="37" t="e">
        <f>+data!M699</f>
        <v>#DIV/0!</v>
      </c>
      <c r="G151" s="37" t="e">
        <f>+data!M700</f>
        <v>#DIV/0!</v>
      </c>
      <c r="H151" s="37" t="e">
        <f>+data!M701</f>
        <v>#DIV/0!</v>
      </c>
      <c r="I151" s="37" t="e">
        <f>+data!M702</f>
        <v>#DIV/0!</v>
      </c>
    </row>
    <row r="152" spans="1:9" ht="20.149999999999999" customHeight="1" x14ac:dyDescent="0.35">
      <c r="A152" s="10">
        <v>19</v>
      </c>
      <c r="B152" s="37" t="s">
        <v>1221</v>
      </c>
      <c r="C152" s="11">
        <f>data!AE73</f>
        <v>357950</v>
      </c>
      <c r="D152" s="11">
        <f>data!AF73</f>
        <v>0</v>
      </c>
      <c r="E152" s="11">
        <f>data!AG73</f>
        <v>2281727</v>
      </c>
      <c r="F152" s="11">
        <f>data!AH73</f>
        <v>0</v>
      </c>
      <c r="G152" s="11">
        <f>data!AI73</f>
        <v>0</v>
      </c>
      <c r="H152" s="11">
        <f>data!AJ73</f>
        <v>7403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1222</v>
      </c>
      <c r="C153" s="11">
        <f>data!AE74</f>
        <v>1959030</v>
      </c>
      <c r="D153" s="11">
        <f>data!AF74</f>
        <v>0</v>
      </c>
      <c r="E153" s="11">
        <f>data!AG74</f>
        <v>13878539</v>
      </c>
      <c r="F153" s="11">
        <f>data!AH74</f>
        <v>0</v>
      </c>
      <c r="G153" s="11">
        <f>data!AI74</f>
        <v>0</v>
      </c>
      <c r="H153" s="11">
        <f>data!AJ74</f>
        <v>3749635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1223</v>
      </c>
      <c r="C154" s="11">
        <f>data!AE75</f>
        <v>2316980</v>
      </c>
      <c r="D154" s="11">
        <f>data!AF75</f>
        <v>0</v>
      </c>
      <c r="E154" s="11">
        <f>data!AG75</f>
        <v>16160266</v>
      </c>
      <c r="F154" s="11">
        <f>data!AH75</f>
        <v>0</v>
      </c>
      <c r="G154" s="11">
        <f>data!AI75</f>
        <v>0</v>
      </c>
      <c r="H154" s="11">
        <f>data!AJ75</f>
        <v>3757038</v>
      </c>
      <c r="I154" s="11">
        <f>data!AK75</f>
        <v>0</v>
      </c>
    </row>
    <row r="155" spans="1:9" ht="20.149999999999999" customHeight="1" x14ac:dyDescent="0.35">
      <c r="A155" s="10" t="s">
        <v>1224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1225</v>
      </c>
      <c r="C156" s="11">
        <f>data!AE76</f>
        <v>1752</v>
      </c>
      <c r="D156" s="11">
        <f>data!AF76</f>
        <v>0</v>
      </c>
      <c r="E156" s="11">
        <f>data!AG76</f>
        <v>5091</v>
      </c>
      <c r="F156" s="11">
        <f>data!AH76</f>
        <v>0</v>
      </c>
      <c r="G156" s="11">
        <f>data!AI76</f>
        <v>0</v>
      </c>
      <c r="H156" s="11">
        <f>data!AJ76</f>
        <v>11171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1226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1227</v>
      </c>
      <c r="C158" s="11">
        <f>data!AE78</f>
        <v>0</v>
      </c>
      <c r="D158" s="11">
        <f>data!AF78</f>
        <v>0</v>
      </c>
      <c r="E158" s="11">
        <f>data!AG78</f>
        <v>0</v>
      </c>
      <c r="F158" s="11">
        <f>data!AH78</f>
        <v>0</v>
      </c>
      <c r="G158" s="11">
        <f>data!AI78</f>
        <v>0</v>
      </c>
      <c r="H158" s="11">
        <f>data!AJ78</f>
        <v>0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1228</v>
      </c>
      <c r="C159" s="11">
        <f>data!AE79</f>
        <v>0</v>
      </c>
      <c r="D159" s="11">
        <f>data!AF79</f>
        <v>0</v>
      </c>
      <c r="E159" s="11">
        <f>data!AG79</f>
        <v>9700</v>
      </c>
      <c r="F159" s="11">
        <f>data!AH79</f>
        <v>0</v>
      </c>
      <c r="G159" s="11">
        <f>data!AI79</f>
        <v>0</v>
      </c>
      <c r="H159" s="11">
        <f>data!AJ79</f>
        <v>1293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269</v>
      </c>
      <c r="C160" s="17">
        <f>data!AE80</f>
        <v>0</v>
      </c>
      <c r="D160" s="17">
        <f>data!AF80</f>
        <v>0</v>
      </c>
      <c r="E160" s="17">
        <f>data!AG80</f>
        <v>14.37</v>
      </c>
      <c r="F160" s="17">
        <f>data!AH80</f>
        <v>0</v>
      </c>
      <c r="G160" s="17">
        <f>data!AI80</f>
        <v>0</v>
      </c>
      <c r="H160" s="17">
        <f>data!AJ80</f>
        <v>0</v>
      </c>
      <c r="I160" s="17">
        <f>data!AK80</f>
        <v>0</v>
      </c>
    </row>
    <row r="161" spans="1:9" ht="20.149999999999999" customHeight="1" x14ac:dyDescent="0.35">
      <c r="A161" s="3" t="s">
        <v>1212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1244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Pacific County Public Healthcare Services District No. 3</v>
      </c>
      <c r="G164" s="8"/>
      <c r="H164" s="55" t="str">
        <f>"FYE: "&amp;data!C82</f>
        <v>FYE: 12/31/2021</v>
      </c>
    </row>
    <row r="165" spans="1:9" ht="20.149999999999999" customHeight="1" x14ac:dyDescent="0.35">
      <c r="A165" s="10">
        <v>1</v>
      </c>
      <c r="B165" s="11" t="s">
        <v>225</v>
      </c>
      <c r="C165" s="12" t="s">
        <v>60</v>
      </c>
      <c r="D165" s="12" t="s">
        <v>61</v>
      </c>
      <c r="E165" s="12" t="s">
        <v>62</v>
      </c>
      <c r="F165" s="12" t="s">
        <v>63</v>
      </c>
      <c r="G165" s="12" t="s">
        <v>64</v>
      </c>
      <c r="H165" s="12" t="s">
        <v>65</v>
      </c>
      <c r="I165" s="12" t="s">
        <v>66</v>
      </c>
    </row>
    <row r="166" spans="1:9" ht="20.149999999999999" customHeight="1" x14ac:dyDescent="0.35">
      <c r="A166" s="13">
        <v>2</v>
      </c>
      <c r="B166" s="14" t="s">
        <v>1214</v>
      </c>
      <c r="C166" s="15" t="s">
        <v>139</v>
      </c>
      <c r="D166" s="15" t="s">
        <v>140</v>
      </c>
      <c r="E166" s="15" t="s">
        <v>126</v>
      </c>
      <c r="F166" s="15" t="s">
        <v>141</v>
      </c>
      <c r="G166" s="15" t="s">
        <v>1245</v>
      </c>
      <c r="H166" s="15" t="s">
        <v>143</v>
      </c>
      <c r="I166" s="15" t="s">
        <v>144</v>
      </c>
    </row>
    <row r="167" spans="1:9" ht="20.149999999999999" customHeight="1" x14ac:dyDescent="0.35">
      <c r="A167" s="13"/>
      <c r="B167" s="14"/>
      <c r="C167" s="15" t="s">
        <v>188</v>
      </c>
      <c r="D167" s="15" t="s">
        <v>188</v>
      </c>
      <c r="E167" s="15" t="s">
        <v>1246</v>
      </c>
      <c r="F167" s="15" t="s">
        <v>198</v>
      </c>
      <c r="G167" s="15" t="s">
        <v>137</v>
      </c>
      <c r="H167" s="60" t="s">
        <v>1247</v>
      </c>
      <c r="I167" s="15" t="s">
        <v>185</v>
      </c>
    </row>
    <row r="168" spans="1:9" ht="20.149999999999999" customHeight="1" x14ac:dyDescent="0.35">
      <c r="A168" s="10">
        <v>3</v>
      </c>
      <c r="B168" s="11" t="s">
        <v>1218</v>
      </c>
      <c r="C168" s="12" t="s">
        <v>242</v>
      </c>
      <c r="D168" s="12" t="s">
        <v>242</v>
      </c>
      <c r="E168" s="12" t="s">
        <v>233</v>
      </c>
      <c r="F168" s="12" t="s">
        <v>243</v>
      </c>
      <c r="G168" s="12" t="s">
        <v>244</v>
      </c>
      <c r="H168" s="12" t="s">
        <v>245</v>
      </c>
      <c r="I168" s="12" t="s">
        <v>244</v>
      </c>
    </row>
    <row r="169" spans="1:9" ht="20.149999999999999" customHeight="1" x14ac:dyDescent="0.35">
      <c r="A169" s="10">
        <v>4</v>
      </c>
      <c r="B169" s="11" t="s">
        <v>250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251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252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13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253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254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471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472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18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502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258</v>
      </c>
      <c r="C179" s="11">
        <f>data!AL69</f>
        <v>970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259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1219</v>
      </c>
      <c r="C181" s="11">
        <f>data!AL71</f>
        <v>970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261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1220</v>
      </c>
      <c r="C183" s="37" t="e">
        <f>+data!M703</f>
        <v>#DIV/0!</v>
      </c>
      <c r="D183" s="37" t="e">
        <f>+data!M704</f>
        <v>#DIV/0!</v>
      </c>
      <c r="E183" s="37" t="e">
        <f>+data!M705</f>
        <v>#DIV/0!</v>
      </c>
      <c r="F183" s="37" t="e">
        <f>+data!M706</f>
        <v>#DIV/0!</v>
      </c>
      <c r="G183" s="37" t="e">
        <f>+data!M707</f>
        <v>#DIV/0!</v>
      </c>
      <c r="H183" s="37" t="e">
        <f>+data!M708</f>
        <v>#DIV/0!</v>
      </c>
      <c r="I183" s="37" t="e">
        <f>+data!M709</f>
        <v>#DIV/0!</v>
      </c>
    </row>
    <row r="184" spans="1:9" ht="20.149999999999999" customHeight="1" x14ac:dyDescent="0.35">
      <c r="A184" s="10">
        <v>19</v>
      </c>
      <c r="B184" s="37" t="s">
        <v>1221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1222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0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1223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0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1224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1225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1226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1227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1228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269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1212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1248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Pacific County Public Healthcare Services District No. 3</v>
      </c>
      <c r="G196" s="8"/>
      <c r="H196" s="55" t="str">
        <f>"FYE: "&amp;data!C82</f>
        <v>FYE: 12/31/2021</v>
      </c>
    </row>
    <row r="197" spans="1:9" ht="20.149999999999999" customHeight="1" x14ac:dyDescent="0.35">
      <c r="A197" s="10">
        <v>1</v>
      </c>
      <c r="B197" s="11" t="s">
        <v>225</v>
      </c>
      <c r="C197" s="12" t="s">
        <v>67</v>
      </c>
      <c r="D197" s="12" t="s">
        <v>68</v>
      </c>
      <c r="E197" s="12" t="s">
        <v>69</v>
      </c>
      <c r="F197" s="12" t="s">
        <v>70</v>
      </c>
      <c r="G197" s="12" t="s">
        <v>71</v>
      </c>
      <c r="H197" s="12" t="s">
        <v>72</v>
      </c>
      <c r="I197" s="12" t="s">
        <v>73</v>
      </c>
    </row>
    <row r="198" spans="1:9" ht="20.149999999999999" customHeight="1" x14ac:dyDescent="0.35">
      <c r="A198" s="13">
        <v>2</v>
      </c>
      <c r="B198" s="14" t="s">
        <v>1214</v>
      </c>
      <c r="C198" s="15"/>
      <c r="D198" s="15" t="s">
        <v>146</v>
      </c>
      <c r="E198" s="15" t="s">
        <v>147</v>
      </c>
      <c r="F198" s="15" t="s">
        <v>148</v>
      </c>
      <c r="G198" s="15" t="s">
        <v>1249</v>
      </c>
      <c r="H198" s="15" t="s">
        <v>150</v>
      </c>
      <c r="I198" s="15"/>
    </row>
    <row r="199" spans="1:9" ht="20.149999999999999" customHeight="1" x14ac:dyDescent="0.35">
      <c r="A199" s="13"/>
      <c r="B199" s="14"/>
      <c r="C199" s="15" t="s">
        <v>145</v>
      </c>
      <c r="D199" s="15" t="s">
        <v>247</v>
      </c>
      <c r="E199" s="15" t="s">
        <v>1250</v>
      </c>
      <c r="F199" s="15" t="s">
        <v>202</v>
      </c>
      <c r="G199" s="15" t="s">
        <v>217</v>
      </c>
      <c r="H199" s="15" t="s">
        <v>204</v>
      </c>
      <c r="I199" s="15" t="s">
        <v>151</v>
      </c>
    </row>
    <row r="200" spans="1:9" ht="20.149999999999999" customHeight="1" x14ac:dyDescent="0.35">
      <c r="A200" s="10">
        <v>3</v>
      </c>
      <c r="B200" s="11" t="s">
        <v>1218</v>
      </c>
      <c r="C200" s="12" t="s">
        <v>242</v>
      </c>
      <c r="D200" s="12" t="s">
        <v>247</v>
      </c>
      <c r="E200" s="12" t="s">
        <v>244</v>
      </c>
      <c r="F200" s="163"/>
      <c r="G200" s="163"/>
      <c r="H200" s="163"/>
      <c r="I200" s="12" t="s">
        <v>248</v>
      </c>
    </row>
    <row r="201" spans="1:9" ht="20.149999999999999" customHeight="1" x14ac:dyDescent="0.35">
      <c r="A201" s="10">
        <v>4</v>
      </c>
      <c r="B201" s="11" t="s">
        <v>250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3968</v>
      </c>
    </row>
    <row r="202" spans="1:9" ht="20.149999999999999" customHeight="1" x14ac:dyDescent="0.35">
      <c r="A202" s="10">
        <v>5</v>
      </c>
      <c r="B202" s="11" t="s">
        <v>251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6.1</v>
      </c>
    </row>
    <row r="203" spans="1:9" ht="20.149999999999999" customHeight="1" x14ac:dyDescent="0.35">
      <c r="A203" s="10">
        <v>6</v>
      </c>
      <c r="B203" s="11" t="s">
        <v>252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0</v>
      </c>
      <c r="G203" s="11">
        <f>data!AW61</f>
        <v>0</v>
      </c>
      <c r="H203" s="11">
        <f>data!AX61</f>
        <v>0</v>
      </c>
      <c r="I203" s="11">
        <f>data!AY61</f>
        <v>320111</v>
      </c>
    </row>
    <row r="204" spans="1:9" ht="20.149999999999999" customHeight="1" x14ac:dyDescent="0.35">
      <c r="A204" s="10">
        <v>7</v>
      </c>
      <c r="B204" s="11" t="s">
        <v>13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0</v>
      </c>
      <c r="G204" s="11">
        <f>data!AW62</f>
        <v>0</v>
      </c>
      <c r="H204" s="11">
        <f>data!AX62</f>
        <v>0</v>
      </c>
      <c r="I204" s="11">
        <f>data!AY62</f>
        <v>250362</v>
      </c>
    </row>
    <row r="205" spans="1:9" ht="20.149999999999999" customHeight="1" x14ac:dyDescent="0.35">
      <c r="A205" s="10">
        <v>8</v>
      </c>
      <c r="B205" s="11" t="s">
        <v>253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254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22</v>
      </c>
      <c r="G206" s="11">
        <f>data!AW64</f>
        <v>0</v>
      </c>
      <c r="H206" s="11">
        <f>data!AX64</f>
        <v>0</v>
      </c>
      <c r="I206" s="11">
        <f>data!AY64</f>
        <v>48964</v>
      </c>
    </row>
    <row r="207" spans="1:9" ht="20.149999999999999" customHeight="1" x14ac:dyDescent="0.35">
      <c r="A207" s="10">
        <v>10</v>
      </c>
      <c r="B207" s="11" t="s">
        <v>471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49999999999999" customHeight="1" x14ac:dyDescent="0.35">
      <c r="A208" s="10">
        <v>11</v>
      </c>
      <c r="B208" s="11" t="s">
        <v>472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0</v>
      </c>
      <c r="H208" s="11">
        <f>data!AX66</f>
        <v>0</v>
      </c>
      <c r="I208" s="11">
        <f>data!AY66</f>
        <v>456</v>
      </c>
    </row>
    <row r="209" spans="1:9" ht="20.149999999999999" customHeight="1" x14ac:dyDescent="0.35">
      <c r="A209" s="10">
        <v>12</v>
      </c>
      <c r="B209" s="11" t="s">
        <v>18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0</v>
      </c>
      <c r="H209" s="11">
        <f>data!AX67</f>
        <v>0</v>
      </c>
      <c r="I209" s="11">
        <f>data!AY67</f>
        <v>32853</v>
      </c>
    </row>
    <row r="210" spans="1:9" ht="20.149999999999999" customHeight="1" x14ac:dyDescent="0.35">
      <c r="A210" s="10">
        <v>13</v>
      </c>
      <c r="B210" s="11" t="s">
        <v>502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13</v>
      </c>
    </row>
    <row r="211" spans="1:9" ht="20.149999999999999" customHeight="1" x14ac:dyDescent="0.35">
      <c r="A211" s="10">
        <v>14</v>
      </c>
      <c r="B211" s="11" t="s">
        <v>258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2888</v>
      </c>
    </row>
    <row r="212" spans="1:9" ht="20.149999999999999" customHeight="1" x14ac:dyDescent="0.35">
      <c r="A212" s="10">
        <v>15</v>
      </c>
      <c r="B212" s="11" t="s">
        <v>259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1219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22</v>
      </c>
      <c r="G213" s="11">
        <f>data!AW71</f>
        <v>0</v>
      </c>
      <c r="H213" s="11">
        <f>data!AX71</f>
        <v>0</v>
      </c>
      <c r="I213" s="11">
        <f>data!AY71</f>
        <v>655647</v>
      </c>
    </row>
    <row r="214" spans="1:9" ht="20.149999999999999" customHeight="1" x14ac:dyDescent="0.35">
      <c r="A214" s="10">
        <v>17</v>
      </c>
      <c r="B214" s="11" t="s">
        <v>261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1220</v>
      </c>
      <c r="C215" s="37" t="e">
        <f>+data!M710</f>
        <v>#DIV/0!</v>
      </c>
      <c r="D215" s="37" t="e">
        <f>+data!M711</f>
        <v>#DIV/0!</v>
      </c>
      <c r="E215" s="37" t="e">
        <f>+data!M712</f>
        <v>#DIV/0!</v>
      </c>
      <c r="F215" s="37" t="e">
        <f>+data!M713</f>
        <v>#DIV/0!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1221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1222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1333246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1223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1333246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1224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1225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1795</v>
      </c>
    </row>
    <row r="221" spans="1:9" ht="20.149999999999999" customHeight="1" x14ac:dyDescent="0.35">
      <c r="A221" s="10">
        <v>23</v>
      </c>
      <c r="B221" s="11" t="s">
        <v>1226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1227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1228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269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1212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1251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Pacific County Public Healthcare Services District No. 3</v>
      </c>
      <c r="G228" s="8"/>
      <c r="H228" s="55" t="str">
        <f>"FYE: "&amp;data!C82</f>
        <v>FYE: 12/31/2021</v>
      </c>
    </row>
    <row r="229" spans="1:9" ht="20.149999999999999" customHeight="1" x14ac:dyDescent="0.35">
      <c r="A229" s="10">
        <v>1</v>
      </c>
      <c r="B229" s="11" t="s">
        <v>225</v>
      </c>
      <c r="C229" s="12" t="s">
        <v>74</v>
      </c>
      <c r="D229" s="12" t="s">
        <v>75</v>
      </c>
      <c r="E229" s="12" t="s">
        <v>76</v>
      </c>
      <c r="F229" s="12" t="s">
        <v>77</v>
      </c>
      <c r="G229" s="12" t="s">
        <v>78</v>
      </c>
      <c r="H229" s="12" t="s">
        <v>79</v>
      </c>
      <c r="I229" s="12" t="s">
        <v>80</v>
      </c>
    </row>
    <row r="230" spans="1:9" ht="20.149999999999999" customHeight="1" x14ac:dyDescent="0.35">
      <c r="A230" s="13">
        <v>2</v>
      </c>
      <c r="B230" s="14" t="s">
        <v>1214</v>
      </c>
      <c r="C230" s="15"/>
      <c r="D230" s="15" t="s">
        <v>153</v>
      </c>
      <c r="E230" s="15" t="s">
        <v>154</v>
      </c>
      <c r="F230" s="15" t="s">
        <v>123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152</v>
      </c>
      <c r="D231" s="15" t="s">
        <v>205</v>
      </c>
      <c r="E231" s="15" t="s">
        <v>1252</v>
      </c>
      <c r="F231" s="15" t="s">
        <v>1253</v>
      </c>
      <c r="G231" s="15" t="s">
        <v>155</v>
      </c>
      <c r="H231" s="15" t="s">
        <v>156</v>
      </c>
      <c r="I231" s="15" t="s">
        <v>157</v>
      </c>
    </row>
    <row r="232" spans="1:9" ht="20.149999999999999" customHeight="1" x14ac:dyDescent="0.35">
      <c r="A232" s="10">
        <v>3</v>
      </c>
      <c r="B232" s="11" t="s">
        <v>1218</v>
      </c>
      <c r="C232" s="12" t="s">
        <v>1254</v>
      </c>
      <c r="D232" s="12" t="s">
        <v>1255</v>
      </c>
      <c r="E232" s="163"/>
      <c r="F232" s="163"/>
      <c r="G232" s="163"/>
      <c r="H232" s="12" t="s">
        <v>249</v>
      </c>
      <c r="I232" s="163"/>
    </row>
    <row r="233" spans="1:9" ht="20.149999999999999" customHeight="1" x14ac:dyDescent="0.35">
      <c r="A233" s="10">
        <v>4</v>
      </c>
      <c r="B233" s="11" t="s">
        <v>250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56290</v>
      </c>
      <c r="I233" s="163"/>
    </row>
    <row r="234" spans="1:9" ht="20.149999999999999" customHeight="1" x14ac:dyDescent="0.35">
      <c r="A234" s="10">
        <v>5</v>
      </c>
      <c r="B234" s="11" t="s">
        <v>251</v>
      </c>
      <c r="C234" s="17">
        <f>data!AZ60</f>
        <v>0</v>
      </c>
      <c r="D234" s="17">
        <f>data!BA60</f>
        <v>0</v>
      </c>
      <c r="E234" s="17">
        <f>data!BB60</f>
        <v>0</v>
      </c>
      <c r="F234" s="17">
        <f>data!BC60</f>
        <v>0</v>
      </c>
      <c r="G234" s="17">
        <f>data!BD60</f>
        <v>2.75</v>
      </c>
      <c r="H234" s="17">
        <f>data!BE60</f>
        <v>4.0199999999999996</v>
      </c>
      <c r="I234" s="17">
        <f>data!BF60</f>
        <v>7.46</v>
      </c>
    </row>
    <row r="235" spans="1:9" ht="20.149999999999999" customHeight="1" x14ac:dyDescent="0.35">
      <c r="A235" s="10">
        <v>6</v>
      </c>
      <c r="B235" s="11" t="s">
        <v>252</v>
      </c>
      <c r="C235" s="11">
        <f>data!AZ61</f>
        <v>0</v>
      </c>
      <c r="D235" s="11">
        <f>data!BA61</f>
        <v>0</v>
      </c>
      <c r="E235" s="11">
        <f>data!BB61</f>
        <v>0</v>
      </c>
      <c r="F235" s="11">
        <f>data!BC61</f>
        <v>0</v>
      </c>
      <c r="G235" s="11">
        <f>data!BD61</f>
        <v>122072</v>
      </c>
      <c r="H235" s="11">
        <f>data!BE61</f>
        <v>283365</v>
      </c>
      <c r="I235" s="11">
        <f>data!BF61</f>
        <v>436635</v>
      </c>
    </row>
    <row r="236" spans="1:9" ht="20.149999999999999" customHeight="1" x14ac:dyDescent="0.35">
      <c r="A236" s="10">
        <v>7</v>
      </c>
      <c r="B236" s="11" t="s">
        <v>13</v>
      </c>
      <c r="C236" s="11">
        <f>data!AZ62</f>
        <v>0</v>
      </c>
      <c r="D236" s="11">
        <f>data!BA62</f>
        <v>0</v>
      </c>
      <c r="E236" s="11">
        <f>data!BB62</f>
        <v>0</v>
      </c>
      <c r="F236" s="11">
        <f>data!BC62</f>
        <v>0</v>
      </c>
      <c r="G236" s="11">
        <f>data!BD62</f>
        <v>9211</v>
      </c>
      <c r="H236" s="11">
        <f>data!BE62</f>
        <v>107215</v>
      </c>
      <c r="I236" s="11">
        <f>data!BF62</f>
        <v>198004</v>
      </c>
    </row>
    <row r="237" spans="1:9" ht="20.149999999999999" customHeight="1" x14ac:dyDescent="0.35">
      <c r="A237" s="10">
        <v>8</v>
      </c>
      <c r="B237" s="11" t="s">
        <v>253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254</v>
      </c>
      <c r="C238" s="11">
        <f>data!AZ64</f>
        <v>0</v>
      </c>
      <c r="D238" s="11">
        <f>data!BA64</f>
        <v>0</v>
      </c>
      <c r="E238" s="11">
        <f>data!BB64</f>
        <v>0</v>
      </c>
      <c r="F238" s="11">
        <f>data!BC64</f>
        <v>0</v>
      </c>
      <c r="G238" s="11">
        <f>data!BD64</f>
        <v>1667</v>
      </c>
      <c r="H238" s="11">
        <f>data!BE64</f>
        <v>25941</v>
      </c>
      <c r="I238" s="11">
        <f>data!BF64</f>
        <v>67253</v>
      </c>
    </row>
    <row r="239" spans="1:9" ht="20.149999999999999" customHeight="1" x14ac:dyDescent="0.35">
      <c r="A239" s="10">
        <v>10</v>
      </c>
      <c r="B239" s="11" t="s">
        <v>471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0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472</v>
      </c>
      <c r="C240" s="11">
        <f>data!AZ66</f>
        <v>0</v>
      </c>
      <c r="D240" s="11">
        <f>data!BA66</f>
        <v>0</v>
      </c>
      <c r="E240" s="11">
        <f>data!BB66</f>
        <v>0</v>
      </c>
      <c r="F240" s="11">
        <f>data!BC66</f>
        <v>0</v>
      </c>
      <c r="G240" s="11">
        <f>data!BD66</f>
        <v>15470</v>
      </c>
      <c r="H240" s="11">
        <f>data!BE66</f>
        <v>54146</v>
      </c>
      <c r="I240" s="11">
        <f>data!BF66</f>
        <v>0</v>
      </c>
    </row>
    <row r="241" spans="1:9" ht="20.149999999999999" customHeight="1" x14ac:dyDescent="0.35">
      <c r="A241" s="10">
        <v>12</v>
      </c>
      <c r="B241" s="11" t="s">
        <v>18</v>
      </c>
      <c r="C241" s="11">
        <f>data!AZ67</f>
        <v>0</v>
      </c>
      <c r="D241" s="11">
        <f>data!BA67</f>
        <v>26429</v>
      </c>
      <c r="E241" s="11">
        <f>data!BB67</f>
        <v>0</v>
      </c>
      <c r="F241" s="11">
        <f>data!BC67</f>
        <v>0</v>
      </c>
      <c r="G241" s="11">
        <f>data!BD67</f>
        <v>12226</v>
      </c>
      <c r="H241" s="11">
        <f>data!BE67</f>
        <v>63198</v>
      </c>
      <c r="I241" s="11">
        <f>data!BF67</f>
        <v>3606</v>
      </c>
    </row>
    <row r="242" spans="1:9" ht="20.149999999999999" customHeight="1" x14ac:dyDescent="0.35">
      <c r="A242" s="10">
        <v>13</v>
      </c>
      <c r="B242" s="11" t="s">
        <v>502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0</v>
      </c>
      <c r="G242" s="11">
        <f>data!BD68</f>
        <v>0</v>
      </c>
      <c r="H242" s="11">
        <f>data!BE68</f>
        <v>7107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258</v>
      </c>
      <c r="C243" s="11">
        <f>data!AZ69</f>
        <v>0</v>
      </c>
      <c r="D243" s="11">
        <f>data!BA69</f>
        <v>0</v>
      </c>
      <c r="E243" s="11">
        <f>data!BB69</f>
        <v>0</v>
      </c>
      <c r="F243" s="11">
        <f>data!BC69</f>
        <v>0</v>
      </c>
      <c r="G243" s="11">
        <f>data!BD69</f>
        <v>1167</v>
      </c>
      <c r="H243" s="11">
        <f>data!BE69</f>
        <v>503817</v>
      </c>
      <c r="I243" s="11">
        <f>data!BF69</f>
        <v>19336</v>
      </c>
    </row>
    <row r="244" spans="1:9" ht="20.149999999999999" customHeight="1" x14ac:dyDescent="0.35">
      <c r="A244" s="10">
        <v>15</v>
      </c>
      <c r="B244" s="11" t="s">
        <v>259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1219</v>
      </c>
      <c r="C245" s="11">
        <f>data!AZ71</f>
        <v>0</v>
      </c>
      <c r="D245" s="11">
        <f>data!BA71</f>
        <v>26429</v>
      </c>
      <c r="E245" s="11">
        <f>data!BB71</f>
        <v>0</v>
      </c>
      <c r="F245" s="11">
        <f>data!BC71</f>
        <v>0</v>
      </c>
      <c r="G245" s="11">
        <f>data!BD71</f>
        <v>161813</v>
      </c>
      <c r="H245" s="11">
        <f>data!BE71</f>
        <v>1044789</v>
      </c>
      <c r="I245" s="11">
        <f>data!BF71</f>
        <v>724834</v>
      </c>
    </row>
    <row r="246" spans="1:9" ht="20.149999999999999" customHeight="1" x14ac:dyDescent="0.35">
      <c r="A246" s="10">
        <v>17</v>
      </c>
      <c r="B246" s="11" t="s">
        <v>261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1220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1221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1222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1223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1224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1225</v>
      </c>
      <c r="C252" s="57">
        <f>data!AZ76</f>
        <v>0</v>
      </c>
      <c r="D252" s="57">
        <f>data!BA76</f>
        <v>1444</v>
      </c>
      <c r="E252" s="57">
        <f>data!BB76</f>
        <v>0</v>
      </c>
      <c r="F252" s="57">
        <f>data!BC76</f>
        <v>0</v>
      </c>
      <c r="G252" s="57">
        <f>data!BD76</f>
        <v>668</v>
      </c>
      <c r="H252" s="57">
        <f>data!BE76</f>
        <v>3453</v>
      </c>
      <c r="I252" s="57">
        <f>data!BF76</f>
        <v>197</v>
      </c>
    </row>
    <row r="253" spans="1:9" ht="20.149999999999999" customHeight="1" x14ac:dyDescent="0.35">
      <c r="A253" s="10">
        <v>23</v>
      </c>
      <c r="B253" s="11" t="s">
        <v>1226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1227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1228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269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1212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1256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Pacific County Public Healthcare Services District No. 3</v>
      </c>
      <c r="G260" s="8"/>
      <c r="H260" s="55" t="str">
        <f>"FYE: "&amp;data!C82</f>
        <v>FYE: 12/31/2021</v>
      </c>
    </row>
    <row r="261" spans="1:9" ht="20.149999999999999" customHeight="1" x14ac:dyDescent="0.35">
      <c r="A261" s="10">
        <v>1</v>
      </c>
      <c r="B261" s="11" t="s">
        <v>225</v>
      </c>
      <c r="C261" s="12" t="s">
        <v>81</v>
      </c>
      <c r="D261" s="12" t="s">
        <v>82</v>
      </c>
      <c r="E261" s="12" t="s">
        <v>83</v>
      </c>
      <c r="F261" s="12" t="s">
        <v>84</v>
      </c>
      <c r="G261" s="12" t="s">
        <v>85</v>
      </c>
      <c r="H261" s="12" t="s">
        <v>86</v>
      </c>
      <c r="I261" s="12" t="s">
        <v>87</v>
      </c>
    </row>
    <row r="262" spans="1:9" ht="20.149999999999999" customHeight="1" x14ac:dyDescent="0.35">
      <c r="A262" s="13">
        <v>2</v>
      </c>
      <c r="B262" s="14" t="s">
        <v>1214</v>
      </c>
      <c r="C262" s="15" t="s">
        <v>1257</v>
      </c>
      <c r="D262" s="15" t="s">
        <v>159</v>
      </c>
      <c r="E262" s="15" t="s">
        <v>160</v>
      </c>
      <c r="F262" s="15"/>
      <c r="G262" s="15" t="s">
        <v>162</v>
      </c>
      <c r="H262" s="15"/>
      <c r="I262" s="15" t="s">
        <v>148</v>
      </c>
    </row>
    <row r="263" spans="1:9" ht="20.149999999999999" customHeight="1" x14ac:dyDescent="0.35">
      <c r="A263" s="13"/>
      <c r="B263" s="14"/>
      <c r="C263" s="15" t="s">
        <v>1258</v>
      </c>
      <c r="D263" s="15" t="s">
        <v>206</v>
      </c>
      <c r="E263" s="15" t="s">
        <v>185</v>
      </c>
      <c r="F263" s="15" t="s">
        <v>161</v>
      </c>
      <c r="G263" s="15" t="s">
        <v>207</v>
      </c>
      <c r="H263" s="15" t="s">
        <v>163</v>
      </c>
      <c r="I263" s="15" t="s">
        <v>1259</v>
      </c>
    </row>
    <row r="264" spans="1:9" ht="20.149999999999999" customHeight="1" x14ac:dyDescent="0.35">
      <c r="A264" s="10">
        <v>3</v>
      </c>
      <c r="B264" s="11" t="s">
        <v>1218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250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251</v>
      </c>
      <c r="C266" s="17">
        <f>data!BG60</f>
        <v>0</v>
      </c>
      <c r="D266" s="17">
        <f>data!BH60</f>
        <v>1.61</v>
      </c>
      <c r="E266" s="17">
        <f>data!BI60</f>
        <v>0</v>
      </c>
      <c r="F266" s="17">
        <f>data!BJ60</f>
        <v>2.2000000000000002</v>
      </c>
      <c r="G266" s="17">
        <f>data!BK60</f>
        <v>3.23</v>
      </c>
      <c r="H266" s="17">
        <f>data!BL60</f>
        <v>6.62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252</v>
      </c>
      <c r="C267" s="11">
        <f>data!BG61</f>
        <v>0</v>
      </c>
      <c r="D267" s="11">
        <f>data!BH61</f>
        <v>294551</v>
      </c>
      <c r="E267" s="11">
        <f>data!BI61</f>
        <v>0</v>
      </c>
      <c r="F267" s="11">
        <f>data!BJ61</f>
        <v>156366</v>
      </c>
      <c r="G267" s="11">
        <f>data!BK61</f>
        <v>19146</v>
      </c>
      <c r="H267" s="11">
        <f>data!BL61</f>
        <v>439061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13</v>
      </c>
      <c r="C268" s="11">
        <f>data!BG62</f>
        <v>0</v>
      </c>
      <c r="D268" s="11">
        <f>data!BH62</f>
        <v>83128</v>
      </c>
      <c r="E268" s="11">
        <f>data!BI62</f>
        <v>0</v>
      </c>
      <c r="F268" s="11">
        <f>data!BJ62</f>
        <v>69669</v>
      </c>
      <c r="G268" s="11">
        <f>data!BK62</f>
        <v>6824</v>
      </c>
      <c r="H268" s="11">
        <f>data!BL62</f>
        <v>182512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253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254</v>
      </c>
      <c r="C270" s="11">
        <f>data!BG64</f>
        <v>0</v>
      </c>
      <c r="D270" s="11">
        <f>data!BH64</f>
        <v>82460</v>
      </c>
      <c r="E270" s="11">
        <f>data!BI64</f>
        <v>0</v>
      </c>
      <c r="F270" s="11">
        <f>data!BJ64</f>
        <v>2199</v>
      </c>
      <c r="G270" s="11">
        <f>data!BK64</f>
        <v>86343</v>
      </c>
      <c r="H270" s="11">
        <f>data!BL64</f>
        <v>9100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471</v>
      </c>
      <c r="C271" s="11">
        <f>data!BG65</f>
        <v>0</v>
      </c>
      <c r="D271" s="11">
        <f>data!BH65</f>
        <v>0</v>
      </c>
      <c r="E271" s="11">
        <f>data!BI65</f>
        <v>0</v>
      </c>
      <c r="F271" s="11">
        <f>data!BJ65</f>
        <v>0</v>
      </c>
      <c r="G271" s="11">
        <f>data!BK65</f>
        <v>0</v>
      </c>
      <c r="H271" s="11">
        <f>data!BL65</f>
        <v>0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472</v>
      </c>
      <c r="C272" s="11">
        <f>data!BG66</f>
        <v>0</v>
      </c>
      <c r="D272" s="11">
        <f>data!BH66</f>
        <v>1188355</v>
      </c>
      <c r="E272" s="11">
        <f>data!BI66</f>
        <v>0</v>
      </c>
      <c r="F272" s="11">
        <f>data!BJ66</f>
        <v>178281</v>
      </c>
      <c r="G272" s="11">
        <f>data!BK66</f>
        <v>1357830</v>
      </c>
      <c r="H272" s="11">
        <f>data!BL66</f>
        <v>12042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18</v>
      </c>
      <c r="C273" s="11">
        <f>data!BG67</f>
        <v>0</v>
      </c>
      <c r="D273" s="11">
        <f>data!BH67</f>
        <v>35122</v>
      </c>
      <c r="E273" s="11">
        <f>data!BI67</f>
        <v>0</v>
      </c>
      <c r="F273" s="11">
        <f>data!BJ67</f>
        <v>35122</v>
      </c>
      <c r="G273" s="11">
        <f>data!BK67</f>
        <v>35122</v>
      </c>
      <c r="H273" s="11">
        <f>data!BL67</f>
        <v>34097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502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2856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258</v>
      </c>
      <c r="C275" s="11">
        <f>data!BG69</f>
        <v>0</v>
      </c>
      <c r="D275" s="11">
        <f>data!BH69</f>
        <v>73980</v>
      </c>
      <c r="E275" s="11">
        <f>data!BI69</f>
        <v>0</v>
      </c>
      <c r="F275" s="11">
        <f>data!BJ69</f>
        <v>3950</v>
      </c>
      <c r="G275" s="11">
        <f>data!BK69</f>
        <v>10915</v>
      </c>
      <c r="H275" s="11">
        <f>data!BL69</f>
        <v>208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259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1219</v>
      </c>
      <c r="C277" s="11">
        <f>data!BG71</f>
        <v>0</v>
      </c>
      <c r="D277" s="11">
        <f>data!BH71</f>
        <v>1757596</v>
      </c>
      <c r="E277" s="11">
        <f>data!BI71</f>
        <v>0</v>
      </c>
      <c r="F277" s="11">
        <f>data!BJ71</f>
        <v>445587</v>
      </c>
      <c r="G277" s="11">
        <f>data!BK71</f>
        <v>1519036</v>
      </c>
      <c r="H277" s="11">
        <f>data!BL71</f>
        <v>677020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261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1220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1221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1222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1223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1224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1225</v>
      </c>
      <c r="C284" s="57">
        <f>data!BG76</f>
        <v>0</v>
      </c>
      <c r="D284" s="57">
        <f>data!BH76</f>
        <v>1919</v>
      </c>
      <c r="E284" s="57">
        <f>data!BI76</f>
        <v>0</v>
      </c>
      <c r="F284" s="57">
        <f>data!BJ76</f>
        <v>1919</v>
      </c>
      <c r="G284" s="57">
        <f>data!BK76</f>
        <v>1919</v>
      </c>
      <c r="H284" s="57">
        <f>data!BL76</f>
        <v>1863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1226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1227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0</v>
      </c>
      <c r="H286" s="57">
        <f>data!BL78</f>
        <v>0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1228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269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1212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1260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Pacific County Public Healthcare Services District No. 3</v>
      </c>
      <c r="G292" s="8"/>
      <c r="H292" s="55" t="str">
        <f>"FYE: "&amp;data!C82</f>
        <v>FYE: 12/31/2021</v>
      </c>
    </row>
    <row r="293" spans="1:9" ht="20.149999999999999" customHeight="1" x14ac:dyDescent="0.35">
      <c r="A293" s="10">
        <v>1</v>
      </c>
      <c r="B293" s="11" t="s">
        <v>225</v>
      </c>
      <c r="C293" s="12" t="s">
        <v>88</v>
      </c>
      <c r="D293" s="12" t="s">
        <v>89</v>
      </c>
      <c r="E293" s="12" t="s">
        <v>90</v>
      </c>
      <c r="F293" s="12" t="s">
        <v>91</v>
      </c>
      <c r="G293" s="12" t="s">
        <v>92</v>
      </c>
      <c r="H293" s="12" t="s">
        <v>93</v>
      </c>
      <c r="I293" s="12" t="s">
        <v>94</v>
      </c>
    </row>
    <row r="294" spans="1:9" ht="20.149999999999999" customHeight="1" x14ac:dyDescent="0.35">
      <c r="A294" s="13">
        <v>2</v>
      </c>
      <c r="B294" s="14" t="s">
        <v>1214</v>
      </c>
      <c r="C294" s="15" t="s">
        <v>164</v>
      </c>
      <c r="D294" s="15" t="s">
        <v>165</v>
      </c>
      <c r="E294" s="15" t="s">
        <v>166</v>
      </c>
      <c r="F294" s="15" t="s">
        <v>167</v>
      </c>
      <c r="G294" s="15"/>
      <c r="H294" s="15" t="s">
        <v>169</v>
      </c>
      <c r="I294" s="15" t="s">
        <v>170</v>
      </c>
    </row>
    <row r="295" spans="1:9" ht="20.149999999999999" customHeight="1" x14ac:dyDescent="0.35">
      <c r="A295" s="13"/>
      <c r="B295" s="14"/>
      <c r="C295" s="15" t="s">
        <v>1261</v>
      </c>
      <c r="D295" s="15" t="s">
        <v>210</v>
      </c>
      <c r="E295" s="15" t="s">
        <v>211</v>
      </c>
      <c r="F295" s="15" t="s">
        <v>212</v>
      </c>
      <c r="G295" s="15" t="s">
        <v>168</v>
      </c>
      <c r="H295" s="15" t="s">
        <v>213</v>
      </c>
      <c r="I295" s="15" t="s">
        <v>185</v>
      </c>
    </row>
    <row r="296" spans="1:9" ht="20.149999999999999" customHeight="1" x14ac:dyDescent="0.35">
      <c r="A296" s="10">
        <v>3</v>
      </c>
      <c r="B296" s="11" t="s">
        <v>1218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250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251</v>
      </c>
      <c r="C298" s="17">
        <f>data!BN60</f>
        <v>4.53</v>
      </c>
      <c r="D298" s="17">
        <f>data!BO60</f>
        <v>0</v>
      </c>
      <c r="E298" s="17">
        <f>data!BP60</f>
        <v>0</v>
      </c>
      <c r="F298" s="17">
        <f>data!BQ60</f>
        <v>0</v>
      </c>
      <c r="G298" s="17">
        <f>data!BR60</f>
        <v>2.2000000000000002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252</v>
      </c>
      <c r="C299" s="11">
        <f>data!BN61</f>
        <v>1016726</v>
      </c>
      <c r="D299" s="11">
        <f>data!BO61</f>
        <v>0</v>
      </c>
      <c r="E299" s="11">
        <f>data!BP61</f>
        <v>0</v>
      </c>
      <c r="F299" s="11">
        <f>data!BQ61</f>
        <v>0</v>
      </c>
      <c r="G299" s="11">
        <f>data!BR61</f>
        <v>196189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13</v>
      </c>
      <c r="C300" s="11">
        <f>data!BN62</f>
        <v>576653</v>
      </c>
      <c r="D300" s="11">
        <f>data!BO62</f>
        <v>0</v>
      </c>
      <c r="E300" s="11">
        <f>data!BP62</f>
        <v>0</v>
      </c>
      <c r="F300" s="11">
        <f>data!BQ62</f>
        <v>0</v>
      </c>
      <c r="G300" s="11">
        <f>data!BR62</f>
        <v>64035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253</v>
      </c>
      <c r="C301" s="11">
        <f>data!BN63</f>
        <v>0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254</v>
      </c>
      <c r="C302" s="11">
        <f>data!BN64</f>
        <v>97634</v>
      </c>
      <c r="D302" s="11">
        <f>data!BO64</f>
        <v>0</v>
      </c>
      <c r="E302" s="11">
        <f>data!BP64</f>
        <v>0</v>
      </c>
      <c r="F302" s="11">
        <f>data!BQ64</f>
        <v>0</v>
      </c>
      <c r="G302" s="11">
        <f>data!BR64</f>
        <v>4370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471</v>
      </c>
      <c r="C303" s="11">
        <f>data!BN65</f>
        <v>0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472</v>
      </c>
      <c r="C304" s="11">
        <f>data!BN66</f>
        <v>208197</v>
      </c>
      <c r="D304" s="11">
        <f>data!BO66</f>
        <v>0</v>
      </c>
      <c r="E304" s="11">
        <f>data!BP66</f>
        <v>1968</v>
      </c>
      <c r="F304" s="11">
        <f>data!BQ66</f>
        <v>0</v>
      </c>
      <c r="G304" s="11">
        <f>data!BR66</f>
        <v>57583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18</v>
      </c>
      <c r="C305" s="11">
        <f>data!BN67</f>
        <v>35122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0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502</v>
      </c>
      <c r="C306" s="11">
        <f>data!BN68</f>
        <v>0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258</v>
      </c>
      <c r="C307" s="11">
        <f>data!BN69</f>
        <v>197585</v>
      </c>
      <c r="D307" s="11">
        <f>data!BO69</f>
        <v>0</v>
      </c>
      <c r="E307" s="11">
        <f>data!BP69</f>
        <v>71480</v>
      </c>
      <c r="F307" s="11">
        <f>data!BQ69</f>
        <v>0</v>
      </c>
      <c r="G307" s="11">
        <f>data!BR69</f>
        <v>46269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259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1219</v>
      </c>
      <c r="C309" s="11">
        <f>data!BN71</f>
        <v>2131917</v>
      </c>
      <c r="D309" s="11">
        <f>data!BO71</f>
        <v>0</v>
      </c>
      <c r="E309" s="11">
        <f>data!BP71</f>
        <v>73448</v>
      </c>
      <c r="F309" s="11">
        <f>data!BQ71</f>
        <v>0</v>
      </c>
      <c r="G309" s="11">
        <f>data!BR71</f>
        <v>368446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261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1220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1221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1222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1223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1224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1225</v>
      </c>
      <c r="C316" s="57">
        <f>data!BN76</f>
        <v>1919</v>
      </c>
      <c r="D316" s="57">
        <f>data!BO76</f>
        <v>0</v>
      </c>
      <c r="E316" s="57">
        <f>data!BP76</f>
        <v>0</v>
      </c>
      <c r="F316" s="57">
        <f>data!BQ76</f>
        <v>0</v>
      </c>
      <c r="G316" s="57">
        <f>data!BR76</f>
        <v>0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1226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1227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1228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269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1212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1262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Pacific County Public Healthcare Services District No. 3</v>
      </c>
      <c r="G324" s="8"/>
      <c r="H324" s="55" t="str">
        <f>"FYE: "&amp;data!C82</f>
        <v>FYE: 12/31/2021</v>
      </c>
    </row>
    <row r="325" spans="1:9" ht="20.149999999999999" customHeight="1" x14ac:dyDescent="0.35">
      <c r="A325" s="10">
        <v>1</v>
      </c>
      <c r="B325" s="11" t="s">
        <v>225</v>
      </c>
      <c r="C325" s="12" t="s">
        <v>95</v>
      </c>
      <c r="D325" s="12" t="s">
        <v>96</v>
      </c>
      <c r="E325" s="12" t="s">
        <v>97</v>
      </c>
      <c r="F325" s="12" t="s">
        <v>98</v>
      </c>
      <c r="G325" s="12" t="s">
        <v>99</v>
      </c>
      <c r="H325" s="12" t="s">
        <v>100</v>
      </c>
      <c r="I325" s="12" t="s">
        <v>101</v>
      </c>
    </row>
    <row r="326" spans="1:9" ht="20.149999999999999" customHeight="1" x14ac:dyDescent="0.35">
      <c r="A326" s="13">
        <v>2</v>
      </c>
      <c r="B326" s="14" t="s">
        <v>1214</v>
      </c>
      <c r="C326" s="15" t="s">
        <v>171</v>
      </c>
      <c r="D326" s="15" t="s">
        <v>171</v>
      </c>
      <c r="E326" s="15" t="s">
        <v>171</v>
      </c>
      <c r="F326" s="15" t="s">
        <v>172</v>
      </c>
      <c r="G326" s="15" t="s">
        <v>173</v>
      </c>
      <c r="H326" s="15" t="s">
        <v>174</v>
      </c>
      <c r="I326" s="15" t="s">
        <v>175</v>
      </c>
    </row>
    <row r="327" spans="1:9" ht="20.149999999999999" customHeight="1" x14ac:dyDescent="0.35">
      <c r="A327" s="13"/>
      <c r="B327" s="14"/>
      <c r="C327" s="15" t="s">
        <v>214</v>
      </c>
      <c r="D327" s="15" t="s">
        <v>215</v>
      </c>
      <c r="E327" s="15" t="s">
        <v>216</v>
      </c>
      <c r="F327" s="15" t="s">
        <v>167</v>
      </c>
      <c r="G327" s="15" t="s">
        <v>1261</v>
      </c>
      <c r="H327" s="15" t="s">
        <v>168</v>
      </c>
      <c r="I327" s="15" t="s">
        <v>217</v>
      </c>
    </row>
    <row r="328" spans="1:9" ht="20.149999999999999" customHeight="1" x14ac:dyDescent="0.35">
      <c r="A328" s="10">
        <v>3</v>
      </c>
      <c r="B328" s="11" t="s">
        <v>1218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250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251</v>
      </c>
      <c r="C330" s="17">
        <f>data!BU60</f>
        <v>0</v>
      </c>
      <c r="D330" s="17">
        <f>data!BV60</f>
        <v>1.37</v>
      </c>
      <c r="E330" s="17">
        <f>data!BW60</f>
        <v>0</v>
      </c>
      <c r="F330" s="17">
        <f>data!BX60</f>
        <v>0</v>
      </c>
      <c r="G330" s="17">
        <f>data!BY60</f>
        <v>1.5</v>
      </c>
      <c r="H330" s="17">
        <f>data!BZ60</f>
        <v>0</v>
      </c>
      <c r="I330" s="17">
        <f>data!CA60</f>
        <v>8</v>
      </c>
    </row>
    <row r="331" spans="1:9" ht="20.149999999999999" customHeight="1" x14ac:dyDescent="0.35">
      <c r="A331" s="10">
        <v>6</v>
      </c>
      <c r="B331" s="11" t="s">
        <v>252</v>
      </c>
      <c r="C331" s="58">
        <f>data!BU61</f>
        <v>0</v>
      </c>
      <c r="D331" s="58">
        <f>data!BV61</f>
        <v>102261</v>
      </c>
      <c r="E331" s="58">
        <f>data!BW61</f>
        <v>0</v>
      </c>
      <c r="F331" s="58">
        <f>data!BX61</f>
        <v>0</v>
      </c>
      <c r="G331" s="58">
        <f>data!BY61</f>
        <v>272897</v>
      </c>
      <c r="H331" s="58">
        <f>data!BZ61</f>
        <v>0</v>
      </c>
      <c r="I331" s="58">
        <f>data!CA61</f>
        <v>429417</v>
      </c>
    </row>
    <row r="332" spans="1:9" ht="20.149999999999999" customHeight="1" x14ac:dyDescent="0.35">
      <c r="A332" s="10">
        <v>7</v>
      </c>
      <c r="B332" s="11" t="s">
        <v>13</v>
      </c>
      <c r="C332" s="58">
        <f>data!BU62</f>
        <v>0</v>
      </c>
      <c r="D332" s="58">
        <f>data!BV62</f>
        <v>48441</v>
      </c>
      <c r="E332" s="58">
        <f>data!BW62</f>
        <v>0</v>
      </c>
      <c r="F332" s="58">
        <f>data!BX62</f>
        <v>0</v>
      </c>
      <c r="G332" s="58">
        <f>data!BY62</f>
        <v>67927</v>
      </c>
      <c r="H332" s="58">
        <f>data!BZ62</f>
        <v>0</v>
      </c>
      <c r="I332" s="58">
        <f>data!CA62</f>
        <v>146172</v>
      </c>
    </row>
    <row r="333" spans="1:9" ht="20.149999999999999" customHeight="1" x14ac:dyDescent="0.35">
      <c r="A333" s="10">
        <v>8</v>
      </c>
      <c r="B333" s="11" t="s">
        <v>253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254</v>
      </c>
      <c r="C334" s="58">
        <f>data!BU64</f>
        <v>0</v>
      </c>
      <c r="D334" s="58">
        <f>data!BV64</f>
        <v>854</v>
      </c>
      <c r="E334" s="58">
        <f>data!BW64</f>
        <v>0</v>
      </c>
      <c r="F334" s="58">
        <f>data!BX64</f>
        <v>0</v>
      </c>
      <c r="G334" s="58">
        <f>data!BY64</f>
        <v>0</v>
      </c>
      <c r="H334" s="58">
        <f>data!BZ64</f>
        <v>0</v>
      </c>
      <c r="I334" s="58">
        <f>data!CA64</f>
        <v>13392</v>
      </c>
    </row>
    <row r="335" spans="1:9" ht="20.149999999999999" customHeight="1" x14ac:dyDescent="0.35">
      <c r="A335" s="10">
        <v>10</v>
      </c>
      <c r="B335" s="11" t="s">
        <v>471</v>
      </c>
      <c r="C335" s="58">
        <f>data!BU65</f>
        <v>0</v>
      </c>
      <c r="D335" s="58">
        <f>data!BV65</f>
        <v>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472</v>
      </c>
      <c r="C336" s="58">
        <f>data!BU66</f>
        <v>0</v>
      </c>
      <c r="D336" s="58">
        <f>data!BV66</f>
        <v>0</v>
      </c>
      <c r="E336" s="58">
        <f>data!BW66</f>
        <v>0</v>
      </c>
      <c r="F336" s="58">
        <f>data!BX66</f>
        <v>0</v>
      </c>
      <c r="G336" s="58">
        <f>data!BY66</f>
        <v>0</v>
      </c>
      <c r="H336" s="58">
        <f>data!BZ66</f>
        <v>0</v>
      </c>
      <c r="I336" s="58">
        <f>data!CA66</f>
        <v>4661</v>
      </c>
    </row>
    <row r="337" spans="1:9" ht="20.149999999999999" customHeight="1" x14ac:dyDescent="0.35">
      <c r="A337" s="10">
        <v>12</v>
      </c>
      <c r="B337" s="11" t="s">
        <v>18</v>
      </c>
      <c r="C337" s="58">
        <f>data!BU67</f>
        <v>0</v>
      </c>
      <c r="D337" s="58">
        <f>data!BV67</f>
        <v>37264</v>
      </c>
      <c r="E337" s="58">
        <f>data!BW67</f>
        <v>0</v>
      </c>
      <c r="F337" s="58">
        <f>data!BX67</f>
        <v>0</v>
      </c>
      <c r="G337" s="58">
        <f>data!BY67</f>
        <v>6205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502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0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258</v>
      </c>
      <c r="C339" s="58">
        <f>data!BU69</f>
        <v>0</v>
      </c>
      <c r="D339" s="58">
        <f>data!BV69</f>
        <v>0</v>
      </c>
      <c r="E339" s="58">
        <f>data!BW69</f>
        <v>0</v>
      </c>
      <c r="F339" s="58">
        <f>data!BX69</f>
        <v>0</v>
      </c>
      <c r="G339" s="58">
        <f>data!BY69</f>
        <v>604</v>
      </c>
      <c r="H339" s="58">
        <f>data!BZ69</f>
        <v>0</v>
      </c>
      <c r="I339" s="58">
        <f>data!CA69</f>
        <v>23486</v>
      </c>
    </row>
    <row r="340" spans="1:9" ht="20.149999999999999" customHeight="1" x14ac:dyDescent="0.35">
      <c r="A340" s="10">
        <v>15</v>
      </c>
      <c r="B340" s="11" t="s">
        <v>259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1219</v>
      </c>
      <c r="C341" s="11">
        <f>data!BU71</f>
        <v>0</v>
      </c>
      <c r="D341" s="11">
        <f>data!BV71</f>
        <v>188820</v>
      </c>
      <c r="E341" s="11">
        <f>data!BW71</f>
        <v>0</v>
      </c>
      <c r="F341" s="11">
        <f>data!BX71</f>
        <v>0</v>
      </c>
      <c r="G341" s="11">
        <f>data!BY71</f>
        <v>347633</v>
      </c>
      <c r="H341" s="11">
        <f>data!BZ71</f>
        <v>0</v>
      </c>
      <c r="I341" s="11">
        <f>data!CA71</f>
        <v>617128</v>
      </c>
    </row>
    <row r="342" spans="1:9" ht="20.149999999999999" customHeight="1" x14ac:dyDescent="0.35">
      <c r="A342" s="10">
        <v>17</v>
      </c>
      <c r="B342" s="11" t="s">
        <v>261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1220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1221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1222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1223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1224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1225</v>
      </c>
      <c r="C348" s="57">
        <f>data!BU76</f>
        <v>0</v>
      </c>
      <c r="D348" s="57">
        <f>data!BV76</f>
        <v>2036</v>
      </c>
      <c r="E348" s="57">
        <f>data!BW76</f>
        <v>0</v>
      </c>
      <c r="F348" s="57">
        <f>data!BX76</f>
        <v>0</v>
      </c>
      <c r="G348" s="57">
        <f>data!BY76</f>
        <v>339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1226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1227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1228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269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1212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1263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Pacific County Public Healthcare Services District No. 3</v>
      </c>
      <c r="G356" s="8"/>
      <c r="H356" s="55" t="str">
        <f>"FYE: "&amp;data!C82</f>
        <v>FYE: 12/31/2021</v>
      </c>
    </row>
    <row r="357" spans="1:9" ht="20.149999999999999" customHeight="1" x14ac:dyDescent="0.35">
      <c r="A357" s="10">
        <v>1</v>
      </c>
      <c r="B357" s="11" t="s">
        <v>225</v>
      </c>
      <c r="C357" s="12" t="s">
        <v>102</v>
      </c>
      <c r="D357" s="12" t="s">
        <v>103</v>
      </c>
      <c r="E357" s="12" t="s">
        <v>104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1214</v>
      </c>
      <c r="C358" s="15" t="s">
        <v>176</v>
      </c>
      <c r="D358" s="15" t="s">
        <v>148</v>
      </c>
      <c r="E358" s="15" t="s">
        <v>227</v>
      </c>
      <c r="F358" s="63"/>
      <c r="G358" s="63"/>
      <c r="H358" s="63"/>
      <c r="I358" s="15" t="s">
        <v>177</v>
      </c>
    </row>
    <row r="359" spans="1:9" ht="20.149999999999999" customHeight="1" x14ac:dyDescent="0.35">
      <c r="A359" s="13"/>
      <c r="B359" s="14"/>
      <c r="C359" s="15" t="s">
        <v>217</v>
      </c>
      <c r="D359" s="15" t="s">
        <v>1264</v>
      </c>
      <c r="E359" s="15" t="s">
        <v>229</v>
      </c>
      <c r="F359" s="63"/>
      <c r="G359" s="63"/>
      <c r="H359" s="63"/>
      <c r="I359" s="15" t="s">
        <v>219</v>
      </c>
    </row>
    <row r="360" spans="1:9" ht="20.149999999999999" customHeight="1" x14ac:dyDescent="0.35">
      <c r="A360" s="10">
        <v>3</v>
      </c>
      <c r="B360" s="11" t="s">
        <v>1218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250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251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129.63999999999999</v>
      </c>
    </row>
    <row r="363" spans="1:9" ht="20.149999999999999" customHeight="1" x14ac:dyDescent="0.35">
      <c r="A363" s="10">
        <v>6</v>
      </c>
      <c r="B363" s="11" t="s">
        <v>252</v>
      </c>
      <c r="C363" s="58">
        <f>data!CB61</f>
        <v>0</v>
      </c>
      <c r="D363" s="58">
        <f>data!CC61</f>
        <v>0</v>
      </c>
      <c r="E363" s="168"/>
      <c r="F363" s="168"/>
      <c r="G363" s="168"/>
      <c r="H363" s="168"/>
      <c r="I363" s="58">
        <f>data!CE61</f>
        <v>13888964</v>
      </c>
    </row>
    <row r="364" spans="1:9" ht="20.149999999999999" customHeight="1" x14ac:dyDescent="0.35">
      <c r="A364" s="10">
        <v>7</v>
      </c>
      <c r="B364" s="11" t="s">
        <v>13</v>
      </c>
      <c r="C364" s="58">
        <f>data!CB62</f>
        <v>0</v>
      </c>
      <c r="D364" s="58">
        <f>data!CC62</f>
        <v>0</v>
      </c>
      <c r="E364" s="168"/>
      <c r="F364" s="168"/>
      <c r="G364" s="168"/>
      <c r="H364" s="168"/>
      <c r="I364" s="58">
        <f>data!CE62</f>
        <v>4419359</v>
      </c>
    </row>
    <row r="365" spans="1:9" ht="20.149999999999999" customHeight="1" x14ac:dyDescent="0.35">
      <c r="A365" s="10">
        <v>8</v>
      </c>
      <c r="B365" s="11" t="s">
        <v>253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0</v>
      </c>
    </row>
    <row r="366" spans="1:9" ht="20.149999999999999" customHeight="1" x14ac:dyDescent="0.35">
      <c r="A366" s="10">
        <v>9</v>
      </c>
      <c r="B366" s="11" t="s">
        <v>254</v>
      </c>
      <c r="C366" s="58">
        <f>data!CB64</f>
        <v>0</v>
      </c>
      <c r="D366" s="58">
        <f>data!CC64</f>
        <v>0</v>
      </c>
      <c r="E366" s="168"/>
      <c r="F366" s="168"/>
      <c r="G366" s="168"/>
      <c r="H366" s="168"/>
      <c r="I366" s="58">
        <f>data!CE64</f>
        <v>3037344</v>
      </c>
    </row>
    <row r="367" spans="1:9" ht="20.149999999999999" customHeight="1" x14ac:dyDescent="0.35">
      <c r="A367" s="10">
        <v>10</v>
      </c>
      <c r="B367" s="11" t="s">
        <v>471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0</v>
      </c>
    </row>
    <row r="368" spans="1:9" ht="20.149999999999999" customHeight="1" x14ac:dyDescent="0.35">
      <c r="A368" s="10">
        <v>11</v>
      </c>
      <c r="B368" s="11" t="s">
        <v>472</v>
      </c>
      <c r="C368" s="58">
        <f>data!CB66</f>
        <v>0</v>
      </c>
      <c r="D368" s="58">
        <f>data!CC66</f>
        <v>0</v>
      </c>
      <c r="E368" s="168"/>
      <c r="F368" s="168"/>
      <c r="G368" s="168"/>
      <c r="H368" s="168"/>
      <c r="I368" s="58">
        <f>data!CE66</f>
        <v>4485080</v>
      </c>
    </row>
    <row r="369" spans="1:9" ht="20.149999999999999" customHeight="1" x14ac:dyDescent="0.35">
      <c r="A369" s="10">
        <v>12</v>
      </c>
      <c r="B369" s="11" t="s">
        <v>18</v>
      </c>
      <c r="C369" s="58">
        <f>data!CB67</f>
        <v>0</v>
      </c>
      <c r="D369" s="58">
        <f>data!CC67</f>
        <v>0</v>
      </c>
      <c r="E369" s="168"/>
      <c r="F369" s="168"/>
      <c r="G369" s="168"/>
      <c r="H369" s="168"/>
      <c r="I369" s="58">
        <f>data!CE67</f>
        <v>1030241</v>
      </c>
    </row>
    <row r="370" spans="1:9" ht="20.149999999999999" customHeight="1" x14ac:dyDescent="0.35">
      <c r="A370" s="10">
        <v>13</v>
      </c>
      <c r="B370" s="11" t="s">
        <v>502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166236</v>
      </c>
    </row>
    <row r="371" spans="1:9" ht="20.149999999999999" customHeight="1" x14ac:dyDescent="0.35">
      <c r="A371" s="10">
        <v>14</v>
      </c>
      <c r="B371" s="11" t="s">
        <v>258</v>
      </c>
      <c r="C371" s="58">
        <f>data!CB69</f>
        <v>0</v>
      </c>
      <c r="D371" s="58">
        <f>data!CC69</f>
        <v>0</v>
      </c>
      <c r="E371" s="58">
        <f>data!CD69</f>
        <v>1920721</v>
      </c>
      <c r="F371" s="168"/>
      <c r="G371" s="168"/>
      <c r="H371" s="168"/>
      <c r="I371" s="58">
        <f>data!CE69</f>
        <v>5717809</v>
      </c>
    </row>
    <row r="372" spans="1:9" ht="20.149999999999999" customHeight="1" x14ac:dyDescent="0.35">
      <c r="A372" s="10">
        <v>15</v>
      </c>
      <c r="B372" s="11" t="s">
        <v>259</v>
      </c>
      <c r="C372" s="11">
        <f>-data!CB70</f>
        <v>0</v>
      </c>
      <c r="D372" s="11">
        <f>-data!CC70</f>
        <v>0</v>
      </c>
      <c r="E372" s="175">
        <f>data!CD70</f>
        <v>0</v>
      </c>
      <c r="F372" s="162"/>
      <c r="G372" s="162"/>
      <c r="H372" s="162"/>
      <c r="I372" s="11">
        <f>-data!CE70</f>
        <v>0</v>
      </c>
    </row>
    <row r="373" spans="1:9" ht="20.149999999999999" customHeight="1" x14ac:dyDescent="0.35">
      <c r="A373" s="10">
        <v>16</v>
      </c>
      <c r="B373" s="37" t="s">
        <v>1219</v>
      </c>
      <c r="C373" s="58">
        <f>data!CB71</f>
        <v>0</v>
      </c>
      <c r="D373" s="58">
        <f>data!CC71</f>
        <v>0</v>
      </c>
      <c r="E373" s="58">
        <f>data!CD71</f>
        <v>1920721</v>
      </c>
      <c r="F373" s="168"/>
      <c r="G373" s="168"/>
      <c r="H373" s="168"/>
      <c r="I373" s="11">
        <f>data!CE71</f>
        <v>32745033</v>
      </c>
    </row>
    <row r="374" spans="1:9" ht="20.149999999999999" customHeight="1" x14ac:dyDescent="0.35">
      <c r="A374" s="10">
        <v>17</v>
      </c>
      <c r="B374" s="11" t="s">
        <v>261</v>
      </c>
      <c r="C374" s="168"/>
      <c r="D374" s="168"/>
      <c r="E374" s="168"/>
      <c r="F374" s="168"/>
      <c r="G374" s="168"/>
      <c r="H374" s="168"/>
      <c r="I374" s="11">
        <f>-data!CE72</f>
        <v>-1411470</v>
      </c>
    </row>
    <row r="375" spans="1:9" ht="20.149999999999999" customHeight="1" x14ac:dyDescent="0.35">
      <c r="A375" s="10">
        <v>18</v>
      </c>
      <c r="B375" s="11" t="s">
        <v>1220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1221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11081928</v>
      </c>
    </row>
    <row r="377" spans="1:9" ht="20.149999999999999" customHeight="1" x14ac:dyDescent="0.35">
      <c r="A377" s="10">
        <v>20</v>
      </c>
      <c r="B377" s="37" t="s">
        <v>1222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46100024</v>
      </c>
    </row>
    <row r="378" spans="1:9" ht="20.149999999999999" customHeight="1" x14ac:dyDescent="0.35">
      <c r="A378" s="10">
        <v>21</v>
      </c>
      <c r="B378" s="37" t="s">
        <v>1223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57181952</v>
      </c>
    </row>
    <row r="379" spans="1:9" ht="20.149999999999999" customHeight="1" x14ac:dyDescent="0.35">
      <c r="A379" s="10" t="s">
        <v>1224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1225</v>
      </c>
      <c r="C380" s="57">
        <f>data!CB76</f>
        <v>0</v>
      </c>
      <c r="D380" s="57">
        <f>data!CC76</f>
        <v>0</v>
      </c>
      <c r="E380" s="162"/>
      <c r="F380" s="162"/>
      <c r="G380" s="162"/>
      <c r="H380" s="162"/>
      <c r="I380" s="11">
        <f>data!CE76</f>
        <v>56290</v>
      </c>
    </row>
    <row r="381" spans="1:9" ht="20.149999999999999" customHeight="1" x14ac:dyDescent="0.35">
      <c r="A381" s="10">
        <v>23</v>
      </c>
      <c r="B381" s="11" t="s">
        <v>1226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0</v>
      </c>
    </row>
    <row r="382" spans="1:9" ht="20.149999999999999" customHeight="1" x14ac:dyDescent="0.35">
      <c r="A382" s="10">
        <v>24</v>
      </c>
      <c r="B382" s="11" t="s">
        <v>1227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0</v>
      </c>
    </row>
    <row r="383" spans="1:9" ht="20.149999999999999" customHeight="1" x14ac:dyDescent="0.35">
      <c r="A383" s="10">
        <v>25</v>
      </c>
      <c r="B383" s="11" t="s">
        <v>1228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64668</v>
      </c>
    </row>
    <row r="384" spans="1:9" ht="20.149999999999999" customHeight="1" x14ac:dyDescent="0.35">
      <c r="A384" s="10">
        <v>26</v>
      </c>
      <c r="B384" s="11" t="s">
        <v>269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39.020000000000003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Baranowski, Carrie (DOH)</cp:lastModifiedBy>
  <cp:revision/>
  <dcterms:created xsi:type="dcterms:W3CDTF">1999-06-02T22:01:56Z</dcterms:created>
  <dcterms:modified xsi:type="dcterms:W3CDTF">2024-03-04T23:15:11Z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2024-02-29T01:20:27Z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692a3cf1-fb66-4ee3-8dc7-714f92e824f3</vt:lpwstr>
  </property>
  <property fmtid="{D5CDD505-2E9C-101B-9397-08002B2CF9AE}" pid="8" name="MSIP_Label_1520fa42-cf58-4c22-8b93-58cf1d3bd1cb_ContentBits">
    <vt:lpwstr>0</vt:lpwstr>
  </property>
</Properties>
</file>