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updateLinks="never" autoCompressPictures="0" defaultThemeVersion="124226"/>
  <mc:AlternateContent xmlns:mc="http://schemas.openxmlformats.org/markup-compatibility/2006">
    <mc:Choice Requires="x15">
      <x15ac:absPath xmlns:x15ac="http://schemas.microsoft.com/office/spreadsheetml/2010/11/ac" url="\\doh\user\fr\erh1303\Desktop\"/>
    </mc:Choice>
  </mc:AlternateContent>
  <xr:revisionPtr revIDLastSave="0" documentId="8_{41CD8B39-0635-4FCA-9DA2-195C0111C26B}" xr6:coauthVersionLast="47" xr6:coauthVersionMax="47" xr10:uidLastSave="{00000000-0000-0000-0000-000000000000}"/>
  <bookViews>
    <workbookView xWindow="750" yWindow="1905" windowWidth="26820" windowHeight="11385" tabRatio="1000" activeTab="1" xr2:uid="{00000000-000D-0000-FFFF-FFFF00000000}"/>
  </bookViews>
  <sheets>
    <sheet name="Parameters" sheetId="16" r:id="rId1"/>
    <sheet name="Asset Management" sheetId="18" r:id="rId2"/>
    <sheet name="Reserves" sheetId="5" r:id="rId3"/>
    <sheet name="Manual" sheetId="17" r:id="rId4"/>
    <sheet name="Revisions" sheetId="19" r:id="rId5"/>
  </sheets>
  <externalReferences>
    <externalReference r:id="rId6"/>
  </externalReferences>
  <definedNames>
    <definedName name="CostType">Parameters!#REF!</definedName>
    <definedName name="PeriodCodes">Parameters!#REF!</definedName>
    <definedName name="_xlnm.Print_Area" localSheetId="2">Reserves!$A$1:$S$266</definedName>
    <definedName name="RateType">Parameters!#REF!</definedName>
    <definedName name="VolMult">Parameters!#REF!</definedName>
    <definedName name="VolUnit">Parameters!#REF!</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13" i="5" l="1"/>
  <c r="Q13" i="5" s="1"/>
  <c r="P13" i="5"/>
  <c r="O14" i="5"/>
  <c r="Q14" i="5" s="1"/>
  <c r="P14" i="5"/>
  <c r="O15" i="5"/>
  <c r="Q15" i="5" s="1"/>
  <c r="P15" i="5"/>
  <c r="P253" i="5"/>
  <c r="O253" i="5"/>
  <c r="BE254" i="5"/>
  <c r="BE255" i="5"/>
  <c r="BE256" i="5"/>
  <c r="BE257" i="5"/>
  <c r="BE258" i="5"/>
  <c r="BE259" i="5"/>
  <c r="BE260" i="5"/>
  <c r="BE261" i="5"/>
  <c r="BE262" i="5"/>
  <c r="BE214" i="5"/>
  <c r="BE215" i="5"/>
  <c r="BE216" i="5"/>
  <c r="BE217" i="5"/>
  <c r="BE218" i="5"/>
  <c r="BE219" i="5"/>
  <c r="BE220" i="5"/>
  <c r="BE221" i="5"/>
  <c r="BE222" i="5"/>
  <c r="BE223" i="5"/>
  <c r="BE224" i="5"/>
  <c r="BE225" i="5"/>
  <c r="BE226" i="5"/>
  <c r="BE227" i="5"/>
  <c r="BE228" i="5"/>
  <c r="BE229" i="5"/>
  <c r="BE230" i="5"/>
  <c r="BE231" i="5"/>
  <c r="BE232" i="5"/>
  <c r="BE233" i="5"/>
  <c r="BE234" i="5"/>
  <c r="BE235" i="5"/>
  <c r="BE236" i="5"/>
  <c r="BE237" i="5"/>
  <c r="BE238" i="5"/>
  <c r="BE239" i="5"/>
  <c r="BE240" i="5"/>
  <c r="BE241" i="5"/>
  <c r="BE242" i="5"/>
  <c r="BE243" i="5"/>
  <c r="BE244" i="5"/>
  <c r="BE245" i="5"/>
  <c r="BE246" i="5"/>
  <c r="BE247" i="5"/>
  <c r="BE213" i="5"/>
  <c r="BE11" i="5"/>
  <c r="BE13" i="5"/>
  <c r="BE14" i="5"/>
  <c r="BE15" i="5"/>
  <c r="BE16" i="5"/>
  <c r="BE17" i="5"/>
  <c r="BE18" i="5"/>
  <c r="BE19" i="5"/>
  <c r="BE20" i="5"/>
  <c r="BE21" i="5"/>
  <c r="BE22" i="5"/>
  <c r="BE23" i="5"/>
  <c r="BE24" i="5"/>
  <c r="BE25" i="5"/>
  <c r="BE26" i="5"/>
  <c r="BE27" i="5"/>
  <c r="BE28" i="5"/>
  <c r="BE29" i="5"/>
  <c r="BE30" i="5"/>
  <c r="BE31" i="5"/>
  <c r="BE32" i="5"/>
  <c r="BE33" i="5"/>
  <c r="BE34" i="5"/>
  <c r="BE35" i="5"/>
  <c r="BE36" i="5"/>
  <c r="BE37" i="5"/>
  <c r="BE38" i="5"/>
  <c r="BE39" i="5"/>
  <c r="BE40" i="5"/>
  <c r="BE41" i="5"/>
  <c r="BE42" i="5"/>
  <c r="BE43" i="5"/>
  <c r="BE44" i="5"/>
  <c r="BE45" i="5"/>
  <c r="BE46" i="5"/>
  <c r="BE47" i="5"/>
  <c r="BE48" i="5"/>
  <c r="BE49" i="5"/>
  <c r="BE50" i="5"/>
  <c r="BE51" i="5"/>
  <c r="BE52" i="5"/>
  <c r="BE53" i="5"/>
  <c r="BE54" i="5"/>
  <c r="BE55" i="5"/>
  <c r="BE56" i="5"/>
  <c r="BE57" i="5"/>
  <c r="BE58" i="5"/>
  <c r="BE59" i="5"/>
  <c r="BE60" i="5"/>
  <c r="BE61" i="5"/>
  <c r="BE62" i="5"/>
  <c r="BE63" i="5"/>
  <c r="BE64" i="5"/>
  <c r="BE65" i="5"/>
  <c r="BE66" i="5"/>
  <c r="BE67" i="5"/>
  <c r="BE68" i="5"/>
  <c r="BE69" i="5"/>
  <c r="BE70" i="5"/>
  <c r="BE71" i="5"/>
  <c r="BE72" i="5"/>
  <c r="BE73" i="5"/>
  <c r="BE74" i="5"/>
  <c r="BE75" i="5"/>
  <c r="BE76" i="5"/>
  <c r="BE77" i="5"/>
  <c r="BE78" i="5"/>
  <c r="BE79" i="5"/>
  <c r="BE80" i="5"/>
  <c r="BE81" i="5"/>
  <c r="BE82" i="5"/>
  <c r="BE83" i="5"/>
  <c r="BE84" i="5"/>
  <c r="BE85" i="5"/>
  <c r="BE86" i="5"/>
  <c r="BE87" i="5"/>
  <c r="BE88" i="5"/>
  <c r="BE89" i="5"/>
  <c r="BE90" i="5"/>
  <c r="BE91" i="5"/>
  <c r="BE92" i="5"/>
  <c r="BE93" i="5"/>
  <c r="BE94" i="5"/>
  <c r="BE95" i="5"/>
  <c r="BE96" i="5"/>
  <c r="BE97" i="5"/>
  <c r="BE98" i="5"/>
  <c r="BE99" i="5"/>
  <c r="BE100" i="5"/>
  <c r="BE101" i="5"/>
  <c r="BE102" i="5"/>
  <c r="BE103" i="5"/>
  <c r="BE104" i="5"/>
  <c r="BE105" i="5"/>
  <c r="BE106" i="5"/>
  <c r="BE107" i="5"/>
  <c r="BE108" i="5"/>
  <c r="BE109" i="5"/>
  <c r="BE110" i="5"/>
  <c r="BE111" i="5"/>
  <c r="BE112" i="5"/>
  <c r="BE113" i="5"/>
  <c r="BE114" i="5"/>
  <c r="BE115" i="5"/>
  <c r="BE116" i="5"/>
  <c r="BE117" i="5"/>
  <c r="BE118" i="5"/>
  <c r="BE119" i="5"/>
  <c r="BE120" i="5"/>
  <c r="BE121" i="5"/>
  <c r="BE122" i="5"/>
  <c r="BE123" i="5"/>
  <c r="BE124" i="5"/>
  <c r="BE125" i="5"/>
  <c r="BE126" i="5"/>
  <c r="BE127" i="5"/>
  <c r="BE128" i="5"/>
  <c r="BE129" i="5"/>
  <c r="BE130" i="5"/>
  <c r="BE131" i="5"/>
  <c r="BE132" i="5"/>
  <c r="BE133" i="5"/>
  <c r="BE134" i="5"/>
  <c r="BE135" i="5"/>
  <c r="BE136" i="5"/>
  <c r="BE137" i="5"/>
  <c r="BE138" i="5"/>
  <c r="BE139" i="5"/>
  <c r="BE140" i="5"/>
  <c r="BE141" i="5"/>
  <c r="BE142" i="5"/>
  <c r="BE143" i="5"/>
  <c r="BE144" i="5"/>
  <c r="BE145" i="5"/>
  <c r="BE146" i="5"/>
  <c r="BE147" i="5"/>
  <c r="BE148" i="5"/>
  <c r="BE149" i="5"/>
  <c r="BE150" i="5"/>
  <c r="BE151" i="5"/>
  <c r="BE152" i="5"/>
  <c r="BE153" i="5"/>
  <c r="BE154" i="5"/>
  <c r="BE155" i="5"/>
  <c r="BE156" i="5"/>
  <c r="BE157" i="5"/>
  <c r="BE158" i="5"/>
  <c r="BE159" i="5"/>
  <c r="BE160" i="5"/>
  <c r="BE161" i="5"/>
  <c r="BE162" i="5"/>
  <c r="BE163" i="5"/>
  <c r="BE164" i="5"/>
  <c r="BE165" i="5"/>
  <c r="BE166" i="5"/>
  <c r="BE167" i="5"/>
  <c r="BE168" i="5"/>
  <c r="BE169" i="5"/>
  <c r="BE170" i="5"/>
  <c r="BE171" i="5"/>
  <c r="BE172" i="5"/>
  <c r="BE173" i="5"/>
  <c r="BE174" i="5"/>
  <c r="BE175" i="5"/>
  <c r="BE176" i="5"/>
  <c r="BE177" i="5"/>
  <c r="BE178" i="5"/>
  <c r="BE179" i="5"/>
  <c r="BE180" i="5"/>
  <c r="BE181" i="5"/>
  <c r="BE182" i="5"/>
  <c r="BE183" i="5"/>
  <c r="BE184" i="5"/>
  <c r="BE185" i="5"/>
  <c r="BE186" i="5"/>
  <c r="BE187" i="5"/>
  <c r="BE188" i="5"/>
  <c r="BE189" i="5"/>
  <c r="BE190" i="5"/>
  <c r="BE191" i="5"/>
  <c r="BE192" i="5"/>
  <c r="BE193" i="5"/>
  <c r="BE194" i="5"/>
  <c r="BE195" i="5"/>
  <c r="BE196" i="5"/>
  <c r="BE197" i="5"/>
  <c r="BE198" i="5"/>
  <c r="BE199" i="5"/>
  <c r="BE200" i="5"/>
  <c r="BE201" i="5"/>
  <c r="BE202" i="5"/>
  <c r="BE203" i="5"/>
  <c r="BE204" i="5"/>
  <c r="BE205" i="5"/>
  <c r="BE206" i="5"/>
  <c r="BE207" i="5"/>
  <c r="BE208" i="5"/>
  <c r="B12" i="5"/>
  <c r="H8" i="18"/>
  <c r="I8" i="18"/>
  <c r="H9" i="18"/>
  <c r="I9" i="18"/>
  <c r="H10" i="18"/>
  <c r="I10" i="18"/>
  <c r="H11" i="18"/>
  <c r="I11" i="18"/>
  <c r="H12" i="18"/>
  <c r="J12" i="18" s="1"/>
  <c r="I12" i="18"/>
  <c r="H13" i="18"/>
  <c r="I13" i="18"/>
  <c r="H14" i="18"/>
  <c r="I14" i="18"/>
  <c r="H15" i="18"/>
  <c r="I15" i="18"/>
  <c r="H16" i="18"/>
  <c r="I16" i="18"/>
  <c r="H17" i="18"/>
  <c r="I17" i="18"/>
  <c r="H18" i="18"/>
  <c r="I18" i="18"/>
  <c r="H19" i="18"/>
  <c r="I19" i="18"/>
  <c r="H20" i="18"/>
  <c r="I20" i="18"/>
  <c r="H21" i="18"/>
  <c r="I21" i="18"/>
  <c r="J21" i="18"/>
  <c r="H22" i="18"/>
  <c r="J22" i="18" s="1"/>
  <c r="L24" i="5" s="1"/>
  <c r="I22" i="18"/>
  <c r="H23" i="18"/>
  <c r="J23" i="18" s="1"/>
  <c r="L25" i="5" s="1"/>
  <c r="I23" i="18"/>
  <c r="H24" i="18"/>
  <c r="I24" i="18"/>
  <c r="J24" i="18"/>
  <c r="L26" i="5" s="1"/>
  <c r="H25" i="18"/>
  <c r="J25" i="18" s="1"/>
  <c r="L27" i="5" s="1"/>
  <c r="I25" i="18"/>
  <c r="H26" i="18"/>
  <c r="J26" i="18" s="1"/>
  <c r="L28" i="5" s="1"/>
  <c r="I26" i="18"/>
  <c r="H27" i="18"/>
  <c r="J27" i="18" s="1"/>
  <c r="L29" i="5" s="1"/>
  <c r="I27" i="18"/>
  <c r="H28" i="18"/>
  <c r="I28" i="18"/>
  <c r="J28" i="18"/>
  <c r="L30" i="5" s="1"/>
  <c r="H29" i="18"/>
  <c r="J29" i="18" s="1"/>
  <c r="L31" i="5" s="1"/>
  <c r="I29" i="18"/>
  <c r="H30" i="18"/>
  <c r="J30" i="18" s="1"/>
  <c r="I30" i="18"/>
  <c r="H31" i="18"/>
  <c r="J31" i="18" s="1"/>
  <c r="L33" i="5" s="1"/>
  <c r="I31" i="18"/>
  <c r="H32" i="18"/>
  <c r="I32" i="18"/>
  <c r="J32" i="18"/>
  <c r="L34" i="5" s="1"/>
  <c r="H33" i="18"/>
  <c r="J33" i="18" s="1"/>
  <c r="L35" i="5" s="1"/>
  <c r="I33" i="18"/>
  <c r="H34" i="18"/>
  <c r="I34" i="18"/>
  <c r="J34" i="18"/>
  <c r="L36" i="5" s="1"/>
  <c r="H35" i="18"/>
  <c r="J35" i="18" s="1"/>
  <c r="L37" i="5" s="1"/>
  <c r="I35" i="18"/>
  <c r="H36" i="18"/>
  <c r="I36" i="18"/>
  <c r="J36" i="18"/>
  <c r="L38" i="5" s="1"/>
  <c r="H37" i="18"/>
  <c r="I37" i="18"/>
  <c r="J37" i="18"/>
  <c r="L39" i="5" s="1"/>
  <c r="H38" i="18"/>
  <c r="J38" i="18" s="1"/>
  <c r="L40" i="5" s="1"/>
  <c r="I38" i="18"/>
  <c r="H39" i="18"/>
  <c r="J39" i="18" s="1"/>
  <c r="L41" i="5" s="1"/>
  <c r="I39" i="18"/>
  <c r="H40" i="18"/>
  <c r="I40" i="18"/>
  <c r="J40" i="18"/>
  <c r="L42" i="5" s="1"/>
  <c r="H41" i="18"/>
  <c r="J41" i="18" s="1"/>
  <c r="L43" i="5" s="1"/>
  <c r="I41" i="18"/>
  <c r="H42" i="18"/>
  <c r="I42" i="18"/>
  <c r="J42" i="18"/>
  <c r="H43" i="18"/>
  <c r="J43" i="18" s="1"/>
  <c r="L45" i="5" s="1"/>
  <c r="I43" i="18"/>
  <c r="H44" i="18"/>
  <c r="I44" i="18"/>
  <c r="J44" i="18"/>
  <c r="L46" i="5" s="1"/>
  <c r="H45" i="18"/>
  <c r="I45" i="18"/>
  <c r="J45" i="18"/>
  <c r="L47" i="5" s="1"/>
  <c r="H46" i="18"/>
  <c r="J46" i="18" s="1"/>
  <c r="L48" i="5" s="1"/>
  <c r="I46" i="18"/>
  <c r="H47" i="18"/>
  <c r="J47" i="18" s="1"/>
  <c r="L49" i="5" s="1"/>
  <c r="I47" i="18"/>
  <c r="H48" i="18"/>
  <c r="I48" i="18"/>
  <c r="J48" i="18"/>
  <c r="L50" i="5" s="1"/>
  <c r="H49" i="18"/>
  <c r="J49" i="18" s="1"/>
  <c r="L51" i="5" s="1"/>
  <c r="I49" i="18"/>
  <c r="H50" i="18"/>
  <c r="I50" i="18"/>
  <c r="J50" i="18"/>
  <c r="H51" i="18"/>
  <c r="J51" i="18" s="1"/>
  <c r="L53" i="5" s="1"/>
  <c r="I51" i="18"/>
  <c r="H52" i="18"/>
  <c r="I52" i="18"/>
  <c r="J52" i="18"/>
  <c r="L54" i="5" s="1"/>
  <c r="H53" i="18"/>
  <c r="I53" i="18"/>
  <c r="J53" i="18"/>
  <c r="L55" i="5" s="1"/>
  <c r="H54" i="18"/>
  <c r="J54" i="18" s="1"/>
  <c r="L56" i="5" s="1"/>
  <c r="I54" i="18"/>
  <c r="H55" i="18"/>
  <c r="J55" i="18" s="1"/>
  <c r="L57" i="5" s="1"/>
  <c r="I55" i="18"/>
  <c r="H56" i="18"/>
  <c r="I56" i="18"/>
  <c r="J56" i="18"/>
  <c r="L58" i="5" s="1"/>
  <c r="H57" i="18"/>
  <c r="J57" i="18" s="1"/>
  <c r="L59" i="5" s="1"/>
  <c r="I57" i="18"/>
  <c r="H58" i="18"/>
  <c r="I58" i="18"/>
  <c r="J58" i="18"/>
  <c r="L60" i="5" s="1"/>
  <c r="H59" i="18"/>
  <c r="J59" i="18" s="1"/>
  <c r="L61" i="5" s="1"/>
  <c r="I59" i="18"/>
  <c r="H60" i="18"/>
  <c r="I60" i="18"/>
  <c r="J60" i="18"/>
  <c r="L62" i="5" s="1"/>
  <c r="H61" i="18"/>
  <c r="I61" i="18"/>
  <c r="J61" i="18"/>
  <c r="L63" i="5" s="1"/>
  <c r="H62" i="18"/>
  <c r="J62" i="18" s="1"/>
  <c r="L64" i="5" s="1"/>
  <c r="I62" i="18"/>
  <c r="H63" i="18"/>
  <c r="J63" i="18" s="1"/>
  <c r="L65" i="5" s="1"/>
  <c r="I63" i="18"/>
  <c r="H64" i="18"/>
  <c r="I64" i="18"/>
  <c r="J64" i="18"/>
  <c r="L66" i="5" s="1"/>
  <c r="H65" i="18"/>
  <c r="J65" i="18" s="1"/>
  <c r="L67" i="5" s="1"/>
  <c r="I65" i="18"/>
  <c r="H66" i="18"/>
  <c r="I66" i="18"/>
  <c r="J66" i="18"/>
  <c r="H67" i="18"/>
  <c r="J67" i="18" s="1"/>
  <c r="L69" i="5" s="1"/>
  <c r="I67" i="18"/>
  <c r="H68" i="18"/>
  <c r="I68" i="18"/>
  <c r="J68" i="18"/>
  <c r="L70" i="5" s="1"/>
  <c r="H69" i="18"/>
  <c r="I69" i="18"/>
  <c r="J69" i="18"/>
  <c r="H70" i="18"/>
  <c r="J70" i="18" s="1"/>
  <c r="L72" i="5" s="1"/>
  <c r="I70" i="18"/>
  <c r="H71" i="18"/>
  <c r="J71" i="18" s="1"/>
  <c r="L73" i="5" s="1"/>
  <c r="I71" i="18"/>
  <c r="H72" i="18"/>
  <c r="I72" i="18"/>
  <c r="J72" i="18"/>
  <c r="H73" i="18"/>
  <c r="J73" i="18" s="1"/>
  <c r="L75" i="5" s="1"/>
  <c r="I73" i="18"/>
  <c r="H74" i="18"/>
  <c r="I74" i="18"/>
  <c r="J74" i="18"/>
  <c r="L76" i="5" s="1"/>
  <c r="H75" i="18"/>
  <c r="J75" i="18" s="1"/>
  <c r="L77" i="5" s="1"/>
  <c r="I75" i="18"/>
  <c r="H76" i="18"/>
  <c r="I76" i="18"/>
  <c r="J76" i="18"/>
  <c r="H77" i="18"/>
  <c r="I77" i="18"/>
  <c r="J77" i="18"/>
  <c r="L79" i="5" s="1"/>
  <c r="H78" i="18"/>
  <c r="J78" i="18" s="1"/>
  <c r="L80" i="5" s="1"/>
  <c r="I78" i="18"/>
  <c r="H79" i="18"/>
  <c r="J79" i="18" s="1"/>
  <c r="L81" i="5" s="1"/>
  <c r="I79" i="18"/>
  <c r="H80" i="18"/>
  <c r="I80" i="18"/>
  <c r="J80" i="18"/>
  <c r="L82" i="5" s="1"/>
  <c r="H81" i="18"/>
  <c r="J81" i="18" s="1"/>
  <c r="L83" i="5" s="1"/>
  <c r="I81" i="18"/>
  <c r="H82" i="18"/>
  <c r="I82" i="18"/>
  <c r="J82" i="18"/>
  <c r="L84" i="5" s="1"/>
  <c r="H83" i="18"/>
  <c r="J83" i="18" s="1"/>
  <c r="L85" i="5" s="1"/>
  <c r="I83" i="18"/>
  <c r="H84" i="18"/>
  <c r="I84" i="18"/>
  <c r="J84" i="18"/>
  <c r="L86" i="5" s="1"/>
  <c r="H85" i="18"/>
  <c r="I85" i="18"/>
  <c r="J85" i="18"/>
  <c r="L87" i="5" s="1"/>
  <c r="H86" i="18"/>
  <c r="J86" i="18" s="1"/>
  <c r="L88" i="5" s="1"/>
  <c r="I86" i="18"/>
  <c r="H87" i="18"/>
  <c r="J87" i="18" s="1"/>
  <c r="L89" i="5" s="1"/>
  <c r="I87" i="18"/>
  <c r="H88" i="18"/>
  <c r="I88" i="18"/>
  <c r="J88" i="18"/>
  <c r="L90" i="5" s="1"/>
  <c r="H89" i="18"/>
  <c r="J89" i="18" s="1"/>
  <c r="L91" i="5" s="1"/>
  <c r="I89" i="18"/>
  <c r="H90" i="18"/>
  <c r="I90" i="18"/>
  <c r="J90" i="18"/>
  <c r="L92" i="5" s="1"/>
  <c r="H91" i="18"/>
  <c r="J91" i="18" s="1"/>
  <c r="L93" i="5" s="1"/>
  <c r="I91" i="18"/>
  <c r="H92" i="18"/>
  <c r="I92" i="18"/>
  <c r="J92" i="18"/>
  <c r="L94" i="5" s="1"/>
  <c r="H93" i="18"/>
  <c r="I93" i="18"/>
  <c r="J93" i="18"/>
  <c r="L95" i="5" s="1"/>
  <c r="H94" i="18"/>
  <c r="J94" i="18" s="1"/>
  <c r="L96" i="5" s="1"/>
  <c r="I94" i="18"/>
  <c r="H95" i="18"/>
  <c r="J95" i="18" s="1"/>
  <c r="L97" i="5" s="1"/>
  <c r="I95" i="18"/>
  <c r="H96" i="18"/>
  <c r="I96" i="18"/>
  <c r="J96" i="18"/>
  <c r="L98" i="5" s="1"/>
  <c r="H97" i="18"/>
  <c r="J97" i="18" s="1"/>
  <c r="L99" i="5" s="1"/>
  <c r="I97" i="18"/>
  <c r="H98" i="18"/>
  <c r="I98" i="18"/>
  <c r="J98" i="18"/>
  <c r="I102" i="18"/>
  <c r="B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B11"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10" i="5"/>
  <c r="C9" i="5"/>
  <c r="B3" i="18"/>
  <c r="J129" i="18"/>
  <c r="L131" i="5" s="1"/>
  <c r="J193" i="18"/>
  <c r="L195" i="5" s="1"/>
  <c r="I7" i="18"/>
  <c r="I99" i="18"/>
  <c r="I100" i="18"/>
  <c r="I101" i="18"/>
  <c r="I103" i="18"/>
  <c r="I104" i="18"/>
  <c r="I105" i="18"/>
  <c r="I106" i="18"/>
  <c r="I107" i="18"/>
  <c r="I108" i="18"/>
  <c r="I109" i="18"/>
  <c r="I110" i="18"/>
  <c r="I111" i="18"/>
  <c r="I112" i="18"/>
  <c r="I113" i="18"/>
  <c r="I114" i="18"/>
  <c r="I115" i="18"/>
  <c r="I116" i="18"/>
  <c r="I117" i="18"/>
  <c r="I118" i="18"/>
  <c r="I119" i="18"/>
  <c r="I120" i="18"/>
  <c r="I121" i="18"/>
  <c r="I122" i="18"/>
  <c r="I123" i="18"/>
  <c r="I124" i="18"/>
  <c r="I125" i="18"/>
  <c r="I126" i="18"/>
  <c r="I127" i="18"/>
  <c r="I128" i="18"/>
  <c r="I129" i="18"/>
  <c r="I130" i="18"/>
  <c r="I131" i="18"/>
  <c r="I132" i="18"/>
  <c r="I133" i="18"/>
  <c r="I134" i="18"/>
  <c r="I135" i="18"/>
  <c r="I136" i="18"/>
  <c r="I137" i="18"/>
  <c r="I138" i="18"/>
  <c r="I139" i="18"/>
  <c r="I140" i="18"/>
  <c r="I141" i="18"/>
  <c r="I142" i="18"/>
  <c r="I143" i="18"/>
  <c r="I144" i="18"/>
  <c r="I145" i="18"/>
  <c r="I146" i="18"/>
  <c r="I147" i="18"/>
  <c r="I148" i="18"/>
  <c r="I149" i="18"/>
  <c r="I150" i="18"/>
  <c r="I151" i="18"/>
  <c r="I152" i="18"/>
  <c r="I153" i="18"/>
  <c r="I154" i="18"/>
  <c r="I155" i="18"/>
  <c r="I156" i="18"/>
  <c r="I157" i="18"/>
  <c r="I158" i="18"/>
  <c r="I159" i="18"/>
  <c r="I160" i="18"/>
  <c r="I161" i="18"/>
  <c r="I162" i="18"/>
  <c r="I163" i="18"/>
  <c r="I164" i="18"/>
  <c r="I165" i="18"/>
  <c r="I166" i="18"/>
  <c r="I167" i="18"/>
  <c r="I168" i="18"/>
  <c r="I169" i="18"/>
  <c r="I170" i="18"/>
  <c r="I171" i="18"/>
  <c r="I172" i="18"/>
  <c r="I173" i="18"/>
  <c r="I174" i="18"/>
  <c r="I175" i="18"/>
  <c r="I176" i="18"/>
  <c r="I177" i="18"/>
  <c r="I178" i="18"/>
  <c r="I179" i="18"/>
  <c r="I180" i="18"/>
  <c r="I181" i="18"/>
  <c r="I182" i="18"/>
  <c r="I183" i="18"/>
  <c r="I184" i="18"/>
  <c r="I185" i="18"/>
  <c r="I186" i="18"/>
  <c r="I187" i="18"/>
  <c r="I188" i="18"/>
  <c r="I189" i="18"/>
  <c r="I190" i="18"/>
  <c r="I191" i="18"/>
  <c r="I192" i="18"/>
  <c r="I193" i="18"/>
  <c r="I194" i="18"/>
  <c r="I195" i="18"/>
  <c r="I196" i="18"/>
  <c r="I197" i="18"/>
  <c r="I198" i="18"/>
  <c r="I199" i="18"/>
  <c r="I200" i="18"/>
  <c r="I201" i="18"/>
  <c r="I202" i="18"/>
  <c r="I203" i="18"/>
  <c r="I204" i="18"/>
  <c r="I205" i="18"/>
  <c r="I206" i="18"/>
  <c r="I207" i="18"/>
  <c r="L23" i="5"/>
  <c r="L44" i="5"/>
  <c r="L52" i="5"/>
  <c r="L68" i="5"/>
  <c r="L71" i="5"/>
  <c r="L74" i="5"/>
  <c r="L78" i="5"/>
  <c r="L100" i="5"/>
  <c r="H99" i="18"/>
  <c r="J99" i="18" s="1"/>
  <c r="L101" i="5" s="1"/>
  <c r="H100" i="18"/>
  <c r="J100" i="18" s="1"/>
  <c r="L102" i="5" s="1"/>
  <c r="H101" i="18"/>
  <c r="J101" i="18" s="1"/>
  <c r="L103" i="5" s="1"/>
  <c r="H102" i="18"/>
  <c r="J102" i="18" s="1"/>
  <c r="L104" i="5" s="1"/>
  <c r="H103" i="18"/>
  <c r="J103" i="18" s="1"/>
  <c r="L105" i="5" s="1"/>
  <c r="H104" i="18"/>
  <c r="J104" i="18" s="1"/>
  <c r="L106" i="5" s="1"/>
  <c r="H105" i="18"/>
  <c r="J105" i="18" s="1"/>
  <c r="L107" i="5" s="1"/>
  <c r="H106" i="18"/>
  <c r="J106" i="18" s="1"/>
  <c r="L108" i="5" s="1"/>
  <c r="H107" i="18"/>
  <c r="J107" i="18" s="1"/>
  <c r="L109" i="5" s="1"/>
  <c r="H108" i="18"/>
  <c r="J108" i="18" s="1"/>
  <c r="L110" i="5" s="1"/>
  <c r="H109" i="18"/>
  <c r="J109" i="18" s="1"/>
  <c r="L111" i="5" s="1"/>
  <c r="H110" i="18"/>
  <c r="J110" i="18" s="1"/>
  <c r="L112" i="5" s="1"/>
  <c r="H111" i="18"/>
  <c r="J111" i="18" s="1"/>
  <c r="L113" i="5" s="1"/>
  <c r="H112" i="18"/>
  <c r="J112" i="18" s="1"/>
  <c r="L114" i="5" s="1"/>
  <c r="H113" i="18"/>
  <c r="J113" i="18" s="1"/>
  <c r="L115" i="5" s="1"/>
  <c r="H114" i="18"/>
  <c r="J114" i="18" s="1"/>
  <c r="L116" i="5" s="1"/>
  <c r="H115" i="18"/>
  <c r="J115" i="18" s="1"/>
  <c r="L117" i="5" s="1"/>
  <c r="H116" i="18"/>
  <c r="J116" i="18" s="1"/>
  <c r="L118" i="5" s="1"/>
  <c r="H117" i="18"/>
  <c r="J117" i="18" s="1"/>
  <c r="L119" i="5" s="1"/>
  <c r="H118" i="18"/>
  <c r="J118" i="18" s="1"/>
  <c r="L120" i="5" s="1"/>
  <c r="H119" i="18"/>
  <c r="J119" i="18" s="1"/>
  <c r="L121" i="5" s="1"/>
  <c r="H120" i="18"/>
  <c r="J120" i="18" s="1"/>
  <c r="L122" i="5" s="1"/>
  <c r="H121" i="18"/>
  <c r="J121" i="18" s="1"/>
  <c r="L123" i="5" s="1"/>
  <c r="H122" i="18"/>
  <c r="J122" i="18" s="1"/>
  <c r="L124" i="5" s="1"/>
  <c r="H123" i="18"/>
  <c r="J123" i="18" s="1"/>
  <c r="L125" i="5" s="1"/>
  <c r="H124" i="18"/>
  <c r="J124" i="18" s="1"/>
  <c r="L126" i="5" s="1"/>
  <c r="H125" i="18"/>
  <c r="J125" i="18" s="1"/>
  <c r="L127" i="5" s="1"/>
  <c r="H126" i="18"/>
  <c r="J126" i="18" s="1"/>
  <c r="L128" i="5" s="1"/>
  <c r="H127" i="18"/>
  <c r="J127" i="18" s="1"/>
  <c r="L129" i="5" s="1"/>
  <c r="H128" i="18"/>
  <c r="J128" i="18" s="1"/>
  <c r="L130" i="5" s="1"/>
  <c r="H129" i="18"/>
  <c r="H130" i="18"/>
  <c r="J130" i="18" s="1"/>
  <c r="L132" i="5" s="1"/>
  <c r="H131" i="18"/>
  <c r="J131" i="18" s="1"/>
  <c r="L133" i="5" s="1"/>
  <c r="H132" i="18"/>
  <c r="J132" i="18" s="1"/>
  <c r="L134" i="5" s="1"/>
  <c r="H133" i="18"/>
  <c r="J133" i="18" s="1"/>
  <c r="L135" i="5" s="1"/>
  <c r="H134" i="18"/>
  <c r="J134" i="18" s="1"/>
  <c r="L136" i="5" s="1"/>
  <c r="H135" i="18"/>
  <c r="J135" i="18" s="1"/>
  <c r="L137" i="5" s="1"/>
  <c r="H136" i="18"/>
  <c r="J136" i="18" s="1"/>
  <c r="L138" i="5" s="1"/>
  <c r="H137" i="18"/>
  <c r="J137" i="18" s="1"/>
  <c r="L139" i="5" s="1"/>
  <c r="H138" i="18"/>
  <c r="J138" i="18" s="1"/>
  <c r="L140" i="5" s="1"/>
  <c r="H139" i="18"/>
  <c r="J139" i="18" s="1"/>
  <c r="L141" i="5" s="1"/>
  <c r="H140" i="18"/>
  <c r="J140" i="18" s="1"/>
  <c r="L142" i="5" s="1"/>
  <c r="H141" i="18"/>
  <c r="J141" i="18" s="1"/>
  <c r="L143" i="5" s="1"/>
  <c r="H142" i="18"/>
  <c r="J142" i="18" s="1"/>
  <c r="L144" i="5" s="1"/>
  <c r="H143" i="18"/>
  <c r="J143" i="18" s="1"/>
  <c r="L145" i="5" s="1"/>
  <c r="H144" i="18"/>
  <c r="J144" i="18" s="1"/>
  <c r="L146" i="5" s="1"/>
  <c r="H145" i="18"/>
  <c r="J145" i="18" s="1"/>
  <c r="L147" i="5" s="1"/>
  <c r="H146" i="18"/>
  <c r="J146" i="18" s="1"/>
  <c r="L148" i="5" s="1"/>
  <c r="H147" i="18"/>
  <c r="J147" i="18" s="1"/>
  <c r="L149" i="5" s="1"/>
  <c r="H148" i="18"/>
  <c r="J148" i="18" s="1"/>
  <c r="L150" i="5" s="1"/>
  <c r="H149" i="18"/>
  <c r="J149" i="18" s="1"/>
  <c r="L151" i="5" s="1"/>
  <c r="H150" i="18"/>
  <c r="J150" i="18" s="1"/>
  <c r="L152" i="5" s="1"/>
  <c r="H151" i="18"/>
  <c r="J151" i="18" s="1"/>
  <c r="L153" i="5" s="1"/>
  <c r="H152" i="18"/>
  <c r="J152" i="18" s="1"/>
  <c r="L154" i="5" s="1"/>
  <c r="H153" i="18"/>
  <c r="J153" i="18" s="1"/>
  <c r="L155" i="5" s="1"/>
  <c r="H154" i="18"/>
  <c r="J154" i="18" s="1"/>
  <c r="L156" i="5" s="1"/>
  <c r="H155" i="18"/>
  <c r="J155" i="18" s="1"/>
  <c r="L157" i="5" s="1"/>
  <c r="H156" i="18"/>
  <c r="J156" i="18" s="1"/>
  <c r="L158" i="5" s="1"/>
  <c r="H157" i="18"/>
  <c r="J157" i="18" s="1"/>
  <c r="L159" i="5" s="1"/>
  <c r="H158" i="18"/>
  <c r="J158" i="18" s="1"/>
  <c r="L160" i="5" s="1"/>
  <c r="H159" i="18"/>
  <c r="J159" i="18" s="1"/>
  <c r="L161" i="5" s="1"/>
  <c r="H160" i="18"/>
  <c r="J160" i="18" s="1"/>
  <c r="L162" i="5" s="1"/>
  <c r="H161" i="18"/>
  <c r="J161" i="18" s="1"/>
  <c r="L163" i="5" s="1"/>
  <c r="H162" i="18"/>
  <c r="J162" i="18" s="1"/>
  <c r="L164" i="5" s="1"/>
  <c r="H163" i="18"/>
  <c r="J163" i="18" s="1"/>
  <c r="L165" i="5" s="1"/>
  <c r="H164" i="18"/>
  <c r="J164" i="18" s="1"/>
  <c r="L166" i="5" s="1"/>
  <c r="H165" i="18"/>
  <c r="J165" i="18" s="1"/>
  <c r="L167" i="5" s="1"/>
  <c r="H166" i="18"/>
  <c r="J166" i="18" s="1"/>
  <c r="L168" i="5" s="1"/>
  <c r="H167" i="18"/>
  <c r="J167" i="18" s="1"/>
  <c r="L169" i="5" s="1"/>
  <c r="H168" i="18"/>
  <c r="J168" i="18" s="1"/>
  <c r="L170" i="5" s="1"/>
  <c r="H169" i="18"/>
  <c r="J169" i="18" s="1"/>
  <c r="L171" i="5" s="1"/>
  <c r="H170" i="18"/>
  <c r="J170" i="18" s="1"/>
  <c r="L172" i="5" s="1"/>
  <c r="H171" i="18"/>
  <c r="J171" i="18" s="1"/>
  <c r="L173" i="5" s="1"/>
  <c r="H172" i="18"/>
  <c r="J172" i="18" s="1"/>
  <c r="L174" i="5" s="1"/>
  <c r="H173" i="18"/>
  <c r="J173" i="18" s="1"/>
  <c r="L175" i="5" s="1"/>
  <c r="H174" i="18"/>
  <c r="J174" i="18" s="1"/>
  <c r="L176" i="5" s="1"/>
  <c r="H175" i="18"/>
  <c r="J175" i="18" s="1"/>
  <c r="L177" i="5" s="1"/>
  <c r="H176" i="18"/>
  <c r="J176" i="18" s="1"/>
  <c r="L178" i="5" s="1"/>
  <c r="H177" i="18"/>
  <c r="J177" i="18" s="1"/>
  <c r="L179" i="5" s="1"/>
  <c r="H178" i="18"/>
  <c r="J178" i="18" s="1"/>
  <c r="L180" i="5" s="1"/>
  <c r="H179" i="18"/>
  <c r="J179" i="18" s="1"/>
  <c r="L181" i="5" s="1"/>
  <c r="H180" i="18"/>
  <c r="J180" i="18" s="1"/>
  <c r="L182" i="5" s="1"/>
  <c r="H181" i="18"/>
  <c r="J181" i="18" s="1"/>
  <c r="L183" i="5" s="1"/>
  <c r="H182" i="18"/>
  <c r="J182" i="18" s="1"/>
  <c r="L184" i="5" s="1"/>
  <c r="H183" i="18"/>
  <c r="J183" i="18" s="1"/>
  <c r="L185" i="5" s="1"/>
  <c r="H184" i="18"/>
  <c r="J184" i="18" s="1"/>
  <c r="L186" i="5" s="1"/>
  <c r="H185" i="18"/>
  <c r="J185" i="18" s="1"/>
  <c r="L187" i="5" s="1"/>
  <c r="H186" i="18"/>
  <c r="J186" i="18" s="1"/>
  <c r="L188" i="5" s="1"/>
  <c r="H187" i="18"/>
  <c r="J187" i="18" s="1"/>
  <c r="L189" i="5" s="1"/>
  <c r="H188" i="18"/>
  <c r="J188" i="18" s="1"/>
  <c r="L190" i="5" s="1"/>
  <c r="H189" i="18"/>
  <c r="J189" i="18" s="1"/>
  <c r="L191" i="5" s="1"/>
  <c r="H190" i="18"/>
  <c r="J190" i="18" s="1"/>
  <c r="L192" i="5" s="1"/>
  <c r="H191" i="18"/>
  <c r="J191" i="18" s="1"/>
  <c r="L193" i="5" s="1"/>
  <c r="H192" i="18"/>
  <c r="J192" i="18" s="1"/>
  <c r="L194" i="5" s="1"/>
  <c r="H193" i="18"/>
  <c r="H194" i="18"/>
  <c r="J194" i="18" s="1"/>
  <c r="L196" i="5" s="1"/>
  <c r="H195" i="18"/>
  <c r="J195" i="18" s="1"/>
  <c r="L197" i="5" s="1"/>
  <c r="H196" i="18"/>
  <c r="J196" i="18" s="1"/>
  <c r="L198" i="5" s="1"/>
  <c r="H197" i="18"/>
  <c r="J197" i="18" s="1"/>
  <c r="L199" i="5" s="1"/>
  <c r="H198" i="18"/>
  <c r="J198" i="18" s="1"/>
  <c r="L200" i="5" s="1"/>
  <c r="H199" i="18"/>
  <c r="J199" i="18" s="1"/>
  <c r="L201" i="5" s="1"/>
  <c r="H200" i="18"/>
  <c r="J200" i="18" s="1"/>
  <c r="L202" i="5" s="1"/>
  <c r="H201" i="18"/>
  <c r="J201" i="18" s="1"/>
  <c r="L203" i="5" s="1"/>
  <c r="H202" i="18"/>
  <c r="J202" i="18" s="1"/>
  <c r="L204" i="5" s="1"/>
  <c r="H203" i="18"/>
  <c r="J203" i="18" s="1"/>
  <c r="L205" i="5" s="1"/>
  <c r="H204" i="18"/>
  <c r="J204" i="18" s="1"/>
  <c r="L206" i="5" s="1"/>
  <c r="H205" i="18"/>
  <c r="J205" i="18" s="1"/>
  <c r="L207" i="5" s="1"/>
  <c r="H206" i="18"/>
  <c r="J206" i="18" s="1"/>
  <c r="L208" i="5" s="1"/>
  <c r="H207" i="18"/>
  <c r="H7" i="18"/>
  <c r="J7" i="18" s="1"/>
  <c r="L9" i="5" s="1"/>
  <c r="S215" i="5"/>
  <c r="S216" i="5"/>
  <c r="S217" i="5"/>
  <c r="S218" i="5"/>
  <c r="S219" i="5"/>
  <c r="S220" i="5"/>
  <c r="S221" i="5"/>
  <c r="S222" i="5"/>
  <c r="S223" i="5"/>
  <c r="S224" i="5"/>
  <c r="S225" i="5"/>
  <c r="S226" i="5"/>
  <c r="S227" i="5"/>
  <c r="S228" i="5"/>
  <c r="S229" i="5"/>
  <c r="S230" i="5"/>
  <c r="S231" i="5"/>
  <c r="S232" i="5"/>
  <c r="S233" i="5"/>
  <c r="S234" i="5"/>
  <c r="S235" i="5"/>
  <c r="S236" i="5"/>
  <c r="S237" i="5"/>
  <c r="S238" i="5"/>
  <c r="S239" i="5"/>
  <c r="S240" i="5"/>
  <c r="S241" i="5"/>
  <c r="S242" i="5"/>
  <c r="S243" i="5"/>
  <c r="S244" i="5"/>
  <c r="S245" i="5"/>
  <c r="S246" i="5"/>
  <c r="S247" i="5"/>
  <c r="S102" i="5"/>
  <c r="S103" i="5"/>
  <c r="S104" i="5"/>
  <c r="S105" i="5"/>
  <c r="S106" i="5"/>
  <c r="S107" i="5"/>
  <c r="S108" i="5"/>
  <c r="S109" i="5"/>
  <c r="S110" i="5"/>
  <c r="S111" i="5"/>
  <c r="S112" i="5"/>
  <c r="S113" i="5"/>
  <c r="S114" i="5"/>
  <c r="S115" i="5"/>
  <c r="S116" i="5"/>
  <c r="S117" i="5"/>
  <c r="S118" i="5"/>
  <c r="S119" i="5"/>
  <c r="S120" i="5"/>
  <c r="S121" i="5"/>
  <c r="S122" i="5"/>
  <c r="S123" i="5"/>
  <c r="S124" i="5"/>
  <c r="S125" i="5"/>
  <c r="S126" i="5"/>
  <c r="S127" i="5"/>
  <c r="S128" i="5"/>
  <c r="S129" i="5"/>
  <c r="S130" i="5"/>
  <c r="S131" i="5"/>
  <c r="S132" i="5"/>
  <c r="S133" i="5"/>
  <c r="S134" i="5"/>
  <c r="S135" i="5"/>
  <c r="S136" i="5"/>
  <c r="S137" i="5"/>
  <c r="S138" i="5"/>
  <c r="S139" i="5"/>
  <c r="S140" i="5"/>
  <c r="S141" i="5"/>
  <c r="S142" i="5"/>
  <c r="S143" i="5"/>
  <c r="S144" i="5"/>
  <c r="S145" i="5"/>
  <c r="S146" i="5"/>
  <c r="S147" i="5"/>
  <c r="S148" i="5"/>
  <c r="S149" i="5"/>
  <c r="S150" i="5"/>
  <c r="S151" i="5"/>
  <c r="S152" i="5"/>
  <c r="S153" i="5"/>
  <c r="S154" i="5"/>
  <c r="S155" i="5"/>
  <c r="S156" i="5"/>
  <c r="S157" i="5"/>
  <c r="S158" i="5"/>
  <c r="S159" i="5"/>
  <c r="S160" i="5"/>
  <c r="S161" i="5"/>
  <c r="S162" i="5"/>
  <c r="S163" i="5"/>
  <c r="S164" i="5"/>
  <c r="S165" i="5"/>
  <c r="S166" i="5"/>
  <c r="S167" i="5"/>
  <c r="S168" i="5"/>
  <c r="S169" i="5"/>
  <c r="S170" i="5"/>
  <c r="S171" i="5"/>
  <c r="S172" i="5"/>
  <c r="S173" i="5"/>
  <c r="S174" i="5"/>
  <c r="S175" i="5"/>
  <c r="S176" i="5"/>
  <c r="S177" i="5"/>
  <c r="S178" i="5"/>
  <c r="S179" i="5"/>
  <c r="S180" i="5"/>
  <c r="S181" i="5"/>
  <c r="S182" i="5"/>
  <c r="S183" i="5"/>
  <c r="S184" i="5"/>
  <c r="S185" i="5"/>
  <c r="S186" i="5"/>
  <c r="S187" i="5"/>
  <c r="S188" i="5"/>
  <c r="S189" i="5"/>
  <c r="S190" i="5"/>
  <c r="S191" i="5"/>
  <c r="S192" i="5"/>
  <c r="S193" i="5"/>
  <c r="S194" i="5"/>
  <c r="S195" i="5"/>
  <c r="S196" i="5"/>
  <c r="S197" i="5"/>
  <c r="S198" i="5"/>
  <c r="S199" i="5"/>
  <c r="S200" i="5"/>
  <c r="S201" i="5"/>
  <c r="S202" i="5"/>
  <c r="S203" i="5"/>
  <c r="S204" i="5"/>
  <c r="S205" i="5"/>
  <c r="S206" i="5"/>
  <c r="S207" i="5"/>
  <c r="S208" i="5"/>
  <c r="J207" i="18" l="1"/>
  <c r="J8" i="18"/>
  <c r="L10" i="5" s="1"/>
  <c r="J18" i="18"/>
  <c r="L20" i="5" s="1"/>
  <c r="J15" i="18"/>
  <c r="J10" i="18"/>
  <c r="L12" i="5" s="1"/>
  <c r="J14" i="18"/>
  <c r="J17" i="18"/>
  <c r="L19" i="5" s="1"/>
  <c r="J20" i="18"/>
  <c r="L22" i="5" s="1"/>
  <c r="J9" i="18"/>
  <c r="L11" i="5" s="1"/>
  <c r="J19" i="18"/>
  <c r="L21" i="5" s="1"/>
  <c r="J11" i="18"/>
  <c r="L13" i="5" s="1"/>
  <c r="J16" i="18"/>
  <c r="L18" i="5" s="1"/>
  <c r="J13" i="18"/>
  <c r="L15" i="5" s="1"/>
  <c r="L17" i="5"/>
  <c r="L14" i="5"/>
  <c r="L32" i="5"/>
  <c r="L16" i="5"/>
  <c r="N254" i="5"/>
  <c r="I255" i="5"/>
  <c r="J255" i="5"/>
  <c r="N255" i="5"/>
  <c r="I256" i="5"/>
  <c r="J256" i="5"/>
  <c r="N256" i="5"/>
  <c r="I257" i="5"/>
  <c r="J257" i="5"/>
  <c r="N257" i="5"/>
  <c r="O257" i="5" s="1"/>
  <c r="I258" i="5"/>
  <c r="J258" i="5"/>
  <c r="N258" i="5"/>
  <c r="I259" i="5"/>
  <c r="J259" i="5"/>
  <c r="N259" i="5"/>
  <c r="O259" i="5" s="1"/>
  <c r="I260" i="5"/>
  <c r="J260" i="5"/>
  <c r="N260" i="5"/>
  <c r="I261" i="5"/>
  <c r="J261" i="5"/>
  <c r="N261" i="5"/>
  <c r="O261" i="5" s="1"/>
  <c r="I262" i="5"/>
  <c r="J262" i="5"/>
  <c r="N262" i="5"/>
  <c r="BD7" i="5"/>
  <c r="O255" i="5" l="1"/>
  <c r="BF255" i="5"/>
  <c r="R255" i="5" s="1"/>
  <c r="BF259" i="5"/>
  <c r="R259" i="5" s="1"/>
  <c r="BF257" i="5"/>
  <c r="R257" i="5" s="1"/>
  <c r="BJ262" i="5"/>
  <c r="BF262" i="5"/>
  <c r="R262" i="5" s="1"/>
  <c r="O262" i="5"/>
  <c r="S262" i="5"/>
  <c r="BH262" i="5"/>
  <c r="P262" i="5"/>
  <c r="BI262" i="5"/>
  <c r="BJ260" i="5"/>
  <c r="BF260" i="5"/>
  <c r="R260" i="5" s="1"/>
  <c r="O260" i="5"/>
  <c r="S260" i="5"/>
  <c r="BH260" i="5"/>
  <c r="P260" i="5"/>
  <c r="BI260" i="5"/>
  <c r="BJ258" i="5"/>
  <c r="BF258" i="5"/>
  <c r="R258" i="5" s="1"/>
  <c r="O258" i="5"/>
  <c r="S258" i="5"/>
  <c r="BH258" i="5"/>
  <c r="P258" i="5"/>
  <c r="BI258" i="5"/>
  <c r="BJ256" i="5"/>
  <c r="BF256" i="5"/>
  <c r="R256" i="5" s="1"/>
  <c r="O256" i="5"/>
  <c r="S256" i="5"/>
  <c r="BH256" i="5"/>
  <c r="P256" i="5"/>
  <c r="BI256" i="5"/>
  <c r="O254" i="5"/>
  <c r="P254" i="5"/>
  <c r="BI254" i="5" s="1"/>
  <c r="BF261" i="5"/>
  <c r="R261" i="5" s="1"/>
  <c r="BJ261" i="5"/>
  <c r="BJ259" i="5"/>
  <c r="BJ257" i="5"/>
  <c r="BJ255" i="5"/>
  <c r="BI261" i="5"/>
  <c r="P261" i="5"/>
  <c r="Q261" i="5" s="1"/>
  <c r="BI259" i="5"/>
  <c r="P259" i="5"/>
  <c r="Q259" i="5" s="1"/>
  <c r="BI257" i="5"/>
  <c r="P257" i="5"/>
  <c r="Q257" i="5" s="1"/>
  <c r="BI255" i="5"/>
  <c r="P255" i="5"/>
  <c r="BH261" i="5"/>
  <c r="S261" i="5"/>
  <c r="BH259" i="5"/>
  <c r="S259" i="5"/>
  <c r="BH257" i="5"/>
  <c r="S257" i="5"/>
  <c r="BH255" i="5"/>
  <c r="S255" i="5"/>
  <c r="AB214" i="5"/>
  <c r="AC214" i="5"/>
  <c r="AB215" i="5"/>
  <c r="AC215" i="5"/>
  <c r="AB216" i="5"/>
  <c r="AC216" i="5"/>
  <c r="AB217" i="5"/>
  <c r="AC217" i="5"/>
  <c r="AB218" i="5"/>
  <c r="AC218" i="5"/>
  <c r="AB219" i="5"/>
  <c r="AC219" i="5"/>
  <c r="AB220" i="5"/>
  <c r="AC220" i="5"/>
  <c r="AB221" i="5"/>
  <c r="AC221" i="5"/>
  <c r="AB222" i="5"/>
  <c r="AC222" i="5"/>
  <c r="AB223" i="5"/>
  <c r="AC223" i="5"/>
  <c r="AB224" i="5"/>
  <c r="AC224" i="5"/>
  <c r="AB225" i="5"/>
  <c r="AC225" i="5"/>
  <c r="AB226" i="5"/>
  <c r="AC226" i="5"/>
  <c r="AB227" i="5"/>
  <c r="AC227" i="5"/>
  <c r="AB228" i="5"/>
  <c r="AC228" i="5"/>
  <c r="AB229" i="5"/>
  <c r="AC229" i="5"/>
  <c r="AB230" i="5"/>
  <c r="AC230" i="5"/>
  <c r="AB231" i="5"/>
  <c r="AC231" i="5"/>
  <c r="AB232" i="5"/>
  <c r="AC232" i="5"/>
  <c r="AB233" i="5"/>
  <c r="AC233" i="5"/>
  <c r="AB234" i="5"/>
  <c r="AC234" i="5"/>
  <c r="AB235" i="5"/>
  <c r="AC235" i="5"/>
  <c r="AB236" i="5"/>
  <c r="AC236" i="5"/>
  <c r="AB237" i="5"/>
  <c r="AC237" i="5"/>
  <c r="AB238" i="5"/>
  <c r="AC238" i="5"/>
  <c r="AB239" i="5"/>
  <c r="AC239" i="5"/>
  <c r="AB240" i="5"/>
  <c r="AC240" i="5"/>
  <c r="AB241" i="5"/>
  <c r="AC241" i="5"/>
  <c r="AB242" i="5"/>
  <c r="AC242" i="5"/>
  <c r="AB243" i="5"/>
  <c r="AC243" i="5"/>
  <c r="AB244" i="5"/>
  <c r="AC244" i="5"/>
  <c r="AB245" i="5"/>
  <c r="AC245" i="5"/>
  <c r="AB246" i="5"/>
  <c r="AC246" i="5"/>
  <c r="AB247" i="5"/>
  <c r="AC247" i="5"/>
  <c r="AB213" i="5"/>
  <c r="AC213" i="5"/>
  <c r="BH254" i="5" l="1"/>
  <c r="Q255" i="5"/>
  <c r="Q256" i="5"/>
  <c r="Q254" i="5"/>
  <c r="BJ254" i="5" s="1"/>
  <c r="Q262" i="5"/>
  <c r="Q260" i="5"/>
  <c r="Q258" i="5"/>
  <c r="AB10" i="5"/>
  <c r="AC10" i="5"/>
  <c r="AB11" i="5"/>
  <c r="AC11" i="5"/>
  <c r="AB12" i="5"/>
  <c r="AC12" i="5"/>
  <c r="AB13" i="5"/>
  <c r="AC13" i="5"/>
  <c r="AB14" i="5"/>
  <c r="AC14" i="5"/>
  <c r="AB15" i="5"/>
  <c r="AC15" i="5"/>
  <c r="AB16" i="5"/>
  <c r="AC16" i="5"/>
  <c r="AB17" i="5"/>
  <c r="AC17" i="5"/>
  <c r="AB18" i="5"/>
  <c r="AC18" i="5"/>
  <c r="AB19" i="5"/>
  <c r="AC19" i="5"/>
  <c r="AB20" i="5"/>
  <c r="AC20" i="5"/>
  <c r="AB21" i="5"/>
  <c r="AC21" i="5"/>
  <c r="AB22" i="5"/>
  <c r="AC22" i="5"/>
  <c r="AB23" i="5"/>
  <c r="AC23" i="5"/>
  <c r="AB24" i="5"/>
  <c r="AC24" i="5"/>
  <c r="AB25" i="5"/>
  <c r="AC25" i="5"/>
  <c r="AB26" i="5"/>
  <c r="AC26" i="5"/>
  <c r="AB27" i="5"/>
  <c r="AC27" i="5"/>
  <c r="AB28" i="5"/>
  <c r="AC28" i="5"/>
  <c r="AB29" i="5"/>
  <c r="AC29" i="5"/>
  <c r="AB30" i="5"/>
  <c r="AC30" i="5"/>
  <c r="AB31" i="5"/>
  <c r="AC31" i="5"/>
  <c r="AB32" i="5"/>
  <c r="AC32" i="5"/>
  <c r="AB33" i="5"/>
  <c r="AC33" i="5"/>
  <c r="AB34" i="5"/>
  <c r="AC34" i="5"/>
  <c r="AB35" i="5"/>
  <c r="AC35" i="5"/>
  <c r="AB36" i="5"/>
  <c r="AC36" i="5"/>
  <c r="AB37" i="5"/>
  <c r="AC37" i="5"/>
  <c r="AB38" i="5"/>
  <c r="AC38" i="5"/>
  <c r="AB39" i="5"/>
  <c r="AC39" i="5"/>
  <c r="AB40" i="5"/>
  <c r="AC40" i="5"/>
  <c r="AB41" i="5"/>
  <c r="AC41" i="5"/>
  <c r="AB42" i="5"/>
  <c r="AC42" i="5"/>
  <c r="AB43" i="5"/>
  <c r="AC43" i="5"/>
  <c r="AB44" i="5"/>
  <c r="AC44" i="5"/>
  <c r="AB45" i="5"/>
  <c r="AC45" i="5"/>
  <c r="AB46" i="5"/>
  <c r="AC46" i="5"/>
  <c r="AB47" i="5"/>
  <c r="AC47" i="5"/>
  <c r="AB48" i="5"/>
  <c r="AC48" i="5"/>
  <c r="AB49" i="5"/>
  <c r="AC49" i="5"/>
  <c r="AB50" i="5"/>
  <c r="AC50" i="5"/>
  <c r="AB51" i="5"/>
  <c r="AC51" i="5"/>
  <c r="AB52" i="5"/>
  <c r="AC52" i="5"/>
  <c r="AB53" i="5"/>
  <c r="AC53" i="5"/>
  <c r="AB54" i="5"/>
  <c r="AC54" i="5"/>
  <c r="AB55" i="5"/>
  <c r="AC55" i="5"/>
  <c r="AB56" i="5"/>
  <c r="AC56" i="5"/>
  <c r="AB57" i="5"/>
  <c r="AC57" i="5"/>
  <c r="AB58" i="5"/>
  <c r="AC58" i="5"/>
  <c r="AB59" i="5"/>
  <c r="AC59" i="5"/>
  <c r="AB60" i="5"/>
  <c r="AC60" i="5"/>
  <c r="AB61" i="5"/>
  <c r="AC61" i="5"/>
  <c r="AB62" i="5"/>
  <c r="AC62" i="5"/>
  <c r="AB63" i="5"/>
  <c r="AC63" i="5"/>
  <c r="AB64" i="5"/>
  <c r="AC64" i="5"/>
  <c r="AB65" i="5"/>
  <c r="AC65" i="5"/>
  <c r="AB66" i="5"/>
  <c r="AC66" i="5"/>
  <c r="AB67" i="5"/>
  <c r="AC67" i="5"/>
  <c r="AB68" i="5"/>
  <c r="AC68" i="5"/>
  <c r="AB69" i="5"/>
  <c r="AC69" i="5"/>
  <c r="AB70" i="5"/>
  <c r="AC70" i="5"/>
  <c r="AB71" i="5"/>
  <c r="AC71" i="5"/>
  <c r="AB72" i="5"/>
  <c r="AC72" i="5"/>
  <c r="AB73" i="5"/>
  <c r="AC73" i="5"/>
  <c r="AB74" i="5"/>
  <c r="AC74" i="5"/>
  <c r="AB75" i="5"/>
  <c r="AC75" i="5"/>
  <c r="AB76" i="5"/>
  <c r="AC76" i="5"/>
  <c r="AB77" i="5"/>
  <c r="AC77" i="5"/>
  <c r="AB78" i="5"/>
  <c r="AC78" i="5"/>
  <c r="AB79" i="5"/>
  <c r="AC79" i="5"/>
  <c r="AB80" i="5"/>
  <c r="AC80" i="5"/>
  <c r="AB81" i="5"/>
  <c r="AC81" i="5"/>
  <c r="AB82" i="5"/>
  <c r="AC82" i="5"/>
  <c r="AB83" i="5"/>
  <c r="AC83" i="5"/>
  <c r="AB84" i="5"/>
  <c r="AC84" i="5"/>
  <c r="AB85" i="5"/>
  <c r="AC85" i="5"/>
  <c r="AB86" i="5"/>
  <c r="AC86" i="5"/>
  <c r="AB87" i="5"/>
  <c r="AC87" i="5"/>
  <c r="AB88" i="5"/>
  <c r="AC88" i="5"/>
  <c r="AB89" i="5"/>
  <c r="AC89" i="5"/>
  <c r="AB90" i="5"/>
  <c r="AC90" i="5"/>
  <c r="AB91" i="5"/>
  <c r="AC91" i="5"/>
  <c r="AB92" i="5"/>
  <c r="AC92" i="5"/>
  <c r="AB93" i="5"/>
  <c r="AC93" i="5"/>
  <c r="AB94" i="5"/>
  <c r="AC94" i="5"/>
  <c r="AB95" i="5"/>
  <c r="AC95" i="5"/>
  <c r="AB96" i="5"/>
  <c r="AC96" i="5"/>
  <c r="AB97" i="5"/>
  <c r="AC97" i="5"/>
  <c r="AB98" i="5"/>
  <c r="AC98" i="5"/>
  <c r="AB99" i="5"/>
  <c r="AC99" i="5"/>
  <c r="AB100" i="5"/>
  <c r="AC100" i="5"/>
  <c r="AB101" i="5"/>
  <c r="AC101" i="5"/>
  <c r="AB102" i="5"/>
  <c r="AC102" i="5"/>
  <c r="AB103" i="5"/>
  <c r="AC103" i="5"/>
  <c r="AB104" i="5"/>
  <c r="AC104" i="5"/>
  <c r="AB105" i="5"/>
  <c r="AC105" i="5"/>
  <c r="AB106" i="5"/>
  <c r="AC106" i="5"/>
  <c r="AB107" i="5"/>
  <c r="AC107" i="5"/>
  <c r="AB108" i="5"/>
  <c r="AC108" i="5"/>
  <c r="AB109" i="5"/>
  <c r="AC109" i="5"/>
  <c r="AB110" i="5"/>
  <c r="AC110" i="5"/>
  <c r="AB111" i="5"/>
  <c r="AC111" i="5"/>
  <c r="AB112" i="5"/>
  <c r="AC112" i="5"/>
  <c r="AB113" i="5"/>
  <c r="AC113" i="5"/>
  <c r="AB114" i="5"/>
  <c r="AC114" i="5"/>
  <c r="AB115" i="5"/>
  <c r="AC115" i="5"/>
  <c r="AB116" i="5"/>
  <c r="AC116" i="5"/>
  <c r="AB117" i="5"/>
  <c r="AC117" i="5"/>
  <c r="AB118" i="5"/>
  <c r="AC118" i="5"/>
  <c r="AB119" i="5"/>
  <c r="AC119" i="5"/>
  <c r="AB120" i="5"/>
  <c r="AC120" i="5"/>
  <c r="AB121" i="5"/>
  <c r="AC121" i="5"/>
  <c r="AB122" i="5"/>
  <c r="AC122" i="5"/>
  <c r="AB123" i="5"/>
  <c r="AC123" i="5"/>
  <c r="AB124" i="5"/>
  <c r="AC124" i="5"/>
  <c r="AB125" i="5"/>
  <c r="AC125" i="5"/>
  <c r="AB126" i="5"/>
  <c r="AC126" i="5"/>
  <c r="AB127" i="5"/>
  <c r="AC127" i="5"/>
  <c r="AB128" i="5"/>
  <c r="AC128" i="5"/>
  <c r="AB129" i="5"/>
  <c r="AC129" i="5"/>
  <c r="AB130" i="5"/>
  <c r="AC130" i="5"/>
  <c r="AB131" i="5"/>
  <c r="AC131" i="5"/>
  <c r="AB132" i="5"/>
  <c r="AC132" i="5"/>
  <c r="AB133" i="5"/>
  <c r="AC133" i="5"/>
  <c r="AB134" i="5"/>
  <c r="AC134" i="5"/>
  <c r="AB135" i="5"/>
  <c r="AC135" i="5"/>
  <c r="AB136" i="5"/>
  <c r="AC136" i="5"/>
  <c r="AB137" i="5"/>
  <c r="AC137" i="5"/>
  <c r="AB138" i="5"/>
  <c r="AC138" i="5"/>
  <c r="AB139" i="5"/>
  <c r="AC139" i="5"/>
  <c r="AB140" i="5"/>
  <c r="AC140" i="5"/>
  <c r="AB141" i="5"/>
  <c r="AC141" i="5"/>
  <c r="AB142" i="5"/>
  <c r="AC142" i="5"/>
  <c r="AB143" i="5"/>
  <c r="AC143" i="5"/>
  <c r="AB144" i="5"/>
  <c r="AC144" i="5"/>
  <c r="AB145" i="5"/>
  <c r="AC145" i="5"/>
  <c r="AB146" i="5"/>
  <c r="AC146" i="5"/>
  <c r="AB147" i="5"/>
  <c r="AC147" i="5"/>
  <c r="AB148" i="5"/>
  <c r="AC148" i="5"/>
  <c r="AB149" i="5"/>
  <c r="AC149" i="5"/>
  <c r="AB150" i="5"/>
  <c r="AC150" i="5"/>
  <c r="AB151" i="5"/>
  <c r="AC151" i="5"/>
  <c r="AB152" i="5"/>
  <c r="AC152" i="5"/>
  <c r="AB153" i="5"/>
  <c r="AC153" i="5"/>
  <c r="AB154" i="5"/>
  <c r="AC154" i="5"/>
  <c r="AB155" i="5"/>
  <c r="AC155" i="5"/>
  <c r="AB156" i="5"/>
  <c r="AC156" i="5"/>
  <c r="AB157" i="5"/>
  <c r="AC157" i="5"/>
  <c r="AB158" i="5"/>
  <c r="AC158" i="5"/>
  <c r="AB159" i="5"/>
  <c r="AC159" i="5"/>
  <c r="AB160" i="5"/>
  <c r="AC160" i="5"/>
  <c r="AB161" i="5"/>
  <c r="AC161" i="5"/>
  <c r="AB162" i="5"/>
  <c r="AC162" i="5"/>
  <c r="AB163" i="5"/>
  <c r="AC163" i="5"/>
  <c r="AB164" i="5"/>
  <c r="AC164" i="5"/>
  <c r="AB165" i="5"/>
  <c r="AC165" i="5"/>
  <c r="AB166" i="5"/>
  <c r="AC166" i="5"/>
  <c r="AB167" i="5"/>
  <c r="AC167" i="5"/>
  <c r="AB168" i="5"/>
  <c r="AC168" i="5"/>
  <c r="AB169" i="5"/>
  <c r="AC169" i="5"/>
  <c r="AB170" i="5"/>
  <c r="AC170" i="5"/>
  <c r="AB171" i="5"/>
  <c r="AC171" i="5"/>
  <c r="AB172" i="5"/>
  <c r="AC172" i="5"/>
  <c r="AB173" i="5"/>
  <c r="AC173" i="5"/>
  <c r="AB174" i="5"/>
  <c r="AC174" i="5"/>
  <c r="AB175" i="5"/>
  <c r="AC175" i="5"/>
  <c r="AB176" i="5"/>
  <c r="AC176" i="5"/>
  <c r="AB177" i="5"/>
  <c r="AC177" i="5"/>
  <c r="AB178" i="5"/>
  <c r="AC178" i="5"/>
  <c r="AB179" i="5"/>
  <c r="AC179" i="5"/>
  <c r="AB180" i="5"/>
  <c r="AC180" i="5"/>
  <c r="AB181" i="5"/>
  <c r="AC181" i="5"/>
  <c r="AB182" i="5"/>
  <c r="AC182" i="5"/>
  <c r="AB183" i="5"/>
  <c r="AC183" i="5"/>
  <c r="AB184" i="5"/>
  <c r="AC184" i="5"/>
  <c r="AB185" i="5"/>
  <c r="AC185" i="5"/>
  <c r="AB186" i="5"/>
  <c r="AC186" i="5"/>
  <c r="AB187" i="5"/>
  <c r="AC187" i="5"/>
  <c r="AB188" i="5"/>
  <c r="AC188" i="5"/>
  <c r="AB189" i="5"/>
  <c r="AC189" i="5"/>
  <c r="AB190" i="5"/>
  <c r="AC190" i="5"/>
  <c r="AB191" i="5"/>
  <c r="AC191" i="5"/>
  <c r="AB192" i="5"/>
  <c r="AC192" i="5"/>
  <c r="AB193" i="5"/>
  <c r="AC193" i="5"/>
  <c r="AB194" i="5"/>
  <c r="AC194" i="5"/>
  <c r="AB195" i="5"/>
  <c r="AC195" i="5"/>
  <c r="AB196" i="5"/>
  <c r="AC196" i="5"/>
  <c r="AB197" i="5"/>
  <c r="AC197" i="5"/>
  <c r="AB198" i="5"/>
  <c r="AC198" i="5"/>
  <c r="AB199" i="5"/>
  <c r="AC199" i="5"/>
  <c r="AB200" i="5"/>
  <c r="AC200" i="5"/>
  <c r="AB201" i="5"/>
  <c r="AC201" i="5"/>
  <c r="AB202" i="5"/>
  <c r="AC202" i="5"/>
  <c r="AB203" i="5"/>
  <c r="AC203" i="5"/>
  <c r="AB204" i="5"/>
  <c r="AC204" i="5"/>
  <c r="AB205" i="5"/>
  <c r="AC205" i="5"/>
  <c r="AB206" i="5"/>
  <c r="AC206" i="5"/>
  <c r="AB207" i="5"/>
  <c r="AC207" i="5"/>
  <c r="AB208" i="5"/>
  <c r="AC208" i="5"/>
  <c r="AB7" i="5"/>
  <c r="AB211" i="5" s="1"/>
  <c r="AC9" i="5"/>
  <c r="AB9" i="5"/>
  <c r="AB8" i="5"/>
  <c r="AB212" i="5" s="1"/>
  <c r="AE7" i="5"/>
  <c r="AE211" i="5" s="1"/>
  <c r="AE251" i="5" s="1"/>
  <c r="AD7" i="5"/>
  <c r="AD211" i="5" s="1"/>
  <c r="AD251" i="5" s="1"/>
  <c r="AC7" i="5"/>
  <c r="AC211" i="5" s="1"/>
  <c r="W7" i="5" l="1"/>
  <c r="X7" i="5" s="1"/>
  <c r="Y7" i="5" s="1"/>
  <c r="Z7" i="5" s="1"/>
  <c r="BG263" i="5" l="1"/>
  <c r="BR216" i="5"/>
  <c r="BR217" i="5"/>
  <c r="BR218" i="5"/>
  <c r="BR219" i="5"/>
  <c r="BR220" i="5"/>
  <c r="BR221" i="5"/>
  <c r="BR222" i="5"/>
  <c r="BR223" i="5"/>
  <c r="BR224" i="5"/>
  <c r="BR225" i="5"/>
  <c r="BR226" i="5"/>
  <c r="BR227" i="5"/>
  <c r="BR228" i="5"/>
  <c r="BR229" i="5"/>
  <c r="BR230" i="5"/>
  <c r="BR231" i="5"/>
  <c r="BR232" i="5"/>
  <c r="BR233" i="5"/>
  <c r="BR234" i="5"/>
  <c r="BR235" i="5"/>
  <c r="BR236" i="5"/>
  <c r="BR237" i="5"/>
  <c r="BR238" i="5"/>
  <c r="BR239" i="5"/>
  <c r="BR240" i="5"/>
  <c r="BR241" i="5"/>
  <c r="BR242" i="5"/>
  <c r="BR243" i="5"/>
  <c r="BR244" i="5"/>
  <c r="BR245" i="5"/>
  <c r="BR246" i="5"/>
  <c r="BL248" i="5"/>
  <c r="BM248" i="5"/>
  <c r="BN248" i="5"/>
  <c r="BO248" i="5"/>
  <c r="BP248" i="5"/>
  <c r="BQ248" i="5"/>
  <c r="BG248" i="5"/>
  <c r="J214" i="5"/>
  <c r="J215" i="5"/>
  <c r="I216" i="5"/>
  <c r="K216" i="5" s="1"/>
  <c r="J216" i="5"/>
  <c r="I217" i="5"/>
  <c r="K217" i="5" s="1"/>
  <c r="J217" i="5"/>
  <c r="I218" i="5"/>
  <c r="K218" i="5" s="1"/>
  <c r="J218" i="5"/>
  <c r="I219" i="5"/>
  <c r="K219" i="5" s="1"/>
  <c r="J219" i="5"/>
  <c r="I220" i="5"/>
  <c r="K220" i="5" s="1"/>
  <c r="J220" i="5"/>
  <c r="I221" i="5"/>
  <c r="K221" i="5" s="1"/>
  <c r="J221" i="5"/>
  <c r="I222" i="5"/>
  <c r="K222" i="5" s="1"/>
  <c r="J222" i="5"/>
  <c r="I223" i="5"/>
  <c r="K223" i="5" s="1"/>
  <c r="J223" i="5"/>
  <c r="I224" i="5"/>
  <c r="K224" i="5" s="1"/>
  <c r="J224" i="5"/>
  <c r="I225" i="5"/>
  <c r="K225" i="5" s="1"/>
  <c r="J225" i="5"/>
  <c r="I226" i="5"/>
  <c r="K226" i="5" s="1"/>
  <c r="J226" i="5"/>
  <c r="I227" i="5"/>
  <c r="K227" i="5" s="1"/>
  <c r="J227" i="5"/>
  <c r="I228" i="5"/>
  <c r="K228" i="5" s="1"/>
  <c r="J228" i="5"/>
  <c r="I229" i="5"/>
  <c r="K229" i="5" s="1"/>
  <c r="J229" i="5"/>
  <c r="I230" i="5"/>
  <c r="K230" i="5" s="1"/>
  <c r="J230" i="5"/>
  <c r="I231" i="5"/>
  <c r="K231" i="5" s="1"/>
  <c r="J231" i="5"/>
  <c r="I232" i="5"/>
  <c r="K232" i="5" s="1"/>
  <c r="J232" i="5"/>
  <c r="I233" i="5"/>
  <c r="K233" i="5" s="1"/>
  <c r="J233" i="5"/>
  <c r="I234" i="5"/>
  <c r="K234" i="5" s="1"/>
  <c r="J234" i="5"/>
  <c r="I235" i="5"/>
  <c r="K235" i="5" s="1"/>
  <c r="J235" i="5"/>
  <c r="I236" i="5"/>
  <c r="K236" i="5" s="1"/>
  <c r="J236" i="5"/>
  <c r="I237" i="5"/>
  <c r="K237" i="5" s="1"/>
  <c r="J237" i="5"/>
  <c r="I238" i="5"/>
  <c r="K238" i="5" s="1"/>
  <c r="J238" i="5"/>
  <c r="I239" i="5"/>
  <c r="K239" i="5" s="1"/>
  <c r="J239" i="5"/>
  <c r="I240" i="5"/>
  <c r="K240" i="5" s="1"/>
  <c r="J240" i="5"/>
  <c r="I241" i="5"/>
  <c r="K241" i="5" s="1"/>
  <c r="J241" i="5"/>
  <c r="I242" i="5"/>
  <c r="K242" i="5" s="1"/>
  <c r="J242" i="5"/>
  <c r="I243" i="5"/>
  <c r="K243" i="5" s="1"/>
  <c r="J243" i="5"/>
  <c r="I244" i="5"/>
  <c r="K244" i="5" s="1"/>
  <c r="J244" i="5"/>
  <c r="I245" i="5"/>
  <c r="K245" i="5" s="1"/>
  <c r="J245" i="5"/>
  <c r="I246" i="5"/>
  <c r="K246" i="5" s="1"/>
  <c r="J246" i="5"/>
  <c r="J247" i="5"/>
  <c r="BQ209" i="5"/>
  <c r="J213" i="5"/>
  <c r="BR44" i="5"/>
  <c r="BR45" i="5"/>
  <c r="BR70" i="5"/>
  <c r="BR71" i="5"/>
  <c r="BR95" i="5"/>
  <c r="BR101" i="5"/>
  <c r="BR102" i="5"/>
  <c r="BR103" i="5"/>
  <c r="BR104" i="5"/>
  <c r="BR105" i="5"/>
  <c r="BR106" i="5"/>
  <c r="BR107" i="5"/>
  <c r="BR108" i="5"/>
  <c r="BR109" i="5"/>
  <c r="BR110" i="5"/>
  <c r="BR111" i="5"/>
  <c r="BR112" i="5"/>
  <c r="BR113" i="5"/>
  <c r="BR114" i="5"/>
  <c r="BR115" i="5"/>
  <c r="BR116" i="5"/>
  <c r="BR117" i="5"/>
  <c r="BR118" i="5"/>
  <c r="BR119" i="5"/>
  <c r="BR120" i="5"/>
  <c r="BR121" i="5"/>
  <c r="BR122" i="5"/>
  <c r="BR123" i="5"/>
  <c r="BR124" i="5"/>
  <c r="BR125" i="5"/>
  <c r="BR126" i="5"/>
  <c r="BR127" i="5"/>
  <c r="BR128" i="5"/>
  <c r="BR129" i="5"/>
  <c r="BR130" i="5"/>
  <c r="BR131" i="5"/>
  <c r="BR132" i="5"/>
  <c r="BR133" i="5"/>
  <c r="BR134" i="5"/>
  <c r="BR135" i="5"/>
  <c r="BR136" i="5"/>
  <c r="BR137" i="5"/>
  <c r="BR138" i="5"/>
  <c r="BR139" i="5"/>
  <c r="BR140" i="5"/>
  <c r="BR141" i="5"/>
  <c r="BR142" i="5"/>
  <c r="BR143" i="5"/>
  <c r="BR144" i="5"/>
  <c r="BR145" i="5"/>
  <c r="BR146" i="5"/>
  <c r="BR147" i="5"/>
  <c r="BR148" i="5"/>
  <c r="BR149" i="5"/>
  <c r="BR150" i="5"/>
  <c r="BR151" i="5"/>
  <c r="BR152" i="5"/>
  <c r="BR153" i="5"/>
  <c r="BR154" i="5"/>
  <c r="BR155" i="5"/>
  <c r="BR156" i="5"/>
  <c r="BR157" i="5"/>
  <c r="BR158" i="5"/>
  <c r="BR159" i="5"/>
  <c r="BR160" i="5"/>
  <c r="BR161" i="5"/>
  <c r="BR162" i="5"/>
  <c r="BR163" i="5"/>
  <c r="BR164" i="5"/>
  <c r="BR165" i="5"/>
  <c r="BR166" i="5"/>
  <c r="BR167" i="5"/>
  <c r="BR168" i="5"/>
  <c r="BR169" i="5"/>
  <c r="BR170" i="5"/>
  <c r="BR171" i="5"/>
  <c r="BR172" i="5"/>
  <c r="BR173" i="5"/>
  <c r="BR174" i="5"/>
  <c r="BR175" i="5"/>
  <c r="BR176" i="5"/>
  <c r="BR177" i="5"/>
  <c r="BR178" i="5"/>
  <c r="BR179" i="5"/>
  <c r="BR180" i="5"/>
  <c r="BR181" i="5"/>
  <c r="BR182" i="5"/>
  <c r="BR183" i="5"/>
  <c r="BR184" i="5"/>
  <c r="BR185" i="5"/>
  <c r="BR186" i="5"/>
  <c r="BR187" i="5"/>
  <c r="BR188" i="5"/>
  <c r="BR189" i="5"/>
  <c r="BR190" i="5"/>
  <c r="BR191" i="5"/>
  <c r="BR192" i="5"/>
  <c r="BR193" i="5"/>
  <c r="BR194" i="5"/>
  <c r="BR195" i="5"/>
  <c r="BR196" i="5"/>
  <c r="BR197" i="5"/>
  <c r="BR198" i="5"/>
  <c r="BR199" i="5"/>
  <c r="BR200" i="5"/>
  <c r="BR201" i="5"/>
  <c r="BR202" i="5"/>
  <c r="BR203" i="5"/>
  <c r="BR204" i="5"/>
  <c r="BR205" i="5"/>
  <c r="BR206" i="5"/>
  <c r="BR207" i="5"/>
  <c r="BR208" i="5"/>
  <c r="J11" i="5"/>
  <c r="J13" i="5"/>
  <c r="J14" i="5"/>
  <c r="J15" i="5"/>
  <c r="J16" i="5"/>
  <c r="J17" i="5"/>
  <c r="J18" i="5"/>
  <c r="J19" i="5"/>
  <c r="J20" i="5"/>
  <c r="J21" i="5"/>
  <c r="J22" i="5"/>
  <c r="J23" i="5"/>
  <c r="J24" i="5"/>
  <c r="J25" i="5"/>
  <c r="J26" i="5"/>
  <c r="J27" i="5"/>
  <c r="J28" i="5"/>
  <c r="J29" i="5"/>
  <c r="J30" i="5"/>
  <c r="J31" i="5"/>
  <c r="J32" i="5"/>
  <c r="J33" i="5"/>
  <c r="J34" i="5"/>
  <c r="J35" i="5"/>
  <c r="J36" i="5"/>
  <c r="J37" i="5"/>
  <c r="J38" i="5"/>
  <c r="J39" i="5"/>
  <c r="J40" i="5"/>
  <c r="J41" i="5"/>
  <c r="J42" i="5"/>
  <c r="J43" i="5"/>
  <c r="I44" i="5"/>
  <c r="K44" i="5" s="1"/>
  <c r="J44" i="5"/>
  <c r="I45" i="5"/>
  <c r="K45" i="5" s="1"/>
  <c r="J45" i="5"/>
  <c r="J46" i="5"/>
  <c r="J47" i="5"/>
  <c r="J48" i="5"/>
  <c r="J49" i="5"/>
  <c r="J50" i="5"/>
  <c r="J51" i="5"/>
  <c r="J52" i="5"/>
  <c r="J53" i="5"/>
  <c r="J54" i="5"/>
  <c r="J55" i="5"/>
  <c r="J56" i="5"/>
  <c r="J57" i="5"/>
  <c r="J58" i="5"/>
  <c r="J59" i="5"/>
  <c r="J60" i="5"/>
  <c r="J61" i="5"/>
  <c r="J62" i="5"/>
  <c r="J63" i="5"/>
  <c r="J64" i="5"/>
  <c r="J65" i="5"/>
  <c r="J66" i="5"/>
  <c r="J67" i="5"/>
  <c r="J68" i="5"/>
  <c r="J69" i="5"/>
  <c r="I70" i="5"/>
  <c r="K70" i="5" s="1"/>
  <c r="J70" i="5"/>
  <c r="I71" i="5"/>
  <c r="K71" i="5" s="1"/>
  <c r="J71" i="5"/>
  <c r="J72" i="5"/>
  <c r="J73" i="5"/>
  <c r="J74" i="5"/>
  <c r="J75" i="5"/>
  <c r="J76" i="5"/>
  <c r="J77" i="5"/>
  <c r="J78" i="5"/>
  <c r="J79" i="5"/>
  <c r="J80" i="5"/>
  <c r="J81" i="5"/>
  <c r="J82" i="5"/>
  <c r="J83" i="5"/>
  <c r="J84" i="5"/>
  <c r="J85" i="5"/>
  <c r="J86" i="5"/>
  <c r="J87" i="5"/>
  <c r="J88" i="5"/>
  <c r="J89" i="5"/>
  <c r="J90" i="5"/>
  <c r="J91" i="5"/>
  <c r="J92" i="5"/>
  <c r="J93" i="5"/>
  <c r="J94" i="5"/>
  <c r="I95" i="5"/>
  <c r="K95" i="5" s="1"/>
  <c r="J95" i="5"/>
  <c r="I96" i="5"/>
  <c r="K96" i="5" s="1"/>
  <c r="J96" i="5"/>
  <c r="J97" i="5"/>
  <c r="J98" i="5"/>
  <c r="J99" i="5"/>
  <c r="J100" i="5"/>
  <c r="I101" i="5"/>
  <c r="K101" i="5" s="1"/>
  <c r="J101" i="5"/>
  <c r="I102" i="5"/>
  <c r="K102" i="5" s="1"/>
  <c r="J102" i="5"/>
  <c r="I103" i="5"/>
  <c r="K103" i="5" s="1"/>
  <c r="J103" i="5"/>
  <c r="I104" i="5"/>
  <c r="K104" i="5" s="1"/>
  <c r="J104" i="5"/>
  <c r="I105" i="5"/>
  <c r="K105" i="5" s="1"/>
  <c r="J105" i="5"/>
  <c r="I106" i="5"/>
  <c r="K106" i="5" s="1"/>
  <c r="J106" i="5"/>
  <c r="I107" i="5"/>
  <c r="K107" i="5" s="1"/>
  <c r="J107" i="5"/>
  <c r="I108" i="5"/>
  <c r="K108" i="5" s="1"/>
  <c r="J108" i="5"/>
  <c r="I109" i="5"/>
  <c r="K109" i="5" s="1"/>
  <c r="J109" i="5"/>
  <c r="I110" i="5"/>
  <c r="K110" i="5" s="1"/>
  <c r="J110" i="5"/>
  <c r="I111" i="5"/>
  <c r="K111" i="5" s="1"/>
  <c r="J111" i="5"/>
  <c r="I112" i="5"/>
  <c r="K112" i="5" s="1"/>
  <c r="J112" i="5"/>
  <c r="I113" i="5"/>
  <c r="K113" i="5" s="1"/>
  <c r="J113" i="5"/>
  <c r="I114" i="5"/>
  <c r="K114" i="5" s="1"/>
  <c r="J114" i="5"/>
  <c r="I115" i="5"/>
  <c r="K115" i="5" s="1"/>
  <c r="J115" i="5"/>
  <c r="I116" i="5"/>
  <c r="K116" i="5" s="1"/>
  <c r="J116" i="5"/>
  <c r="I117" i="5"/>
  <c r="K117" i="5" s="1"/>
  <c r="J117" i="5"/>
  <c r="I118" i="5"/>
  <c r="K118" i="5" s="1"/>
  <c r="J118" i="5"/>
  <c r="I119" i="5"/>
  <c r="K119" i="5" s="1"/>
  <c r="J119" i="5"/>
  <c r="I120" i="5"/>
  <c r="K120" i="5" s="1"/>
  <c r="J120" i="5"/>
  <c r="I121" i="5"/>
  <c r="K121" i="5" s="1"/>
  <c r="J121" i="5"/>
  <c r="I122" i="5"/>
  <c r="K122" i="5" s="1"/>
  <c r="J122" i="5"/>
  <c r="I123" i="5"/>
  <c r="K123" i="5" s="1"/>
  <c r="J123" i="5"/>
  <c r="I124" i="5"/>
  <c r="K124" i="5" s="1"/>
  <c r="J124" i="5"/>
  <c r="I125" i="5"/>
  <c r="K125" i="5" s="1"/>
  <c r="J125" i="5"/>
  <c r="I126" i="5"/>
  <c r="K126" i="5" s="1"/>
  <c r="J126" i="5"/>
  <c r="I127" i="5"/>
  <c r="K127" i="5" s="1"/>
  <c r="J127" i="5"/>
  <c r="I128" i="5"/>
  <c r="K128" i="5" s="1"/>
  <c r="J128" i="5"/>
  <c r="I129" i="5"/>
  <c r="K129" i="5" s="1"/>
  <c r="J129" i="5"/>
  <c r="I130" i="5"/>
  <c r="K130" i="5" s="1"/>
  <c r="J130" i="5"/>
  <c r="I131" i="5"/>
  <c r="K131" i="5" s="1"/>
  <c r="J131" i="5"/>
  <c r="I132" i="5"/>
  <c r="K132" i="5" s="1"/>
  <c r="J132" i="5"/>
  <c r="I133" i="5"/>
  <c r="K133" i="5" s="1"/>
  <c r="J133" i="5"/>
  <c r="I134" i="5"/>
  <c r="K134" i="5" s="1"/>
  <c r="J134" i="5"/>
  <c r="I135" i="5"/>
  <c r="K135" i="5" s="1"/>
  <c r="J135" i="5"/>
  <c r="I136" i="5"/>
  <c r="K136" i="5" s="1"/>
  <c r="J136" i="5"/>
  <c r="I137" i="5"/>
  <c r="K137" i="5" s="1"/>
  <c r="J137" i="5"/>
  <c r="I138" i="5"/>
  <c r="K138" i="5" s="1"/>
  <c r="J138" i="5"/>
  <c r="I139" i="5"/>
  <c r="K139" i="5" s="1"/>
  <c r="J139" i="5"/>
  <c r="I140" i="5"/>
  <c r="K140" i="5" s="1"/>
  <c r="J140" i="5"/>
  <c r="I141" i="5"/>
  <c r="K141" i="5" s="1"/>
  <c r="J141" i="5"/>
  <c r="I142" i="5"/>
  <c r="K142" i="5" s="1"/>
  <c r="J142" i="5"/>
  <c r="I143" i="5"/>
  <c r="K143" i="5" s="1"/>
  <c r="J143" i="5"/>
  <c r="I144" i="5"/>
  <c r="K144" i="5" s="1"/>
  <c r="J144" i="5"/>
  <c r="I145" i="5"/>
  <c r="K145" i="5" s="1"/>
  <c r="J145" i="5"/>
  <c r="I146" i="5"/>
  <c r="K146" i="5" s="1"/>
  <c r="J146" i="5"/>
  <c r="I147" i="5"/>
  <c r="K147" i="5" s="1"/>
  <c r="J147" i="5"/>
  <c r="I148" i="5"/>
  <c r="K148" i="5" s="1"/>
  <c r="J148" i="5"/>
  <c r="I149" i="5"/>
  <c r="K149" i="5" s="1"/>
  <c r="J149" i="5"/>
  <c r="I150" i="5"/>
  <c r="K150" i="5" s="1"/>
  <c r="J150" i="5"/>
  <c r="I151" i="5"/>
  <c r="K151" i="5" s="1"/>
  <c r="J151" i="5"/>
  <c r="I152" i="5"/>
  <c r="K152" i="5" s="1"/>
  <c r="J152" i="5"/>
  <c r="I153" i="5"/>
  <c r="K153" i="5" s="1"/>
  <c r="J153" i="5"/>
  <c r="I154" i="5"/>
  <c r="K154" i="5" s="1"/>
  <c r="J154" i="5"/>
  <c r="I155" i="5"/>
  <c r="K155" i="5" s="1"/>
  <c r="J155" i="5"/>
  <c r="I156" i="5"/>
  <c r="K156" i="5" s="1"/>
  <c r="J156" i="5"/>
  <c r="I157" i="5"/>
  <c r="K157" i="5" s="1"/>
  <c r="J157" i="5"/>
  <c r="I158" i="5"/>
  <c r="K158" i="5" s="1"/>
  <c r="J158" i="5"/>
  <c r="I159" i="5"/>
  <c r="K159" i="5" s="1"/>
  <c r="J159" i="5"/>
  <c r="I160" i="5"/>
  <c r="K160" i="5" s="1"/>
  <c r="J160" i="5"/>
  <c r="I161" i="5"/>
  <c r="K161" i="5" s="1"/>
  <c r="J161" i="5"/>
  <c r="I162" i="5"/>
  <c r="K162" i="5" s="1"/>
  <c r="J162" i="5"/>
  <c r="I163" i="5"/>
  <c r="K163" i="5" s="1"/>
  <c r="J163" i="5"/>
  <c r="I164" i="5"/>
  <c r="K164" i="5" s="1"/>
  <c r="J164" i="5"/>
  <c r="I165" i="5"/>
  <c r="K165" i="5" s="1"/>
  <c r="J165" i="5"/>
  <c r="I166" i="5"/>
  <c r="K166" i="5" s="1"/>
  <c r="J166" i="5"/>
  <c r="I167" i="5"/>
  <c r="K167" i="5" s="1"/>
  <c r="J167" i="5"/>
  <c r="I168" i="5"/>
  <c r="K168" i="5" s="1"/>
  <c r="J168" i="5"/>
  <c r="I169" i="5"/>
  <c r="K169" i="5" s="1"/>
  <c r="J169" i="5"/>
  <c r="I170" i="5"/>
  <c r="K170" i="5" s="1"/>
  <c r="J170" i="5"/>
  <c r="I171" i="5"/>
  <c r="K171" i="5" s="1"/>
  <c r="J171" i="5"/>
  <c r="I172" i="5"/>
  <c r="K172" i="5" s="1"/>
  <c r="J172" i="5"/>
  <c r="I173" i="5"/>
  <c r="K173" i="5" s="1"/>
  <c r="J173" i="5"/>
  <c r="I174" i="5"/>
  <c r="K174" i="5" s="1"/>
  <c r="J174" i="5"/>
  <c r="I175" i="5"/>
  <c r="K175" i="5" s="1"/>
  <c r="J175" i="5"/>
  <c r="I176" i="5"/>
  <c r="K176" i="5" s="1"/>
  <c r="J176" i="5"/>
  <c r="I177" i="5"/>
  <c r="K177" i="5" s="1"/>
  <c r="J177" i="5"/>
  <c r="I178" i="5"/>
  <c r="K178" i="5" s="1"/>
  <c r="J178" i="5"/>
  <c r="I179" i="5"/>
  <c r="K179" i="5" s="1"/>
  <c r="J179" i="5"/>
  <c r="I180" i="5"/>
  <c r="K180" i="5" s="1"/>
  <c r="J180" i="5"/>
  <c r="I181" i="5"/>
  <c r="K181" i="5" s="1"/>
  <c r="J181" i="5"/>
  <c r="I182" i="5"/>
  <c r="K182" i="5" s="1"/>
  <c r="J182" i="5"/>
  <c r="I183" i="5"/>
  <c r="K183" i="5" s="1"/>
  <c r="J183" i="5"/>
  <c r="I184" i="5"/>
  <c r="K184" i="5" s="1"/>
  <c r="J184" i="5"/>
  <c r="I185" i="5"/>
  <c r="K185" i="5" s="1"/>
  <c r="J185" i="5"/>
  <c r="I186" i="5"/>
  <c r="K186" i="5" s="1"/>
  <c r="J186" i="5"/>
  <c r="I187" i="5"/>
  <c r="K187" i="5" s="1"/>
  <c r="J187" i="5"/>
  <c r="I188" i="5"/>
  <c r="K188" i="5" s="1"/>
  <c r="J188" i="5"/>
  <c r="I189" i="5"/>
  <c r="K189" i="5" s="1"/>
  <c r="J189" i="5"/>
  <c r="I190" i="5"/>
  <c r="K190" i="5" s="1"/>
  <c r="J190" i="5"/>
  <c r="I191" i="5"/>
  <c r="K191" i="5" s="1"/>
  <c r="J191" i="5"/>
  <c r="I192" i="5"/>
  <c r="K192" i="5" s="1"/>
  <c r="J192" i="5"/>
  <c r="I193" i="5"/>
  <c r="K193" i="5" s="1"/>
  <c r="J193" i="5"/>
  <c r="I194" i="5"/>
  <c r="K194" i="5" s="1"/>
  <c r="J194" i="5"/>
  <c r="I195" i="5"/>
  <c r="K195" i="5" s="1"/>
  <c r="J195" i="5"/>
  <c r="I196" i="5"/>
  <c r="K196" i="5" s="1"/>
  <c r="J196" i="5"/>
  <c r="I197" i="5"/>
  <c r="K197" i="5" s="1"/>
  <c r="J197" i="5"/>
  <c r="I198" i="5"/>
  <c r="K198" i="5" s="1"/>
  <c r="J198" i="5"/>
  <c r="I199" i="5"/>
  <c r="K199" i="5" s="1"/>
  <c r="J199" i="5"/>
  <c r="I200" i="5"/>
  <c r="K200" i="5" s="1"/>
  <c r="J200" i="5"/>
  <c r="I201" i="5"/>
  <c r="K201" i="5" s="1"/>
  <c r="J201" i="5"/>
  <c r="I202" i="5"/>
  <c r="K202" i="5" s="1"/>
  <c r="J202" i="5"/>
  <c r="I203" i="5"/>
  <c r="K203" i="5" s="1"/>
  <c r="J203" i="5"/>
  <c r="I204" i="5"/>
  <c r="K204" i="5" s="1"/>
  <c r="J204" i="5"/>
  <c r="I205" i="5"/>
  <c r="K205" i="5" s="1"/>
  <c r="J205" i="5"/>
  <c r="I206" i="5"/>
  <c r="K206" i="5" s="1"/>
  <c r="J206" i="5"/>
  <c r="I207" i="5"/>
  <c r="K207" i="5" s="1"/>
  <c r="J207" i="5"/>
  <c r="I208" i="5"/>
  <c r="K208" i="5" s="1"/>
  <c r="J208" i="5"/>
  <c r="G44" i="5"/>
  <c r="BL44" i="5" s="1"/>
  <c r="BM44" i="5" s="1"/>
  <c r="G45" i="5"/>
  <c r="BL45" i="5" s="1"/>
  <c r="BP45" i="5" s="1"/>
  <c r="G70" i="5"/>
  <c r="BL70" i="5" s="1"/>
  <c r="G71" i="5"/>
  <c r="BL71" i="5" s="1"/>
  <c r="G95" i="5"/>
  <c r="BL95" i="5" s="1"/>
  <c r="BM95" i="5" s="1"/>
  <c r="G96" i="5"/>
  <c r="BL96" i="5" s="1"/>
  <c r="BM96" i="5" s="1"/>
  <c r="G101" i="5"/>
  <c r="BL101" i="5" s="1"/>
  <c r="BM101" i="5" s="1"/>
  <c r="G102" i="5"/>
  <c r="BL102" i="5" s="1"/>
  <c r="G103" i="5"/>
  <c r="BL103" i="5" s="1"/>
  <c r="G104" i="5"/>
  <c r="BL104" i="5" s="1"/>
  <c r="BN104" i="5" s="1"/>
  <c r="G105" i="5"/>
  <c r="BL105" i="5" s="1"/>
  <c r="BN105" i="5" s="1"/>
  <c r="G106" i="5"/>
  <c r="BL106" i="5" s="1"/>
  <c r="G107" i="5"/>
  <c r="BL107" i="5" s="1"/>
  <c r="G108" i="5"/>
  <c r="BL108" i="5" s="1"/>
  <c r="BN108" i="5" s="1"/>
  <c r="G109" i="5"/>
  <c r="BL109" i="5" s="1"/>
  <c r="BM109" i="5" s="1"/>
  <c r="G110" i="5"/>
  <c r="BL110" i="5" s="1"/>
  <c r="G111" i="5"/>
  <c r="BL111" i="5" s="1"/>
  <c r="G112" i="5"/>
  <c r="BL112" i="5" s="1"/>
  <c r="G113" i="5"/>
  <c r="BL113" i="5" s="1"/>
  <c r="G114" i="5"/>
  <c r="BL114" i="5" s="1"/>
  <c r="G115" i="5"/>
  <c r="BL115" i="5" s="1"/>
  <c r="G116" i="5"/>
  <c r="BL116" i="5" s="1"/>
  <c r="G117" i="5"/>
  <c r="BL117" i="5" s="1"/>
  <c r="G118" i="5"/>
  <c r="BL118" i="5" s="1"/>
  <c r="G119" i="5"/>
  <c r="BL119" i="5" s="1"/>
  <c r="G120" i="5"/>
  <c r="BL120" i="5" s="1"/>
  <c r="G121" i="5"/>
  <c r="BL121" i="5" s="1"/>
  <c r="G122" i="5"/>
  <c r="BL122" i="5" s="1"/>
  <c r="G123" i="5"/>
  <c r="BL123" i="5" s="1"/>
  <c r="G124" i="5"/>
  <c r="BL124" i="5" s="1"/>
  <c r="G125" i="5"/>
  <c r="BL125" i="5" s="1"/>
  <c r="G126" i="5"/>
  <c r="BL126" i="5" s="1"/>
  <c r="G127" i="5"/>
  <c r="BL127" i="5" s="1"/>
  <c r="G128" i="5"/>
  <c r="BL128" i="5" s="1"/>
  <c r="G129" i="5"/>
  <c r="BL129" i="5" s="1"/>
  <c r="G130" i="5"/>
  <c r="BL130" i="5" s="1"/>
  <c r="G131" i="5"/>
  <c r="BL131" i="5" s="1"/>
  <c r="G132" i="5"/>
  <c r="BL132" i="5" s="1"/>
  <c r="G133" i="5"/>
  <c r="BL133" i="5" s="1"/>
  <c r="G134" i="5"/>
  <c r="BL134" i="5" s="1"/>
  <c r="G135" i="5"/>
  <c r="BL135" i="5" s="1"/>
  <c r="G136" i="5"/>
  <c r="BL136" i="5" s="1"/>
  <c r="G137" i="5"/>
  <c r="BL137" i="5" s="1"/>
  <c r="G138" i="5"/>
  <c r="BL138" i="5" s="1"/>
  <c r="G139" i="5"/>
  <c r="BL139" i="5" s="1"/>
  <c r="G140" i="5"/>
  <c r="BL140" i="5" s="1"/>
  <c r="G141" i="5"/>
  <c r="BL141" i="5" s="1"/>
  <c r="G142" i="5"/>
  <c r="BL142" i="5" s="1"/>
  <c r="G143" i="5"/>
  <c r="BL143" i="5" s="1"/>
  <c r="G144" i="5"/>
  <c r="BL144" i="5" s="1"/>
  <c r="G145" i="5"/>
  <c r="BL145" i="5" s="1"/>
  <c r="G146" i="5"/>
  <c r="BL146" i="5" s="1"/>
  <c r="G147" i="5"/>
  <c r="BL147" i="5" s="1"/>
  <c r="G148" i="5"/>
  <c r="BL148" i="5" s="1"/>
  <c r="G149" i="5"/>
  <c r="BL149" i="5" s="1"/>
  <c r="G150" i="5"/>
  <c r="BL150" i="5" s="1"/>
  <c r="G151" i="5"/>
  <c r="BL151" i="5" s="1"/>
  <c r="G152" i="5"/>
  <c r="BL152" i="5" s="1"/>
  <c r="G153" i="5"/>
  <c r="BL153" i="5" s="1"/>
  <c r="G154" i="5"/>
  <c r="BL154" i="5" s="1"/>
  <c r="G155" i="5"/>
  <c r="BL155" i="5" s="1"/>
  <c r="G156" i="5"/>
  <c r="BL156" i="5" s="1"/>
  <c r="G157" i="5"/>
  <c r="BL157" i="5" s="1"/>
  <c r="G158" i="5"/>
  <c r="BL158" i="5" s="1"/>
  <c r="G159" i="5"/>
  <c r="BL159" i="5" s="1"/>
  <c r="G160" i="5"/>
  <c r="BL160" i="5" s="1"/>
  <c r="BP160" i="5" s="1"/>
  <c r="G161" i="5"/>
  <c r="BL161" i="5" s="1"/>
  <c r="BP161" i="5" s="1"/>
  <c r="G162" i="5"/>
  <c r="BL162" i="5" s="1"/>
  <c r="G163" i="5"/>
  <c r="BL163" i="5" s="1"/>
  <c r="G164" i="5"/>
  <c r="BL164" i="5" s="1"/>
  <c r="BP164" i="5" s="1"/>
  <c r="G165" i="5"/>
  <c r="BL165" i="5" s="1"/>
  <c r="BP165" i="5" s="1"/>
  <c r="G166" i="5"/>
  <c r="BL166" i="5" s="1"/>
  <c r="G167" i="5"/>
  <c r="BL167" i="5" s="1"/>
  <c r="G168" i="5"/>
  <c r="BL168" i="5" s="1"/>
  <c r="BP168" i="5" s="1"/>
  <c r="G169" i="5"/>
  <c r="BL169" i="5" s="1"/>
  <c r="BP169" i="5" s="1"/>
  <c r="G170" i="5"/>
  <c r="BL170" i="5" s="1"/>
  <c r="G171" i="5"/>
  <c r="BL171" i="5" s="1"/>
  <c r="G172" i="5"/>
  <c r="BL172" i="5" s="1"/>
  <c r="BP172" i="5" s="1"/>
  <c r="G173" i="5"/>
  <c r="BL173" i="5" s="1"/>
  <c r="BP173" i="5" s="1"/>
  <c r="G174" i="5"/>
  <c r="BL174" i="5" s="1"/>
  <c r="G175" i="5"/>
  <c r="BL175" i="5" s="1"/>
  <c r="G176" i="5"/>
  <c r="BL176" i="5" s="1"/>
  <c r="G177" i="5"/>
  <c r="BL177" i="5" s="1"/>
  <c r="G178" i="5"/>
  <c r="BL178" i="5" s="1"/>
  <c r="G179" i="5"/>
  <c r="BL179" i="5" s="1"/>
  <c r="G180" i="5"/>
  <c r="BL180" i="5" s="1"/>
  <c r="G181" i="5"/>
  <c r="BL181" i="5" s="1"/>
  <c r="G182" i="5"/>
  <c r="BL182" i="5" s="1"/>
  <c r="G183" i="5"/>
  <c r="BL183" i="5" s="1"/>
  <c r="G184" i="5"/>
  <c r="BL184" i="5" s="1"/>
  <c r="G185" i="5"/>
  <c r="BL185" i="5" s="1"/>
  <c r="G186" i="5"/>
  <c r="BL186" i="5" s="1"/>
  <c r="G187" i="5"/>
  <c r="BL187" i="5" s="1"/>
  <c r="G188" i="5"/>
  <c r="BL188" i="5" s="1"/>
  <c r="BO188" i="5" s="1"/>
  <c r="G189" i="5"/>
  <c r="BL189" i="5" s="1"/>
  <c r="G190" i="5"/>
  <c r="BL190" i="5" s="1"/>
  <c r="G191" i="5"/>
  <c r="BL191" i="5" s="1"/>
  <c r="G192" i="5"/>
  <c r="BL192" i="5" s="1"/>
  <c r="BO192" i="5" s="1"/>
  <c r="G193" i="5"/>
  <c r="BL193" i="5" s="1"/>
  <c r="G194" i="5"/>
  <c r="BL194" i="5" s="1"/>
  <c r="G195" i="5"/>
  <c r="BL195" i="5" s="1"/>
  <c r="G196" i="5"/>
  <c r="BL196" i="5" s="1"/>
  <c r="G197" i="5"/>
  <c r="BL197" i="5" s="1"/>
  <c r="BO197" i="5" s="1"/>
  <c r="G198" i="5"/>
  <c r="BL198" i="5" s="1"/>
  <c r="G199" i="5"/>
  <c r="BL199" i="5" s="1"/>
  <c r="G200" i="5"/>
  <c r="BL200" i="5" s="1"/>
  <c r="G201" i="5"/>
  <c r="BL201" i="5" s="1"/>
  <c r="BO201" i="5" s="1"/>
  <c r="G202" i="5"/>
  <c r="BL202" i="5" s="1"/>
  <c r="G203" i="5"/>
  <c r="BL203" i="5" s="1"/>
  <c r="G204" i="5"/>
  <c r="BL204" i="5" s="1"/>
  <c r="G205" i="5"/>
  <c r="BL205" i="5" s="1"/>
  <c r="G206" i="5"/>
  <c r="BL206" i="5" s="1"/>
  <c r="G207" i="5"/>
  <c r="BL207" i="5" s="1"/>
  <c r="G208" i="5"/>
  <c r="BL208" i="5" s="1"/>
  <c r="BE9" i="5"/>
  <c r="BE7" i="5"/>
  <c r="G7" i="5"/>
  <c r="F7" i="5"/>
  <c r="F211" i="5" s="1"/>
  <c r="F251" i="5" s="1"/>
  <c r="S101" i="5" l="1"/>
  <c r="S71" i="5"/>
  <c r="S44" i="5"/>
  <c r="S95" i="5"/>
  <c r="S70" i="5"/>
  <c r="S45" i="5"/>
  <c r="N207" i="5"/>
  <c r="P207" i="5"/>
  <c r="O207" i="5"/>
  <c r="N205" i="5"/>
  <c r="P205" i="5"/>
  <c r="O205" i="5"/>
  <c r="N203" i="5"/>
  <c r="BH203" i="5" s="1"/>
  <c r="P203" i="5"/>
  <c r="O203" i="5"/>
  <c r="N201" i="5"/>
  <c r="BF201" i="5" s="1"/>
  <c r="P201" i="5"/>
  <c r="O201" i="5"/>
  <c r="N199" i="5"/>
  <c r="P199" i="5"/>
  <c r="O199" i="5"/>
  <c r="N195" i="5"/>
  <c r="P195" i="5"/>
  <c r="O195" i="5"/>
  <c r="N193" i="5"/>
  <c r="P193" i="5"/>
  <c r="O193" i="5"/>
  <c r="N191" i="5"/>
  <c r="P191" i="5"/>
  <c r="O191" i="5"/>
  <c r="N189" i="5"/>
  <c r="P189" i="5"/>
  <c r="O189" i="5"/>
  <c r="N187" i="5"/>
  <c r="P187" i="5"/>
  <c r="O187" i="5"/>
  <c r="N185" i="5"/>
  <c r="BI185" i="5" s="1"/>
  <c r="P185" i="5"/>
  <c r="O185" i="5"/>
  <c r="N183" i="5"/>
  <c r="BJ183" i="5" s="1"/>
  <c r="P183" i="5"/>
  <c r="O183" i="5"/>
  <c r="N181" i="5"/>
  <c r="P181" i="5"/>
  <c r="O181" i="5"/>
  <c r="N179" i="5"/>
  <c r="P179" i="5"/>
  <c r="O179" i="5"/>
  <c r="N177" i="5"/>
  <c r="P177" i="5"/>
  <c r="O177" i="5"/>
  <c r="N175" i="5"/>
  <c r="P175" i="5"/>
  <c r="O175" i="5"/>
  <c r="N173" i="5"/>
  <c r="P173" i="5"/>
  <c r="O173" i="5"/>
  <c r="N171" i="5"/>
  <c r="P171" i="5"/>
  <c r="O171" i="5"/>
  <c r="N169" i="5"/>
  <c r="BI169" i="5" s="1"/>
  <c r="O169" i="5"/>
  <c r="P169" i="5"/>
  <c r="N167" i="5"/>
  <c r="BH167" i="5" s="1"/>
  <c r="P167" i="5"/>
  <c r="O167" i="5"/>
  <c r="N165" i="5"/>
  <c r="P165" i="5"/>
  <c r="O165" i="5"/>
  <c r="N163" i="5"/>
  <c r="P163" i="5"/>
  <c r="O163" i="5"/>
  <c r="N161" i="5"/>
  <c r="P161" i="5"/>
  <c r="O161" i="5"/>
  <c r="N159" i="5"/>
  <c r="P159" i="5"/>
  <c r="O159" i="5"/>
  <c r="N157" i="5"/>
  <c r="P157" i="5"/>
  <c r="O157" i="5"/>
  <c r="N155" i="5"/>
  <c r="P155" i="5"/>
  <c r="O155" i="5"/>
  <c r="N153" i="5"/>
  <c r="BI153" i="5" s="1"/>
  <c r="O153" i="5"/>
  <c r="P153" i="5"/>
  <c r="N151" i="5"/>
  <c r="BF151" i="5" s="1"/>
  <c r="P151" i="5"/>
  <c r="O151" i="5"/>
  <c r="N149" i="5"/>
  <c r="P149" i="5"/>
  <c r="O149" i="5"/>
  <c r="N147" i="5"/>
  <c r="P147" i="5"/>
  <c r="O147" i="5"/>
  <c r="N145" i="5"/>
  <c r="P145" i="5"/>
  <c r="O145" i="5"/>
  <c r="N143" i="5"/>
  <c r="P143" i="5"/>
  <c r="O143" i="5"/>
  <c r="N141" i="5"/>
  <c r="P141" i="5"/>
  <c r="O141" i="5"/>
  <c r="N14" i="5"/>
  <c r="AD14" i="5" s="1"/>
  <c r="AE14" i="5" s="1"/>
  <c r="N215" i="5"/>
  <c r="AD215" i="5" s="1"/>
  <c r="O215" i="5"/>
  <c r="P215" i="5"/>
  <c r="N197" i="5"/>
  <c r="P197" i="5"/>
  <c r="O197" i="5"/>
  <c r="N9" i="5"/>
  <c r="N208" i="5"/>
  <c r="AD208" i="5" s="1"/>
  <c r="AE208" i="5" s="1"/>
  <c r="P208" i="5"/>
  <c r="O208" i="5"/>
  <c r="N206" i="5"/>
  <c r="AD206" i="5" s="1"/>
  <c r="AE206" i="5" s="1"/>
  <c r="O206" i="5"/>
  <c r="P206" i="5"/>
  <c r="N204" i="5"/>
  <c r="BF204" i="5" s="1"/>
  <c r="P204" i="5"/>
  <c r="O204" i="5"/>
  <c r="N202" i="5"/>
  <c r="P202" i="5"/>
  <c r="O202" i="5"/>
  <c r="N200" i="5"/>
  <c r="AD200" i="5" s="1"/>
  <c r="AE200" i="5" s="1"/>
  <c r="P200" i="5"/>
  <c r="O200" i="5"/>
  <c r="N198" i="5"/>
  <c r="AD198" i="5" s="1"/>
  <c r="AE198" i="5" s="1"/>
  <c r="O198" i="5"/>
  <c r="P198" i="5"/>
  <c r="N196" i="5"/>
  <c r="O196" i="5"/>
  <c r="P196" i="5"/>
  <c r="N194" i="5"/>
  <c r="AD194" i="5" s="1"/>
  <c r="AE194" i="5" s="1"/>
  <c r="O194" i="5"/>
  <c r="P194" i="5"/>
  <c r="N192" i="5"/>
  <c r="AD192" i="5" s="1"/>
  <c r="AE192" i="5" s="1"/>
  <c r="P192" i="5"/>
  <c r="O192" i="5"/>
  <c r="N190" i="5"/>
  <c r="AD190" i="5" s="1"/>
  <c r="AE190" i="5" s="1"/>
  <c r="O190" i="5"/>
  <c r="P190" i="5"/>
  <c r="N188" i="5"/>
  <c r="BH188" i="5" s="1"/>
  <c r="P188" i="5"/>
  <c r="O188" i="5"/>
  <c r="N186" i="5"/>
  <c r="AD186" i="5" s="1"/>
  <c r="AE186" i="5" s="1"/>
  <c r="P186" i="5"/>
  <c r="O186" i="5"/>
  <c r="N184" i="5"/>
  <c r="AD184" i="5" s="1"/>
  <c r="AE184" i="5" s="1"/>
  <c r="P184" i="5"/>
  <c r="O184" i="5"/>
  <c r="N182" i="5"/>
  <c r="AD182" i="5" s="1"/>
  <c r="AE182" i="5" s="1"/>
  <c r="O182" i="5"/>
  <c r="P182" i="5"/>
  <c r="N180" i="5"/>
  <c r="P180" i="5"/>
  <c r="O180" i="5"/>
  <c r="N178" i="5"/>
  <c r="O178" i="5"/>
  <c r="P178" i="5"/>
  <c r="N176" i="5"/>
  <c r="AD176" i="5" s="1"/>
  <c r="AE176" i="5" s="1"/>
  <c r="P176" i="5"/>
  <c r="O176" i="5"/>
  <c r="N174" i="5"/>
  <c r="BF174" i="5" s="1"/>
  <c r="O174" i="5"/>
  <c r="P174" i="5"/>
  <c r="N172" i="5"/>
  <c r="BF172" i="5" s="1"/>
  <c r="P172" i="5"/>
  <c r="O172" i="5"/>
  <c r="N170" i="5"/>
  <c r="AD170" i="5" s="1"/>
  <c r="AE170" i="5" s="1"/>
  <c r="P170" i="5"/>
  <c r="O170" i="5"/>
  <c r="N168" i="5"/>
  <c r="P168" i="5"/>
  <c r="O168" i="5"/>
  <c r="N166" i="5"/>
  <c r="O166" i="5"/>
  <c r="P166" i="5"/>
  <c r="N164" i="5"/>
  <c r="P164" i="5"/>
  <c r="O164" i="5"/>
  <c r="N162" i="5"/>
  <c r="O162" i="5"/>
  <c r="P162" i="5"/>
  <c r="N160" i="5"/>
  <c r="P160" i="5"/>
  <c r="O160" i="5"/>
  <c r="N158" i="5"/>
  <c r="AD158" i="5" s="1"/>
  <c r="AE158" i="5" s="1"/>
  <c r="O158" i="5"/>
  <c r="P158" i="5"/>
  <c r="N156" i="5"/>
  <c r="AD156" i="5" s="1"/>
  <c r="AE156" i="5" s="1"/>
  <c r="P156" i="5"/>
  <c r="O156" i="5"/>
  <c r="N154" i="5"/>
  <c r="AD154" i="5" s="1"/>
  <c r="AE154" i="5" s="1"/>
  <c r="P154" i="5"/>
  <c r="O154" i="5"/>
  <c r="N152" i="5"/>
  <c r="AD152" i="5" s="1"/>
  <c r="AE152" i="5" s="1"/>
  <c r="P152" i="5"/>
  <c r="O152" i="5"/>
  <c r="N150" i="5"/>
  <c r="AD150" i="5" s="1"/>
  <c r="AE150" i="5" s="1"/>
  <c r="O150" i="5"/>
  <c r="P150" i="5"/>
  <c r="N148" i="5"/>
  <c r="AD148" i="5" s="1"/>
  <c r="AE148" i="5" s="1"/>
  <c r="P148" i="5"/>
  <c r="O148" i="5"/>
  <c r="N146" i="5"/>
  <c r="AD146" i="5" s="1"/>
  <c r="AE146" i="5" s="1"/>
  <c r="O146" i="5"/>
  <c r="P146" i="5"/>
  <c r="N144" i="5"/>
  <c r="AD144" i="5" s="1"/>
  <c r="AE144" i="5" s="1"/>
  <c r="P144" i="5"/>
  <c r="O144" i="5"/>
  <c r="N142" i="5"/>
  <c r="AD142" i="5" s="1"/>
  <c r="AE142" i="5" s="1"/>
  <c r="O142" i="5"/>
  <c r="P142" i="5"/>
  <c r="N140" i="5"/>
  <c r="AD140" i="5" s="1"/>
  <c r="AE140" i="5" s="1"/>
  <c r="P140" i="5"/>
  <c r="O140" i="5"/>
  <c r="N138" i="5"/>
  <c r="AD138" i="5" s="1"/>
  <c r="AE138" i="5" s="1"/>
  <c r="P138" i="5"/>
  <c r="O138" i="5"/>
  <c r="N136" i="5"/>
  <c r="AD136" i="5" s="1"/>
  <c r="AE136" i="5" s="1"/>
  <c r="P136" i="5"/>
  <c r="O136" i="5"/>
  <c r="N134" i="5"/>
  <c r="AD134" i="5" s="1"/>
  <c r="AE134" i="5" s="1"/>
  <c r="O134" i="5"/>
  <c r="P134" i="5"/>
  <c r="N132" i="5"/>
  <c r="AD132" i="5" s="1"/>
  <c r="AE132" i="5" s="1"/>
  <c r="P132" i="5"/>
  <c r="O132" i="5"/>
  <c r="N130" i="5"/>
  <c r="AD130" i="5" s="1"/>
  <c r="AE130" i="5" s="1"/>
  <c r="O130" i="5"/>
  <c r="P130" i="5"/>
  <c r="N128" i="5"/>
  <c r="AD128" i="5" s="1"/>
  <c r="AE128" i="5" s="1"/>
  <c r="P128" i="5"/>
  <c r="O128" i="5"/>
  <c r="N126" i="5"/>
  <c r="AD126" i="5" s="1"/>
  <c r="AE126" i="5" s="1"/>
  <c r="O126" i="5"/>
  <c r="P126" i="5"/>
  <c r="N124" i="5"/>
  <c r="AD124" i="5" s="1"/>
  <c r="AE124" i="5" s="1"/>
  <c r="P124" i="5"/>
  <c r="O124" i="5"/>
  <c r="N122" i="5"/>
  <c r="AD122" i="5" s="1"/>
  <c r="AE122" i="5" s="1"/>
  <c r="P122" i="5"/>
  <c r="O122" i="5"/>
  <c r="N120" i="5"/>
  <c r="AD120" i="5" s="1"/>
  <c r="AE120" i="5" s="1"/>
  <c r="P120" i="5"/>
  <c r="O120" i="5"/>
  <c r="N118" i="5"/>
  <c r="AD118" i="5" s="1"/>
  <c r="AE118" i="5" s="1"/>
  <c r="O118" i="5"/>
  <c r="P118" i="5"/>
  <c r="N116" i="5"/>
  <c r="AD116" i="5" s="1"/>
  <c r="AE116" i="5" s="1"/>
  <c r="P116" i="5"/>
  <c r="O116" i="5"/>
  <c r="N114" i="5"/>
  <c r="AD114" i="5" s="1"/>
  <c r="AE114" i="5" s="1"/>
  <c r="O114" i="5"/>
  <c r="P114" i="5"/>
  <c r="N112" i="5"/>
  <c r="AD112" i="5" s="1"/>
  <c r="AE112" i="5" s="1"/>
  <c r="P112" i="5"/>
  <c r="O112" i="5"/>
  <c r="N110" i="5"/>
  <c r="AD110" i="5" s="1"/>
  <c r="AE110" i="5" s="1"/>
  <c r="O110" i="5"/>
  <c r="P110" i="5"/>
  <c r="N108" i="5"/>
  <c r="AD108" i="5" s="1"/>
  <c r="AE108" i="5" s="1"/>
  <c r="P108" i="5"/>
  <c r="O108" i="5"/>
  <c r="N106" i="5"/>
  <c r="AD106" i="5" s="1"/>
  <c r="AE106" i="5" s="1"/>
  <c r="P106" i="5"/>
  <c r="O106" i="5"/>
  <c r="N104" i="5"/>
  <c r="AD104" i="5" s="1"/>
  <c r="AE104" i="5" s="1"/>
  <c r="P104" i="5"/>
  <c r="O104" i="5"/>
  <c r="N102" i="5"/>
  <c r="AD102" i="5" s="1"/>
  <c r="AE102" i="5" s="1"/>
  <c r="O102" i="5"/>
  <c r="P102" i="5"/>
  <c r="N100" i="5"/>
  <c r="P100" i="5"/>
  <c r="O100" i="5"/>
  <c r="N98" i="5"/>
  <c r="BF98" i="5" s="1"/>
  <c r="O98" i="5"/>
  <c r="P98" i="5"/>
  <c r="N96" i="5"/>
  <c r="P96" i="5"/>
  <c r="O96" i="5"/>
  <c r="N94" i="5"/>
  <c r="BH94" i="5" s="1"/>
  <c r="O94" i="5"/>
  <c r="P94" i="5"/>
  <c r="N92" i="5"/>
  <c r="BH92" i="5" s="1"/>
  <c r="P92" i="5"/>
  <c r="O92" i="5"/>
  <c r="N90" i="5"/>
  <c r="P90" i="5"/>
  <c r="BI90" i="5" s="1"/>
  <c r="O90" i="5"/>
  <c r="N88" i="5"/>
  <c r="P88" i="5"/>
  <c r="O88" i="5"/>
  <c r="N86" i="5"/>
  <c r="BH86" i="5" s="1"/>
  <c r="O86" i="5"/>
  <c r="P86" i="5"/>
  <c r="N84" i="5"/>
  <c r="P84" i="5"/>
  <c r="O84" i="5"/>
  <c r="N82" i="5"/>
  <c r="BH82" i="5" s="1"/>
  <c r="O82" i="5"/>
  <c r="P82" i="5"/>
  <c r="N80" i="5"/>
  <c r="P80" i="5"/>
  <c r="O80" i="5"/>
  <c r="N78" i="5"/>
  <c r="BF78" i="5" s="1"/>
  <c r="P78" i="5"/>
  <c r="O78" i="5"/>
  <c r="N76" i="5"/>
  <c r="BI76" i="5" s="1"/>
  <c r="O76" i="5"/>
  <c r="P76" i="5"/>
  <c r="N74" i="5"/>
  <c r="BI74" i="5" s="1"/>
  <c r="O74" i="5"/>
  <c r="P74" i="5"/>
  <c r="N72" i="5"/>
  <c r="O72" i="5"/>
  <c r="P72" i="5"/>
  <c r="N70" i="5"/>
  <c r="AD70" i="5" s="1"/>
  <c r="AE70" i="5" s="1"/>
  <c r="P70" i="5"/>
  <c r="O70" i="5"/>
  <c r="N68" i="5"/>
  <c r="BI68" i="5" s="1"/>
  <c r="O68" i="5"/>
  <c r="P68" i="5"/>
  <c r="N66" i="5"/>
  <c r="BI66" i="5" s="1"/>
  <c r="P66" i="5"/>
  <c r="O66" i="5"/>
  <c r="N64" i="5"/>
  <c r="O64" i="5"/>
  <c r="P64" i="5"/>
  <c r="N62" i="5"/>
  <c r="BF62" i="5" s="1"/>
  <c r="P62" i="5"/>
  <c r="O62" i="5"/>
  <c r="N60" i="5"/>
  <c r="BI60" i="5" s="1"/>
  <c r="O60" i="5"/>
  <c r="P60" i="5"/>
  <c r="N58" i="5"/>
  <c r="BH58" i="5" s="1"/>
  <c r="P58" i="5"/>
  <c r="O58" i="5"/>
  <c r="N56" i="5"/>
  <c r="BI56" i="5" s="1"/>
  <c r="O56" i="5"/>
  <c r="P56" i="5"/>
  <c r="N54" i="5"/>
  <c r="BF54" i="5" s="1"/>
  <c r="P54" i="5"/>
  <c r="O54" i="5"/>
  <c r="N52" i="5"/>
  <c r="O52" i="5"/>
  <c r="P52" i="5"/>
  <c r="N50" i="5"/>
  <c r="BI50" i="5" s="1"/>
  <c r="P50" i="5"/>
  <c r="O50" i="5"/>
  <c r="N48" i="5"/>
  <c r="O48" i="5"/>
  <c r="P48" i="5"/>
  <c r="N46" i="5"/>
  <c r="BI46" i="5" s="1"/>
  <c r="P46" i="5"/>
  <c r="O46" i="5"/>
  <c r="N44" i="5"/>
  <c r="AD44" i="5" s="1"/>
  <c r="AE44" i="5" s="1"/>
  <c r="O44" i="5"/>
  <c r="P44" i="5"/>
  <c r="N42" i="5"/>
  <c r="BF42" i="5" s="1"/>
  <c r="P42" i="5"/>
  <c r="O42" i="5"/>
  <c r="N40" i="5"/>
  <c r="AD40" i="5" s="1"/>
  <c r="AE40" i="5" s="1"/>
  <c r="O40" i="5"/>
  <c r="P40" i="5"/>
  <c r="N38" i="5"/>
  <c r="BI38" i="5" s="1"/>
  <c r="P38" i="5"/>
  <c r="O38" i="5"/>
  <c r="N36" i="5"/>
  <c r="O36" i="5"/>
  <c r="P36" i="5"/>
  <c r="N34" i="5"/>
  <c r="BI34" i="5" s="1"/>
  <c r="P34" i="5"/>
  <c r="O34" i="5"/>
  <c r="N32" i="5"/>
  <c r="O32" i="5"/>
  <c r="P32" i="5"/>
  <c r="N30" i="5"/>
  <c r="BF30" i="5" s="1"/>
  <c r="P30" i="5"/>
  <c r="O30" i="5"/>
  <c r="N28" i="5"/>
  <c r="BI28" i="5" s="1"/>
  <c r="O28" i="5"/>
  <c r="P28" i="5"/>
  <c r="N26" i="5"/>
  <c r="BF26" i="5" s="1"/>
  <c r="P26" i="5"/>
  <c r="O26" i="5"/>
  <c r="N24" i="5"/>
  <c r="O24" i="5"/>
  <c r="P24" i="5"/>
  <c r="N22" i="5"/>
  <c r="BI22" i="5" s="1"/>
  <c r="P22" i="5"/>
  <c r="O22" i="5"/>
  <c r="N20" i="5"/>
  <c r="O20" i="5"/>
  <c r="P20" i="5"/>
  <c r="N18" i="5"/>
  <c r="BI18" i="5" s="1"/>
  <c r="P18" i="5"/>
  <c r="O18" i="5"/>
  <c r="N16" i="5"/>
  <c r="O16" i="5"/>
  <c r="BF16" i="5" s="1"/>
  <c r="P16" i="5"/>
  <c r="BI16" i="5" s="1"/>
  <c r="N13" i="5"/>
  <c r="AD13" i="5" s="1"/>
  <c r="AE13" i="5" s="1"/>
  <c r="N247" i="5"/>
  <c r="AD247" i="5" s="1"/>
  <c r="AE247" i="5" s="1"/>
  <c r="O247" i="5"/>
  <c r="P247" i="5"/>
  <c r="N245" i="5"/>
  <c r="AD245" i="5" s="1"/>
  <c r="AE245" i="5" s="1"/>
  <c r="P245" i="5"/>
  <c r="O245" i="5"/>
  <c r="N243" i="5"/>
  <c r="AD243" i="5" s="1"/>
  <c r="AE243" i="5" s="1"/>
  <c r="O243" i="5"/>
  <c r="P243" i="5"/>
  <c r="N241" i="5"/>
  <c r="AD241" i="5" s="1"/>
  <c r="AE241" i="5" s="1"/>
  <c r="P241" i="5"/>
  <c r="O241" i="5"/>
  <c r="N239" i="5"/>
  <c r="O239" i="5"/>
  <c r="P239" i="5"/>
  <c r="N237" i="5"/>
  <c r="AD237" i="5" s="1"/>
  <c r="AE237" i="5" s="1"/>
  <c r="P237" i="5"/>
  <c r="O237" i="5"/>
  <c r="N235" i="5"/>
  <c r="BH235" i="5" s="1"/>
  <c r="O235" i="5"/>
  <c r="P235" i="5"/>
  <c r="N233" i="5"/>
  <c r="AD233" i="5" s="1"/>
  <c r="AE233" i="5" s="1"/>
  <c r="P233" i="5"/>
  <c r="O233" i="5"/>
  <c r="N231" i="5"/>
  <c r="O231" i="5"/>
  <c r="P231" i="5"/>
  <c r="N229" i="5"/>
  <c r="AD229" i="5" s="1"/>
  <c r="AE229" i="5" s="1"/>
  <c r="P229" i="5"/>
  <c r="O229" i="5"/>
  <c r="N227" i="5"/>
  <c r="AD227" i="5" s="1"/>
  <c r="AE227" i="5" s="1"/>
  <c r="O227" i="5"/>
  <c r="P227" i="5"/>
  <c r="N225" i="5"/>
  <c r="AD225" i="5" s="1"/>
  <c r="AE225" i="5" s="1"/>
  <c r="P225" i="5"/>
  <c r="O225" i="5"/>
  <c r="N223" i="5"/>
  <c r="O223" i="5"/>
  <c r="P223" i="5"/>
  <c r="N221" i="5"/>
  <c r="AD221" i="5" s="1"/>
  <c r="AE221" i="5" s="1"/>
  <c r="P221" i="5"/>
  <c r="O221" i="5"/>
  <c r="N219" i="5"/>
  <c r="BJ219" i="5" s="1"/>
  <c r="O219" i="5"/>
  <c r="P219" i="5"/>
  <c r="N217" i="5"/>
  <c r="AD217" i="5" s="1"/>
  <c r="AE217" i="5" s="1"/>
  <c r="P217" i="5"/>
  <c r="O217" i="5"/>
  <c r="N214" i="5"/>
  <c r="AD214" i="5" s="1"/>
  <c r="AE214" i="5" s="1"/>
  <c r="O214" i="5"/>
  <c r="P214" i="5"/>
  <c r="N139" i="5"/>
  <c r="P139" i="5"/>
  <c r="O139" i="5"/>
  <c r="N137" i="5"/>
  <c r="BJ137" i="5" s="1"/>
  <c r="P137" i="5"/>
  <c r="O137" i="5"/>
  <c r="N135" i="5"/>
  <c r="BF135" i="5" s="1"/>
  <c r="P135" i="5"/>
  <c r="O135" i="5"/>
  <c r="N133" i="5"/>
  <c r="BJ133" i="5" s="1"/>
  <c r="P133" i="5"/>
  <c r="O133" i="5"/>
  <c r="N131" i="5"/>
  <c r="AD131" i="5" s="1"/>
  <c r="AE131" i="5" s="1"/>
  <c r="P131" i="5"/>
  <c r="O131" i="5"/>
  <c r="N129" i="5"/>
  <c r="BJ129" i="5" s="1"/>
  <c r="P129" i="5"/>
  <c r="O129" i="5"/>
  <c r="N127" i="5"/>
  <c r="P127" i="5"/>
  <c r="O127" i="5"/>
  <c r="N125" i="5"/>
  <c r="P125" i="5"/>
  <c r="O125" i="5"/>
  <c r="N123" i="5"/>
  <c r="P123" i="5"/>
  <c r="O123" i="5"/>
  <c r="N121" i="5"/>
  <c r="BH121" i="5" s="1"/>
  <c r="P121" i="5"/>
  <c r="O121" i="5"/>
  <c r="N119" i="5"/>
  <c r="BJ119" i="5" s="1"/>
  <c r="P119" i="5"/>
  <c r="O119" i="5"/>
  <c r="N117" i="5"/>
  <c r="BJ117" i="5" s="1"/>
  <c r="P117" i="5"/>
  <c r="O117" i="5"/>
  <c r="N115" i="5"/>
  <c r="BJ115" i="5" s="1"/>
  <c r="P115" i="5"/>
  <c r="O115" i="5"/>
  <c r="N113" i="5"/>
  <c r="BJ113" i="5" s="1"/>
  <c r="P113" i="5"/>
  <c r="O113" i="5"/>
  <c r="N111" i="5"/>
  <c r="P111" i="5"/>
  <c r="O111" i="5"/>
  <c r="N109" i="5"/>
  <c r="AD109" i="5" s="1"/>
  <c r="AE109" i="5" s="1"/>
  <c r="P109" i="5"/>
  <c r="O109" i="5"/>
  <c r="N107" i="5"/>
  <c r="P107" i="5"/>
  <c r="O107" i="5"/>
  <c r="N105" i="5"/>
  <c r="AD105" i="5" s="1"/>
  <c r="AE105" i="5" s="1"/>
  <c r="O105" i="5"/>
  <c r="P105" i="5"/>
  <c r="N103" i="5"/>
  <c r="BH103" i="5" s="1"/>
  <c r="P103" i="5"/>
  <c r="O103" i="5"/>
  <c r="N101" i="5"/>
  <c r="AD101" i="5" s="1"/>
  <c r="AE101" i="5" s="1"/>
  <c r="P101" i="5"/>
  <c r="O101" i="5"/>
  <c r="N99" i="5"/>
  <c r="AD99" i="5" s="1"/>
  <c r="AE99" i="5" s="1"/>
  <c r="P99" i="5"/>
  <c r="O99" i="5"/>
  <c r="N97" i="5"/>
  <c r="BF97" i="5" s="1"/>
  <c r="P97" i="5"/>
  <c r="O97" i="5"/>
  <c r="N95" i="5"/>
  <c r="BI95" i="5" s="1"/>
  <c r="P95" i="5"/>
  <c r="O95" i="5"/>
  <c r="N93" i="5"/>
  <c r="BI93" i="5" s="1"/>
  <c r="P93" i="5"/>
  <c r="O93" i="5"/>
  <c r="N91" i="5"/>
  <c r="P91" i="5"/>
  <c r="O91" i="5"/>
  <c r="N89" i="5"/>
  <c r="O89" i="5"/>
  <c r="P89" i="5"/>
  <c r="N87" i="5"/>
  <c r="BF87" i="5" s="1"/>
  <c r="P87" i="5"/>
  <c r="O87" i="5"/>
  <c r="N85" i="5"/>
  <c r="BF85" i="5" s="1"/>
  <c r="P85" i="5"/>
  <c r="O85" i="5"/>
  <c r="N83" i="5"/>
  <c r="BF83" i="5" s="1"/>
  <c r="P83" i="5"/>
  <c r="O83" i="5"/>
  <c r="N81" i="5"/>
  <c r="BI81" i="5" s="1"/>
  <c r="P81" i="5"/>
  <c r="O81" i="5"/>
  <c r="N79" i="5"/>
  <c r="P79" i="5"/>
  <c r="O79" i="5"/>
  <c r="N77" i="5"/>
  <c r="P77" i="5"/>
  <c r="O77" i="5"/>
  <c r="N75" i="5"/>
  <c r="P75" i="5"/>
  <c r="BI75" i="5" s="1"/>
  <c r="O75" i="5"/>
  <c r="BF75" i="5" s="1"/>
  <c r="N73" i="5"/>
  <c r="BI73" i="5" s="1"/>
  <c r="O73" i="5"/>
  <c r="P73" i="5"/>
  <c r="N71" i="5"/>
  <c r="AD71" i="5" s="1"/>
  <c r="AE71" i="5" s="1"/>
  <c r="P71" i="5"/>
  <c r="O71" i="5"/>
  <c r="N69" i="5"/>
  <c r="BF69" i="5" s="1"/>
  <c r="P69" i="5"/>
  <c r="O69" i="5"/>
  <c r="N67" i="5"/>
  <c r="BH67" i="5" s="1"/>
  <c r="P67" i="5"/>
  <c r="O67" i="5"/>
  <c r="N65" i="5"/>
  <c r="AD65" i="5" s="1"/>
  <c r="AE65" i="5" s="1"/>
  <c r="P65" i="5"/>
  <c r="O65" i="5"/>
  <c r="N63" i="5"/>
  <c r="P63" i="5"/>
  <c r="O63" i="5"/>
  <c r="N61" i="5"/>
  <c r="BI61" i="5" s="1"/>
  <c r="P61" i="5"/>
  <c r="O61" i="5"/>
  <c r="N59" i="5"/>
  <c r="P59" i="5"/>
  <c r="BI59" i="5" s="1"/>
  <c r="O59" i="5"/>
  <c r="BH59" i="5" s="1"/>
  <c r="N57" i="5"/>
  <c r="BF57" i="5" s="1"/>
  <c r="O57" i="5"/>
  <c r="P57" i="5"/>
  <c r="N55" i="5"/>
  <c r="AD55" i="5" s="1"/>
  <c r="AE55" i="5" s="1"/>
  <c r="P55" i="5"/>
  <c r="O55" i="5"/>
  <c r="N53" i="5"/>
  <c r="BF53" i="5" s="1"/>
  <c r="P53" i="5"/>
  <c r="O53" i="5"/>
  <c r="N51" i="5"/>
  <c r="BI51" i="5" s="1"/>
  <c r="P51" i="5"/>
  <c r="O51" i="5"/>
  <c r="N49" i="5"/>
  <c r="BI49" i="5" s="1"/>
  <c r="O49" i="5"/>
  <c r="P49" i="5"/>
  <c r="N47" i="5"/>
  <c r="P47" i="5"/>
  <c r="O47" i="5"/>
  <c r="N45" i="5"/>
  <c r="AD45" i="5" s="1"/>
  <c r="AE45" i="5" s="1"/>
  <c r="P45" i="5"/>
  <c r="O45" i="5"/>
  <c r="N43" i="5"/>
  <c r="P43" i="5"/>
  <c r="O43" i="5"/>
  <c r="BF43" i="5" s="1"/>
  <c r="N41" i="5"/>
  <c r="O41" i="5"/>
  <c r="P41" i="5"/>
  <c r="N39" i="5"/>
  <c r="BF39" i="5" s="1"/>
  <c r="P39" i="5"/>
  <c r="O39" i="5"/>
  <c r="N37" i="5"/>
  <c r="BF37" i="5" s="1"/>
  <c r="P37" i="5"/>
  <c r="O37" i="5"/>
  <c r="N35" i="5"/>
  <c r="BI35" i="5" s="1"/>
  <c r="P35" i="5"/>
  <c r="O35" i="5"/>
  <c r="N33" i="5"/>
  <c r="BI33" i="5" s="1"/>
  <c r="O33" i="5"/>
  <c r="P33" i="5"/>
  <c r="N31" i="5"/>
  <c r="BF31" i="5" s="1"/>
  <c r="P31" i="5"/>
  <c r="O31" i="5"/>
  <c r="N29" i="5"/>
  <c r="BI29" i="5" s="1"/>
  <c r="P29" i="5"/>
  <c r="O29" i="5"/>
  <c r="N27" i="5"/>
  <c r="P27" i="5"/>
  <c r="O27" i="5"/>
  <c r="BF27" i="5" s="1"/>
  <c r="N25" i="5"/>
  <c r="BF25" i="5" s="1"/>
  <c r="O25" i="5"/>
  <c r="P25" i="5"/>
  <c r="N23" i="5"/>
  <c r="BF23" i="5" s="1"/>
  <c r="P23" i="5"/>
  <c r="O23" i="5"/>
  <c r="N21" i="5"/>
  <c r="BF21" i="5" s="1"/>
  <c r="P21" i="5"/>
  <c r="O21" i="5"/>
  <c r="N19" i="5"/>
  <c r="AD19" i="5" s="1"/>
  <c r="AE19" i="5" s="1"/>
  <c r="P19" i="5"/>
  <c r="O19" i="5"/>
  <c r="N17" i="5"/>
  <c r="BI17" i="5" s="1"/>
  <c r="O17" i="5"/>
  <c r="P17" i="5"/>
  <c r="N15" i="5"/>
  <c r="BI15" i="5" s="1"/>
  <c r="N11" i="5"/>
  <c r="AD11" i="5" s="1"/>
  <c r="AE11" i="5" s="1"/>
  <c r="N213" i="5"/>
  <c r="AD213" i="5" s="1"/>
  <c r="AE213" i="5" s="1"/>
  <c r="O213" i="5"/>
  <c r="P213" i="5"/>
  <c r="N246" i="5"/>
  <c r="AD246" i="5" s="1"/>
  <c r="AE246" i="5" s="1"/>
  <c r="O246" i="5"/>
  <c r="P246" i="5"/>
  <c r="N244" i="5"/>
  <c r="AD244" i="5" s="1"/>
  <c r="AE244" i="5" s="1"/>
  <c r="P244" i="5"/>
  <c r="O244" i="5"/>
  <c r="N242" i="5"/>
  <c r="BH242" i="5" s="1"/>
  <c r="O242" i="5"/>
  <c r="P242" i="5"/>
  <c r="N240" i="5"/>
  <c r="BF240" i="5" s="1"/>
  <c r="P240" i="5"/>
  <c r="O240" i="5"/>
  <c r="N238" i="5"/>
  <c r="AD238" i="5" s="1"/>
  <c r="AE238" i="5" s="1"/>
  <c r="O238" i="5"/>
  <c r="P238" i="5"/>
  <c r="N236" i="5"/>
  <c r="P236" i="5"/>
  <c r="O236" i="5"/>
  <c r="N234" i="5"/>
  <c r="BJ234" i="5" s="1"/>
  <c r="O234" i="5"/>
  <c r="P234" i="5"/>
  <c r="N232" i="5"/>
  <c r="BF232" i="5" s="1"/>
  <c r="P232" i="5"/>
  <c r="O232" i="5"/>
  <c r="N230" i="5"/>
  <c r="BH230" i="5" s="1"/>
  <c r="O230" i="5"/>
  <c r="P230" i="5"/>
  <c r="N228" i="5"/>
  <c r="BF228" i="5" s="1"/>
  <c r="P228" i="5"/>
  <c r="O228" i="5"/>
  <c r="N226" i="5"/>
  <c r="BJ226" i="5" s="1"/>
  <c r="O226" i="5"/>
  <c r="P226" i="5"/>
  <c r="N224" i="5"/>
  <c r="BF224" i="5" s="1"/>
  <c r="P224" i="5"/>
  <c r="O224" i="5"/>
  <c r="N222" i="5"/>
  <c r="AD222" i="5" s="1"/>
  <c r="AE222" i="5" s="1"/>
  <c r="O222" i="5"/>
  <c r="P222" i="5"/>
  <c r="N220" i="5"/>
  <c r="P220" i="5"/>
  <c r="O220" i="5"/>
  <c r="N218" i="5"/>
  <c r="BI218" i="5" s="1"/>
  <c r="O218" i="5"/>
  <c r="P218" i="5"/>
  <c r="N216" i="5"/>
  <c r="AD216" i="5" s="1"/>
  <c r="AE216" i="5" s="1"/>
  <c r="P216" i="5"/>
  <c r="O216" i="5"/>
  <c r="BF202" i="5"/>
  <c r="AD202" i="5"/>
  <c r="AE202" i="5" s="1"/>
  <c r="BF180" i="5"/>
  <c r="AD180" i="5"/>
  <c r="AE180" i="5" s="1"/>
  <c r="BF178" i="5"/>
  <c r="AD178" i="5"/>
  <c r="AE178" i="5" s="1"/>
  <c r="BF166" i="5"/>
  <c r="AD166" i="5"/>
  <c r="AE166" i="5" s="1"/>
  <c r="BF162" i="5"/>
  <c r="AD162" i="5"/>
  <c r="AE162" i="5" s="1"/>
  <c r="BF160" i="5"/>
  <c r="AD160" i="5"/>
  <c r="AE160" i="5" s="1"/>
  <c r="AD56" i="5"/>
  <c r="AE56" i="5" s="1"/>
  <c r="BF40" i="5"/>
  <c r="BF244" i="5"/>
  <c r="BF236" i="5"/>
  <c r="AD236" i="5"/>
  <c r="AE236" i="5" s="1"/>
  <c r="AD228" i="5"/>
  <c r="AE228" i="5" s="1"/>
  <c r="BF207" i="5"/>
  <c r="AD207" i="5"/>
  <c r="AE207" i="5" s="1"/>
  <c r="BF205" i="5"/>
  <c r="AD205" i="5"/>
  <c r="AE205" i="5" s="1"/>
  <c r="BF199" i="5"/>
  <c r="AD199" i="5"/>
  <c r="AE199" i="5" s="1"/>
  <c r="BF197" i="5"/>
  <c r="AD197" i="5"/>
  <c r="AE197" i="5" s="1"/>
  <c r="BF195" i="5"/>
  <c r="AD195" i="5"/>
  <c r="AE195" i="5" s="1"/>
  <c r="BF193" i="5"/>
  <c r="AD193" i="5"/>
  <c r="AE193" i="5" s="1"/>
  <c r="BF191" i="5"/>
  <c r="AD191" i="5"/>
  <c r="AE191" i="5" s="1"/>
  <c r="BF189" i="5"/>
  <c r="AD189" i="5"/>
  <c r="AE189" i="5" s="1"/>
  <c r="BF187" i="5"/>
  <c r="AD187" i="5"/>
  <c r="AE187" i="5" s="1"/>
  <c r="BF181" i="5"/>
  <c r="AD181" i="5"/>
  <c r="AE181" i="5" s="1"/>
  <c r="BF179" i="5"/>
  <c r="AD179" i="5"/>
  <c r="AE179" i="5" s="1"/>
  <c r="BF177" i="5"/>
  <c r="AD177" i="5"/>
  <c r="AE177" i="5" s="1"/>
  <c r="BF175" i="5"/>
  <c r="AD175" i="5"/>
  <c r="AE175" i="5" s="1"/>
  <c r="BF173" i="5"/>
  <c r="AD173" i="5"/>
  <c r="AE173" i="5" s="1"/>
  <c r="BF171" i="5"/>
  <c r="AD171" i="5"/>
  <c r="AE171" i="5" s="1"/>
  <c r="BF165" i="5"/>
  <c r="AD165" i="5"/>
  <c r="AE165" i="5" s="1"/>
  <c r="BF163" i="5"/>
  <c r="AD163" i="5"/>
  <c r="AE163" i="5" s="1"/>
  <c r="BF161" i="5"/>
  <c r="AD161" i="5"/>
  <c r="AE161" i="5" s="1"/>
  <c r="BF159" i="5"/>
  <c r="AD159" i="5"/>
  <c r="AE159" i="5" s="1"/>
  <c r="BJ157" i="5"/>
  <c r="AD157" i="5"/>
  <c r="AE157" i="5" s="1"/>
  <c r="BJ155" i="5"/>
  <c r="AD155" i="5"/>
  <c r="AE155" i="5" s="1"/>
  <c r="BJ149" i="5"/>
  <c r="AD149" i="5"/>
  <c r="AE149" i="5" s="1"/>
  <c r="BJ147" i="5"/>
  <c r="AD147" i="5"/>
  <c r="AE147" i="5" s="1"/>
  <c r="BJ145" i="5"/>
  <c r="AD145" i="5"/>
  <c r="AE145" i="5" s="1"/>
  <c r="BJ143" i="5"/>
  <c r="AD143" i="5"/>
  <c r="AE143" i="5" s="1"/>
  <c r="BJ141" i="5"/>
  <c r="AD141" i="5"/>
  <c r="AE141" i="5" s="1"/>
  <c r="BJ139" i="5"/>
  <c r="AD139" i="5"/>
  <c r="AE139" i="5" s="1"/>
  <c r="AD133" i="5"/>
  <c r="AE133" i="5" s="1"/>
  <c r="BJ131" i="5"/>
  <c r="BJ127" i="5"/>
  <c r="AD127" i="5"/>
  <c r="AE127" i="5" s="1"/>
  <c r="BJ125" i="5"/>
  <c r="AD125" i="5"/>
  <c r="AE125" i="5" s="1"/>
  <c r="BJ123" i="5"/>
  <c r="AD123" i="5"/>
  <c r="AE123" i="5" s="1"/>
  <c r="AD121" i="5"/>
  <c r="AE121" i="5" s="1"/>
  <c r="AD117" i="5"/>
  <c r="AE117" i="5" s="1"/>
  <c r="BJ111" i="5"/>
  <c r="AD111" i="5"/>
  <c r="AE111" i="5" s="1"/>
  <c r="BI107" i="5"/>
  <c r="AD107" i="5"/>
  <c r="AE107" i="5" s="1"/>
  <c r="AD91" i="5"/>
  <c r="AE91" i="5" s="1"/>
  <c r="AD75" i="5"/>
  <c r="AE75" i="5" s="1"/>
  <c r="AD59" i="5"/>
  <c r="AE59" i="5" s="1"/>
  <c r="BF196" i="5"/>
  <c r="AD196" i="5"/>
  <c r="AE196" i="5" s="1"/>
  <c r="BF168" i="5"/>
  <c r="AD168" i="5"/>
  <c r="AE168" i="5" s="1"/>
  <c r="BF164" i="5"/>
  <c r="AD164" i="5"/>
  <c r="AE164" i="5" s="1"/>
  <c r="AD64" i="5"/>
  <c r="AE64" i="5" s="1"/>
  <c r="AD240" i="5"/>
  <c r="AE240" i="5" s="1"/>
  <c r="BI230" i="5"/>
  <c r="AD224" i="5"/>
  <c r="AE224" i="5" s="1"/>
  <c r="BF220" i="5"/>
  <c r="AD220" i="5"/>
  <c r="AE220" i="5" s="1"/>
  <c r="BJ239" i="5"/>
  <c r="AD239" i="5"/>
  <c r="AE239" i="5" s="1"/>
  <c r="BJ231" i="5"/>
  <c r="AD231" i="5"/>
  <c r="AE231" i="5" s="1"/>
  <c r="BJ223" i="5"/>
  <c r="AD223" i="5"/>
  <c r="AE223" i="5" s="1"/>
  <c r="AD9" i="5"/>
  <c r="AE215" i="5"/>
  <c r="BJ215" i="5"/>
  <c r="BI246" i="5"/>
  <c r="BI222" i="5"/>
  <c r="BH222" i="5"/>
  <c r="BJ227" i="5"/>
  <c r="BI227" i="5"/>
  <c r="BJ243" i="5"/>
  <c r="BI243" i="5"/>
  <c r="BH218" i="5"/>
  <c r="BI215" i="5"/>
  <c r="BI239" i="5"/>
  <c r="BI223" i="5"/>
  <c r="BF218" i="5"/>
  <c r="BI231" i="5"/>
  <c r="BJ233" i="5"/>
  <c r="BH217" i="5"/>
  <c r="BH241" i="5"/>
  <c r="BF241" i="5"/>
  <c r="BI241" i="5"/>
  <c r="BJ241" i="5"/>
  <c r="BH225" i="5"/>
  <c r="BF225" i="5"/>
  <c r="BI225" i="5"/>
  <c r="BJ225" i="5"/>
  <c r="BJ245" i="5"/>
  <c r="BH229" i="5"/>
  <c r="BJ236" i="5"/>
  <c r="BJ224" i="5"/>
  <c r="BJ220" i="5"/>
  <c r="BI244" i="5"/>
  <c r="BH243" i="5"/>
  <c r="BI240" i="5"/>
  <c r="BH239" i="5"/>
  <c r="BI236" i="5"/>
  <c r="BH231" i="5"/>
  <c r="BH227" i="5"/>
  <c r="BI224" i="5"/>
  <c r="BH223" i="5"/>
  <c r="BI220" i="5"/>
  <c r="BH215" i="5"/>
  <c r="BH244" i="5"/>
  <c r="BF243" i="5"/>
  <c r="BH240" i="5"/>
  <c r="BF239" i="5"/>
  <c r="BJ238" i="5"/>
  <c r="BH236" i="5"/>
  <c r="BF231" i="5"/>
  <c r="BF227" i="5"/>
  <c r="BH224" i="5"/>
  <c r="BF223" i="5"/>
  <c r="BJ222" i="5"/>
  <c r="BH220" i="5"/>
  <c r="BF215" i="5"/>
  <c r="BJ240" i="5"/>
  <c r="BN101" i="5"/>
  <c r="BO208" i="5"/>
  <c r="BP208" i="5"/>
  <c r="BO200" i="5"/>
  <c r="BP200" i="5"/>
  <c r="BP184" i="5"/>
  <c r="BO184" i="5"/>
  <c r="BO204" i="5"/>
  <c r="BP204" i="5"/>
  <c r="BO196" i="5"/>
  <c r="BP196" i="5"/>
  <c r="BP180" i="5"/>
  <c r="BO180" i="5"/>
  <c r="BP176" i="5"/>
  <c r="BO176" i="5"/>
  <c r="BO205" i="5"/>
  <c r="BP205" i="5"/>
  <c r="BP193" i="5"/>
  <c r="BO193" i="5"/>
  <c r="BP189" i="5"/>
  <c r="BO189" i="5"/>
  <c r="BO185" i="5"/>
  <c r="BP185" i="5"/>
  <c r="BO181" i="5"/>
  <c r="BP181" i="5"/>
  <c r="BO177" i="5"/>
  <c r="BP177" i="5"/>
  <c r="BP201" i="5"/>
  <c r="BP197" i="5"/>
  <c r="BP192" i="5"/>
  <c r="BP188" i="5"/>
  <c r="BN109" i="5"/>
  <c r="BM202" i="5"/>
  <c r="BN202" i="5"/>
  <c r="BP202" i="5"/>
  <c r="BO202" i="5"/>
  <c r="BM194" i="5"/>
  <c r="BN194" i="5"/>
  <c r="BP194" i="5"/>
  <c r="BO194" i="5"/>
  <c r="BM190" i="5"/>
  <c r="BN190" i="5"/>
  <c r="BO190" i="5"/>
  <c r="BP190" i="5"/>
  <c r="BM182" i="5"/>
  <c r="BN182" i="5"/>
  <c r="BP182" i="5"/>
  <c r="BO182" i="5"/>
  <c r="BM174" i="5"/>
  <c r="BO174" i="5"/>
  <c r="BN174" i="5"/>
  <c r="BP174" i="5"/>
  <c r="BM166" i="5"/>
  <c r="BO166" i="5"/>
  <c r="BN166" i="5"/>
  <c r="BP166" i="5"/>
  <c r="BM158" i="5"/>
  <c r="BO158" i="5"/>
  <c r="BN158" i="5"/>
  <c r="BP158" i="5"/>
  <c r="BM150" i="5"/>
  <c r="BN150" i="5"/>
  <c r="BO150" i="5"/>
  <c r="BP150" i="5"/>
  <c r="BM134" i="5"/>
  <c r="BN134" i="5"/>
  <c r="BO134" i="5"/>
  <c r="BP134" i="5"/>
  <c r="BM118" i="5"/>
  <c r="BN118" i="5"/>
  <c r="BO118" i="5"/>
  <c r="BP118" i="5"/>
  <c r="BH198" i="5"/>
  <c r="BI198" i="5"/>
  <c r="BJ198" i="5"/>
  <c r="BF198" i="5"/>
  <c r="BH200" i="5"/>
  <c r="BI200" i="5"/>
  <c r="BJ200" i="5"/>
  <c r="BF200" i="5"/>
  <c r="BJ190" i="5"/>
  <c r="BH192" i="5"/>
  <c r="BI192" i="5"/>
  <c r="BJ192" i="5"/>
  <c r="BF192" i="5"/>
  <c r="BH182" i="5"/>
  <c r="BI182" i="5"/>
  <c r="BJ182" i="5"/>
  <c r="BF182" i="5"/>
  <c r="BM206" i="5"/>
  <c r="BN206" i="5"/>
  <c r="BP206" i="5"/>
  <c r="BO206" i="5"/>
  <c r="BM198" i="5"/>
  <c r="BN198" i="5"/>
  <c r="BO198" i="5"/>
  <c r="BP198" i="5"/>
  <c r="BM186" i="5"/>
  <c r="BN186" i="5"/>
  <c r="BP186" i="5"/>
  <c r="BO186" i="5"/>
  <c r="BM178" i="5"/>
  <c r="BN178" i="5"/>
  <c r="BO178" i="5"/>
  <c r="BP178" i="5"/>
  <c r="BM170" i="5"/>
  <c r="BO170" i="5"/>
  <c r="BN170" i="5"/>
  <c r="BP170" i="5"/>
  <c r="BM162" i="5"/>
  <c r="BO162" i="5"/>
  <c r="BN162" i="5"/>
  <c r="BP162" i="5"/>
  <c r="BM142" i="5"/>
  <c r="BN142" i="5"/>
  <c r="BO142" i="5"/>
  <c r="BP142" i="5"/>
  <c r="BM126" i="5"/>
  <c r="BN126" i="5"/>
  <c r="BO126" i="5"/>
  <c r="BP126" i="5"/>
  <c r="BM110" i="5"/>
  <c r="BN110" i="5"/>
  <c r="BO110" i="5"/>
  <c r="BP110" i="5"/>
  <c r="BH208" i="5"/>
  <c r="BI208" i="5"/>
  <c r="BJ208" i="5"/>
  <c r="BF208" i="5"/>
  <c r="BH176" i="5"/>
  <c r="BI176" i="5"/>
  <c r="BJ176" i="5"/>
  <c r="BF176" i="5"/>
  <c r="BM207" i="5"/>
  <c r="BN207" i="5"/>
  <c r="BO207" i="5"/>
  <c r="BP207" i="5"/>
  <c r="BM203" i="5"/>
  <c r="BN203" i="5"/>
  <c r="BO203" i="5"/>
  <c r="BP203" i="5"/>
  <c r="BM199" i="5"/>
  <c r="BN199" i="5"/>
  <c r="BP199" i="5"/>
  <c r="BO199" i="5"/>
  <c r="BM195" i="5"/>
  <c r="BN195" i="5"/>
  <c r="BO195" i="5"/>
  <c r="BP195" i="5"/>
  <c r="BM191" i="5"/>
  <c r="BN191" i="5"/>
  <c r="BO191" i="5"/>
  <c r="BP191" i="5"/>
  <c r="BM187" i="5"/>
  <c r="BN187" i="5"/>
  <c r="BO187" i="5"/>
  <c r="BP187" i="5"/>
  <c r="BM183" i="5"/>
  <c r="BN183" i="5"/>
  <c r="BO183" i="5"/>
  <c r="BP183" i="5"/>
  <c r="BM179" i="5"/>
  <c r="BN179" i="5"/>
  <c r="BP179" i="5"/>
  <c r="BO179" i="5"/>
  <c r="BM175" i="5"/>
  <c r="BN175" i="5"/>
  <c r="BO175" i="5"/>
  <c r="BP175" i="5"/>
  <c r="BM171" i="5"/>
  <c r="BN171" i="5"/>
  <c r="BO171" i="5"/>
  <c r="BP171" i="5"/>
  <c r="BM167" i="5"/>
  <c r="BN167" i="5"/>
  <c r="BO167" i="5"/>
  <c r="BP167" i="5"/>
  <c r="BM163" i="5"/>
  <c r="BN163" i="5"/>
  <c r="BO163" i="5"/>
  <c r="BP163" i="5"/>
  <c r="BM159" i="5"/>
  <c r="BN159" i="5"/>
  <c r="BO159" i="5"/>
  <c r="BP159" i="5"/>
  <c r="BM151" i="5"/>
  <c r="BN151" i="5"/>
  <c r="BO151" i="5"/>
  <c r="BP151" i="5"/>
  <c r="BM143" i="5"/>
  <c r="BN143" i="5"/>
  <c r="BO143" i="5"/>
  <c r="BP143" i="5"/>
  <c r="BM135" i="5"/>
  <c r="BN135" i="5"/>
  <c r="BO135" i="5"/>
  <c r="BP135" i="5"/>
  <c r="BM127" i="5"/>
  <c r="BN127" i="5"/>
  <c r="BO127" i="5"/>
  <c r="BP127" i="5"/>
  <c r="BM119" i="5"/>
  <c r="BN119" i="5"/>
  <c r="BO119" i="5"/>
  <c r="BP119" i="5"/>
  <c r="BM111" i="5"/>
  <c r="BN111" i="5"/>
  <c r="BO111" i="5"/>
  <c r="BP111" i="5"/>
  <c r="BH184" i="5"/>
  <c r="BI184" i="5"/>
  <c r="BJ184" i="5"/>
  <c r="BF184" i="5"/>
  <c r="BH194" i="5"/>
  <c r="BI194" i="5"/>
  <c r="BF102" i="5"/>
  <c r="BH102" i="5"/>
  <c r="BI102" i="5"/>
  <c r="BJ102" i="5"/>
  <c r="BM155" i="5"/>
  <c r="BN155" i="5"/>
  <c r="BO155" i="5"/>
  <c r="BP155" i="5"/>
  <c r="BM147" i="5"/>
  <c r="BN147" i="5"/>
  <c r="BO147" i="5"/>
  <c r="BP147" i="5"/>
  <c r="BM139" i="5"/>
  <c r="BN139" i="5"/>
  <c r="BO139" i="5"/>
  <c r="BP139" i="5"/>
  <c r="BM132" i="5"/>
  <c r="BN132" i="5"/>
  <c r="BO132" i="5"/>
  <c r="BP132" i="5"/>
  <c r="BM123" i="5"/>
  <c r="BN123" i="5"/>
  <c r="BO123" i="5"/>
  <c r="BP123" i="5"/>
  <c r="BF109" i="5"/>
  <c r="BI109" i="5"/>
  <c r="BJ109" i="5"/>
  <c r="BH109" i="5"/>
  <c r="BH196" i="5"/>
  <c r="BI196" i="5"/>
  <c r="BH180" i="5"/>
  <c r="BI180" i="5"/>
  <c r="BF106" i="5"/>
  <c r="BH106" i="5"/>
  <c r="BI106" i="5"/>
  <c r="BJ106" i="5"/>
  <c r="BH207" i="5"/>
  <c r="BI207" i="5"/>
  <c r="BH195" i="5"/>
  <c r="BI195" i="5"/>
  <c r="BH187" i="5"/>
  <c r="BI187" i="5"/>
  <c r="BH181" i="5"/>
  <c r="BI181" i="5"/>
  <c r="BM169" i="5"/>
  <c r="BN169" i="5"/>
  <c r="BO169" i="5"/>
  <c r="BM161" i="5"/>
  <c r="BN161" i="5"/>
  <c r="BO161" i="5"/>
  <c r="BM154" i="5"/>
  <c r="BN154" i="5"/>
  <c r="BO154" i="5"/>
  <c r="BP154" i="5"/>
  <c r="BM145" i="5"/>
  <c r="BN145" i="5"/>
  <c r="BO145" i="5"/>
  <c r="BP145" i="5"/>
  <c r="BM137" i="5"/>
  <c r="BN137" i="5"/>
  <c r="BO137" i="5"/>
  <c r="BP137" i="5"/>
  <c r="BM129" i="5"/>
  <c r="BN129" i="5"/>
  <c r="BO129" i="5"/>
  <c r="BP129" i="5"/>
  <c r="BM122" i="5"/>
  <c r="BN122" i="5"/>
  <c r="BO122" i="5"/>
  <c r="BP122" i="5"/>
  <c r="BM113" i="5"/>
  <c r="BN113" i="5"/>
  <c r="BO113" i="5"/>
  <c r="BP113" i="5"/>
  <c r="BP106" i="5"/>
  <c r="BN106" i="5"/>
  <c r="BO106" i="5"/>
  <c r="BH166" i="5"/>
  <c r="BJ166" i="5"/>
  <c r="BI166" i="5"/>
  <c r="BH154" i="5"/>
  <c r="BI154" i="5"/>
  <c r="BF154" i="5"/>
  <c r="BJ154" i="5"/>
  <c r="BH152" i="5"/>
  <c r="BI152" i="5"/>
  <c r="BJ152" i="5"/>
  <c r="BF152" i="5"/>
  <c r="BH150" i="5"/>
  <c r="BI150" i="5"/>
  <c r="BF150" i="5"/>
  <c r="BJ150" i="5"/>
  <c r="BH148" i="5"/>
  <c r="BI148" i="5"/>
  <c r="BJ148" i="5"/>
  <c r="BF148" i="5"/>
  <c r="BH146" i="5"/>
  <c r="BI146" i="5"/>
  <c r="BF146" i="5"/>
  <c r="BJ146" i="5"/>
  <c r="BH144" i="5"/>
  <c r="BI144" i="5"/>
  <c r="BJ144" i="5"/>
  <c r="BF144" i="5"/>
  <c r="BH138" i="5"/>
  <c r="BI138" i="5"/>
  <c r="BF138" i="5"/>
  <c r="BJ138" i="5"/>
  <c r="BH136" i="5"/>
  <c r="BI136" i="5"/>
  <c r="BJ136" i="5"/>
  <c r="BF136" i="5"/>
  <c r="BH134" i="5"/>
  <c r="BI134" i="5"/>
  <c r="BF134" i="5"/>
  <c r="BJ134" i="5"/>
  <c r="BH132" i="5"/>
  <c r="BI132" i="5"/>
  <c r="BJ132" i="5"/>
  <c r="BF132" i="5"/>
  <c r="BH130" i="5"/>
  <c r="BI130" i="5"/>
  <c r="BF130" i="5"/>
  <c r="BJ130" i="5"/>
  <c r="BH128" i="5"/>
  <c r="BI128" i="5"/>
  <c r="BJ128" i="5"/>
  <c r="BF128" i="5"/>
  <c r="BH122" i="5"/>
  <c r="BI122" i="5"/>
  <c r="BF122" i="5"/>
  <c r="BJ122" i="5"/>
  <c r="BH120" i="5"/>
  <c r="BI120" i="5"/>
  <c r="BJ120" i="5"/>
  <c r="BF120" i="5"/>
  <c r="BH118" i="5"/>
  <c r="BI118" i="5"/>
  <c r="BF118" i="5"/>
  <c r="BJ118" i="5"/>
  <c r="BH116" i="5"/>
  <c r="BI116" i="5"/>
  <c r="BJ116" i="5"/>
  <c r="BF116" i="5"/>
  <c r="BH114" i="5"/>
  <c r="BI114" i="5"/>
  <c r="BF114" i="5"/>
  <c r="BJ114" i="5"/>
  <c r="BH112" i="5"/>
  <c r="BI112" i="5"/>
  <c r="BJ112" i="5"/>
  <c r="BF112" i="5"/>
  <c r="BF110" i="5"/>
  <c r="BH40" i="5"/>
  <c r="BF38" i="5"/>
  <c r="BF32" i="5"/>
  <c r="BH24" i="5"/>
  <c r="BF24" i="5"/>
  <c r="BF22" i="5"/>
  <c r="BM208" i="5"/>
  <c r="BN208" i="5"/>
  <c r="BM205" i="5"/>
  <c r="BN205" i="5"/>
  <c r="BM204" i="5"/>
  <c r="BN204" i="5"/>
  <c r="BM201" i="5"/>
  <c r="BN201" i="5"/>
  <c r="BM200" i="5"/>
  <c r="BN200" i="5"/>
  <c r="BM197" i="5"/>
  <c r="BN197" i="5"/>
  <c r="BM196" i="5"/>
  <c r="BN196" i="5"/>
  <c r="BM193" i="5"/>
  <c r="BN193" i="5"/>
  <c r="BM192" i="5"/>
  <c r="BN192" i="5"/>
  <c r="BM189" i="5"/>
  <c r="BN189" i="5"/>
  <c r="BM188" i="5"/>
  <c r="BN188" i="5"/>
  <c r="BM185" i="5"/>
  <c r="BN185" i="5"/>
  <c r="BM184" i="5"/>
  <c r="BN184" i="5"/>
  <c r="BM181" i="5"/>
  <c r="BN181" i="5"/>
  <c r="BM180" i="5"/>
  <c r="BN180" i="5"/>
  <c r="BM177" i="5"/>
  <c r="BN177" i="5"/>
  <c r="BM176" i="5"/>
  <c r="BN176" i="5"/>
  <c r="BM152" i="5"/>
  <c r="BN152" i="5"/>
  <c r="BO152" i="5"/>
  <c r="BP152" i="5"/>
  <c r="BM144" i="5"/>
  <c r="BN144" i="5"/>
  <c r="BO144" i="5"/>
  <c r="BP144" i="5"/>
  <c r="BM136" i="5"/>
  <c r="BN136" i="5"/>
  <c r="BO136" i="5"/>
  <c r="BP136" i="5"/>
  <c r="BM128" i="5"/>
  <c r="BN128" i="5"/>
  <c r="BO128" i="5"/>
  <c r="BP128" i="5"/>
  <c r="BM120" i="5"/>
  <c r="BN120" i="5"/>
  <c r="BO120" i="5"/>
  <c r="BP120" i="5"/>
  <c r="BM112" i="5"/>
  <c r="BN112" i="5"/>
  <c r="BO112" i="5"/>
  <c r="BP112" i="5"/>
  <c r="BH21" i="5"/>
  <c r="BH202" i="5"/>
  <c r="BI202" i="5"/>
  <c r="BH186" i="5"/>
  <c r="BI186" i="5"/>
  <c r="BH178" i="5"/>
  <c r="BI178" i="5"/>
  <c r="BH170" i="5"/>
  <c r="BJ170" i="5"/>
  <c r="BI170" i="5"/>
  <c r="BH162" i="5"/>
  <c r="BJ162" i="5"/>
  <c r="BI162" i="5"/>
  <c r="BF104" i="5"/>
  <c r="BJ104" i="5"/>
  <c r="BI104" i="5"/>
  <c r="BH104" i="5"/>
  <c r="BH16" i="5"/>
  <c r="BF194" i="5"/>
  <c r="BF186" i="5"/>
  <c r="BF170" i="5"/>
  <c r="BM156" i="5"/>
  <c r="BN156" i="5"/>
  <c r="BO156" i="5"/>
  <c r="BP156" i="5"/>
  <c r="BM148" i="5"/>
  <c r="BN148" i="5"/>
  <c r="BO148" i="5"/>
  <c r="BP148" i="5"/>
  <c r="BM140" i="5"/>
  <c r="BN140" i="5"/>
  <c r="BO140" i="5"/>
  <c r="BP140" i="5"/>
  <c r="BM131" i="5"/>
  <c r="BN131" i="5"/>
  <c r="BO131" i="5"/>
  <c r="BP131" i="5"/>
  <c r="BM124" i="5"/>
  <c r="BN124" i="5"/>
  <c r="BO124" i="5"/>
  <c r="BP124" i="5"/>
  <c r="BM116" i="5"/>
  <c r="BN116" i="5"/>
  <c r="BO116" i="5"/>
  <c r="BP116" i="5"/>
  <c r="BM115" i="5"/>
  <c r="BN115" i="5"/>
  <c r="BO115" i="5"/>
  <c r="BP115" i="5"/>
  <c r="BP107" i="5"/>
  <c r="BM107" i="5"/>
  <c r="BN107" i="5"/>
  <c r="BO107" i="5"/>
  <c r="BP103" i="5"/>
  <c r="BM103" i="5"/>
  <c r="BN103" i="5"/>
  <c r="BO103" i="5"/>
  <c r="BO95" i="5"/>
  <c r="BP95" i="5"/>
  <c r="BN95" i="5"/>
  <c r="BO71" i="5"/>
  <c r="BP71" i="5"/>
  <c r="BM71" i="5"/>
  <c r="BN71" i="5"/>
  <c r="BH164" i="5"/>
  <c r="BJ164" i="5"/>
  <c r="BI164" i="5"/>
  <c r="BH205" i="5"/>
  <c r="BI205" i="5"/>
  <c r="BH199" i="5"/>
  <c r="BI199" i="5"/>
  <c r="BH197" i="5"/>
  <c r="BI197" i="5"/>
  <c r="BH193" i="5"/>
  <c r="BI193" i="5"/>
  <c r="BH191" i="5"/>
  <c r="BI191" i="5"/>
  <c r="BH189" i="5"/>
  <c r="BI189" i="5"/>
  <c r="BH179" i="5"/>
  <c r="BI179" i="5"/>
  <c r="BH177" i="5"/>
  <c r="BI177" i="5"/>
  <c r="BM173" i="5"/>
  <c r="BN173" i="5"/>
  <c r="BO173" i="5"/>
  <c r="BM165" i="5"/>
  <c r="BN165" i="5"/>
  <c r="BO165" i="5"/>
  <c r="BM153" i="5"/>
  <c r="BN153" i="5"/>
  <c r="BO153" i="5"/>
  <c r="BP153" i="5"/>
  <c r="BM146" i="5"/>
  <c r="BN146" i="5"/>
  <c r="BO146" i="5"/>
  <c r="BP146" i="5"/>
  <c r="BM138" i="5"/>
  <c r="BN138" i="5"/>
  <c r="BO138" i="5"/>
  <c r="BP138" i="5"/>
  <c r="BM130" i="5"/>
  <c r="BN130" i="5"/>
  <c r="BO130" i="5"/>
  <c r="BP130" i="5"/>
  <c r="BM121" i="5"/>
  <c r="BN121" i="5"/>
  <c r="BO121" i="5"/>
  <c r="BP121" i="5"/>
  <c r="BM114" i="5"/>
  <c r="BN114" i="5"/>
  <c r="BO114" i="5"/>
  <c r="BP114" i="5"/>
  <c r="BP102" i="5"/>
  <c r="BN102" i="5"/>
  <c r="BO102" i="5"/>
  <c r="BO70" i="5"/>
  <c r="BM70" i="5"/>
  <c r="BN70" i="5"/>
  <c r="BP70" i="5"/>
  <c r="BH168" i="5"/>
  <c r="BJ168" i="5"/>
  <c r="BI168" i="5"/>
  <c r="BH160" i="5"/>
  <c r="BJ160" i="5"/>
  <c r="BI160" i="5"/>
  <c r="BF100" i="5"/>
  <c r="BH100" i="5"/>
  <c r="BI100" i="5"/>
  <c r="BJ96" i="5"/>
  <c r="BF96" i="5"/>
  <c r="BH96" i="5"/>
  <c r="BI96" i="5"/>
  <c r="BF90" i="5"/>
  <c r="BH90" i="5"/>
  <c r="BF88" i="5"/>
  <c r="BH88" i="5"/>
  <c r="BI88" i="5"/>
  <c r="BF86" i="5"/>
  <c r="BI84" i="5"/>
  <c r="BF72" i="5"/>
  <c r="BH72" i="5"/>
  <c r="BI72" i="5"/>
  <c r="BF64" i="5"/>
  <c r="BF58" i="5"/>
  <c r="BF56" i="5"/>
  <c r="BH56" i="5"/>
  <c r="BJ207" i="5"/>
  <c r="BJ205" i="5"/>
  <c r="BJ202" i="5"/>
  <c r="BJ199" i="5"/>
  <c r="BJ197" i="5"/>
  <c r="BJ196" i="5"/>
  <c r="BJ195" i="5"/>
  <c r="BJ194" i="5"/>
  <c r="BJ193" i="5"/>
  <c r="BJ191" i="5"/>
  <c r="BJ189" i="5"/>
  <c r="BJ187" i="5"/>
  <c r="BJ186" i="5"/>
  <c r="BJ181" i="5"/>
  <c r="BJ180" i="5"/>
  <c r="BJ179" i="5"/>
  <c r="BJ178" i="5"/>
  <c r="BJ177" i="5"/>
  <c r="BH175" i="5"/>
  <c r="BI175" i="5"/>
  <c r="BJ175" i="5"/>
  <c r="BH173" i="5"/>
  <c r="BI173" i="5"/>
  <c r="BJ173" i="5"/>
  <c r="BM172" i="5"/>
  <c r="BO172" i="5"/>
  <c r="BN172" i="5"/>
  <c r="BH171" i="5"/>
  <c r="BI171" i="5"/>
  <c r="BJ171" i="5"/>
  <c r="BH169" i="5"/>
  <c r="BM168" i="5"/>
  <c r="BO168" i="5"/>
  <c r="BN168" i="5"/>
  <c r="BH165" i="5"/>
  <c r="BI165" i="5"/>
  <c r="BJ165" i="5"/>
  <c r="BM164" i="5"/>
  <c r="BO164" i="5"/>
  <c r="BN164" i="5"/>
  <c r="BH163" i="5"/>
  <c r="BI163" i="5"/>
  <c r="BJ163" i="5"/>
  <c r="BH161" i="5"/>
  <c r="BI161" i="5"/>
  <c r="BJ161" i="5"/>
  <c r="BM160" i="5"/>
  <c r="BO160" i="5"/>
  <c r="BN160" i="5"/>
  <c r="BH159" i="5"/>
  <c r="BI159" i="5"/>
  <c r="BJ159" i="5"/>
  <c r="BM157" i="5"/>
  <c r="BN157" i="5"/>
  <c r="BO157" i="5"/>
  <c r="BP157" i="5"/>
  <c r="BM149" i="5"/>
  <c r="BN149" i="5"/>
  <c r="BO149" i="5"/>
  <c r="BP149" i="5"/>
  <c r="BM141" i="5"/>
  <c r="BN141" i="5"/>
  <c r="BO141" i="5"/>
  <c r="BP141" i="5"/>
  <c r="BM133" i="5"/>
  <c r="BN133" i="5"/>
  <c r="BO133" i="5"/>
  <c r="BP133" i="5"/>
  <c r="BM125" i="5"/>
  <c r="BN125" i="5"/>
  <c r="BO125" i="5"/>
  <c r="BP125" i="5"/>
  <c r="BM117" i="5"/>
  <c r="BN117" i="5"/>
  <c r="BO117" i="5"/>
  <c r="BP117" i="5"/>
  <c r="BM106" i="5"/>
  <c r="BM102" i="5"/>
  <c r="BP105" i="5"/>
  <c r="BO105" i="5"/>
  <c r="BH157" i="5"/>
  <c r="BI157" i="5"/>
  <c r="BH155" i="5"/>
  <c r="BI155" i="5"/>
  <c r="BH149" i="5"/>
  <c r="BI149" i="5"/>
  <c r="BH147" i="5"/>
  <c r="BI147" i="5"/>
  <c r="BH145" i="5"/>
  <c r="BI145" i="5"/>
  <c r="BH143" i="5"/>
  <c r="BI143" i="5"/>
  <c r="BH141" i="5"/>
  <c r="BI141" i="5"/>
  <c r="BH139" i="5"/>
  <c r="BI139" i="5"/>
  <c r="BH127" i="5"/>
  <c r="BI127" i="5"/>
  <c r="BH125" i="5"/>
  <c r="BI125" i="5"/>
  <c r="BH123" i="5"/>
  <c r="BI123" i="5"/>
  <c r="BI115" i="5"/>
  <c r="BH111" i="5"/>
  <c r="BI111" i="5"/>
  <c r="BF107" i="5"/>
  <c r="BH107" i="5"/>
  <c r="BF81" i="5"/>
  <c r="BI77" i="5"/>
  <c r="BI63" i="5"/>
  <c r="BH53" i="5"/>
  <c r="BH45" i="5"/>
  <c r="BI43" i="5"/>
  <c r="BH31" i="5"/>
  <c r="BI27" i="5"/>
  <c r="BH27" i="5"/>
  <c r="BH17" i="5"/>
  <c r="BF157" i="5"/>
  <c r="BF155" i="5"/>
  <c r="BF149" i="5"/>
  <c r="BF147" i="5"/>
  <c r="BF145" i="5"/>
  <c r="BF143" i="5"/>
  <c r="BF141" i="5"/>
  <c r="BF139" i="5"/>
  <c r="BF127" i="5"/>
  <c r="BF125" i="5"/>
  <c r="BF123" i="5"/>
  <c r="BF111" i="5"/>
  <c r="BM105" i="5"/>
  <c r="BP109" i="5"/>
  <c r="BO109" i="5"/>
  <c r="BP101" i="5"/>
  <c r="BO101" i="5"/>
  <c r="BN45" i="5"/>
  <c r="BM45" i="5"/>
  <c r="BO45" i="5"/>
  <c r="BP108" i="5"/>
  <c r="BM108" i="5"/>
  <c r="BP104" i="5"/>
  <c r="BM104" i="5"/>
  <c r="BO96" i="5"/>
  <c r="BP96" i="5"/>
  <c r="BN44" i="5"/>
  <c r="BP44" i="5"/>
  <c r="BO44" i="5"/>
  <c r="BO108" i="5"/>
  <c r="BJ107" i="5"/>
  <c r="BO104" i="5"/>
  <c r="BN96" i="5"/>
  <c r="BH85" i="5"/>
  <c r="Z209" i="5"/>
  <c r="Y209" i="5"/>
  <c r="X209" i="5"/>
  <c r="W209" i="5"/>
  <c r="V209" i="5"/>
  <c r="Z210" i="5"/>
  <c r="Y210" i="5"/>
  <c r="X210" i="5"/>
  <c r="W210" i="5"/>
  <c r="V210" i="5"/>
  <c r="BF67" i="5" l="1"/>
  <c r="BH83" i="5"/>
  <c r="BJ142" i="5"/>
  <c r="BF115" i="5"/>
  <c r="BF49" i="5"/>
  <c r="BI113" i="5"/>
  <c r="BH153" i="5"/>
  <c r="BH142" i="5"/>
  <c r="BF206" i="5"/>
  <c r="BI228" i="5"/>
  <c r="BF169" i="5"/>
  <c r="BF33" i="5"/>
  <c r="BH99" i="5"/>
  <c r="BH115" i="5"/>
  <c r="BI131" i="5"/>
  <c r="BF19" i="5"/>
  <c r="BJ228" i="5"/>
  <c r="BH228" i="5"/>
  <c r="BJ244" i="5"/>
  <c r="BH221" i="5"/>
  <c r="BI97" i="5"/>
  <c r="BF242" i="5"/>
  <c r="BF153" i="5"/>
  <c r="BH35" i="5"/>
  <c r="BF65" i="5"/>
  <c r="BF99" i="5"/>
  <c r="BH131" i="5"/>
  <c r="BH185" i="5"/>
  <c r="BF237" i="5"/>
  <c r="AD51" i="5"/>
  <c r="AE51" i="5" s="1"/>
  <c r="AD115" i="5"/>
  <c r="AE115" i="5" s="1"/>
  <c r="BF91" i="5"/>
  <c r="BI129" i="5"/>
  <c r="BF131" i="5"/>
  <c r="BF35" i="5"/>
  <c r="BI67" i="5"/>
  <c r="BI78" i="5"/>
  <c r="BF94" i="5"/>
  <c r="BI174" i="5"/>
  <c r="AD203" i="5"/>
  <c r="AE203" i="5" s="1"/>
  <c r="BI91" i="5"/>
  <c r="BJ110" i="5"/>
  <c r="AD185" i="5"/>
  <c r="AE185" i="5" s="1"/>
  <c r="BI137" i="5"/>
  <c r="BF142" i="5"/>
  <c r="BI190" i="5"/>
  <c r="BJ237" i="5"/>
  <c r="BH234" i="5"/>
  <c r="BF185" i="5"/>
  <c r="BF203" i="5"/>
  <c r="BJ172" i="5"/>
  <c r="BI110" i="5"/>
  <c r="BF137" i="5"/>
  <c r="BH137" i="5"/>
  <c r="BJ185" i="5"/>
  <c r="BH110" i="5"/>
  <c r="BI142" i="5"/>
  <c r="BH190" i="5"/>
  <c r="BI237" i="5"/>
  <c r="BF222" i="5"/>
  <c r="AD87" i="5"/>
  <c r="AE87" i="5" s="1"/>
  <c r="AD169" i="5"/>
  <c r="AE169" i="5" s="1"/>
  <c r="BI62" i="5"/>
  <c r="BH78" i="5"/>
  <c r="BJ126" i="5"/>
  <c r="BF158" i="5"/>
  <c r="BJ174" i="5"/>
  <c r="BJ206" i="5"/>
  <c r="BH237" i="5"/>
  <c r="BH238" i="5"/>
  <c r="AD234" i="5"/>
  <c r="AE234" i="5" s="1"/>
  <c r="AD188" i="5"/>
  <c r="AE188" i="5" s="1"/>
  <c r="BJ121" i="5"/>
  <c r="AD153" i="5"/>
  <c r="AE153" i="5" s="1"/>
  <c r="BF121" i="5"/>
  <c r="BF103" i="5"/>
  <c r="BI119" i="5"/>
  <c r="BH62" i="5"/>
  <c r="BF92" i="5"/>
  <c r="BH108" i="5"/>
  <c r="BH44" i="5"/>
  <c r="BF126" i="5"/>
  <c r="BJ158" i="5"/>
  <c r="BH174" i="5"/>
  <c r="BI203" i="5"/>
  <c r="BI206" i="5"/>
  <c r="BJ221" i="5"/>
  <c r="BF234" i="5"/>
  <c r="BF238" i="5"/>
  <c r="BI234" i="5"/>
  <c r="BJ153" i="5"/>
  <c r="AD46" i="5"/>
  <c r="AE46" i="5" s="1"/>
  <c r="BI121" i="5"/>
  <c r="BJ169" i="5"/>
  <c r="BJ203" i="5"/>
  <c r="BI94" i="5"/>
  <c r="BF46" i="5"/>
  <c r="BI126" i="5"/>
  <c r="BI158" i="5"/>
  <c r="BH206" i="5"/>
  <c r="BJ218" i="5"/>
  <c r="BF221" i="5"/>
  <c r="BI238" i="5"/>
  <c r="AD218" i="5"/>
  <c r="AE218" i="5" s="1"/>
  <c r="AD137" i="5"/>
  <c r="AE137" i="5" s="1"/>
  <c r="BH46" i="5"/>
  <c r="AD174" i="5"/>
  <c r="AE174" i="5" s="1"/>
  <c r="BH126" i="5"/>
  <c r="BH158" i="5"/>
  <c r="BF190" i="5"/>
  <c r="BI221" i="5"/>
  <c r="BJ103" i="5"/>
  <c r="BF119" i="5"/>
  <c r="BH71" i="5"/>
  <c r="BH119" i="5"/>
  <c r="BJ188" i="5"/>
  <c r="BI108" i="5"/>
  <c r="BH172" i="5"/>
  <c r="BF44" i="5"/>
  <c r="BI201" i="5"/>
  <c r="BF219" i="5"/>
  <c r="BH232" i="5"/>
  <c r="BF188" i="5"/>
  <c r="BI87" i="5"/>
  <c r="AD135" i="5"/>
  <c r="AE135" i="5" s="1"/>
  <c r="AD151" i="5"/>
  <c r="AE151" i="5" s="1"/>
  <c r="AD167" i="5"/>
  <c r="AE167" i="5" s="1"/>
  <c r="AD183" i="5"/>
  <c r="AE183" i="5" s="1"/>
  <c r="BF71" i="5"/>
  <c r="BH87" i="5"/>
  <c r="BJ201" i="5"/>
  <c r="BJ108" i="5"/>
  <c r="BI204" i="5"/>
  <c r="BJ44" i="5"/>
  <c r="BF124" i="5"/>
  <c r="BF140" i="5"/>
  <c r="BF156" i="5"/>
  <c r="BH201" i="5"/>
  <c r="BH55" i="5"/>
  <c r="BJ216" i="5"/>
  <c r="BF216" i="5"/>
  <c r="BJ135" i="5"/>
  <c r="BJ151" i="5"/>
  <c r="BF167" i="5"/>
  <c r="BF183" i="5"/>
  <c r="BI71" i="5"/>
  <c r="BJ167" i="5"/>
  <c r="BF108" i="5"/>
  <c r="BH204" i="5"/>
  <c r="BI44" i="5"/>
  <c r="BJ124" i="5"/>
  <c r="BJ140" i="5"/>
  <c r="BJ156" i="5"/>
  <c r="BI183" i="5"/>
  <c r="BF235" i="5"/>
  <c r="BJ232" i="5"/>
  <c r="AD103" i="5"/>
  <c r="AE103" i="5" s="1"/>
  <c r="AD201" i="5"/>
  <c r="AE201" i="5" s="1"/>
  <c r="BH23" i="5"/>
  <c r="BF55" i="5"/>
  <c r="BJ71" i="5"/>
  <c r="BI167" i="5"/>
  <c r="BI124" i="5"/>
  <c r="BI140" i="5"/>
  <c r="BI156" i="5"/>
  <c r="BH183" i="5"/>
  <c r="BI219" i="5"/>
  <c r="AD235" i="5"/>
  <c r="AE235" i="5" s="1"/>
  <c r="BI103" i="5"/>
  <c r="AD119" i="5"/>
  <c r="AE119" i="5" s="1"/>
  <c r="AD204" i="5"/>
  <c r="AE204" i="5" s="1"/>
  <c r="BI32" i="5"/>
  <c r="BI48" i="5"/>
  <c r="BI64" i="5"/>
  <c r="BH80" i="5"/>
  <c r="BI135" i="5"/>
  <c r="BI151" i="5"/>
  <c r="BJ204" i="5"/>
  <c r="BH124" i="5"/>
  <c r="BH140" i="5"/>
  <c r="BH156" i="5"/>
  <c r="BI188" i="5"/>
  <c r="BJ235" i="5"/>
  <c r="AD232" i="5"/>
  <c r="AE232" i="5" s="1"/>
  <c r="BH32" i="5"/>
  <c r="BH48" i="5"/>
  <c r="BH64" i="5"/>
  <c r="BI80" i="5"/>
  <c r="BH39" i="5"/>
  <c r="BH135" i="5"/>
  <c r="BH151" i="5"/>
  <c r="BI92" i="5"/>
  <c r="BI216" i="5"/>
  <c r="BI232" i="5"/>
  <c r="BI235" i="5"/>
  <c r="AD219" i="5"/>
  <c r="AE219" i="5" s="1"/>
  <c r="AD172" i="5"/>
  <c r="AE172" i="5" s="1"/>
  <c r="BI172" i="5"/>
  <c r="BH216" i="5"/>
  <c r="BH219" i="5"/>
  <c r="BI23" i="5"/>
  <c r="BI39" i="5"/>
  <c r="BI55" i="5"/>
  <c r="BF28" i="5"/>
  <c r="BF60" i="5"/>
  <c r="BF76" i="5"/>
  <c r="BF45" i="5"/>
  <c r="BI45" i="5"/>
  <c r="BF18" i="5"/>
  <c r="BF82" i="5"/>
  <c r="BI86" i="5"/>
  <c r="BH98" i="5"/>
  <c r="BF29" i="5"/>
  <c r="BH61" i="5"/>
  <c r="BF77" i="5"/>
  <c r="BH93" i="5"/>
  <c r="BH18" i="5"/>
  <c r="BF34" i="5"/>
  <c r="BF50" i="5"/>
  <c r="BF66" i="5"/>
  <c r="BI82" i="5"/>
  <c r="BI98" i="5"/>
  <c r="BJ45" i="5"/>
  <c r="BI70" i="5"/>
  <c r="BJ70" i="5"/>
  <c r="BJ230" i="5"/>
  <c r="BH97" i="5"/>
  <c r="BF113" i="5"/>
  <c r="BF129" i="5"/>
  <c r="BF17" i="5"/>
  <c r="BH29" i="5"/>
  <c r="BI65" i="5"/>
  <c r="BH113" i="5"/>
  <c r="BH129" i="5"/>
  <c r="BH42" i="5"/>
  <c r="BF48" i="5"/>
  <c r="BH101" i="5"/>
  <c r="BJ242" i="5"/>
  <c r="BI245" i="5"/>
  <c r="BI233" i="5"/>
  <c r="BH26" i="5"/>
  <c r="BH34" i="5"/>
  <c r="BJ101" i="5"/>
  <c r="BH245" i="5"/>
  <c r="BH233" i="5"/>
  <c r="BF246" i="5"/>
  <c r="AD242" i="5"/>
  <c r="AE242" i="5" s="1"/>
  <c r="AD113" i="5"/>
  <c r="AE113" i="5" s="1"/>
  <c r="AD129" i="5"/>
  <c r="AE129" i="5" s="1"/>
  <c r="BH54" i="5"/>
  <c r="BH60" i="5"/>
  <c r="BH66" i="5"/>
  <c r="BF117" i="5"/>
  <c r="BF133" i="5"/>
  <c r="BH37" i="5"/>
  <c r="BH69" i="5"/>
  <c r="BH77" i="5"/>
  <c r="BI54" i="5"/>
  <c r="BH50" i="5"/>
  <c r="BI101" i="5"/>
  <c r="BJ229" i="5"/>
  <c r="BF217" i="5"/>
  <c r="BH226" i="5"/>
  <c r="AD226" i="5"/>
  <c r="AE226" i="5" s="1"/>
  <c r="BI242" i="5"/>
  <c r="BF51" i="5"/>
  <c r="BI83" i="5"/>
  <c r="BI99" i="5"/>
  <c r="BI24" i="5"/>
  <c r="BI40" i="5"/>
  <c r="BH70" i="5"/>
  <c r="BH76" i="5"/>
  <c r="BH28" i="5"/>
  <c r="BF101" i="5"/>
  <c r="BJ246" i="5"/>
  <c r="BF229" i="5"/>
  <c r="BJ217" i="5"/>
  <c r="BF226" i="5"/>
  <c r="BI226" i="5"/>
  <c r="AD69" i="5"/>
  <c r="AE69" i="5" s="1"/>
  <c r="BF61" i="5"/>
  <c r="BI69" i="5"/>
  <c r="BI117" i="5"/>
  <c r="BI133" i="5"/>
  <c r="BH81" i="5"/>
  <c r="BH33" i="5"/>
  <c r="BH49" i="5"/>
  <c r="BF93" i="5"/>
  <c r="BH117" i="5"/>
  <c r="BH133" i="5"/>
  <c r="BF70" i="5"/>
  <c r="BH22" i="5"/>
  <c r="BH38" i="5"/>
  <c r="BI229" i="5"/>
  <c r="BI217" i="5"/>
  <c r="BH246" i="5"/>
  <c r="AD230" i="5"/>
  <c r="AE230" i="5" s="1"/>
  <c r="BI21" i="5"/>
  <c r="BI37" i="5"/>
  <c r="BI47" i="5"/>
  <c r="BI53" i="5"/>
  <c r="BI85" i="5"/>
  <c r="BI26" i="5"/>
  <c r="BH36" i="5"/>
  <c r="BI42" i="5"/>
  <c r="BH52" i="5"/>
  <c r="BI58" i="5"/>
  <c r="BF74" i="5"/>
  <c r="BH84" i="5"/>
  <c r="BF245" i="5"/>
  <c r="BF233" i="5"/>
  <c r="BF230" i="5"/>
  <c r="BI31" i="5"/>
  <c r="BH95" i="5"/>
  <c r="BH68" i="5"/>
  <c r="BF80" i="5"/>
  <c r="BF84" i="5"/>
  <c r="BF36" i="5"/>
  <c r="BI20" i="5"/>
  <c r="BH15" i="5"/>
  <c r="BH43" i="5"/>
  <c r="BH47" i="5"/>
  <c r="BF95" i="5"/>
  <c r="BF68" i="5"/>
  <c r="BH20" i="5"/>
  <c r="BF15" i="5"/>
  <c r="BF47" i="5"/>
  <c r="BH79" i="5"/>
  <c r="BH91" i="5"/>
  <c r="BJ95" i="5"/>
  <c r="BF52" i="5"/>
  <c r="BF79" i="5"/>
  <c r="BH74" i="5"/>
  <c r="BH75" i="5"/>
  <c r="BH63" i="5"/>
  <c r="BI52" i="5"/>
  <c r="AD52" i="5"/>
  <c r="AE52" i="5" s="1"/>
  <c r="BF63" i="5"/>
  <c r="AD62" i="5"/>
  <c r="AE62" i="5" s="1"/>
  <c r="AD78" i="5"/>
  <c r="AE78" i="5" s="1"/>
  <c r="AD94" i="5"/>
  <c r="AE94" i="5" s="1"/>
  <c r="AD41" i="5"/>
  <c r="AE41" i="5" s="1"/>
  <c r="AD73" i="5"/>
  <c r="AE73" i="5" s="1"/>
  <c r="AD30" i="5"/>
  <c r="AE30" i="5" s="1"/>
  <c r="AD15" i="5"/>
  <c r="AE15" i="5" s="1"/>
  <c r="AD31" i="5"/>
  <c r="AE31" i="5" s="1"/>
  <c r="AD47" i="5"/>
  <c r="AE47" i="5" s="1"/>
  <c r="AD63" i="5"/>
  <c r="AE63" i="5" s="1"/>
  <c r="AD20" i="5"/>
  <c r="AE20" i="5" s="1"/>
  <c r="AD36" i="5"/>
  <c r="AE36" i="5" s="1"/>
  <c r="AD68" i="5"/>
  <c r="AE68" i="5" s="1"/>
  <c r="AD84" i="5"/>
  <c r="AE84" i="5" s="1"/>
  <c r="AD100" i="5"/>
  <c r="AE100" i="5" s="1"/>
  <c r="AD89" i="5"/>
  <c r="AE89" i="5" s="1"/>
  <c r="BI25" i="5"/>
  <c r="BH51" i="5"/>
  <c r="BI30" i="5"/>
  <c r="AD79" i="5"/>
  <c r="AE79" i="5" s="1"/>
  <c r="AD95" i="5"/>
  <c r="AE95" i="5" s="1"/>
  <c r="AD21" i="5"/>
  <c r="AE21" i="5" s="1"/>
  <c r="AD37" i="5"/>
  <c r="AE37" i="5" s="1"/>
  <c r="AD53" i="5"/>
  <c r="AE53" i="5" s="1"/>
  <c r="AD85" i="5"/>
  <c r="AE85" i="5" s="1"/>
  <c r="AD26" i="5"/>
  <c r="AE26" i="5" s="1"/>
  <c r="AD42" i="5"/>
  <c r="AE42" i="5" s="1"/>
  <c r="AD58" i="5"/>
  <c r="AE58" i="5" s="1"/>
  <c r="AD74" i="5"/>
  <c r="AE74" i="5" s="1"/>
  <c r="AD90" i="5"/>
  <c r="AE90" i="5" s="1"/>
  <c r="BH19" i="5"/>
  <c r="BI79" i="5"/>
  <c r="AD27" i="5"/>
  <c r="AE27" i="5" s="1"/>
  <c r="AD43" i="5"/>
  <c r="AE43" i="5" s="1"/>
  <c r="BF59" i="5"/>
  <c r="AD16" i="5"/>
  <c r="AE16" i="5" s="1"/>
  <c r="AD32" i="5"/>
  <c r="AE32" i="5" s="1"/>
  <c r="AD48" i="5"/>
  <c r="AE48" i="5" s="1"/>
  <c r="AD80" i="5"/>
  <c r="AE80" i="5" s="1"/>
  <c r="AD96" i="5"/>
  <c r="AE96" i="5" s="1"/>
  <c r="BH89" i="5"/>
  <c r="BH105" i="5"/>
  <c r="AD83" i="5"/>
  <c r="AE83" i="5" s="1"/>
  <c r="AD17" i="5"/>
  <c r="AE17" i="5" s="1"/>
  <c r="AD33" i="5"/>
  <c r="AE33" i="5" s="1"/>
  <c r="AD49" i="5"/>
  <c r="AE49" i="5" s="1"/>
  <c r="AD81" i="5"/>
  <c r="AE81" i="5" s="1"/>
  <c r="AD97" i="5"/>
  <c r="AE97" i="5" s="1"/>
  <c r="AD22" i="5"/>
  <c r="AE22" i="5" s="1"/>
  <c r="AD38" i="5"/>
  <c r="AE38" i="5" s="1"/>
  <c r="AD54" i="5"/>
  <c r="AE54" i="5" s="1"/>
  <c r="AD86" i="5"/>
  <c r="AE86" i="5" s="1"/>
  <c r="BH41" i="5"/>
  <c r="BJ105" i="5"/>
  <c r="BI19" i="5"/>
  <c r="BH65" i="5"/>
  <c r="AD23" i="5"/>
  <c r="AE23" i="5" s="1"/>
  <c r="AD39" i="5"/>
  <c r="AE39" i="5" s="1"/>
  <c r="AD28" i="5"/>
  <c r="AE28" i="5" s="1"/>
  <c r="AD60" i="5"/>
  <c r="AE60" i="5" s="1"/>
  <c r="AD76" i="5"/>
  <c r="AE76" i="5" s="1"/>
  <c r="AD92" i="5"/>
  <c r="AE92" i="5" s="1"/>
  <c r="AD57" i="5"/>
  <c r="AE57" i="5" s="1"/>
  <c r="BH73" i="5"/>
  <c r="BF41" i="5"/>
  <c r="BI57" i="5"/>
  <c r="BI89" i="5"/>
  <c r="BI105" i="5"/>
  <c r="BI36" i="5"/>
  <c r="BF20" i="5"/>
  <c r="AD25" i="5"/>
  <c r="AE25" i="5" s="1"/>
  <c r="AD29" i="5"/>
  <c r="AE29" i="5" s="1"/>
  <c r="AD61" i="5"/>
  <c r="AE61" i="5" s="1"/>
  <c r="AD77" i="5"/>
  <c r="AE77" i="5" s="1"/>
  <c r="AD93" i="5"/>
  <c r="AE93" i="5" s="1"/>
  <c r="AD18" i="5"/>
  <c r="AE18" i="5" s="1"/>
  <c r="AD34" i="5"/>
  <c r="AE34" i="5" s="1"/>
  <c r="AD50" i="5"/>
  <c r="AE50" i="5" s="1"/>
  <c r="AD66" i="5"/>
  <c r="AE66" i="5" s="1"/>
  <c r="AD82" i="5"/>
  <c r="AE82" i="5" s="1"/>
  <c r="AD98" i="5"/>
  <c r="AE98" i="5" s="1"/>
  <c r="BH25" i="5"/>
  <c r="BI41" i="5"/>
  <c r="BH57" i="5"/>
  <c r="BF73" i="5"/>
  <c r="BF89" i="5"/>
  <c r="BF105" i="5"/>
  <c r="BH30" i="5"/>
  <c r="AD35" i="5"/>
  <c r="AE35" i="5" s="1"/>
  <c r="AD67" i="5"/>
  <c r="AE67" i="5" s="1"/>
  <c r="AD24" i="5"/>
  <c r="AE24" i="5" s="1"/>
  <c r="AD72" i="5"/>
  <c r="AE72" i="5" s="1"/>
  <c r="AD88" i="5"/>
  <c r="AE88" i="5" s="1"/>
  <c r="BJ14" i="5"/>
  <c r="AE9" i="5"/>
  <c r="R3" i="5"/>
  <c r="AE248" i="5" l="1"/>
  <c r="AD248" i="5"/>
  <c r="Q249" i="5"/>
  <c r="Q264" i="5"/>
  <c r="B263" i="5" l="1"/>
  <c r="B248" i="5"/>
  <c r="B209" i="5"/>
  <c r="E23" i="16" l="1"/>
  <c r="E24" i="16"/>
  <c r="E25" i="16"/>
  <c r="E26" i="16"/>
  <c r="S3" i="5" l="1"/>
  <c r="BC113" i="5" l="1"/>
  <c r="BC114" i="5"/>
  <c r="BC115" i="5"/>
  <c r="BC116" i="5"/>
  <c r="BC117" i="5"/>
  <c r="BC118" i="5"/>
  <c r="BC119" i="5"/>
  <c r="BC120" i="5"/>
  <c r="BC121" i="5"/>
  <c r="BC122" i="5"/>
  <c r="BC123" i="5"/>
  <c r="BC124" i="5"/>
  <c r="BC125" i="5"/>
  <c r="BC126" i="5"/>
  <c r="BC127" i="5"/>
  <c r="BC128" i="5"/>
  <c r="BC129" i="5"/>
  <c r="BC130" i="5"/>
  <c r="BC131" i="5"/>
  <c r="BC132" i="5"/>
  <c r="BC133" i="5"/>
  <c r="BC134" i="5"/>
  <c r="BC135" i="5"/>
  <c r="BC136" i="5"/>
  <c r="BC137" i="5"/>
  <c r="BC138" i="5"/>
  <c r="BC139" i="5"/>
  <c r="BC140" i="5"/>
  <c r="BC141" i="5"/>
  <c r="BC142" i="5"/>
  <c r="BC143" i="5"/>
  <c r="BC144" i="5"/>
  <c r="BC145" i="5"/>
  <c r="BC146" i="5"/>
  <c r="BC147" i="5"/>
  <c r="BC148" i="5"/>
  <c r="BC149" i="5"/>
  <c r="BC150" i="5"/>
  <c r="BC151" i="5"/>
  <c r="BC152" i="5"/>
  <c r="BC153" i="5"/>
  <c r="BC154" i="5"/>
  <c r="BC155" i="5"/>
  <c r="BC156" i="5"/>
  <c r="BC157" i="5"/>
  <c r="BC158" i="5"/>
  <c r="BC159" i="5"/>
  <c r="BC160" i="5"/>
  <c r="BC161" i="5"/>
  <c r="BC162" i="5"/>
  <c r="BC163" i="5"/>
  <c r="BC164" i="5"/>
  <c r="BC165" i="5"/>
  <c r="BC166" i="5"/>
  <c r="BC167" i="5"/>
  <c r="BC168" i="5"/>
  <c r="BC169" i="5"/>
  <c r="BC170" i="5"/>
  <c r="BC171" i="5"/>
  <c r="BC172" i="5"/>
  <c r="BC173" i="5"/>
  <c r="BC174" i="5"/>
  <c r="BC175" i="5"/>
  <c r="BC176" i="5"/>
  <c r="BC177" i="5"/>
  <c r="BC178" i="5"/>
  <c r="BC179" i="5"/>
  <c r="BC180" i="5"/>
  <c r="BC181" i="5"/>
  <c r="BC182" i="5"/>
  <c r="BC183" i="5"/>
  <c r="BC184" i="5"/>
  <c r="BC185" i="5"/>
  <c r="BC186" i="5"/>
  <c r="BC187" i="5"/>
  <c r="BC188" i="5"/>
  <c r="BC189" i="5"/>
  <c r="BC190" i="5"/>
  <c r="BC191" i="5"/>
  <c r="BC192" i="5"/>
  <c r="BC193" i="5"/>
  <c r="BC194" i="5"/>
  <c r="BC195" i="5"/>
  <c r="BC196" i="5"/>
  <c r="BC197" i="5"/>
  <c r="BC198" i="5"/>
  <c r="BC199" i="5"/>
  <c r="BC200" i="5"/>
  <c r="BC201" i="5"/>
  <c r="BC202" i="5"/>
  <c r="BC203" i="5"/>
  <c r="BC204" i="5"/>
  <c r="BC205" i="5"/>
  <c r="BC206" i="5"/>
  <c r="BC207" i="5"/>
  <c r="BC208" i="5"/>
  <c r="E251" i="5" l="1"/>
  <c r="D251" i="5"/>
  <c r="BC215" i="5"/>
  <c r="BC216" i="5"/>
  <c r="BC217" i="5"/>
  <c r="BC218" i="5"/>
  <c r="BC219" i="5"/>
  <c r="BC220" i="5"/>
  <c r="BC221" i="5"/>
  <c r="BC222" i="5"/>
  <c r="BC223" i="5"/>
  <c r="BC224" i="5"/>
  <c r="BC225" i="5"/>
  <c r="BC226" i="5"/>
  <c r="BC227" i="5"/>
  <c r="BC228" i="5"/>
  <c r="BC229" i="5"/>
  <c r="BC230" i="5"/>
  <c r="BC231" i="5"/>
  <c r="BC232" i="5"/>
  <c r="BC233" i="5"/>
  <c r="BC234" i="5"/>
  <c r="BC235" i="5"/>
  <c r="BC236" i="5"/>
  <c r="BC237" i="5"/>
  <c r="BC238" i="5"/>
  <c r="BC239" i="5"/>
  <c r="BC240" i="5"/>
  <c r="BC241" i="5"/>
  <c r="BC242" i="5"/>
  <c r="BC243" i="5"/>
  <c r="BC244" i="5"/>
  <c r="BC245" i="5"/>
  <c r="BC246" i="5"/>
  <c r="J251" i="5"/>
  <c r="B251" i="5"/>
  <c r="N251" i="5"/>
  <c r="O251" i="5"/>
  <c r="P251" i="5"/>
  <c r="Q251" i="5"/>
  <c r="R251" i="5"/>
  <c r="S251" i="5"/>
  <c r="B211" i="5"/>
  <c r="C211" i="5"/>
  <c r="H211" i="5"/>
  <c r="J211" i="5"/>
  <c r="K211" i="5"/>
  <c r="M211" i="5"/>
  <c r="N211" i="5"/>
  <c r="O211" i="5"/>
  <c r="P211" i="5"/>
  <c r="Q211" i="5"/>
  <c r="R211" i="5"/>
  <c r="S211" i="5"/>
  <c r="A211" i="5"/>
  <c r="A26" i="16"/>
  <c r="A25" i="16"/>
  <c r="A24" i="16"/>
  <c r="A23" i="16"/>
  <c r="E22" i="16"/>
  <c r="BI14" i="5" l="1"/>
  <c r="O9" i="5"/>
  <c r="P11" i="5"/>
  <c r="BI11" i="5" s="1"/>
  <c r="P9" i="5"/>
  <c r="O11" i="5"/>
  <c r="BI13" i="5"/>
  <c r="BI214" i="5"/>
  <c r="BI247" i="5"/>
  <c r="R243" i="5"/>
  <c r="R226" i="5"/>
  <c r="R218" i="5"/>
  <c r="R239" i="5"/>
  <c r="R233" i="5"/>
  <c r="R229" i="5"/>
  <c r="R221" i="5"/>
  <c r="R244" i="5"/>
  <c r="R238" i="5"/>
  <c r="R235" i="5"/>
  <c r="R232" i="5"/>
  <c r="R228" i="5"/>
  <c r="R224" i="5"/>
  <c r="R220" i="5"/>
  <c r="R216" i="5"/>
  <c r="R245" i="5"/>
  <c r="R240" i="5"/>
  <c r="R230" i="5"/>
  <c r="R222" i="5"/>
  <c r="R242" i="5"/>
  <c r="R236" i="5"/>
  <c r="R225" i="5"/>
  <c r="R217" i="5"/>
  <c r="R246" i="5"/>
  <c r="R241" i="5"/>
  <c r="R237" i="5"/>
  <c r="R234" i="5"/>
  <c r="R231" i="5"/>
  <c r="R227" i="5"/>
  <c r="R223" i="5"/>
  <c r="R219" i="5"/>
  <c r="R215" i="5"/>
  <c r="BF14" i="5" l="1"/>
  <c r="BH14" i="5"/>
  <c r="BF13" i="5"/>
  <c r="BH13" i="5"/>
  <c r="BR215" i="5"/>
  <c r="BH214" i="5"/>
  <c r="BF214" i="5"/>
  <c r="BH247" i="5"/>
  <c r="BF247" i="5"/>
  <c r="Q233" i="5"/>
  <c r="Q235" i="5"/>
  <c r="Q246" i="5"/>
  <c r="Q238" i="5"/>
  <c r="Q230" i="5"/>
  <c r="Q222" i="5"/>
  <c r="Q214" i="5"/>
  <c r="BJ214" i="5" s="1"/>
  <c r="Q231" i="5"/>
  <c r="Q227" i="5"/>
  <c r="Q245" i="5"/>
  <c r="Q229" i="5"/>
  <c r="Q236" i="5"/>
  <c r="Q228" i="5"/>
  <c r="Q225" i="5"/>
  <c r="Q243" i="5"/>
  <c r="Q215" i="5"/>
  <c r="Q223" i="5"/>
  <c r="Q242" i="5"/>
  <c r="Q234" i="5"/>
  <c r="Q226" i="5"/>
  <c r="Q218" i="5"/>
  <c r="Q241" i="5"/>
  <c r="Q221" i="5"/>
  <c r="Q247" i="5"/>
  <c r="BJ247" i="5" s="1"/>
  <c r="Q244" i="5"/>
  <c r="Q220" i="5"/>
  <c r="Q239" i="5"/>
  <c r="Q219" i="5"/>
  <c r="Q240" i="5"/>
  <c r="Q232" i="5"/>
  <c r="Q224" i="5"/>
  <c r="Q216" i="5"/>
  <c r="Q237" i="5"/>
  <c r="Q217" i="5"/>
  <c r="BF11" i="5"/>
  <c r="BH11" i="5"/>
  <c r="Q11" i="5"/>
  <c r="BJ11" i="5" s="1"/>
  <c r="B2" i="5" l="1"/>
  <c r="S2" i="5" l="1"/>
  <c r="I254" i="5" s="1"/>
  <c r="J254" i="5" l="1"/>
  <c r="BF254" i="5" s="1"/>
  <c r="I17" i="5"/>
  <c r="I21" i="5"/>
  <c r="I25" i="5"/>
  <c r="I29" i="5"/>
  <c r="I33" i="5"/>
  <c r="I37" i="5"/>
  <c r="I41" i="5"/>
  <c r="I49" i="5"/>
  <c r="I53" i="5"/>
  <c r="I57" i="5"/>
  <c r="I61" i="5"/>
  <c r="I65" i="5"/>
  <c r="I69" i="5"/>
  <c r="I73" i="5"/>
  <c r="I77" i="5"/>
  <c r="I81" i="5"/>
  <c r="I85" i="5"/>
  <c r="I89" i="5"/>
  <c r="I93" i="5"/>
  <c r="I97" i="5"/>
  <c r="I18" i="5"/>
  <c r="I22" i="5"/>
  <c r="I26" i="5"/>
  <c r="I30" i="5"/>
  <c r="I34" i="5"/>
  <c r="I38" i="5"/>
  <c r="I42" i="5"/>
  <c r="I46" i="5"/>
  <c r="I50" i="5"/>
  <c r="I54" i="5"/>
  <c r="I58" i="5"/>
  <c r="I62" i="5"/>
  <c r="I66" i="5"/>
  <c r="I74" i="5"/>
  <c r="I78" i="5"/>
  <c r="I82" i="5"/>
  <c r="I86" i="5"/>
  <c r="I90" i="5"/>
  <c r="I94" i="5"/>
  <c r="I98" i="5"/>
  <c r="I15" i="5"/>
  <c r="I19" i="5"/>
  <c r="I23" i="5"/>
  <c r="I27" i="5"/>
  <c r="I31" i="5"/>
  <c r="I35" i="5"/>
  <c r="I39" i="5"/>
  <c r="I43" i="5"/>
  <c r="I47" i="5"/>
  <c r="I51" i="5"/>
  <c r="I55" i="5"/>
  <c r="I59" i="5"/>
  <c r="I63" i="5"/>
  <c r="I67" i="5"/>
  <c r="I75" i="5"/>
  <c r="I79" i="5"/>
  <c r="I83" i="5"/>
  <c r="I87" i="5"/>
  <c r="I91" i="5"/>
  <c r="I99" i="5"/>
  <c r="I16" i="5"/>
  <c r="I20" i="5"/>
  <c r="I24" i="5"/>
  <c r="I28" i="5"/>
  <c r="I32" i="5"/>
  <c r="I36" i="5"/>
  <c r="I40" i="5"/>
  <c r="I48" i="5"/>
  <c r="I52" i="5"/>
  <c r="I56" i="5"/>
  <c r="I60" i="5"/>
  <c r="I64" i="5"/>
  <c r="I68" i="5"/>
  <c r="I72" i="5"/>
  <c r="I76" i="5"/>
  <c r="I80" i="5"/>
  <c r="I84" i="5"/>
  <c r="I88" i="5"/>
  <c r="I92" i="5"/>
  <c r="I100" i="5"/>
  <c r="I13" i="5"/>
  <c r="K13" i="5" s="1"/>
  <c r="I14" i="5"/>
  <c r="I214" i="5"/>
  <c r="K214" i="5" s="1"/>
  <c r="I215" i="5"/>
  <c r="K215" i="5" s="1"/>
  <c r="I213" i="5"/>
  <c r="K213" i="5" s="1"/>
  <c r="I247" i="5"/>
  <c r="K247" i="5" s="1"/>
  <c r="I10" i="5"/>
  <c r="I12" i="5"/>
  <c r="I11" i="5"/>
  <c r="K11" i="5" s="1"/>
  <c r="I9" i="5"/>
  <c r="I253" i="5"/>
  <c r="BE253" i="5" s="1"/>
  <c r="J10" i="5" l="1"/>
  <c r="BE10" i="5" s="1"/>
  <c r="K10" i="5"/>
  <c r="G10" i="5"/>
  <c r="BL10" i="5" s="1"/>
  <c r="K36" i="5"/>
  <c r="G36" i="5"/>
  <c r="BL36" i="5" s="1"/>
  <c r="K100" i="5"/>
  <c r="G100" i="5"/>
  <c r="BL100" i="5" s="1"/>
  <c r="K64" i="5"/>
  <c r="G64" i="5"/>
  <c r="BL64" i="5" s="1"/>
  <c r="K28" i="5"/>
  <c r="G28" i="5"/>
  <c r="BL28" i="5" s="1"/>
  <c r="K79" i="5"/>
  <c r="G79" i="5"/>
  <c r="BL79" i="5" s="1"/>
  <c r="K43" i="5"/>
  <c r="G43" i="5"/>
  <c r="BL43" i="5" s="1"/>
  <c r="K98" i="5"/>
  <c r="G98" i="5"/>
  <c r="BL98" i="5" s="1"/>
  <c r="K62" i="5"/>
  <c r="G62" i="5"/>
  <c r="BL62" i="5" s="1"/>
  <c r="K30" i="5"/>
  <c r="G30" i="5"/>
  <c r="BL30" i="5" s="1"/>
  <c r="K81" i="5"/>
  <c r="G81" i="5"/>
  <c r="BL81" i="5" s="1"/>
  <c r="K49" i="5"/>
  <c r="G49" i="5"/>
  <c r="BL49" i="5" s="1"/>
  <c r="K19" i="5"/>
  <c r="G19" i="5"/>
  <c r="BL19" i="5" s="1"/>
  <c r="K68" i="5"/>
  <c r="G68" i="5"/>
  <c r="BL68" i="5" s="1"/>
  <c r="K92" i="5"/>
  <c r="G92" i="5"/>
  <c r="BL92" i="5" s="1"/>
  <c r="K60" i="5"/>
  <c r="G60" i="5"/>
  <c r="BL60" i="5" s="1"/>
  <c r="K24" i="5"/>
  <c r="G24" i="5"/>
  <c r="BL24" i="5" s="1"/>
  <c r="K75" i="5"/>
  <c r="G75" i="5"/>
  <c r="BL75" i="5" s="1"/>
  <c r="K39" i="5"/>
  <c r="G39" i="5"/>
  <c r="BL39" i="5" s="1"/>
  <c r="K94" i="5"/>
  <c r="G94" i="5"/>
  <c r="BL94" i="5" s="1"/>
  <c r="K58" i="5"/>
  <c r="G58" i="5"/>
  <c r="BL58" i="5" s="1"/>
  <c r="K26" i="5"/>
  <c r="G26" i="5"/>
  <c r="BL26" i="5" s="1"/>
  <c r="K77" i="5"/>
  <c r="G77" i="5"/>
  <c r="BL77" i="5" s="1"/>
  <c r="K41" i="5"/>
  <c r="G41" i="5"/>
  <c r="BL41" i="5" s="1"/>
  <c r="K20" i="5"/>
  <c r="G20" i="5"/>
  <c r="BL20" i="5" s="1"/>
  <c r="K90" i="5"/>
  <c r="G90" i="5"/>
  <c r="BL90" i="5" s="1"/>
  <c r="K54" i="5"/>
  <c r="G54" i="5"/>
  <c r="BL54" i="5" s="1"/>
  <c r="K22" i="5"/>
  <c r="G22" i="5"/>
  <c r="BL22" i="5" s="1"/>
  <c r="K73" i="5"/>
  <c r="G73" i="5"/>
  <c r="BL73" i="5" s="1"/>
  <c r="K37" i="5"/>
  <c r="G37" i="5"/>
  <c r="BL37" i="5" s="1"/>
  <c r="K56" i="5"/>
  <c r="G56" i="5"/>
  <c r="BL56" i="5" s="1"/>
  <c r="K35" i="5"/>
  <c r="G35" i="5"/>
  <c r="BL35" i="5" s="1"/>
  <c r="K52" i="5"/>
  <c r="G52" i="5"/>
  <c r="BL52" i="5" s="1"/>
  <c r="K16" i="5"/>
  <c r="G16" i="5"/>
  <c r="BL16" i="5" s="1"/>
  <c r="K63" i="5"/>
  <c r="G63" i="5"/>
  <c r="BL63" i="5" s="1"/>
  <c r="K31" i="5"/>
  <c r="G31" i="5"/>
  <c r="BL31" i="5" s="1"/>
  <c r="K86" i="5"/>
  <c r="G86" i="5"/>
  <c r="BL86" i="5" s="1"/>
  <c r="K50" i="5"/>
  <c r="G50" i="5"/>
  <c r="BL50" i="5" s="1"/>
  <c r="K18" i="5"/>
  <c r="G18" i="5"/>
  <c r="BL18" i="5" s="1"/>
  <c r="K69" i="5"/>
  <c r="G69" i="5"/>
  <c r="BL69" i="5" s="1"/>
  <c r="K33" i="5"/>
  <c r="G33" i="5"/>
  <c r="BL33" i="5" s="1"/>
  <c r="K88" i="5"/>
  <c r="G88" i="5"/>
  <c r="BL88" i="5" s="1"/>
  <c r="K67" i="5"/>
  <c r="G67" i="5"/>
  <c r="BL67" i="5" s="1"/>
  <c r="K84" i="5"/>
  <c r="G84" i="5"/>
  <c r="BL84" i="5" s="1"/>
  <c r="K80" i="5"/>
  <c r="G80" i="5"/>
  <c r="BL80" i="5" s="1"/>
  <c r="K48" i="5"/>
  <c r="G48" i="5"/>
  <c r="BL48" i="5" s="1"/>
  <c r="K99" i="5"/>
  <c r="G99" i="5"/>
  <c r="BL99" i="5" s="1"/>
  <c r="K59" i="5"/>
  <c r="G59" i="5"/>
  <c r="BL59" i="5" s="1"/>
  <c r="K27" i="5"/>
  <c r="G27" i="5"/>
  <c r="BL27" i="5" s="1"/>
  <c r="K82" i="5"/>
  <c r="G82" i="5"/>
  <c r="BL82" i="5" s="1"/>
  <c r="K46" i="5"/>
  <c r="G46" i="5"/>
  <c r="BL46" i="5" s="1"/>
  <c r="K97" i="5"/>
  <c r="G97" i="5"/>
  <c r="BL97" i="5" s="1"/>
  <c r="K65" i="5"/>
  <c r="G65" i="5"/>
  <c r="BL65" i="5" s="1"/>
  <c r="K29" i="5"/>
  <c r="G29" i="5"/>
  <c r="BL29" i="5" s="1"/>
  <c r="K76" i="5"/>
  <c r="G76" i="5"/>
  <c r="BL76" i="5" s="1"/>
  <c r="K40" i="5"/>
  <c r="G40" i="5"/>
  <c r="BL40" i="5" s="1"/>
  <c r="K91" i="5"/>
  <c r="G91" i="5"/>
  <c r="BL91" i="5" s="1"/>
  <c r="K55" i="5"/>
  <c r="G55" i="5"/>
  <c r="BL55" i="5" s="1"/>
  <c r="K23" i="5"/>
  <c r="G23" i="5"/>
  <c r="BL23" i="5" s="1"/>
  <c r="K78" i="5"/>
  <c r="G78" i="5"/>
  <c r="BL78" i="5" s="1"/>
  <c r="K42" i="5"/>
  <c r="G42" i="5"/>
  <c r="BL42" i="5" s="1"/>
  <c r="K93" i="5"/>
  <c r="G93" i="5"/>
  <c r="BL93" i="5" s="1"/>
  <c r="K61" i="5"/>
  <c r="G61" i="5"/>
  <c r="BL61" i="5" s="1"/>
  <c r="K25" i="5"/>
  <c r="G25" i="5"/>
  <c r="BL25" i="5" s="1"/>
  <c r="K72" i="5"/>
  <c r="G72" i="5"/>
  <c r="BL72" i="5" s="1"/>
  <c r="K51" i="5"/>
  <c r="G51" i="5"/>
  <c r="BL51" i="5" s="1"/>
  <c r="K74" i="5"/>
  <c r="G74" i="5"/>
  <c r="BL74" i="5" s="1"/>
  <c r="K38" i="5"/>
  <c r="G38" i="5"/>
  <c r="BL38" i="5" s="1"/>
  <c r="K89" i="5"/>
  <c r="G89" i="5"/>
  <c r="BL89" i="5" s="1"/>
  <c r="K57" i="5"/>
  <c r="G57" i="5"/>
  <c r="BL57" i="5" s="1"/>
  <c r="K21" i="5"/>
  <c r="G21" i="5"/>
  <c r="BL21" i="5" s="1"/>
  <c r="K87" i="5"/>
  <c r="G87" i="5"/>
  <c r="BL87" i="5" s="1"/>
  <c r="K32" i="5"/>
  <c r="G32" i="5"/>
  <c r="BL32" i="5" s="1"/>
  <c r="K83" i="5"/>
  <c r="G83" i="5"/>
  <c r="BL83" i="5" s="1"/>
  <c r="K47" i="5"/>
  <c r="G47" i="5"/>
  <c r="BL47" i="5" s="1"/>
  <c r="K15" i="5"/>
  <c r="G15" i="5"/>
  <c r="BL15" i="5" s="1"/>
  <c r="K66" i="5"/>
  <c r="G66" i="5"/>
  <c r="BL66" i="5" s="1"/>
  <c r="K34" i="5"/>
  <c r="G34" i="5"/>
  <c r="BL34" i="5" s="1"/>
  <c r="K85" i="5"/>
  <c r="G85" i="5"/>
  <c r="BL85" i="5" s="1"/>
  <c r="K53" i="5"/>
  <c r="G53" i="5"/>
  <c r="BL53" i="5" s="1"/>
  <c r="K17" i="5"/>
  <c r="G17" i="5"/>
  <c r="BL17" i="5" s="1"/>
  <c r="G13" i="5"/>
  <c r="BL13" i="5" s="1"/>
  <c r="BM13" i="5" s="1"/>
  <c r="BN13" i="5" s="1"/>
  <c r="K14" i="5"/>
  <c r="G14" i="5"/>
  <c r="BL14" i="5" s="1"/>
  <c r="G12" i="5"/>
  <c r="BL12" i="5" s="1"/>
  <c r="BM12" i="5" s="1"/>
  <c r="BN12" i="5" s="1"/>
  <c r="J9" i="5"/>
  <c r="BD9" i="5" s="1"/>
  <c r="G9" i="5"/>
  <c r="BL9" i="5" s="1"/>
  <c r="BM9" i="5" s="1"/>
  <c r="J253" i="5"/>
  <c r="N253" i="5"/>
  <c r="K12" i="5"/>
  <c r="J12" i="5"/>
  <c r="G11" i="5"/>
  <c r="BL11" i="5" s="1"/>
  <c r="K9" i="5"/>
  <c r="BC60" i="5"/>
  <c r="BC58" i="5"/>
  <c r="BC103" i="5"/>
  <c r="BC76" i="5"/>
  <c r="BC93" i="5"/>
  <c r="BC110" i="5"/>
  <c r="BC87" i="5"/>
  <c r="BC84" i="5"/>
  <c r="BC80" i="5"/>
  <c r="BC81" i="5"/>
  <c r="BC72" i="5"/>
  <c r="BC109" i="5"/>
  <c r="BC107" i="5"/>
  <c r="BC89" i="5"/>
  <c r="BC75" i="5"/>
  <c r="BC104" i="5"/>
  <c r="BC36" i="5"/>
  <c r="BC88" i="5"/>
  <c r="BC112" i="5"/>
  <c r="BC111" i="5"/>
  <c r="BC97" i="5"/>
  <c r="BC31" i="5"/>
  <c r="BC78" i="5"/>
  <c r="BC99" i="5"/>
  <c r="BC73" i="5"/>
  <c r="BC33" i="5"/>
  <c r="BC71" i="5"/>
  <c r="BC101" i="5"/>
  <c r="BC100" i="5"/>
  <c r="BC82" i="5"/>
  <c r="BC96" i="5"/>
  <c r="BC32" i="5"/>
  <c r="BC85" i="5"/>
  <c r="BC108" i="5"/>
  <c r="BC79" i="5"/>
  <c r="BC77" i="5"/>
  <c r="BC105" i="5"/>
  <c r="BC102" i="5"/>
  <c r="BC69" i="5"/>
  <c r="BC92" i="5"/>
  <c r="BC94" i="5"/>
  <c r="BC98" i="5"/>
  <c r="BC74" i="5"/>
  <c r="BC106" i="5"/>
  <c r="BC90" i="5"/>
  <c r="BC95" i="5"/>
  <c r="BC83" i="5"/>
  <c r="BC86" i="5"/>
  <c r="BE12" i="5" l="1"/>
  <c r="N10" i="5"/>
  <c r="O10" i="5"/>
  <c r="P10" i="5"/>
  <c r="BM51" i="5"/>
  <c r="BN51" i="5" s="1"/>
  <c r="BM82" i="5"/>
  <c r="BN82" i="5" s="1"/>
  <c r="BM66" i="5"/>
  <c r="BN66" i="5" s="1"/>
  <c r="BM89" i="5"/>
  <c r="BN89" i="5" s="1"/>
  <c r="BO89" i="5" s="1"/>
  <c r="BM72" i="5"/>
  <c r="BN72" i="5" s="1"/>
  <c r="BM91" i="5"/>
  <c r="BN91" i="5" s="1"/>
  <c r="BM65" i="5"/>
  <c r="BN65" i="5" s="1"/>
  <c r="BM80" i="5"/>
  <c r="BN80" i="5" s="1"/>
  <c r="BM33" i="5"/>
  <c r="BN33" i="5" s="1"/>
  <c r="BM86" i="5"/>
  <c r="BN86" i="5" s="1"/>
  <c r="BM52" i="5"/>
  <c r="BN52" i="5" s="1"/>
  <c r="BO52" i="5" s="1"/>
  <c r="BM73" i="5"/>
  <c r="BN73" i="5" s="1"/>
  <c r="BM20" i="5"/>
  <c r="BN20" i="5" s="1"/>
  <c r="BM58" i="5"/>
  <c r="BN58" i="5" s="1"/>
  <c r="BM24" i="5"/>
  <c r="BN24" i="5" s="1"/>
  <c r="BO24" i="5" s="1"/>
  <c r="BP24" i="5" s="1"/>
  <c r="BM19" i="5"/>
  <c r="BN19" i="5" s="1"/>
  <c r="BO19" i="5" s="1"/>
  <c r="BM62" i="5"/>
  <c r="BN62" i="5" s="1"/>
  <c r="BM28" i="5"/>
  <c r="BN28" i="5" s="1"/>
  <c r="BM57" i="5"/>
  <c r="BN57" i="5" s="1"/>
  <c r="BO57" i="5" s="1"/>
  <c r="BP57" i="5" s="1"/>
  <c r="BM29" i="5"/>
  <c r="BN29" i="5" s="1"/>
  <c r="BO29" i="5" s="1"/>
  <c r="BM17" i="5"/>
  <c r="BN17" i="5" s="1"/>
  <c r="BM32" i="5"/>
  <c r="BN32" i="5" s="1"/>
  <c r="BM42" i="5"/>
  <c r="BN42" i="5" s="1"/>
  <c r="BO42" i="5" s="1"/>
  <c r="BM27" i="5"/>
  <c r="BN27" i="5" s="1"/>
  <c r="BM38" i="5"/>
  <c r="BN38" i="5" s="1"/>
  <c r="BM97" i="5"/>
  <c r="BN97" i="5" s="1"/>
  <c r="BM59" i="5"/>
  <c r="BN59" i="5" s="1"/>
  <c r="BO59" i="5" s="1"/>
  <c r="BP59" i="5" s="1"/>
  <c r="BM69" i="5"/>
  <c r="BN69" i="5" s="1"/>
  <c r="BM31" i="5"/>
  <c r="BN31" i="5" s="1"/>
  <c r="BM35" i="5"/>
  <c r="BN35" i="5" s="1"/>
  <c r="BO35" i="5" s="1"/>
  <c r="BM22" i="5"/>
  <c r="BN22" i="5" s="1"/>
  <c r="BM41" i="5"/>
  <c r="BN41" i="5" s="1"/>
  <c r="BO41" i="5" s="1"/>
  <c r="BM94" i="5"/>
  <c r="BN94" i="5" s="1"/>
  <c r="BO94" i="5" s="1"/>
  <c r="BP94" i="5" s="1"/>
  <c r="BM60" i="5"/>
  <c r="BN60" i="5" s="1"/>
  <c r="BM49" i="5"/>
  <c r="BN49" i="5" s="1"/>
  <c r="BM98" i="5"/>
  <c r="BN98" i="5" s="1"/>
  <c r="BO98" i="5" s="1"/>
  <c r="BP98" i="5" s="1"/>
  <c r="BM64" i="5"/>
  <c r="BN64" i="5" s="1"/>
  <c r="BM15" i="5"/>
  <c r="BN15" i="5" s="1"/>
  <c r="BO15" i="5" s="1"/>
  <c r="BP15" i="5" s="1"/>
  <c r="BM78" i="5"/>
  <c r="BN78" i="5" s="1"/>
  <c r="BO78" i="5" s="1"/>
  <c r="BP78" i="5" s="1"/>
  <c r="BM84" i="5"/>
  <c r="BN84" i="5" s="1"/>
  <c r="BM87" i="5"/>
  <c r="BN87" i="5" s="1"/>
  <c r="BO87" i="5" s="1"/>
  <c r="BM40" i="5"/>
  <c r="BN40" i="5" s="1"/>
  <c r="BM47" i="5"/>
  <c r="BN47" i="5" s="1"/>
  <c r="BM74" i="5"/>
  <c r="BN74" i="5" s="1"/>
  <c r="BM61" i="5"/>
  <c r="BN61" i="5" s="1"/>
  <c r="BM76" i="5"/>
  <c r="BN76" i="5" s="1"/>
  <c r="BM99" i="5"/>
  <c r="BN99" i="5" s="1"/>
  <c r="BM67" i="5"/>
  <c r="BN67" i="5" s="1"/>
  <c r="BM18" i="5"/>
  <c r="BN18" i="5" s="1"/>
  <c r="BO18" i="5" s="1"/>
  <c r="BP18" i="5" s="1"/>
  <c r="BM63" i="5"/>
  <c r="BN63" i="5" s="1"/>
  <c r="BM56" i="5"/>
  <c r="BN56" i="5" s="1"/>
  <c r="BM54" i="5"/>
  <c r="BN54" i="5" s="1"/>
  <c r="BO54" i="5" s="1"/>
  <c r="BP54" i="5" s="1"/>
  <c r="BM77" i="5"/>
  <c r="BN77" i="5" s="1"/>
  <c r="BM39" i="5"/>
  <c r="BN39" i="5" s="1"/>
  <c r="BO39" i="5" s="1"/>
  <c r="BM92" i="5"/>
  <c r="BN92" i="5" s="1"/>
  <c r="BM81" i="5"/>
  <c r="BN81" i="5" s="1"/>
  <c r="BM43" i="5"/>
  <c r="BN43" i="5" s="1"/>
  <c r="BM100" i="5"/>
  <c r="BN100" i="5" s="1"/>
  <c r="BM53" i="5"/>
  <c r="BN53" i="5" s="1"/>
  <c r="BM25" i="5"/>
  <c r="BN25" i="5" s="1"/>
  <c r="BM85" i="5"/>
  <c r="BN85" i="5" s="1"/>
  <c r="BM21" i="5"/>
  <c r="BN21" i="5" s="1"/>
  <c r="BO21" i="5" s="1"/>
  <c r="BM23" i="5"/>
  <c r="BN23" i="5" s="1"/>
  <c r="BM46" i="5"/>
  <c r="BN46" i="5" s="1"/>
  <c r="BM83" i="5"/>
  <c r="BN83" i="5" s="1"/>
  <c r="BM55" i="5"/>
  <c r="BN55" i="5" s="1"/>
  <c r="BM48" i="5"/>
  <c r="BN48" i="5" s="1"/>
  <c r="BO48" i="5" s="1"/>
  <c r="BP48" i="5" s="1"/>
  <c r="BM50" i="5"/>
  <c r="BN50" i="5" s="1"/>
  <c r="BM16" i="5"/>
  <c r="BN16" i="5" s="1"/>
  <c r="BM37" i="5"/>
  <c r="BN37" i="5" s="1"/>
  <c r="BM90" i="5"/>
  <c r="BN90" i="5" s="1"/>
  <c r="BO90" i="5" s="1"/>
  <c r="BM26" i="5"/>
  <c r="BN26" i="5" s="1"/>
  <c r="BM75" i="5"/>
  <c r="BN75" i="5" s="1"/>
  <c r="BM68" i="5"/>
  <c r="BN68" i="5" s="1"/>
  <c r="BM30" i="5"/>
  <c r="BN30" i="5" s="1"/>
  <c r="BO30" i="5" s="1"/>
  <c r="BP30" i="5" s="1"/>
  <c r="BM79" i="5"/>
  <c r="BN79" i="5" s="1"/>
  <c r="BM36" i="5"/>
  <c r="BN36" i="5" s="1"/>
  <c r="BO36" i="5" s="1"/>
  <c r="BM34" i="5"/>
  <c r="BN34" i="5" s="1"/>
  <c r="BO34" i="5" s="1"/>
  <c r="BP34" i="5" s="1"/>
  <c r="BM93" i="5"/>
  <c r="BN93" i="5" s="1"/>
  <c r="BM88" i="5"/>
  <c r="BN88" i="5" s="1"/>
  <c r="BM14" i="5"/>
  <c r="BN14" i="5" s="1"/>
  <c r="BO14" i="5" s="1"/>
  <c r="BP14" i="5" s="1"/>
  <c r="BO13" i="5"/>
  <c r="BP13" i="5" s="1"/>
  <c r="BH253" i="5"/>
  <c r="BF253" i="5"/>
  <c r="BN9" i="5"/>
  <c r="BM10" i="5"/>
  <c r="BN10" i="5" s="1"/>
  <c r="BL209" i="5"/>
  <c r="BM11" i="5"/>
  <c r="BN11" i="5" s="1"/>
  <c r="BC68" i="5"/>
  <c r="BC56" i="5"/>
  <c r="BC67" i="5"/>
  <c r="BC62" i="5"/>
  <c r="BC37" i="5"/>
  <c r="BI253" i="5"/>
  <c r="BI263" i="5" s="1"/>
  <c r="BC64" i="5"/>
  <c r="BC65" i="5"/>
  <c r="BC66" i="5"/>
  <c r="BC214" i="5"/>
  <c r="J248" i="5"/>
  <c r="J263" i="5"/>
  <c r="N12" i="5" l="1"/>
  <c r="P12" i="5"/>
  <c r="BI12" i="5" s="1"/>
  <c r="O12" i="5"/>
  <c r="BO10" i="5"/>
  <c r="BP10" i="5" s="1"/>
  <c r="AD10" i="5"/>
  <c r="BH10" i="5"/>
  <c r="BF10" i="5"/>
  <c r="BI10" i="5"/>
  <c r="Q10" i="5"/>
  <c r="BJ10" i="5" s="1"/>
  <c r="BO75" i="5"/>
  <c r="BP75" i="5" s="1"/>
  <c r="BO55" i="5"/>
  <c r="BP55" i="5" s="1"/>
  <c r="BO63" i="5"/>
  <c r="BP63" i="5" s="1"/>
  <c r="BO77" i="5"/>
  <c r="BP77" i="5" s="1"/>
  <c r="BO97" i="5"/>
  <c r="BP97" i="5" s="1"/>
  <c r="BO81" i="5"/>
  <c r="BP81" i="5" s="1"/>
  <c r="BO26" i="5"/>
  <c r="BP26" i="5" s="1"/>
  <c r="BO67" i="5"/>
  <c r="BP67" i="5" s="1"/>
  <c r="BO64" i="5"/>
  <c r="BP64" i="5" s="1"/>
  <c r="BO85" i="5"/>
  <c r="BP85" i="5" s="1"/>
  <c r="BO99" i="5"/>
  <c r="BP99" i="5" s="1"/>
  <c r="BO28" i="5"/>
  <c r="BP28" i="5" s="1"/>
  <c r="BO73" i="5"/>
  <c r="BP73" i="5" s="1"/>
  <c r="BO91" i="5"/>
  <c r="BP91" i="5" s="1"/>
  <c r="BO79" i="5"/>
  <c r="BP79" i="5" s="1"/>
  <c r="BO92" i="5"/>
  <c r="BP92" i="5" s="1"/>
  <c r="BO20" i="5"/>
  <c r="BP20" i="5" s="1"/>
  <c r="BO88" i="5"/>
  <c r="BP88" i="5" s="1"/>
  <c r="BO25" i="5"/>
  <c r="BP25" i="5" s="1"/>
  <c r="BO56" i="5"/>
  <c r="BP56" i="5" s="1"/>
  <c r="BO76" i="5"/>
  <c r="BP76" i="5" s="1"/>
  <c r="BO22" i="5"/>
  <c r="BP22" i="5" s="1"/>
  <c r="BO62" i="5"/>
  <c r="BP62" i="5" s="1"/>
  <c r="BO72" i="5"/>
  <c r="BP72" i="5" s="1"/>
  <c r="BO17" i="5"/>
  <c r="BP17" i="5" s="1"/>
  <c r="BO68" i="5"/>
  <c r="BP68" i="5" s="1"/>
  <c r="BO37" i="5"/>
  <c r="BP37" i="5" s="1"/>
  <c r="BO61" i="5"/>
  <c r="BP61" i="5" s="1"/>
  <c r="BO86" i="5"/>
  <c r="BP86" i="5" s="1"/>
  <c r="BO50" i="5"/>
  <c r="BP50" i="5" s="1"/>
  <c r="BO100" i="5"/>
  <c r="BP100" i="5" s="1"/>
  <c r="BO60" i="5"/>
  <c r="BP60" i="5" s="1"/>
  <c r="BO33" i="5"/>
  <c r="BP33" i="5" s="1"/>
  <c r="BO66" i="5"/>
  <c r="BP66" i="5" s="1"/>
  <c r="BO93" i="5"/>
  <c r="BP93" i="5" s="1"/>
  <c r="BO83" i="5"/>
  <c r="BP83" i="5" s="1"/>
  <c r="BO84" i="5"/>
  <c r="BP84" i="5" s="1"/>
  <c r="BO16" i="5"/>
  <c r="BP16" i="5" s="1"/>
  <c r="BO49" i="5"/>
  <c r="BP49" i="5" s="1"/>
  <c r="BO23" i="5"/>
  <c r="BP23" i="5" s="1"/>
  <c r="BO43" i="5"/>
  <c r="BP43" i="5" s="1"/>
  <c r="BO47" i="5"/>
  <c r="BP47" i="5" s="1"/>
  <c r="BO38" i="5"/>
  <c r="BP38" i="5" s="1"/>
  <c r="BO80" i="5"/>
  <c r="BP80" i="5" s="1"/>
  <c r="BO82" i="5"/>
  <c r="BP82" i="5" s="1"/>
  <c r="BO27" i="5"/>
  <c r="BP27" i="5" s="1"/>
  <c r="BO58" i="5"/>
  <c r="BP58" i="5" s="1"/>
  <c r="BO51" i="5"/>
  <c r="BP51" i="5" s="1"/>
  <c r="BO46" i="5"/>
  <c r="BP46" i="5" s="1"/>
  <c r="BP39" i="5"/>
  <c r="BO40" i="5"/>
  <c r="BP40" i="5" s="1"/>
  <c r="BP41" i="5"/>
  <c r="BP35" i="5"/>
  <c r="BO69" i="5"/>
  <c r="BP69" i="5" s="1"/>
  <c r="BO32" i="5"/>
  <c r="BP32" i="5" s="1"/>
  <c r="BP29" i="5"/>
  <c r="BP19" i="5"/>
  <c r="BP21" i="5"/>
  <c r="BO74" i="5"/>
  <c r="BP74" i="5" s="1"/>
  <c r="BP89" i="5"/>
  <c r="BP90" i="5"/>
  <c r="BO53" i="5"/>
  <c r="BP53" i="5" s="1"/>
  <c r="BP87" i="5"/>
  <c r="BO31" i="5"/>
  <c r="BP31" i="5" s="1"/>
  <c r="BP52" i="5"/>
  <c r="BO65" i="5"/>
  <c r="BP65" i="5" s="1"/>
  <c r="BP36" i="5"/>
  <c r="BP42" i="5"/>
  <c r="BH263" i="5"/>
  <c r="R214" i="5"/>
  <c r="BR214" i="5" s="1"/>
  <c r="S214" i="5" s="1"/>
  <c r="BN209" i="5"/>
  <c r="BM209" i="5"/>
  <c r="BO11" i="5"/>
  <c r="BP11" i="5" s="1"/>
  <c r="BC22" i="5"/>
  <c r="BC23" i="5"/>
  <c r="BC53" i="5"/>
  <c r="BC26" i="5"/>
  <c r="BC21" i="5"/>
  <c r="BC29" i="5"/>
  <c r="BC24" i="5"/>
  <c r="BC27" i="5"/>
  <c r="BC28" i="5"/>
  <c r="BC30" i="5"/>
  <c r="BC48" i="5"/>
  <c r="BC39" i="5"/>
  <c r="BC42" i="5"/>
  <c r="BC35" i="5"/>
  <c r="BC40" i="5"/>
  <c r="BC49" i="5"/>
  <c r="BC44" i="5"/>
  <c r="BC46" i="5"/>
  <c r="BC45" i="5"/>
  <c r="BC34" i="5"/>
  <c r="BC43" i="5"/>
  <c r="BC38" i="5"/>
  <c r="BC41" i="5"/>
  <c r="BC25" i="5"/>
  <c r="BC19" i="5"/>
  <c r="BC59" i="5"/>
  <c r="BC17" i="5"/>
  <c r="BC55" i="5"/>
  <c r="BC20" i="5"/>
  <c r="BC18" i="5"/>
  <c r="BC47" i="5"/>
  <c r="BC13" i="5"/>
  <c r="BC16" i="5"/>
  <c r="BC14" i="5"/>
  <c r="Q253" i="5"/>
  <c r="BJ253" i="5" s="1"/>
  <c r="BJ263" i="5" s="1"/>
  <c r="BC91" i="5"/>
  <c r="BC61" i="5"/>
  <c r="BC63" i="5"/>
  <c r="N263" i="5"/>
  <c r="N248" i="5"/>
  <c r="Q12" i="5" l="1"/>
  <c r="BJ12" i="5" s="1"/>
  <c r="BO12" i="5"/>
  <c r="BP12" i="5" s="1"/>
  <c r="AD12" i="5"/>
  <c r="AE12" i="5" s="1"/>
  <c r="BH12" i="5"/>
  <c r="BF12" i="5"/>
  <c r="AE10" i="5"/>
  <c r="BF263" i="5"/>
  <c r="BK263" i="5"/>
  <c r="BC54" i="5"/>
  <c r="AD209" i="5" l="1"/>
  <c r="AD250" i="5" s="1"/>
  <c r="AE209" i="5"/>
  <c r="AE250" i="5" s="1"/>
  <c r="R253" i="5"/>
  <c r="R254" i="5"/>
  <c r="S254" i="5" s="1"/>
  <c r="P263" i="5"/>
  <c r="Q263" i="5"/>
  <c r="O263" i="5"/>
  <c r="BC15" i="5"/>
  <c r="BC52" i="5"/>
  <c r="BC51" i="5"/>
  <c r="BC50" i="5"/>
  <c r="R209" i="5" l="1"/>
  <c r="R266" i="5" s="1"/>
  <c r="S253" i="5"/>
  <c r="S263" i="5" l="1"/>
  <c r="BC70" i="5" l="1"/>
  <c r="BC57" i="5" l="1"/>
  <c r="G209" i="5" l="1"/>
  <c r="J209" i="5" l="1"/>
  <c r="J266" i="5" s="1"/>
  <c r="N209" i="5" l="1"/>
  <c r="N266" i="5" s="1"/>
  <c r="BI213" i="5" l="1"/>
  <c r="BI248" i="5" s="1"/>
  <c r="BI9" i="5"/>
  <c r="BI209" i="5" s="1"/>
  <c r="BI266" i="5" l="1"/>
  <c r="Q213" i="5"/>
  <c r="BJ213" i="5" s="1"/>
  <c r="BJ248" i="5" s="1"/>
  <c r="BH213" i="5"/>
  <c r="BF213" i="5"/>
  <c r="Q9" i="5"/>
  <c r="BJ9" i="5" s="1"/>
  <c r="BF9" i="5"/>
  <c r="BH9" i="5"/>
  <c r="BO9" i="5"/>
  <c r="BH248" i="5" l="1"/>
  <c r="BF248" i="5"/>
  <c r="R213" i="5" s="1"/>
  <c r="BR213" i="5" s="1"/>
  <c r="S213" i="5" s="1"/>
  <c r="BP9" i="5"/>
  <c r="BP209" i="5" s="1"/>
  <c r="BO209" i="5"/>
  <c r="BK248" i="5" l="1"/>
  <c r="R247" i="5"/>
  <c r="BR247" i="5" s="1"/>
  <c r="P248" i="5" l="1"/>
  <c r="O248" i="5"/>
  <c r="Q248" i="5"/>
  <c r="BR248" i="5"/>
  <c r="S248" i="5"/>
  <c r="R20" i="5" l="1"/>
  <c r="BR20" i="5" s="1"/>
  <c r="S20" i="5" s="1"/>
  <c r="R28" i="5"/>
  <c r="BR28" i="5" s="1"/>
  <c r="S28" i="5" s="1"/>
  <c r="R36" i="5"/>
  <c r="BR36" i="5" s="1"/>
  <c r="S36" i="5" s="1"/>
  <c r="R44" i="5"/>
  <c r="R52" i="5"/>
  <c r="BR52" i="5" s="1"/>
  <c r="S52" i="5" s="1"/>
  <c r="R60" i="5"/>
  <c r="BR60" i="5" s="1"/>
  <c r="S60" i="5" s="1"/>
  <c r="R68" i="5"/>
  <c r="BR68" i="5" s="1"/>
  <c r="S68" i="5" s="1"/>
  <c r="R76" i="5"/>
  <c r="BR76" i="5" s="1"/>
  <c r="S76" i="5" s="1"/>
  <c r="R84" i="5"/>
  <c r="BR84" i="5" s="1"/>
  <c r="S84" i="5" s="1"/>
  <c r="R92" i="5"/>
  <c r="BR92" i="5" s="1"/>
  <c r="S92" i="5" s="1"/>
  <c r="R100" i="5"/>
  <c r="BR100" i="5" s="1"/>
  <c r="S100" i="5" s="1"/>
  <c r="R81" i="5"/>
  <c r="BR81" i="5" s="1"/>
  <c r="S81" i="5" s="1"/>
  <c r="R89" i="5"/>
  <c r="BR89" i="5" s="1"/>
  <c r="S89" i="5" s="1"/>
  <c r="R87" i="5"/>
  <c r="BR87" i="5" s="1"/>
  <c r="S87" i="5" s="1"/>
  <c r="R17" i="5"/>
  <c r="BR17" i="5" s="1"/>
  <c r="S17" i="5" s="1"/>
  <c r="R25" i="5"/>
  <c r="BR25" i="5" s="1"/>
  <c r="S25" i="5" s="1"/>
  <c r="R33" i="5"/>
  <c r="BR33" i="5" s="1"/>
  <c r="S33" i="5" s="1"/>
  <c r="R41" i="5"/>
  <c r="BR41" i="5" s="1"/>
  <c r="S41" i="5" s="1"/>
  <c r="R49" i="5"/>
  <c r="BR49" i="5" s="1"/>
  <c r="S49" i="5" s="1"/>
  <c r="R57" i="5"/>
  <c r="BR57" i="5" s="1"/>
  <c r="S57" i="5" s="1"/>
  <c r="R65" i="5"/>
  <c r="BR65" i="5" s="1"/>
  <c r="S65" i="5" s="1"/>
  <c r="R73" i="5"/>
  <c r="BR73" i="5" s="1"/>
  <c r="S73" i="5" s="1"/>
  <c r="R83" i="5"/>
  <c r="BR83" i="5" s="1"/>
  <c r="S83" i="5" s="1"/>
  <c r="R97" i="5"/>
  <c r="BR97" i="5" s="1"/>
  <c r="S97" i="5" s="1"/>
  <c r="R106" i="5"/>
  <c r="R114" i="5"/>
  <c r="R122" i="5"/>
  <c r="R130" i="5"/>
  <c r="R138" i="5"/>
  <c r="R146" i="5"/>
  <c r="R154" i="5"/>
  <c r="R162" i="5"/>
  <c r="R170" i="5"/>
  <c r="R178" i="5"/>
  <c r="R186" i="5"/>
  <c r="R194" i="5"/>
  <c r="R202" i="5"/>
  <c r="R59" i="5"/>
  <c r="BR59" i="5" s="1"/>
  <c r="S59" i="5" s="1"/>
  <c r="R22" i="5"/>
  <c r="BR22" i="5" s="1"/>
  <c r="S22" i="5" s="1"/>
  <c r="R30" i="5"/>
  <c r="BR30" i="5" s="1"/>
  <c r="S30" i="5" s="1"/>
  <c r="R38" i="5"/>
  <c r="BR38" i="5" s="1"/>
  <c r="S38" i="5" s="1"/>
  <c r="R46" i="5"/>
  <c r="BR46" i="5" s="1"/>
  <c r="S46" i="5" s="1"/>
  <c r="R54" i="5"/>
  <c r="BR54" i="5" s="1"/>
  <c r="S54" i="5" s="1"/>
  <c r="R62" i="5"/>
  <c r="BR62" i="5" s="1"/>
  <c r="S62" i="5" s="1"/>
  <c r="R70" i="5"/>
  <c r="R78" i="5"/>
  <c r="BR78" i="5" s="1"/>
  <c r="S78" i="5" s="1"/>
  <c r="R86" i="5"/>
  <c r="BR86" i="5" s="1"/>
  <c r="S86" i="5" s="1"/>
  <c r="R94" i="5"/>
  <c r="BR94" i="5" s="1"/>
  <c r="S94" i="5" s="1"/>
  <c r="R102" i="5"/>
  <c r="R101" i="5"/>
  <c r="R105" i="5"/>
  <c r="R109" i="5"/>
  <c r="R113" i="5"/>
  <c r="R117" i="5"/>
  <c r="R121" i="5"/>
  <c r="R125" i="5"/>
  <c r="R129" i="5"/>
  <c r="R133" i="5"/>
  <c r="R137" i="5"/>
  <c r="R141" i="5"/>
  <c r="R145" i="5"/>
  <c r="R149" i="5"/>
  <c r="R153" i="5"/>
  <c r="R157" i="5"/>
  <c r="R161" i="5"/>
  <c r="R165" i="5"/>
  <c r="R169" i="5"/>
  <c r="R173" i="5"/>
  <c r="R177" i="5"/>
  <c r="R181" i="5"/>
  <c r="R185" i="5"/>
  <c r="R189" i="5"/>
  <c r="R193" i="5"/>
  <c r="R197" i="5"/>
  <c r="R201" i="5"/>
  <c r="R205" i="5"/>
  <c r="R39" i="5"/>
  <c r="BR39" i="5" s="1"/>
  <c r="S39" i="5" s="1"/>
  <c r="R55" i="5"/>
  <c r="BR55" i="5" s="1"/>
  <c r="S55" i="5" s="1"/>
  <c r="R71" i="5"/>
  <c r="R108" i="5"/>
  <c r="R116" i="5"/>
  <c r="R124" i="5"/>
  <c r="R132" i="5"/>
  <c r="R140" i="5"/>
  <c r="R148" i="5"/>
  <c r="R156" i="5"/>
  <c r="R164" i="5"/>
  <c r="R172" i="5"/>
  <c r="R180" i="5"/>
  <c r="R188" i="5"/>
  <c r="R196" i="5"/>
  <c r="R204" i="5"/>
  <c r="R31" i="5"/>
  <c r="BR31" i="5" s="1"/>
  <c r="S31" i="5" s="1"/>
  <c r="R51" i="5"/>
  <c r="BR51" i="5" s="1"/>
  <c r="S51" i="5" s="1"/>
  <c r="R95" i="5"/>
  <c r="R27" i="5"/>
  <c r="BR27" i="5" s="1"/>
  <c r="S27" i="5" s="1"/>
  <c r="R16" i="5"/>
  <c r="BR16" i="5" s="1"/>
  <c r="S16" i="5" s="1"/>
  <c r="R24" i="5"/>
  <c r="BR24" i="5" s="1"/>
  <c r="S24" i="5" s="1"/>
  <c r="R32" i="5"/>
  <c r="BR32" i="5" s="1"/>
  <c r="S32" i="5" s="1"/>
  <c r="R40" i="5"/>
  <c r="BR40" i="5" s="1"/>
  <c r="S40" i="5" s="1"/>
  <c r="R48" i="5"/>
  <c r="BR48" i="5" s="1"/>
  <c r="S48" i="5" s="1"/>
  <c r="R56" i="5"/>
  <c r="BR56" i="5" s="1"/>
  <c r="S56" i="5" s="1"/>
  <c r="R64" i="5"/>
  <c r="BR64" i="5" s="1"/>
  <c r="S64" i="5" s="1"/>
  <c r="R72" i="5"/>
  <c r="BR72" i="5" s="1"/>
  <c r="S72" i="5" s="1"/>
  <c r="R80" i="5"/>
  <c r="BR80" i="5" s="1"/>
  <c r="S80" i="5" s="1"/>
  <c r="R88" i="5"/>
  <c r="BR88" i="5" s="1"/>
  <c r="S88" i="5" s="1"/>
  <c r="R96" i="5"/>
  <c r="BR96" i="5" s="1"/>
  <c r="S96" i="5" s="1"/>
  <c r="R104" i="5"/>
  <c r="R85" i="5"/>
  <c r="BR85" i="5" s="1"/>
  <c r="S85" i="5" s="1"/>
  <c r="R79" i="5"/>
  <c r="BR79" i="5" s="1"/>
  <c r="S79" i="5" s="1"/>
  <c r="R21" i="5"/>
  <c r="BR21" i="5" s="1"/>
  <c r="S21" i="5" s="1"/>
  <c r="R29" i="5"/>
  <c r="BR29" i="5" s="1"/>
  <c r="S29" i="5" s="1"/>
  <c r="R37" i="5"/>
  <c r="BR37" i="5" s="1"/>
  <c r="S37" i="5" s="1"/>
  <c r="R45" i="5"/>
  <c r="R53" i="5"/>
  <c r="BR53" i="5" s="1"/>
  <c r="S53" i="5" s="1"/>
  <c r="R61" i="5"/>
  <c r="BR61" i="5" s="1"/>
  <c r="S61" i="5" s="1"/>
  <c r="R69" i="5"/>
  <c r="BR69" i="5" s="1"/>
  <c r="S69" i="5" s="1"/>
  <c r="R77" i="5"/>
  <c r="BR77" i="5" s="1"/>
  <c r="S77" i="5" s="1"/>
  <c r="R93" i="5"/>
  <c r="BR93" i="5" s="1"/>
  <c r="S93" i="5" s="1"/>
  <c r="R103" i="5"/>
  <c r="R110" i="5"/>
  <c r="R118" i="5"/>
  <c r="R126" i="5"/>
  <c r="R134" i="5"/>
  <c r="R142" i="5"/>
  <c r="R150" i="5"/>
  <c r="R158" i="5"/>
  <c r="R166" i="5"/>
  <c r="R174" i="5"/>
  <c r="R182" i="5"/>
  <c r="R190" i="5"/>
  <c r="R198" i="5"/>
  <c r="R206" i="5"/>
  <c r="R15" i="5"/>
  <c r="BR15" i="5" s="1"/>
  <c r="S15" i="5" s="1"/>
  <c r="R67" i="5"/>
  <c r="BR67" i="5" s="1"/>
  <c r="S67" i="5" s="1"/>
  <c r="R18" i="5"/>
  <c r="BR18" i="5" s="1"/>
  <c r="S18" i="5" s="1"/>
  <c r="R50" i="5"/>
  <c r="BR50" i="5" s="1"/>
  <c r="S50" i="5" s="1"/>
  <c r="R82" i="5"/>
  <c r="BR82" i="5" s="1"/>
  <c r="S82" i="5" s="1"/>
  <c r="R107" i="5"/>
  <c r="R123" i="5"/>
  <c r="R139" i="5"/>
  <c r="R155" i="5"/>
  <c r="R171" i="5"/>
  <c r="R187" i="5"/>
  <c r="R203" i="5"/>
  <c r="R47" i="5"/>
  <c r="BR47" i="5" s="1"/>
  <c r="S47" i="5" s="1"/>
  <c r="R136" i="5"/>
  <c r="R168" i="5"/>
  <c r="R200" i="5"/>
  <c r="R99" i="5"/>
  <c r="BR99" i="5" s="1"/>
  <c r="S99" i="5" s="1"/>
  <c r="R19" i="5"/>
  <c r="BR19" i="5" s="1"/>
  <c r="S19" i="5" s="1"/>
  <c r="R26" i="5"/>
  <c r="BR26" i="5" s="1"/>
  <c r="S26" i="5" s="1"/>
  <c r="R58" i="5"/>
  <c r="BR58" i="5" s="1"/>
  <c r="S58" i="5" s="1"/>
  <c r="R90" i="5"/>
  <c r="BR90" i="5" s="1"/>
  <c r="S90" i="5" s="1"/>
  <c r="R111" i="5"/>
  <c r="R127" i="5"/>
  <c r="R143" i="5"/>
  <c r="R159" i="5"/>
  <c r="R175" i="5"/>
  <c r="R191" i="5"/>
  <c r="R207" i="5"/>
  <c r="R63" i="5"/>
  <c r="BR63" i="5" s="1"/>
  <c r="S63" i="5" s="1"/>
  <c r="R112" i="5"/>
  <c r="R144" i="5"/>
  <c r="R176" i="5"/>
  <c r="R208" i="5"/>
  <c r="R34" i="5"/>
  <c r="BR34" i="5" s="1"/>
  <c r="S34" i="5" s="1"/>
  <c r="R66" i="5"/>
  <c r="BR66" i="5" s="1"/>
  <c r="S66" i="5" s="1"/>
  <c r="R115" i="5"/>
  <c r="R131" i="5"/>
  <c r="R147" i="5"/>
  <c r="R163" i="5"/>
  <c r="R179" i="5"/>
  <c r="R195" i="5"/>
  <c r="R120" i="5"/>
  <c r="R152" i="5"/>
  <c r="R184" i="5"/>
  <c r="R43" i="5"/>
  <c r="BR43" i="5" s="1"/>
  <c r="S43" i="5" s="1"/>
  <c r="R91" i="5"/>
  <c r="BR91" i="5" s="1"/>
  <c r="S91" i="5" s="1"/>
  <c r="Q136" i="5"/>
  <c r="Q132" i="5"/>
  <c r="Q146" i="5"/>
  <c r="Q138" i="5"/>
  <c r="R42" i="5"/>
  <c r="BR42" i="5" s="1"/>
  <c r="S42" i="5" s="1"/>
  <c r="R135" i="5"/>
  <c r="R199" i="5"/>
  <c r="R160" i="5"/>
  <c r="Q141" i="5"/>
  <c r="Q117" i="5"/>
  <c r="R74" i="5"/>
  <c r="BR74" i="5" s="1"/>
  <c r="S74" i="5" s="1"/>
  <c r="R151" i="5"/>
  <c r="R23" i="5"/>
  <c r="BR23" i="5" s="1"/>
  <c r="S23" i="5" s="1"/>
  <c r="R192" i="5"/>
  <c r="R98" i="5"/>
  <c r="BR98" i="5" s="1"/>
  <c r="S98" i="5" s="1"/>
  <c r="R167" i="5"/>
  <c r="R75" i="5"/>
  <c r="BR75" i="5" s="1"/>
  <c r="S75" i="5" s="1"/>
  <c r="R35" i="5"/>
  <c r="BR35" i="5" s="1"/>
  <c r="S35" i="5" s="1"/>
  <c r="Q131" i="5"/>
  <c r="Q152" i="5"/>
  <c r="R119" i="5"/>
  <c r="Q207" i="5"/>
  <c r="Q58" i="5"/>
  <c r="BJ58" i="5" s="1"/>
  <c r="Q32" i="5"/>
  <c r="BJ32" i="5" s="1"/>
  <c r="Q81" i="5"/>
  <c r="BJ81" i="5" s="1"/>
  <c r="Q103" i="5"/>
  <c r="R183" i="5"/>
  <c r="Q158" i="5"/>
  <c r="R128" i="5"/>
  <c r="Q184" i="5"/>
  <c r="Q34" i="5"/>
  <c r="BJ34" i="5" s="1"/>
  <c r="Q74" i="5"/>
  <c r="BJ74" i="5" s="1"/>
  <c r="Q65" i="5"/>
  <c r="BJ65" i="5" s="1"/>
  <c r="Q73" i="5"/>
  <c r="BJ73" i="5" s="1"/>
  <c r="Q47" i="5"/>
  <c r="BJ47" i="5" s="1"/>
  <c r="Q44" i="5"/>
  <c r="Q63" i="5"/>
  <c r="BJ63" i="5" s="1"/>
  <c r="BH209" i="5"/>
  <c r="BH266" i="5" s="1"/>
  <c r="Q204" i="5"/>
  <c r="BG209" i="5"/>
  <c r="BG266" i="5" s="1"/>
  <c r="BF209" i="5"/>
  <c r="R13" i="5" s="1"/>
  <c r="R14" i="5" l="1"/>
  <c r="BR14" i="5" s="1"/>
  <c r="S14" i="5" s="1"/>
  <c r="BR13" i="5"/>
  <c r="S13" i="5" s="1"/>
  <c r="Q165" i="5"/>
  <c r="Q19" i="5"/>
  <c r="BJ19" i="5" s="1"/>
  <c r="Q91" i="5"/>
  <c r="BJ91" i="5" s="1"/>
  <c r="Q49" i="5"/>
  <c r="BJ49" i="5" s="1"/>
  <c r="Q179" i="5"/>
  <c r="Q37" i="5"/>
  <c r="BJ37" i="5" s="1"/>
  <c r="Q90" i="5"/>
  <c r="BJ90" i="5" s="1"/>
  <c r="Q120" i="5"/>
  <c r="Q137" i="5"/>
  <c r="Q85" i="5"/>
  <c r="BJ85" i="5" s="1"/>
  <c r="Q151" i="5"/>
  <c r="R9" i="5"/>
  <c r="BR9" i="5" s="1"/>
  <c r="S9" i="5" s="1"/>
  <c r="BF266" i="5"/>
  <c r="Q108" i="5"/>
  <c r="Q112" i="5"/>
  <c r="Q174" i="5"/>
  <c r="Q48" i="5"/>
  <c r="BJ48" i="5" s="1"/>
  <c r="Q66" i="5"/>
  <c r="BJ66" i="5" s="1"/>
  <c r="Q101" i="5"/>
  <c r="Q153" i="5"/>
  <c r="Q147" i="5"/>
  <c r="Q161" i="5"/>
  <c r="Q59" i="5"/>
  <c r="BJ59" i="5" s="1"/>
  <c r="Q26" i="5"/>
  <c r="BJ26" i="5" s="1"/>
  <c r="Q128" i="5"/>
  <c r="Q105" i="5"/>
  <c r="Q154" i="5"/>
  <c r="Q111" i="5"/>
  <c r="Q104" i="5"/>
  <c r="Q17" i="5"/>
  <c r="BJ17" i="5" s="1"/>
  <c r="Q71" i="5"/>
  <c r="Q164" i="5"/>
  <c r="Q100" i="5"/>
  <c r="BJ100" i="5" s="1"/>
  <c r="Q110" i="5"/>
  <c r="Q203" i="5"/>
  <c r="Q27" i="5"/>
  <c r="BJ27" i="5" s="1"/>
  <c r="Q56" i="5"/>
  <c r="BJ56" i="5" s="1"/>
  <c r="Q145" i="5"/>
  <c r="Q171" i="5"/>
  <c r="Q42" i="5"/>
  <c r="BJ42" i="5" s="1"/>
  <c r="Q95" i="5"/>
  <c r="Q30" i="5"/>
  <c r="BJ30" i="5" s="1"/>
  <c r="Q183" i="5"/>
  <c r="Q20" i="5"/>
  <c r="BJ20" i="5" s="1"/>
  <c r="Q129" i="5"/>
  <c r="Q51" i="5"/>
  <c r="BJ51" i="5" s="1"/>
  <c r="Q25" i="5"/>
  <c r="BJ25" i="5" s="1"/>
  <c r="Q28" i="5"/>
  <c r="BJ28" i="5" s="1"/>
  <c r="Q69" i="5"/>
  <c r="BJ69" i="5" s="1"/>
  <c r="Q191" i="5"/>
  <c r="Q80" i="5"/>
  <c r="BJ80" i="5" s="1"/>
  <c r="Q46" i="5"/>
  <c r="BJ46" i="5" s="1"/>
  <c r="Q92" i="5"/>
  <c r="BJ92" i="5" s="1"/>
  <c r="Q193" i="5"/>
  <c r="Q55" i="5"/>
  <c r="BJ55" i="5" s="1"/>
  <c r="Q87" i="5"/>
  <c r="BJ87" i="5" s="1"/>
  <c r="Q62" i="5"/>
  <c r="BJ62" i="5" s="1"/>
  <c r="Q89" i="5"/>
  <c r="BJ89" i="5" s="1"/>
  <c r="Q196" i="5"/>
  <c r="Q195" i="5"/>
  <c r="Q35" i="5"/>
  <c r="BJ35" i="5" s="1"/>
  <c r="Q43" i="5"/>
  <c r="BJ43" i="5" s="1"/>
  <c r="Q199" i="5"/>
  <c r="Q124" i="5"/>
  <c r="Q206" i="5"/>
  <c r="Q39" i="5"/>
  <c r="BJ39" i="5" s="1"/>
  <c r="Q72" i="5"/>
  <c r="BJ72" i="5" s="1"/>
  <c r="Q16" i="5"/>
  <c r="BJ16" i="5" s="1"/>
  <c r="Q18" i="5"/>
  <c r="BJ18" i="5" s="1"/>
  <c r="Q75" i="5"/>
  <c r="BJ75" i="5" s="1"/>
  <c r="Q119" i="5"/>
  <c r="Q173" i="5"/>
  <c r="Q127" i="5"/>
  <c r="BJ15" i="5"/>
  <c r="Q99" i="5"/>
  <c r="BJ99" i="5" s="1"/>
  <c r="Q181" i="5"/>
  <c r="Q175" i="5"/>
  <c r="Q188" i="5"/>
  <c r="Q133" i="5"/>
  <c r="Q167" i="5"/>
  <c r="Q122" i="5"/>
  <c r="Q57" i="5"/>
  <c r="BJ57" i="5" s="1"/>
  <c r="Q172" i="5"/>
  <c r="Q50" i="5"/>
  <c r="BJ50" i="5" s="1"/>
  <c r="Q41" i="5"/>
  <c r="BJ41" i="5" s="1"/>
  <c r="Q177" i="5"/>
  <c r="Q176" i="5"/>
  <c r="Q107" i="5"/>
  <c r="Q143" i="5"/>
  <c r="Q185" i="5"/>
  <c r="Q121" i="5"/>
  <c r="Q98" i="5"/>
  <c r="BJ98" i="5" s="1"/>
  <c r="Q40" i="5"/>
  <c r="BJ40" i="5" s="1"/>
  <c r="Q22" i="5"/>
  <c r="BJ22" i="5" s="1"/>
  <c r="Q61" i="5"/>
  <c r="BJ61" i="5" s="1"/>
  <c r="Q24" i="5"/>
  <c r="BJ24" i="5" s="1"/>
  <c r="Q79" i="5"/>
  <c r="BJ79" i="5" s="1"/>
  <c r="Q97" i="5"/>
  <c r="BJ97" i="5" s="1"/>
  <c r="Q77" i="5"/>
  <c r="BJ77" i="5" s="1"/>
  <c r="Q88" i="5"/>
  <c r="BJ88" i="5" s="1"/>
  <c r="Q197" i="5"/>
  <c r="Q180" i="5"/>
  <c r="Q134" i="5"/>
  <c r="Q149" i="5"/>
  <c r="Q114" i="5"/>
  <c r="Q160" i="5"/>
  <c r="Q166" i="5"/>
  <c r="Q142" i="5"/>
  <c r="Q205" i="5"/>
  <c r="Q200" i="5"/>
  <c r="Q54" i="5"/>
  <c r="BJ54" i="5" s="1"/>
  <c r="Q31" i="5"/>
  <c r="BJ31" i="5" s="1"/>
  <c r="Q78" i="5"/>
  <c r="BJ78" i="5" s="1"/>
  <c r="Q109" i="5"/>
  <c r="Q83" i="5"/>
  <c r="BJ83" i="5" s="1"/>
  <c r="Q38" i="5"/>
  <c r="BJ38" i="5" s="1"/>
  <c r="Q29" i="5"/>
  <c r="BJ29" i="5" s="1"/>
  <c r="Q93" i="5"/>
  <c r="BJ93" i="5" s="1"/>
  <c r="Q187" i="5"/>
  <c r="Q52" i="5"/>
  <c r="BJ52" i="5" s="1"/>
  <c r="Q102" i="5"/>
  <c r="Q202" i="5"/>
  <c r="Q84" i="5"/>
  <c r="BJ84" i="5" s="1"/>
  <c r="Q68" i="5"/>
  <c r="BJ68" i="5" s="1"/>
  <c r="Q159" i="5"/>
  <c r="Q21" i="5"/>
  <c r="BJ21" i="5" s="1"/>
  <c r="Q163" i="5"/>
  <c r="Q123" i="5"/>
  <c r="Q144" i="5"/>
  <c r="Q139" i="5"/>
  <c r="Q116" i="5"/>
  <c r="Q157" i="5"/>
  <c r="Q156" i="5"/>
  <c r="Q168" i="5"/>
  <c r="Q189" i="5"/>
  <c r="Q33" i="5"/>
  <c r="BJ33" i="5" s="1"/>
  <c r="Q86" i="5"/>
  <c r="BJ86" i="5" s="1"/>
  <c r="Q53" i="5"/>
  <c r="BJ53" i="5" s="1"/>
  <c r="Q94" i="5"/>
  <c r="BJ94" i="5" s="1"/>
  <c r="Q96" i="5"/>
  <c r="Q182" i="5"/>
  <c r="Q67" i="5"/>
  <c r="BJ67" i="5" s="1"/>
  <c r="Q186" i="5"/>
  <c r="Q45" i="5"/>
  <c r="Q192" i="5"/>
  <c r="Q130" i="5"/>
  <c r="Q135" i="5"/>
  <c r="Q118" i="5"/>
  <c r="Q150" i="5"/>
  <c r="Q162" i="5"/>
  <c r="Q140" i="5"/>
  <c r="Q148" i="5"/>
  <c r="Q115" i="5"/>
  <c r="Q169" i="5"/>
  <c r="BJ13" i="5"/>
  <c r="Q23" i="5"/>
  <c r="BJ23" i="5" s="1"/>
  <c r="Q76" i="5"/>
  <c r="BJ76" i="5" s="1"/>
  <c r="Q106" i="5"/>
  <c r="Q201" i="5"/>
  <c r="Q178" i="5"/>
  <c r="Q208" i="5"/>
  <c r="Q36" i="5"/>
  <c r="BJ36" i="5" s="1"/>
  <c r="Q198" i="5"/>
  <c r="Q70" i="5"/>
  <c r="Q64" i="5"/>
  <c r="BJ64" i="5" s="1"/>
  <c r="Q60" i="5"/>
  <c r="BJ60" i="5" s="1"/>
  <c r="Q82" i="5"/>
  <c r="BJ82" i="5" s="1"/>
  <c r="Q190" i="5"/>
  <c r="Q194" i="5"/>
  <c r="Q126" i="5"/>
  <c r="Q125" i="5"/>
  <c r="Q155" i="5"/>
  <c r="Q170" i="5"/>
  <c r="Q113" i="5"/>
  <c r="R10" i="5"/>
  <c r="BR10" i="5" s="1"/>
  <c r="S10" i="5" s="1"/>
  <c r="R11" i="5"/>
  <c r="BR11" i="5" s="1"/>
  <c r="S11" i="5" s="1"/>
  <c r="R12" i="5"/>
  <c r="BR12" i="5" s="1"/>
  <c r="S12" i="5" s="1"/>
  <c r="BJ209" i="5" l="1"/>
  <c r="BJ266" i="5" s="1"/>
  <c r="BR209" i="5"/>
  <c r="S209" i="5"/>
  <c r="S266" i="5" s="1"/>
  <c r="BK209" i="5" l="1"/>
  <c r="BK266" i="5" s="1"/>
  <c r="O266" i="5" s="1"/>
  <c r="Q209" i="5" l="1"/>
  <c r="O209" i="5"/>
  <c r="P209" i="5"/>
  <c r="P266" i="5"/>
  <c r="Q26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Matthew Kennedy</author>
  </authors>
  <commentList>
    <comment ref="A6" authorId="0" shapeId="0" xr:uid="{E5A07228-E170-42F4-BD44-0EE63A840A19}">
      <text>
        <r>
          <rPr>
            <b/>
            <sz val="9"/>
            <color indexed="81"/>
            <rFont val="Tahoma"/>
            <family val="2"/>
          </rPr>
          <t xml:space="preserve">Asset ID
</t>
        </r>
        <r>
          <rPr>
            <sz val="9"/>
            <color indexed="81"/>
            <rFont val="Tahoma"/>
            <family val="2"/>
          </rPr>
          <t>A unique asset identification number or code specific to your system. The asset ID should be able to differentiate between similar assets.</t>
        </r>
      </text>
    </comment>
    <comment ref="B6" authorId="0" shapeId="0" xr:uid="{6FD1E49A-A3C7-4960-BC65-756DDECD4953}">
      <text>
        <r>
          <rPr>
            <b/>
            <sz val="9"/>
            <color indexed="81"/>
            <rFont val="Tahoma"/>
            <family val="2"/>
          </rPr>
          <t xml:space="preserve">Existing Asset
</t>
        </r>
        <r>
          <rPr>
            <sz val="9"/>
            <color indexed="81"/>
            <rFont val="Tahoma"/>
            <family val="2"/>
          </rPr>
          <t>Enter the name of each component. Only enter the components that current exist. Additional details including location, make, model, and serial number can be added in columns K through N.</t>
        </r>
      </text>
    </comment>
    <comment ref="C6" authorId="0" shapeId="0" xr:uid="{6820A4EC-10EB-4D8D-9EA0-E9AA3ACB6320}">
      <text>
        <r>
          <rPr>
            <b/>
            <sz val="9"/>
            <color indexed="81"/>
            <rFont val="Tahoma"/>
            <family val="2"/>
          </rPr>
          <t xml:space="preserve">Install Date
</t>
        </r>
        <r>
          <rPr>
            <sz val="9"/>
            <color indexed="81"/>
            <rFont val="Tahoma"/>
            <family val="2"/>
          </rPr>
          <t xml:space="preserve">Enter the year the asset was initially brought into service.
</t>
        </r>
      </text>
    </comment>
    <comment ref="D6" authorId="0" shapeId="0" xr:uid="{68EE7CFC-3447-4109-831F-8216DCB91138}">
      <text>
        <r>
          <rPr>
            <b/>
            <sz val="9"/>
            <color indexed="81"/>
            <rFont val="Tahoma"/>
            <family val="2"/>
          </rPr>
          <t xml:space="preserve">Asset Condition
</t>
        </r>
        <r>
          <rPr>
            <sz val="9"/>
            <color indexed="81"/>
            <rFont val="Tahoma"/>
            <family val="2"/>
          </rPr>
          <t>Rate the current condition of the asset from Very Poor to Excellent using the dropdown menu. Descriptions of each condition can be found in cells Q7:S11.</t>
        </r>
      </text>
    </comment>
    <comment ref="E6" authorId="0" shapeId="0" xr:uid="{67E25BB4-3A8B-4C9D-A66B-EFBCAD6942C4}">
      <text>
        <r>
          <rPr>
            <b/>
            <sz val="9"/>
            <color indexed="81"/>
            <rFont val="Tahoma"/>
            <family val="2"/>
          </rPr>
          <t xml:space="preserve">Probability of Failure (PoF)
</t>
        </r>
        <r>
          <rPr>
            <sz val="9"/>
            <color indexed="81"/>
            <rFont val="Tahoma"/>
            <family val="2"/>
          </rPr>
          <t>Enter the probability of the asset failing based on current condition, with 1 being a rare probability and 5 being almost certain. Descriptions of each probability can be found in the table from cells Q14:S19.</t>
        </r>
      </text>
    </comment>
    <comment ref="F6" authorId="0" shapeId="0" xr:uid="{BA8EB248-8ACE-44DF-B7CC-FB3929F03E34}">
      <text>
        <r>
          <rPr>
            <b/>
            <sz val="9"/>
            <color indexed="81"/>
            <rFont val="Tahoma"/>
            <family val="2"/>
          </rPr>
          <t xml:space="preserve">Consequence of Failure (CoF)
</t>
        </r>
        <r>
          <rPr>
            <sz val="9"/>
            <color indexed="81"/>
            <rFont val="Tahoma"/>
            <family val="2"/>
          </rPr>
          <t>Enter the value best associated with the risk to your system should the asset fail, with 1 being insignificant and 5 being major consequence. Descriptions of each can be found in the table from cell Q23:S34.</t>
        </r>
      </text>
    </comment>
    <comment ref="G6" authorId="0" shapeId="0" xr:uid="{AD368F1A-8E8B-4F93-8117-458D9FA3773A}">
      <text>
        <r>
          <rPr>
            <b/>
            <sz val="9"/>
            <color indexed="81"/>
            <rFont val="Tahoma"/>
            <family val="2"/>
          </rPr>
          <t xml:space="preserve">Redundancy Multiplier
</t>
        </r>
        <r>
          <rPr>
            <sz val="9"/>
            <color indexed="81"/>
            <rFont val="Tahoma"/>
            <family val="2"/>
          </rPr>
          <t>Enter a value of 0.1 for a fully redundant asset, 0.5 for a partially redundant asset, and 1 for an asset with no redundancy.</t>
        </r>
      </text>
    </comment>
    <comment ref="K6" authorId="0" shapeId="0" xr:uid="{43817E7E-EA0C-4AB9-A407-5BE2918122DD}">
      <text>
        <r>
          <rPr>
            <b/>
            <sz val="9"/>
            <color indexed="81"/>
            <rFont val="Tahoma"/>
            <family val="2"/>
          </rPr>
          <t xml:space="preserve">Location
</t>
        </r>
        <r>
          <rPr>
            <sz val="9"/>
            <color indexed="81"/>
            <rFont val="Tahoma"/>
            <family val="2"/>
          </rPr>
          <t>Enter either a description of the location or GPS input.</t>
        </r>
        <r>
          <rPr>
            <b/>
            <sz val="9"/>
            <color indexed="81"/>
            <rFont val="Tahoma"/>
            <family val="2"/>
          </rPr>
          <t xml:space="preserve">
</t>
        </r>
      </text>
    </comment>
    <comment ref="L6" authorId="0" shapeId="0" xr:uid="{FD9A1F9B-71E7-4A77-8D94-0C9F8105A056}">
      <text>
        <r>
          <rPr>
            <b/>
            <sz val="9"/>
            <color indexed="81"/>
            <rFont val="Tahoma"/>
            <family val="2"/>
          </rPr>
          <t xml:space="preserve">Serial Number
</t>
        </r>
        <r>
          <rPr>
            <sz val="9"/>
            <color indexed="81"/>
            <rFont val="Tahoma"/>
            <family val="2"/>
          </rPr>
          <t>Enter serial number or similar if available</t>
        </r>
        <r>
          <rPr>
            <b/>
            <sz val="9"/>
            <color indexed="81"/>
            <rFont val="Tahoma"/>
            <family val="2"/>
          </rPr>
          <t>.</t>
        </r>
      </text>
    </comment>
    <comment ref="M6" authorId="0" shapeId="0" xr:uid="{12452F47-1261-42C7-9547-F5CC4D02D188}">
      <text>
        <r>
          <rPr>
            <b/>
            <sz val="9"/>
            <color indexed="81"/>
            <rFont val="Tahoma"/>
            <family val="2"/>
          </rPr>
          <t xml:space="preserve">Make
</t>
        </r>
        <r>
          <rPr>
            <sz val="9"/>
            <color indexed="81"/>
            <rFont val="Tahoma"/>
            <family val="2"/>
          </rPr>
          <t>Enter the make/manufacturer of the asset if available</t>
        </r>
        <r>
          <rPr>
            <b/>
            <sz val="9"/>
            <color indexed="81"/>
            <rFont val="Tahoma"/>
            <family val="2"/>
          </rPr>
          <t>.</t>
        </r>
      </text>
    </comment>
    <comment ref="N6" authorId="0" shapeId="0" xr:uid="{1C1C4258-DB48-4658-B843-BE602EC0D797}">
      <text>
        <r>
          <rPr>
            <b/>
            <sz val="9"/>
            <color indexed="81"/>
            <rFont val="Tahoma"/>
            <family val="2"/>
          </rPr>
          <t xml:space="preserve">Model
</t>
        </r>
        <r>
          <rPr>
            <sz val="9"/>
            <color indexed="81"/>
            <rFont val="Tahoma"/>
            <family val="2"/>
          </rPr>
          <t>Enter the specific model information for the asset if available.</t>
        </r>
      </text>
    </comment>
    <comment ref="O6" authorId="0" shapeId="0" xr:uid="{1CA64578-C1C9-409D-98A7-DC4E297DDCC0}">
      <text>
        <r>
          <rPr>
            <b/>
            <sz val="9"/>
            <color indexed="81"/>
            <rFont val="Tahoma"/>
            <family val="2"/>
          </rPr>
          <t xml:space="preserve">Notes
</t>
        </r>
        <r>
          <rPr>
            <sz val="9"/>
            <color indexed="81"/>
            <rFont val="Tahoma"/>
            <family val="2"/>
          </rPr>
          <t>Enter other relevant information as needed.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Matthew Kennedy</author>
  </authors>
  <commentList>
    <comment ref="H7" authorId="0" shapeId="0" xr:uid="{D155142C-87C2-4411-BE22-5214DD2CEBA7}">
      <text>
        <r>
          <rPr>
            <b/>
            <sz val="9"/>
            <color indexed="81"/>
            <rFont val="Tahoma"/>
            <family val="2"/>
          </rPr>
          <t xml:space="preserve">Normal Estimated Life
</t>
        </r>
        <r>
          <rPr>
            <sz val="9"/>
            <color indexed="81"/>
            <rFont val="Tahoma"/>
            <family val="2"/>
          </rPr>
          <t xml:space="preserve">Life expectancy for most common assets can be found in the Manual Sheet
</t>
        </r>
      </text>
    </comment>
    <comment ref="V7" authorId="0" shapeId="0" xr:uid="{FAA42D08-42D9-442C-ACF7-63516BE15262}">
      <text>
        <r>
          <rPr>
            <b/>
            <sz val="9"/>
            <color indexed="81"/>
            <rFont val="Tahoma"/>
            <family val="2"/>
          </rPr>
          <t>Current Year</t>
        </r>
      </text>
    </comment>
  </commentList>
</comments>
</file>

<file path=xl/sharedStrings.xml><?xml version="1.0" encoding="utf-8"?>
<sst xmlns="http://schemas.openxmlformats.org/spreadsheetml/2006/main" count="502" uniqueCount="256">
  <si>
    <t>C</t>
  </si>
  <si>
    <t>Date:</t>
  </si>
  <si>
    <t>Loan</t>
  </si>
  <si>
    <t>Existing Reserves</t>
  </si>
  <si>
    <t>Year Acquired</t>
  </si>
  <si>
    <t>Current Age</t>
  </si>
  <si>
    <t>Past Inflation</t>
  </si>
  <si>
    <t>Future Inflation</t>
  </si>
  <si>
    <t>%</t>
  </si>
  <si>
    <t>Fund with Cash</t>
  </si>
  <si>
    <t>Fund with Grant</t>
  </si>
  <si>
    <t>Fund with Loan</t>
  </si>
  <si>
    <t>Annual Reserve Required</t>
  </si>
  <si>
    <t>Estimated Current Cost</t>
  </si>
  <si>
    <t>Normal Estimated Life</t>
  </si>
  <si>
    <t>Estimated Remaining Life</t>
  </si>
  <si>
    <t>Parameters</t>
  </si>
  <si>
    <t>System Number</t>
  </si>
  <si>
    <t>(Included in loan)</t>
  </si>
  <si>
    <t>Capital Replacement Program</t>
  </si>
  <si>
    <t>Exhibit 1</t>
  </si>
  <si>
    <t>Cash</t>
  </si>
  <si>
    <t>Grant</t>
  </si>
  <si>
    <t>Unit Cost (Historic, Current or Future)</t>
  </si>
  <si>
    <t>Cost Type  (H, C, F)</t>
  </si>
  <si>
    <t>H</t>
  </si>
  <si>
    <t>F</t>
  </si>
  <si>
    <t>Unit Cost (Current or Future)</t>
  </si>
  <si>
    <t>Time to Complete</t>
  </si>
  <si>
    <t>Cost Type  (C, F)</t>
  </si>
  <si>
    <t>Year to be Purchased</t>
  </si>
  <si>
    <t>Years to save</t>
  </si>
  <si>
    <t>Return on Invested Funds</t>
  </si>
  <si>
    <t>Future Loan Interest Rate</t>
  </si>
  <si>
    <t>Future Loan fees, legal, costs</t>
  </si>
  <si>
    <t>Comments</t>
  </si>
  <si>
    <t>(Cash-Needs Approach)</t>
  </si>
  <si>
    <t>Capitalization Threshold</t>
  </si>
  <si>
    <t>Legend</t>
  </si>
  <si>
    <t>Enter Data</t>
  </si>
  <si>
    <t>Calculated</t>
  </si>
  <si>
    <t>Conditional Enter Data</t>
  </si>
  <si>
    <t>Financial Constants</t>
  </si>
  <si>
    <t>Unlocked</t>
  </si>
  <si>
    <t>Locked</t>
  </si>
  <si>
    <t>Column H is always reserved for your comments.</t>
  </si>
  <si>
    <t>To</t>
  </si>
  <si>
    <t>Enter data in yellow cells only.</t>
  </si>
  <si>
    <t>Field description are in the top row of columnar data.</t>
  </si>
  <si>
    <t>Replacement Value From</t>
  </si>
  <si>
    <t>Default Funding of Asset Replacements</t>
  </si>
  <si>
    <t>Replacement of Existing Capital Assets</t>
  </si>
  <si>
    <t>Replacement of Funded Project Assets</t>
  </si>
  <si>
    <t>Reserves for Additional Capital Assets</t>
  </si>
  <si>
    <t>Total Capital Reserves</t>
  </si>
  <si>
    <t>F9 to recalculate workbook.</t>
  </si>
  <si>
    <t>Do not add columns or rows.  If you do, you will regret it, because you will have to start over.</t>
  </si>
  <si>
    <t>Refurbishing Schedule</t>
  </si>
  <si>
    <t>Include everything that extends the life of an asset: Refurbishing, overhauling, rebuilding</t>
  </si>
  <si>
    <t>Examples include: Overhaul of tanks, rebuilding pumps, motors and engines, exchanging media</t>
  </si>
  <si>
    <t>Exclude: Routine maintenance (Routine maintenance is entered directly in the Budget)</t>
  </si>
  <si>
    <t xml:space="preserve">Examples to exclude: Valve exercises, leak repair, </t>
  </si>
  <si>
    <t>Description of life-extending work</t>
  </si>
  <si>
    <t>Total Refurbishing and Rebuilding Cost</t>
  </si>
  <si>
    <t>Existing Capital Reserve</t>
  </si>
  <si>
    <t>Any asset purchased below this value is not included in the CIP.  It assumed that this purchase was included in the annual maintenance budget.</t>
  </si>
  <si>
    <t>Short-Lived Assets</t>
  </si>
  <si>
    <t>S.L. Only</t>
  </si>
  <si>
    <t>If you want to reserve for Short-Lived Asset only, how many years is your definition of a "Short-Lived Asset?"</t>
  </si>
  <si>
    <t>All</t>
  </si>
  <si>
    <t>Assets to be included in the CIP</t>
  </si>
  <si>
    <t>Asset value description</t>
  </si>
  <si>
    <t>Enter the amount of the enterprise's chare of the refurbishing.</t>
  </si>
  <si>
    <t>Enterprise</t>
  </si>
  <si>
    <t>Water</t>
  </si>
  <si>
    <t>Sewer</t>
  </si>
  <si>
    <t>Solid Waste</t>
  </si>
  <si>
    <t>Roads</t>
  </si>
  <si>
    <t>Electicity</t>
  </si>
  <si>
    <t>Lights</t>
  </si>
  <si>
    <t>Internet</t>
  </si>
  <si>
    <t>System Name</t>
  </si>
  <si>
    <t>Weight (current cost)</t>
  </si>
  <si>
    <t>Annual Depreciation</t>
  </si>
  <si>
    <t>Accumulated Depreciation</t>
  </si>
  <si>
    <t>Net Asset Value</t>
  </si>
  <si>
    <t>Grant Adjustment</t>
  </si>
  <si>
    <t>System Development Cost</t>
  </si>
  <si>
    <t>Reserve</t>
  </si>
  <si>
    <t>Short-Lived Asset Reserve Calculation</t>
  </si>
  <si>
    <t xml:space="preserve">Your USDA loan contract may require you to contribute at least annually to a capital replacement reserve account. </t>
  </si>
  <si>
    <t>The annual contribution is based on your system’s short-lived capital assets using a straight-line depreciation methodology.</t>
  </si>
  <si>
    <t>On the Parameters sheet you can specify what your lender's definition of "short-lived" is.</t>
  </si>
  <si>
    <t>No additional data is needed to calculate the reserve requirement for short-lived assets.</t>
  </si>
  <si>
    <t>Asset</t>
  </si>
  <si>
    <t>Estimated Future Cost</t>
  </si>
  <si>
    <t>(USDA-RD is 5 years. Some states require 15 years.)</t>
  </si>
  <si>
    <t>Subtotal</t>
  </si>
  <si>
    <t>Total</t>
  </si>
  <si>
    <t>System Name:</t>
  </si>
  <si>
    <t>Estimated Remaining Useful Life</t>
  </si>
  <si>
    <t>Notes</t>
  </si>
  <si>
    <t>Treatment Plant</t>
  </si>
  <si>
    <t>Asset Condition</t>
  </si>
  <si>
    <r>
      <t xml:space="preserve">Criticality
</t>
    </r>
    <r>
      <rPr>
        <b/>
        <sz val="9"/>
        <rFont val="Arial"/>
        <family val="2"/>
      </rPr>
      <t>(PoF)x(CoF)x(Redundancy)</t>
    </r>
  </si>
  <si>
    <t xml:space="preserve">Guidance: A Sample Scoring System </t>
  </si>
  <si>
    <t>Rating</t>
  </si>
  <si>
    <t>Description</t>
  </si>
  <si>
    <t>Performance Maintenance Level</t>
  </si>
  <si>
    <t>Excellent</t>
  </si>
  <si>
    <t>New or Excellent Condition</t>
  </si>
  <si>
    <t>Normal Preventive Maintenance (PM)</t>
  </si>
  <si>
    <t>Good</t>
  </si>
  <si>
    <t>Minor Defects Only</t>
  </si>
  <si>
    <t>Normal PM, Minor Contract Maintenance (CM)</t>
  </si>
  <si>
    <t>Fair</t>
  </si>
  <si>
    <t>Moderate Deterioration</t>
  </si>
  <si>
    <t>Normal PM, Major CM</t>
  </si>
  <si>
    <t>Poor</t>
  </si>
  <si>
    <t>Sigificant Deterioration</t>
  </si>
  <si>
    <t>Major repair, rehabilitate</t>
  </si>
  <si>
    <t>Very Poor</t>
  </si>
  <si>
    <t>Unserviceable or Nearly So</t>
  </si>
  <si>
    <t>Replace</t>
  </si>
  <si>
    <t>Probability of Failure (POF)</t>
  </si>
  <si>
    <t>Remark</t>
  </si>
  <si>
    <t>Rare</t>
  </si>
  <si>
    <t>The risk/hazard event may occur, only in exceptional circumstances</t>
  </si>
  <si>
    <t>Unlikely</t>
  </si>
  <si>
    <t xml:space="preserve">The risk/hazard event could occur at some time
</t>
  </si>
  <si>
    <t>Possible</t>
  </si>
  <si>
    <t>The risk/hazard event should occur at some time</t>
  </si>
  <si>
    <t xml:space="preserve">Likely </t>
  </si>
  <si>
    <t xml:space="preserve">The risk/hazard event will probably occur in most circumstances
 </t>
  </si>
  <si>
    <t>Almost Certain</t>
  </si>
  <si>
    <t xml:space="preserve">The risk/hazard event is expected to occur in most circumstances
</t>
  </si>
  <si>
    <t>Consequence of Failure (COF)</t>
  </si>
  <si>
    <t xml:space="preserve"> Rating</t>
  </si>
  <si>
    <t>Insignificant</t>
  </si>
  <si>
    <t xml:space="preserve">Impact not expected to compromise established Level of Service (LOS)*. </t>
  </si>
  <si>
    <t>Minor</t>
  </si>
  <si>
    <t>Minor impact on LOS; easily dealt with through course of normal operation</t>
  </si>
  <si>
    <t>Moderate</t>
  </si>
  <si>
    <t>Some LOS objectives affected;can continue to provide required level of service with minor controls executed (e.g., repair of hydrants, valves, billing system adjustments).</t>
  </si>
  <si>
    <t>Significant</t>
  </si>
  <si>
    <t>Some of the major Level of Service objectives cannot be achieved. Business can still deliver but not to expected level (e.g., excessive leaks affecting service reliability)</t>
  </si>
  <si>
    <t>Major</t>
  </si>
  <si>
    <t>Most Level of Service objectives cannot be achieved. The water system would essentially shut down if this component fails. This asset has no backup and is so important that an emergency plan must be in place as well as funding to replace it. (e.g., single well pump failure)</t>
  </si>
  <si>
    <t>*Level of Service includes operational, financial, regulatory, and environmental considerations.</t>
  </si>
  <si>
    <t>Redundancy</t>
  </si>
  <si>
    <t>Asset is completely redundant with full capacity</t>
  </si>
  <si>
    <t>Asset is partially redundant</t>
  </si>
  <si>
    <t>No asset redundancy</t>
  </si>
  <si>
    <r>
      <t xml:space="preserve">Asset Condition                                    </t>
    </r>
    <r>
      <rPr>
        <b/>
        <sz val="9"/>
        <rFont val="Arial"/>
        <family val="2"/>
      </rPr>
      <t>(See Table)</t>
    </r>
  </si>
  <si>
    <r>
      <t xml:space="preserve">Probability of Failure (PoF)    </t>
    </r>
    <r>
      <rPr>
        <b/>
        <sz val="8"/>
        <rFont val="Arial"/>
        <family val="2"/>
      </rPr>
      <t>[See Table]</t>
    </r>
  </si>
  <si>
    <r>
      <t xml:space="preserve">Consequence of Failure (CoF)    </t>
    </r>
    <r>
      <rPr>
        <b/>
        <sz val="9"/>
        <rFont val="Arial"/>
        <family val="2"/>
      </rPr>
      <t>[See Table]</t>
    </r>
  </si>
  <si>
    <t>Priority</t>
  </si>
  <si>
    <t/>
  </si>
  <si>
    <t>Quantity</t>
  </si>
  <si>
    <t>Location</t>
  </si>
  <si>
    <t>Serial Number</t>
  </si>
  <si>
    <t>Make</t>
  </si>
  <si>
    <t>Model</t>
  </si>
  <si>
    <t>Recommended Fields</t>
  </si>
  <si>
    <t>Required Fields</t>
  </si>
  <si>
    <r>
      <t xml:space="preserve">Asset ID       </t>
    </r>
    <r>
      <rPr>
        <b/>
        <sz val="9"/>
        <color theme="1"/>
        <rFont val="Arial"/>
        <family val="2"/>
      </rPr>
      <t>(Unique)</t>
    </r>
  </si>
  <si>
    <r>
      <t xml:space="preserve">Redundancy Multiplier        </t>
    </r>
    <r>
      <rPr>
        <b/>
        <sz val="9"/>
        <rFont val="Arial"/>
        <family val="2"/>
      </rPr>
      <t>[See Table]</t>
    </r>
  </si>
  <si>
    <r>
      <t xml:space="preserve">Install Date   </t>
    </r>
    <r>
      <rPr>
        <sz val="9"/>
        <rFont val="Arial"/>
        <family val="2"/>
      </rPr>
      <t>(From Reserves Sheet)</t>
    </r>
  </si>
  <si>
    <t>Multiplier</t>
  </si>
  <si>
    <t>Priority (From AM Sheet)</t>
  </si>
  <si>
    <t>This rate model was developed by the Rural Community Assistance Corporation.</t>
  </si>
  <si>
    <t>Existing Assets</t>
  </si>
  <si>
    <t>Asset Inventory and Risk Analysis Worksheet</t>
  </si>
  <si>
    <t>Standard Remaining Life</t>
  </si>
  <si>
    <t>TP01</t>
  </si>
  <si>
    <t>TP02</t>
  </si>
  <si>
    <t>TP03</t>
  </si>
  <si>
    <t>Fiberglass Storage Tank 30,000 Gal</t>
  </si>
  <si>
    <t>Chlorinator</t>
  </si>
  <si>
    <t>Rebuild</t>
  </si>
  <si>
    <t>Town Water System</t>
  </si>
  <si>
    <t>Source</t>
  </si>
  <si>
    <t>Expected Useful Life (Range)</t>
  </si>
  <si>
    <t>Data Source</t>
  </si>
  <si>
    <t>Low</t>
  </si>
  <si>
    <t>Mid</t>
  </si>
  <si>
    <t>High</t>
  </si>
  <si>
    <t>Backflow Prevention</t>
  </si>
  <si>
    <t>1: AWWA</t>
  </si>
  <si>
    <t>Blow-off Valves</t>
  </si>
  <si>
    <t>2: Mukilteo Water &amp; Wastwater District, WA</t>
  </si>
  <si>
    <t>Buildings</t>
  </si>
  <si>
    <t>1,8</t>
  </si>
  <si>
    <t>3: US Army Corps of Engineers</t>
  </si>
  <si>
    <t>Chlorination Equipment</t>
  </si>
  <si>
    <t>4: Canadian National Research Council</t>
  </si>
  <si>
    <t>Computers</t>
  </si>
  <si>
    <t>1,2</t>
  </si>
  <si>
    <t>5: Ductile Iron Pipe Research Association</t>
  </si>
  <si>
    <t>Detention Basis, ponds</t>
  </si>
  <si>
    <t>6: PVC Pipe Association</t>
  </si>
  <si>
    <t>Distribution Pipes</t>
  </si>
  <si>
    <t>7: Plastic Pipe Institute</t>
  </si>
  <si>
    <t>Electrical Systems</t>
  </si>
  <si>
    <t>8: EFCN</t>
  </si>
  <si>
    <t>Fences</t>
  </si>
  <si>
    <t>Galleries and Tunnels</t>
  </si>
  <si>
    <t>Hydrants</t>
  </si>
  <si>
    <t>Note:  The ranges assume that assets have</t>
  </si>
  <si>
    <t>Intake Structures</t>
  </si>
  <si>
    <t>been properly maintained.</t>
  </si>
  <si>
    <t>Lab/Monitoring Equipment</t>
  </si>
  <si>
    <t>Landscaping/Grading</t>
  </si>
  <si>
    <t>Lift Station Electrical &amp; Mechanical</t>
  </si>
  <si>
    <t>RCAC 11/15/19</t>
  </si>
  <si>
    <t>Lift Station Structures</t>
  </si>
  <si>
    <t>2,8</t>
  </si>
  <si>
    <t>Manholes</t>
  </si>
  <si>
    <t>Meters</t>
  </si>
  <si>
    <t>Office Equipment</t>
  </si>
  <si>
    <t>Office Furniture</t>
  </si>
  <si>
    <t>Pumps</t>
  </si>
  <si>
    <t>Reservoir Structures &amp; Improvements</t>
  </si>
  <si>
    <t>Service Lines</t>
  </si>
  <si>
    <t>Storage Tanks</t>
  </si>
  <si>
    <t>Telemetry/SCADA</t>
  </si>
  <si>
    <t>Tools &amp; Shop Equyipment</t>
  </si>
  <si>
    <t>Transmission Lines</t>
  </si>
  <si>
    <t>Transportation Equipment</t>
  </si>
  <si>
    <t>Treatment Plant Electrical &amp; Mechanical</t>
  </si>
  <si>
    <t>Treatment Plant Structures</t>
  </si>
  <si>
    <t>Treatment Equipment</t>
  </si>
  <si>
    <t>Valves</t>
  </si>
  <si>
    <t>Vehicles</t>
  </si>
  <si>
    <t>Wastewater Mains</t>
  </si>
  <si>
    <t>Wastewater Service Lines</t>
  </si>
  <si>
    <t>Water Mains</t>
  </si>
  <si>
    <t>Water Mains Concrete</t>
  </si>
  <si>
    <t>Water Mains Ductile Iron</t>
  </si>
  <si>
    <t>Water Mains HDPE</t>
  </si>
  <si>
    <t>Water Mains PVC</t>
  </si>
  <si>
    <t>Water Mains VCP</t>
  </si>
  <si>
    <t>3,4</t>
  </si>
  <si>
    <t>Water Pump Equipment</t>
  </si>
  <si>
    <t>Water Service Lines</t>
  </si>
  <si>
    <t>Wells &amp; Springs</t>
  </si>
  <si>
    <t>Development Notes</t>
  </si>
  <si>
    <t>Developer</t>
  </si>
  <si>
    <t>Date of Change</t>
  </si>
  <si>
    <t>Sheet</t>
  </si>
  <si>
    <t>Changes</t>
  </si>
  <si>
    <t>Matt K</t>
  </si>
  <si>
    <t>Revisions</t>
  </si>
  <si>
    <t>Added revisions sheet</t>
  </si>
  <si>
    <t>Manual</t>
  </si>
  <si>
    <t>Added Normal Life Expectancy reference table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</si>
</sst>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_);\(&quot;$&quot;#,##0\)"/>
    <numFmt numFmtId="44" formatCode="_(&quot;$&quot;* #,##0.00_);_(&quot;$&quot;* \(#,##0.00\);_(&quot;$&quot;* &quot;-&quot;??_);_(@_)"/>
    <numFmt numFmtId="43" formatCode="_(* #,##0.00_);_(* \(#,##0.00\);_(* &quot;-&quot;??_);_(@_)"/>
    <numFmt numFmtId="164" formatCode="_(* #,##0_);_(* \(#,##0\);_(* &quot;-&quot;??_);_(@_)"/>
    <numFmt numFmtId="165" formatCode="&quot;$&quot;#,##0"/>
    <numFmt numFmtId="166" formatCode="_(&quot;$&quot;* #,##0_);_(&quot;$&quot;* \(#,##0\);_(&quot;$&quot;* &quot;-&quot;??_);_(@_)"/>
    <numFmt numFmtId="167" formatCode="[$-409]mmm\-yy;@"/>
    <numFmt numFmtId="168" formatCode="m/d/yy;@"/>
    <numFmt numFmtId="169" formatCode="0_);\(0\)"/>
  </numFmts>
  <fonts count="45" x14ac:knownFonts="1">
    <font>
      <sz val="11"/>
      <color theme="1"/>
      <name val="Calibri"/>
      <family val="2"/>
      <scheme val="minor"/>
    </font>
    <font>
      <sz val="11"/>
      <color theme="1"/>
      <name val="Calibri"/>
      <family val="2"/>
      <scheme val="minor"/>
    </font>
    <font>
      <sz val="11"/>
      <color rgb="FFFF0000"/>
      <name val="Calibri"/>
      <family val="2"/>
      <scheme val="minor"/>
    </font>
    <font>
      <sz val="10"/>
      <name val="Arial"/>
      <family val="2"/>
    </font>
    <font>
      <b/>
      <sz val="10"/>
      <name val="Arial"/>
      <family val="2"/>
    </font>
    <font>
      <sz val="10"/>
      <color indexed="8"/>
      <name val="Arial"/>
      <family val="2"/>
    </font>
    <font>
      <b/>
      <sz val="10"/>
      <color indexed="8"/>
      <name val="Arial"/>
      <family val="2"/>
    </font>
    <font>
      <sz val="8"/>
      <name val="Verdana"/>
      <family val="2"/>
    </font>
    <font>
      <sz val="10"/>
      <color theme="1"/>
      <name val="Calibri"/>
      <family val="2"/>
      <scheme val="minor"/>
    </font>
    <font>
      <sz val="12"/>
      <color indexed="8"/>
      <name val="Verdana"/>
      <family val="2"/>
    </font>
    <font>
      <sz val="10"/>
      <color rgb="FFFF0000"/>
      <name val="Arial"/>
      <family val="2"/>
    </font>
    <font>
      <sz val="10"/>
      <color theme="1"/>
      <name val="Arial"/>
      <family val="2"/>
    </font>
    <font>
      <b/>
      <sz val="10"/>
      <color theme="1"/>
      <name val="Arial"/>
      <family val="2"/>
    </font>
    <font>
      <b/>
      <sz val="10"/>
      <color rgb="FFFF0000"/>
      <name val="Arial"/>
      <family val="2"/>
    </font>
    <font>
      <sz val="10"/>
      <color indexed="10"/>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2"/>
      <color theme="1"/>
      <name val="Arial"/>
      <family val="2"/>
    </font>
    <font>
      <sz val="11"/>
      <color theme="1"/>
      <name val="Arial"/>
      <family val="2"/>
    </font>
    <font>
      <sz val="11"/>
      <name val="Arial"/>
      <family val="2"/>
    </font>
    <font>
      <b/>
      <sz val="14"/>
      <name val="Arial"/>
      <family val="2"/>
    </font>
    <font>
      <b/>
      <sz val="12"/>
      <name val="Arial"/>
      <family val="2"/>
    </font>
    <font>
      <b/>
      <sz val="8"/>
      <name val="Arial"/>
      <family val="2"/>
    </font>
    <font>
      <b/>
      <sz val="9"/>
      <name val="Arial"/>
      <family val="2"/>
    </font>
    <font>
      <b/>
      <sz val="11"/>
      <name val="Arial"/>
      <family val="2"/>
    </font>
    <font>
      <b/>
      <i/>
      <sz val="11"/>
      <name val="Arial"/>
      <family val="2"/>
    </font>
    <font>
      <sz val="9"/>
      <name val="Arial"/>
      <family val="2"/>
    </font>
    <font>
      <b/>
      <sz val="9"/>
      <color theme="1"/>
      <name val="Arial"/>
      <family val="2"/>
    </font>
    <font>
      <sz val="14"/>
      <color theme="1"/>
      <name val="Calibri"/>
      <family val="2"/>
      <scheme val="minor"/>
    </font>
    <font>
      <b/>
      <sz val="9"/>
      <color indexed="81"/>
      <name val="Tahoma"/>
      <family val="2"/>
    </font>
    <font>
      <sz val="9"/>
      <color indexed="81"/>
      <name val="Tahoma"/>
      <family val="2"/>
    </font>
    <font>
      <i/>
      <sz val="11"/>
      <color theme="1"/>
      <name val="Calibri"/>
      <family val="2"/>
      <scheme val="minor"/>
    </font>
  </fonts>
  <fills count="41">
    <fill>
      <patternFill patternType="none"/>
    </fill>
    <fill>
      <patternFill patternType="gray125"/>
    </fill>
    <fill>
      <patternFill patternType="solid">
        <fgColor rgb="FFFFFF00"/>
        <bgColor indexed="64"/>
      </patternFill>
    </fill>
    <fill>
      <patternFill patternType="solid">
        <fgColor indexed="13"/>
        <bgColor indexed="64"/>
      </patternFill>
    </fill>
    <fill>
      <patternFill patternType="solid">
        <fgColor theme="4" tint="0.79998168889431442"/>
        <bgColor indexed="64"/>
      </patternFill>
    </fill>
    <fill>
      <patternFill patternType="solid">
        <fgColor theme="0"/>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theme="5" tint="0.39997558519241921"/>
        <bgColor indexed="64"/>
      </patternFill>
    </fill>
    <fill>
      <patternFill patternType="solid">
        <fgColor theme="6" tint="0.39997558519241921"/>
        <bgColor indexed="64"/>
      </patternFill>
    </fill>
  </fills>
  <borders count="56">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s>
  <cellStyleXfs count="55">
    <xf numFmtId="167"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 fillId="0" borderId="0"/>
    <xf numFmtId="43" fontId="3" fillId="0" borderId="0" applyFont="0" applyFill="0" applyBorder="0" applyAlignment="0" applyProtection="0"/>
    <xf numFmtId="43" fontId="9" fillId="0" borderId="0" applyFont="0" applyFill="0" applyBorder="0" applyAlignment="0" applyProtection="0"/>
    <xf numFmtId="0" fontId="9" fillId="0" borderId="0" applyNumberFormat="0" applyFill="0" applyBorder="0" applyProtection="0">
      <alignment vertical="top" wrapText="1"/>
    </xf>
    <xf numFmtId="0" fontId="15" fillId="0" borderId="0" applyNumberFormat="0" applyFill="0" applyBorder="0" applyAlignment="0" applyProtection="0"/>
    <xf numFmtId="0" fontId="16" fillId="0" borderId="22" applyNumberFormat="0" applyFill="0" applyAlignment="0" applyProtection="0"/>
    <xf numFmtId="0" fontId="17" fillId="0" borderId="23" applyNumberFormat="0" applyFill="0" applyAlignment="0" applyProtection="0"/>
    <xf numFmtId="0" fontId="18" fillId="0" borderId="24" applyNumberFormat="0" applyFill="0" applyAlignment="0" applyProtection="0"/>
    <xf numFmtId="0" fontId="18" fillId="0" borderId="0" applyNumberFormat="0" applyFill="0" applyBorder="0" applyAlignment="0" applyProtection="0"/>
    <xf numFmtId="0" fontId="19" fillId="7" borderId="0" applyNumberFormat="0" applyBorder="0" applyAlignment="0" applyProtection="0"/>
    <xf numFmtId="0" fontId="20" fillId="8" borderId="0" applyNumberFormat="0" applyBorder="0" applyAlignment="0" applyProtection="0"/>
    <xf numFmtId="0" fontId="21" fillId="9" borderId="0" applyNumberFormat="0" applyBorder="0" applyAlignment="0" applyProtection="0"/>
    <xf numFmtId="0" fontId="22" fillId="10" borderId="25" applyNumberFormat="0" applyAlignment="0" applyProtection="0"/>
    <xf numFmtId="0" fontId="23" fillId="11" borderId="26" applyNumberFormat="0" applyAlignment="0" applyProtection="0"/>
    <xf numFmtId="0" fontId="24" fillId="11" borderId="25" applyNumberFormat="0" applyAlignment="0" applyProtection="0"/>
    <xf numFmtId="0" fontId="25" fillId="0" borderId="27" applyNumberFormat="0" applyFill="0" applyAlignment="0" applyProtection="0"/>
    <xf numFmtId="0" fontId="26" fillId="12" borderId="28" applyNumberFormat="0" applyAlignment="0" applyProtection="0"/>
    <xf numFmtId="0" fontId="2" fillId="0" borderId="0" applyNumberFormat="0" applyFill="0" applyBorder="0" applyAlignment="0" applyProtection="0"/>
    <xf numFmtId="0" fontId="1" fillId="13" borderId="29" applyNumberFormat="0" applyFont="0" applyAlignment="0" applyProtection="0"/>
    <xf numFmtId="0" fontId="27" fillId="0" borderId="0" applyNumberFormat="0" applyFill="0" applyBorder="0" applyAlignment="0" applyProtection="0"/>
    <xf numFmtId="0" fontId="28" fillId="0" borderId="30" applyNumberFormat="0" applyFill="0" applyAlignment="0" applyProtection="0"/>
    <xf numFmtId="0" fontId="29"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29" fillId="17" borderId="0" applyNumberFormat="0" applyBorder="0" applyAlignment="0" applyProtection="0"/>
    <xf numFmtId="0" fontId="29"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9" fillId="29" borderId="0" applyNumberFormat="0" applyBorder="0" applyAlignment="0" applyProtection="0"/>
    <xf numFmtId="0" fontId="29"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29" fillId="3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cellStyleXfs>
  <cellXfs count="402">
    <xf numFmtId="167" fontId="0" fillId="0" borderId="0" xfId="0"/>
    <xf numFmtId="167" fontId="3" fillId="0" borderId="0" xfId="0" applyFont="1"/>
    <xf numFmtId="3" fontId="3" fillId="0" borderId="0" xfId="0" applyNumberFormat="1" applyFont="1"/>
    <xf numFmtId="167" fontId="5" fillId="0" borderId="0" xfId="0" applyFont="1"/>
    <xf numFmtId="167" fontId="6" fillId="0" borderId="14" xfId="0" applyFont="1" applyBorder="1" applyAlignment="1">
      <alignment horizontal="left" vertical="center"/>
    </xf>
    <xf numFmtId="167" fontId="5" fillId="0" borderId="14" xfId="0" applyFont="1" applyBorder="1" applyAlignment="1">
      <alignment horizontal="left" vertical="center"/>
    </xf>
    <xf numFmtId="167" fontId="6" fillId="0" borderId="0" xfId="0" applyFont="1" applyAlignment="1">
      <alignment horizontal="left" vertical="center"/>
    </xf>
    <xf numFmtId="167" fontId="5" fillId="0" borderId="0" xfId="0" applyFont="1" applyAlignment="1">
      <alignment horizontal="left" vertical="center"/>
    </xf>
    <xf numFmtId="167" fontId="5" fillId="0" borderId="0" xfId="0" applyFont="1" applyAlignment="1">
      <alignment horizontal="right" vertical="center"/>
    </xf>
    <xf numFmtId="167" fontId="5" fillId="2" borderId="17" xfId="0" applyFont="1" applyFill="1" applyBorder="1" applyAlignment="1">
      <alignment horizontal="left" vertical="center"/>
    </xf>
    <xf numFmtId="167" fontId="8" fillId="0" borderId="0" xfId="0" applyFont="1"/>
    <xf numFmtId="167" fontId="8" fillId="0" borderId="0" xfId="0" applyFont="1" applyAlignment="1">
      <alignment horizontal="right" vertical="center"/>
    </xf>
    <xf numFmtId="167" fontId="8" fillId="0" borderId="0" xfId="0" applyFont="1" applyAlignment="1">
      <alignment horizontal="right"/>
    </xf>
    <xf numFmtId="1" fontId="5" fillId="0" borderId="0" xfId="0" applyNumberFormat="1" applyFont="1" applyAlignment="1">
      <alignment horizontal="right" vertical="center"/>
    </xf>
    <xf numFmtId="1" fontId="5" fillId="0" borderId="0" xfId="0" applyNumberFormat="1" applyFont="1" applyAlignment="1">
      <alignment horizontal="left" vertical="center"/>
    </xf>
    <xf numFmtId="2" fontId="5" fillId="2" borderId="7" xfId="0" applyNumberFormat="1" applyFont="1" applyFill="1" applyBorder="1" applyAlignment="1" applyProtection="1">
      <alignment horizontal="right" vertical="center"/>
      <protection locked="0"/>
    </xf>
    <xf numFmtId="1" fontId="3" fillId="0" borderId="0" xfId="0" applyNumberFormat="1" applyFont="1"/>
    <xf numFmtId="167" fontId="3" fillId="2" borderId="20" xfId="0" applyFont="1" applyFill="1" applyBorder="1" applyAlignment="1" applyProtection="1">
      <alignment horizontal="left" vertical="center"/>
      <protection locked="0"/>
    </xf>
    <xf numFmtId="167" fontId="3" fillId="0" borderId="0" xfId="0" applyFont="1" applyAlignment="1">
      <alignment horizontal="right" vertical="center"/>
    </xf>
    <xf numFmtId="167" fontId="4" fillId="0" borderId="14" xfId="0" applyFont="1" applyBorder="1" applyAlignment="1">
      <alignment horizontal="left" vertical="center"/>
    </xf>
    <xf numFmtId="2" fontId="3" fillId="2" borderId="7" xfId="0" applyNumberFormat="1" applyFont="1" applyFill="1" applyBorder="1" applyAlignment="1" applyProtection="1">
      <alignment horizontal="right" vertical="center"/>
      <protection locked="0"/>
    </xf>
    <xf numFmtId="49" fontId="5" fillId="2" borderId="7" xfId="0" applyNumberFormat="1" applyFont="1" applyFill="1" applyBorder="1" applyAlignment="1" applyProtection="1">
      <alignment horizontal="right" vertical="center"/>
      <protection locked="0"/>
    </xf>
    <xf numFmtId="164" fontId="5" fillId="0" borderId="14" xfId="1" applyNumberFormat="1" applyFont="1" applyBorder="1" applyAlignment="1" applyProtection="1">
      <alignment horizontal="left" vertical="center"/>
    </xf>
    <xf numFmtId="49" fontId="6" fillId="0" borderId="14" xfId="0" applyNumberFormat="1" applyFont="1" applyBorder="1" applyAlignment="1" applyProtection="1">
      <alignment horizontal="left" vertical="center"/>
      <protection locked="0"/>
    </xf>
    <xf numFmtId="1" fontId="5" fillId="0" borderId="14" xfId="0" applyNumberFormat="1" applyFont="1" applyBorder="1" applyAlignment="1">
      <alignment horizontal="left" vertical="center"/>
    </xf>
    <xf numFmtId="167" fontId="11" fillId="0" borderId="0" xfId="0" applyFont="1"/>
    <xf numFmtId="164" fontId="5" fillId="0" borderId="0" xfId="1" applyNumberFormat="1" applyFont="1" applyBorder="1" applyAlignment="1" applyProtection="1">
      <alignment horizontal="left" vertical="center"/>
    </xf>
    <xf numFmtId="49" fontId="10" fillId="0" borderId="0" xfId="0" applyNumberFormat="1" applyFont="1" applyAlignment="1" applyProtection="1">
      <alignment horizontal="left" vertical="center"/>
      <protection locked="0"/>
    </xf>
    <xf numFmtId="49" fontId="5" fillId="0" borderId="0" xfId="0" applyNumberFormat="1" applyFont="1" applyAlignment="1" applyProtection="1">
      <alignment horizontal="left" vertical="center"/>
      <protection locked="0"/>
    </xf>
    <xf numFmtId="1" fontId="11" fillId="0" borderId="0" xfId="0" applyNumberFormat="1" applyFont="1"/>
    <xf numFmtId="167" fontId="8" fillId="2" borderId="7" xfId="0" applyFont="1" applyFill="1" applyBorder="1"/>
    <xf numFmtId="49" fontId="8" fillId="0" borderId="0" xfId="0" applyNumberFormat="1" applyFont="1" applyProtection="1">
      <protection locked="0"/>
    </xf>
    <xf numFmtId="167" fontId="8" fillId="4" borderId="7" xfId="0" applyFont="1" applyFill="1" applyBorder="1"/>
    <xf numFmtId="167" fontId="8" fillId="6" borderId="7" xfId="0" applyFont="1" applyFill="1" applyBorder="1"/>
    <xf numFmtId="49" fontId="6" fillId="0" borderId="0" xfId="0" applyNumberFormat="1" applyFont="1" applyAlignment="1" applyProtection="1">
      <alignment horizontal="left" vertical="center"/>
      <protection locked="0"/>
    </xf>
    <xf numFmtId="49" fontId="11" fillId="0" borderId="0" xfId="0" applyNumberFormat="1" applyFont="1" applyProtection="1">
      <protection locked="0"/>
    </xf>
    <xf numFmtId="164" fontId="8" fillId="0" borderId="0" xfId="1" applyNumberFormat="1" applyFont="1" applyBorder="1" applyProtection="1"/>
    <xf numFmtId="167" fontId="12" fillId="0" borderId="0" xfId="0" applyFont="1"/>
    <xf numFmtId="3" fontId="11" fillId="0" borderId="0" xfId="0" applyNumberFormat="1" applyFont="1"/>
    <xf numFmtId="2" fontId="11" fillId="0" borderId="0" xfId="0" applyNumberFormat="1" applyFont="1"/>
    <xf numFmtId="167" fontId="11" fillId="0" borderId="0" xfId="0" applyFont="1" applyAlignment="1">
      <alignment wrapText="1"/>
    </xf>
    <xf numFmtId="3" fontId="11" fillId="0" borderId="0" xfId="0" applyNumberFormat="1" applyFont="1" applyAlignment="1">
      <alignment horizontal="right"/>
    </xf>
    <xf numFmtId="44" fontId="11" fillId="0" borderId="0" xfId="2" applyFont="1" applyProtection="1"/>
    <xf numFmtId="166" fontId="3" fillId="2" borderId="7" xfId="2" applyNumberFormat="1" applyFont="1" applyFill="1" applyBorder="1" applyProtection="1">
      <protection locked="0"/>
    </xf>
    <xf numFmtId="1" fontId="11" fillId="2" borderId="7" xfId="0" applyNumberFormat="1" applyFont="1" applyFill="1" applyBorder="1" applyProtection="1">
      <protection locked="0"/>
    </xf>
    <xf numFmtId="167" fontId="11" fillId="0" borderId="0" xfId="0" applyFont="1" applyAlignment="1">
      <alignment horizontal="right"/>
    </xf>
    <xf numFmtId="5" fontId="11" fillId="0" borderId="7" xfId="2" applyNumberFormat="1" applyFont="1" applyBorder="1" applyProtection="1"/>
    <xf numFmtId="5" fontId="11" fillId="4" borderId="7" xfId="2" applyNumberFormat="1" applyFont="1" applyFill="1" applyBorder="1" applyProtection="1"/>
    <xf numFmtId="1" fontId="3" fillId="0" borderId="14" xfId="0" applyNumberFormat="1" applyFont="1" applyBorder="1" applyAlignment="1">
      <alignment horizontal="left" vertical="center"/>
    </xf>
    <xf numFmtId="3" fontId="3" fillId="0" borderId="14" xfId="2" applyNumberFormat="1" applyFont="1" applyBorder="1" applyAlignment="1" applyProtection="1">
      <alignment horizontal="left" vertical="center"/>
    </xf>
    <xf numFmtId="5" fontId="3" fillId="0" borderId="14" xfId="2" applyNumberFormat="1" applyFont="1" applyBorder="1" applyAlignment="1" applyProtection="1">
      <alignment vertical="center"/>
    </xf>
    <xf numFmtId="5" fontId="3" fillId="0" borderId="14" xfId="2" applyNumberFormat="1" applyFont="1" applyBorder="1" applyAlignment="1" applyProtection="1">
      <alignment horizontal="left" vertical="center"/>
    </xf>
    <xf numFmtId="167" fontId="3" fillId="0" borderId="14" xfId="0" applyFont="1" applyBorder="1" applyAlignment="1">
      <alignment horizontal="left" vertical="center"/>
    </xf>
    <xf numFmtId="3" fontId="3" fillId="0" borderId="14" xfId="0" applyNumberFormat="1" applyFont="1" applyBorder="1" applyAlignment="1">
      <alignment horizontal="left" vertical="center"/>
    </xf>
    <xf numFmtId="3" fontId="4" fillId="0" borderId="18" xfId="0" applyNumberFormat="1" applyFont="1" applyBorder="1" applyAlignment="1">
      <alignment horizontal="right" vertical="center"/>
    </xf>
    <xf numFmtId="49" fontId="4" fillId="4" borderId="0" xfId="0" applyNumberFormat="1" applyFont="1" applyFill="1" applyAlignment="1">
      <alignment horizontal="left" vertical="center"/>
    </xf>
    <xf numFmtId="1" fontId="3" fillId="0" borderId="0" xfId="0" applyNumberFormat="1" applyFont="1" applyAlignment="1">
      <alignment horizontal="left" vertical="center"/>
    </xf>
    <xf numFmtId="3" fontId="3" fillId="0" borderId="0" xfId="2" applyNumberFormat="1" applyFont="1" applyBorder="1" applyAlignment="1" applyProtection="1">
      <alignment horizontal="left" vertical="center"/>
    </xf>
    <xf numFmtId="5" fontId="3" fillId="0" borderId="0" xfId="2" applyNumberFormat="1" applyFont="1" applyBorder="1" applyAlignment="1" applyProtection="1">
      <alignment vertical="center"/>
    </xf>
    <xf numFmtId="5" fontId="3" fillId="0" borderId="0" xfId="2" applyNumberFormat="1" applyFont="1" applyBorder="1" applyAlignment="1" applyProtection="1">
      <alignment horizontal="left" vertical="center"/>
    </xf>
    <xf numFmtId="167" fontId="3" fillId="0" borderId="0" xfId="0" applyFont="1" applyAlignment="1">
      <alignment horizontal="left" vertical="center"/>
    </xf>
    <xf numFmtId="3" fontId="3" fillId="0" borderId="0" xfId="0" applyNumberFormat="1" applyFont="1" applyAlignment="1">
      <alignment horizontal="left" vertical="center"/>
    </xf>
    <xf numFmtId="3" fontId="3" fillId="0" borderId="0" xfId="0" applyNumberFormat="1" applyFont="1" applyAlignment="1">
      <alignment horizontal="right" vertical="center"/>
    </xf>
    <xf numFmtId="168" fontId="3" fillId="5" borderId="8" xfId="0" applyNumberFormat="1" applyFont="1" applyFill="1" applyBorder="1" applyAlignment="1">
      <alignment horizontal="right" vertical="center"/>
    </xf>
    <xf numFmtId="2" fontId="3" fillId="0" borderId="0" xfId="0" applyNumberFormat="1" applyFont="1" applyAlignment="1">
      <alignment horizontal="left" vertical="center"/>
    </xf>
    <xf numFmtId="3" fontId="3" fillId="4" borderId="8" xfId="0" applyNumberFormat="1" applyFont="1" applyFill="1" applyBorder="1" applyAlignment="1">
      <alignment horizontal="right" vertical="center"/>
    </xf>
    <xf numFmtId="2" fontId="3" fillId="0" borderId="0" xfId="0" applyNumberFormat="1" applyFont="1" applyAlignment="1">
      <alignment horizontal="right" vertical="center"/>
    </xf>
    <xf numFmtId="49" fontId="3" fillId="0" borderId="0" xfId="0" applyNumberFormat="1" applyFont="1" applyAlignment="1" applyProtection="1">
      <alignment horizontal="left" vertical="center"/>
      <protection locked="0"/>
    </xf>
    <xf numFmtId="3" fontId="3" fillId="0" borderId="9" xfId="0" applyNumberFormat="1" applyFont="1" applyBorder="1"/>
    <xf numFmtId="2" fontId="3" fillId="0" borderId="0" xfId="0" applyNumberFormat="1" applyFont="1"/>
    <xf numFmtId="49" fontId="3" fillId="0" borderId="0" xfId="0" applyNumberFormat="1" applyFont="1" applyAlignment="1" applyProtection="1">
      <alignment horizontal="left"/>
      <protection locked="0"/>
    </xf>
    <xf numFmtId="167" fontId="5" fillId="0" borderId="0" xfId="0" applyFont="1" applyAlignment="1">
      <alignment horizontal="center"/>
    </xf>
    <xf numFmtId="1" fontId="5" fillId="0" borderId="0" xfId="0" applyNumberFormat="1" applyFont="1" applyAlignment="1">
      <alignment horizontal="center" wrapText="1"/>
    </xf>
    <xf numFmtId="3" fontId="5" fillId="0" borderId="0" xfId="1" applyNumberFormat="1" applyFont="1" applyBorder="1" applyAlignment="1" applyProtection="1">
      <alignment horizontal="center" wrapText="1"/>
    </xf>
    <xf numFmtId="164" fontId="5" fillId="0" borderId="0" xfId="1" applyNumberFormat="1" applyFont="1" applyBorder="1" applyAlignment="1" applyProtection="1">
      <alignment wrapText="1"/>
    </xf>
    <xf numFmtId="167" fontId="5" fillId="0" borderId="0" xfId="0" applyFont="1" applyAlignment="1">
      <alignment horizontal="center" wrapText="1"/>
    </xf>
    <xf numFmtId="3" fontId="3" fillId="0" borderId="0" xfId="0" applyNumberFormat="1" applyFont="1" applyAlignment="1">
      <alignment horizontal="center" wrapText="1"/>
    </xf>
    <xf numFmtId="1" fontId="3" fillId="0" borderId="0" xfId="0" applyNumberFormat="1" applyFont="1" applyAlignment="1">
      <alignment horizontal="center" wrapText="1"/>
    </xf>
    <xf numFmtId="167" fontId="3" fillId="0" borderId="0" xfId="0" applyFont="1" applyAlignment="1">
      <alignment horizontal="center" wrapText="1"/>
    </xf>
    <xf numFmtId="3" fontId="5" fillId="0" borderId="0" xfId="0" applyNumberFormat="1" applyFont="1" applyAlignment="1">
      <alignment horizontal="center" wrapText="1"/>
    </xf>
    <xf numFmtId="1" fontId="5" fillId="0" borderId="0" xfId="0" applyNumberFormat="1" applyFont="1" applyAlignment="1">
      <alignment horizontal="left" vertical="center" wrapText="1"/>
    </xf>
    <xf numFmtId="3" fontId="5" fillId="0" borderId="0" xfId="1" applyNumberFormat="1" applyFont="1" applyBorder="1" applyAlignment="1" applyProtection="1">
      <alignment horizontal="right" wrapText="1"/>
    </xf>
    <xf numFmtId="167" fontId="5" fillId="0" borderId="0" xfId="0" applyFont="1" applyAlignment="1">
      <alignment horizontal="center" vertical="center" wrapText="1"/>
    </xf>
    <xf numFmtId="3" fontId="14" fillId="0" borderId="0" xfId="0" applyNumberFormat="1" applyFont="1" applyAlignment="1">
      <alignment horizontal="center" vertical="center" wrapText="1"/>
    </xf>
    <xf numFmtId="1" fontId="3" fillId="0" borderId="0" xfId="0" applyNumberFormat="1" applyFont="1" applyAlignment="1">
      <alignment horizontal="center" vertical="center" wrapText="1"/>
    </xf>
    <xf numFmtId="167" fontId="3" fillId="0" borderId="0" xfId="0" applyFont="1" applyAlignment="1">
      <alignment wrapText="1"/>
    </xf>
    <xf numFmtId="9" fontId="3" fillId="2" borderId="7" xfId="0" applyNumberFormat="1" applyFont="1" applyFill="1" applyBorder="1" applyProtection="1">
      <protection locked="0"/>
    </xf>
    <xf numFmtId="1" fontId="5" fillId="2" borderId="7" xfId="0" applyNumberFormat="1" applyFont="1" applyFill="1" applyBorder="1" applyAlignment="1" applyProtection="1">
      <alignment vertical="center"/>
      <protection locked="0"/>
    </xf>
    <xf numFmtId="5" fontId="3" fillId="2" borderId="7" xfId="0" applyNumberFormat="1" applyFont="1" applyFill="1" applyBorder="1" applyAlignment="1" applyProtection="1">
      <alignment vertical="top"/>
      <protection locked="0"/>
    </xf>
    <xf numFmtId="3" fontId="3" fillId="2" borderId="7" xfId="0" applyNumberFormat="1" applyFont="1" applyFill="1" applyBorder="1" applyAlignment="1" applyProtection="1">
      <alignment horizontal="right" vertical="top"/>
      <protection locked="0"/>
    </xf>
    <xf numFmtId="165" fontId="3" fillId="4" borderId="7" xfId="0" applyNumberFormat="1" applyFont="1" applyFill="1" applyBorder="1" applyAlignment="1">
      <alignment horizontal="right" vertical="center"/>
    </xf>
    <xf numFmtId="1" fontId="3" fillId="2" borderId="7" xfId="0" applyNumberFormat="1" applyFont="1" applyFill="1" applyBorder="1" applyAlignment="1" applyProtection="1">
      <alignment horizontal="right" vertical="center"/>
      <protection locked="0"/>
    </xf>
    <xf numFmtId="3" fontId="3" fillId="4" borderId="7" xfId="0" applyNumberFormat="1" applyFont="1" applyFill="1" applyBorder="1" applyAlignment="1">
      <alignment horizontal="right" vertical="center"/>
    </xf>
    <xf numFmtId="167" fontId="5" fillId="3" borderId="7" xfId="0" applyFont="1" applyFill="1" applyBorder="1" applyAlignment="1" applyProtection="1">
      <alignment horizontal="left" vertical="center"/>
      <protection locked="0"/>
    </xf>
    <xf numFmtId="167" fontId="4" fillId="0" borderId="2" xfId="0" applyFont="1" applyBorder="1" applyAlignment="1">
      <alignment horizontal="left" vertical="center"/>
    </xf>
    <xf numFmtId="1" fontId="3" fillId="0" borderId="2" xfId="0" applyNumberFormat="1" applyFont="1" applyBorder="1" applyAlignment="1">
      <alignment horizontal="left" vertical="center"/>
    </xf>
    <xf numFmtId="3" fontId="3" fillId="0" borderId="2" xfId="2" applyNumberFormat="1" applyFont="1" applyBorder="1" applyAlignment="1" applyProtection="1">
      <alignment horizontal="right" vertical="center"/>
    </xf>
    <xf numFmtId="5" fontId="3" fillId="0" borderId="2" xfId="2" applyNumberFormat="1" applyFont="1" applyBorder="1" applyAlignment="1" applyProtection="1">
      <alignment vertical="center"/>
    </xf>
    <xf numFmtId="5" fontId="3" fillId="4" borderId="2" xfId="2" applyNumberFormat="1" applyFont="1" applyFill="1" applyBorder="1" applyAlignment="1" applyProtection="1">
      <alignment horizontal="right" vertical="center"/>
    </xf>
    <xf numFmtId="165" fontId="3" fillId="5" borderId="2" xfId="0" applyNumberFormat="1" applyFont="1" applyFill="1" applyBorder="1" applyAlignment="1">
      <alignment horizontal="right" vertical="center"/>
    </xf>
    <xf numFmtId="3" fontId="3" fillId="4" borderId="2" xfId="0" applyNumberFormat="1" applyFont="1" applyFill="1" applyBorder="1" applyAlignment="1">
      <alignment horizontal="right" vertical="center"/>
    </xf>
    <xf numFmtId="1" fontId="3" fillId="0" borderId="2" xfId="0" applyNumberFormat="1" applyFont="1" applyBorder="1" applyAlignment="1">
      <alignment horizontal="right" vertical="center"/>
    </xf>
    <xf numFmtId="165" fontId="3" fillId="5" borderId="2" xfId="2" applyNumberFormat="1" applyFont="1" applyFill="1" applyBorder="1" applyProtection="1"/>
    <xf numFmtId="1" fontId="5" fillId="0" borderId="3" xfId="0" applyNumberFormat="1" applyFont="1" applyBorder="1" applyAlignment="1">
      <alignment horizontal="center" wrapText="1"/>
    </xf>
    <xf numFmtId="3" fontId="5" fillId="0" borderId="3" xfId="0" applyNumberFormat="1" applyFont="1" applyBorder="1" applyAlignment="1">
      <alignment horizontal="center" wrapText="1"/>
    </xf>
    <xf numFmtId="1" fontId="3" fillId="0" borderId="3" xfId="0" applyNumberFormat="1" applyFont="1" applyBorder="1" applyAlignment="1">
      <alignment horizontal="center" wrapText="1"/>
    </xf>
    <xf numFmtId="3" fontId="5" fillId="0" borderId="21" xfId="0" applyNumberFormat="1" applyFont="1" applyBorder="1" applyAlignment="1">
      <alignment horizontal="center" wrapText="1"/>
    </xf>
    <xf numFmtId="167" fontId="11" fillId="0" borderId="7" xfId="0" applyFont="1" applyBorder="1"/>
    <xf numFmtId="3" fontId="3" fillId="2" borderId="7" xfId="0" applyNumberFormat="1" applyFont="1" applyFill="1" applyBorder="1" applyProtection="1">
      <protection locked="0"/>
    </xf>
    <xf numFmtId="2" fontId="5" fillId="0" borderId="0" xfId="0" applyNumberFormat="1" applyFont="1"/>
    <xf numFmtId="49" fontId="5" fillId="0" borderId="0" xfId="0" applyNumberFormat="1" applyFont="1" applyAlignment="1" applyProtection="1">
      <alignment horizontal="left"/>
      <protection locked="0"/>
    </xf>
    <xf numFmtId="3" fontId="3" fillId="3" borderId="7" xfId="1" applyNumberFormat="1" applyFont="1" applyFill="1" applyBorder="1" applyAlignment="1" applyProtection="1">
      <alignment horizontal="right" vertical="center"/>
      <protection locked="0"/>
    </xf>
    <xf numFmtId="3" fontId="3" fillId="3" borderId="11" xfId="1" applyNumberFormat="1" applyFont="1" applyFill="1" applyBorder="1" applyAlignment="1" applyProtection="1">
      <alignment horizontal="right" vertical="center"/>
      <protection locked="0"/>
    </xf>
    <xf numFmtId="167" fontId="11" fillId="0" borderId="11" xfId="0" applyFont="1" applyBorder="1"/>
    <xf numFmtId="3" fontId="3" fillId="2" borderId="11" xfId="0" applyNumberFormat="1" applyFont="1" applyFill="1" applyBorder="1" applyProtection="1">
      <protection locked="0"/>
    </xf>
    <xf numFmtId="1" fontId="3" fillId="2" borderId="11" xfId="0" applyNumberFormat="1" applyFont="1" applyFill="1" applyBorder="1" applyAlignment="1" applyProtection="1">
      <alignment horizontal="right" vertical="center"/>
      <protection locked="0"/>
    </xf>
    <xf numFmtId="167" fontId="6" fillId="5" borderId="4" xfId="0" applyFont="1" applyFill="1" applyBorder="1" applyAlignment="1">
      <alignment horizontal="left" vertical="center"/>
    </xf>
    <xf numFmtId="1" fontId="5" fillId="5" borderId="4" xfId="0" applyNumberFormat="1" applyFont="1" applyFill="1" applyBorder="1"/>
    <xf numFmtId="3" fontId="5" fillId="5" borderId="4" xfId="1" applyNumberFormat="1" applyFont="1" applyFill="1" applyBorder="1" applyAlignment="1" applyProtection="1">
      <alignment horizontal="right"/>
    </xf>
    <xf numFmtId="164" fontId="5" fillId="5" borderId="4" xfId="1" applyNumberFormat="1" applyFont="1" applyFill="1" applyBorder="1" applyAlignment="1" applyProtection="1"/>
    <xf numFmtId="3" fontId="5" fillId="2" borderId="2" xfId="0" applyNumberFormat="1" applyFont="1" applyFill="1" applyBorder="1" applyProtection="1">
      <protection locked="0"/>
    </xf>
    <xf numFmtId="167" fontId="5" fillId="0" borderId="7" xfId="0" applyFont="1" applyBorder="1"/>
    <xf numFmtId="167" fontId="6" fillId="5" borderId="0" xfId="0" applyFont="1" applyFill="1" applyAlignment="1">
      <alignment horizontal="left" vertical="center"/>
    </xf>
    <xf numFmtId="1" fontId="5" fillId="5" borderId="0" xfId="0" applyNumberFormat="1" applyFont="1" applyFill="1"/>
    <xf numFmtId="3" fontId="5" fillId="5" borderId="0" xfId="1" applyNumberFormat="1" applyFont="1" applyFill="1" applyBorder="1" applyAlignment="1" applyProtection="1">
      <alignment horizontal="right"/>
    </xf>
    <xf numFmtId="164" fontId="5" fillId="5" borderId="0" xfId="1" applyNumberFormat="1" applyFont="1" applyFill="1" applyBorder="1" applyAlignment="1" applyProtection="1"/>
    <xf numFmtId="1" fontId="5" fillId="0" borderId="3" xfId="0" applyNumberFormat="1" applyFont="1" applyBorder="1" applyAlignment="1">
      <alignment wrapText="1"/>
    </xf>
    <xf numFmtId="3" fontId="5" fillId="0" borderId="0" xfId="1" applyNumberFormat="1" applyFont="1" applyBorder="1" applyAlignment="1" applyProtection="1">
      <alignment horizontal="right" vertical="center"/>
    </xf>
    <xf numFmtId="164" fontId="5" fillId="0" borderId="0" xfId="1" applyNumberFormat="1" applyFont="1" applyBorder="1" applyAlignment="1" applyProtection="1">
      <alignment vertical="center"/>
    </xf>
    <xf numFmtId="165" fontId="5" fillId="5" borderId="0" xfId="0" applyNumberFormat="1" applyFont="1" applyFill="1" applyAlignment="1">
      <alignment horizontal="right" vertical="center"/>
    </xf>
    <xf numFmtId="3" fontId="5" fillId="5" borderId="0" xfId="0" applyNumberFormat="1" applyFont="1" applyFill="1" applyAlignment="1">
      <alignment horizontal="right" vertical="center"/>
    </xf>
    <xf numFmtId="167" fontId="3" fillId="0" borderId="7" xfId="0" applyFont="1" applyBorder="1"/>
    <xf numFmtId="167" fontId="6" fillId="0" borderId="4" xfId="0" applyFont="1" applyBorder="1" applyAlignment="1">
      <alignment horizontal="left" vertical="center"/>
    </xf>
    <xf numFmtId="1" fontId="5" fillId="0" borderId="4" xfId="0" applyNumberFormat="1" applyFont="1" applyBorder="1"/>
    <xf numFmtId="3" fontId="5" fillId="0" borderId="4" xfId="1" applyNumberFormat="1" applyFont="1" applyBorder="1" applyProtection="1"/>
    <xf numFmtId="164" fontId="5" fillId="0" borderId="4" xfId="1" applyNumberFormat="1" applyFont="1" applyBorder="1" applyAlignment="1" applyProtection="1"/>
    <xf numFmtId="3" fontId="5" fillId="4" borderId="2" xfId="0" applyNumberFormat="1" applyFont="1" applyFill="1" applyBorder="1"/>
    <xf numFmtId="3" fontId="11" fillId="4" borderId="19" xfId="0" applyNumberFormat="1" applyFont="1" applyFill="1" applyBorder="1"/>
    <xf numFmtId="167" fontId="6" fillId="0" borderId="4" xfId="0" applyFont="1" applyBorder="1"/>
    <xf numFmtId="3" fontId="3" fillId="0" borderId="0" xfId="2" applyNumberFormat="1" applyFont="1" applyProtection="1"/>
    <xf numFmtId="5" fontId="3" fillId="0" borderId="0" xfId="2" applyNumberFormat="1" applyFont="1" applyAlignment="1" applyProtection="1"/>
    <xf numFmtId="5" fontId="3" fillId="0" borderId="0" xfId="2" applyNumberFormat="1" applyFont="1" applyProtection="1"/>
    <xf numFmtId="164" fontId="5" fillId="0" borderId="0" xfId="1" applyNumberFormat="1" applyFont="1" applyBorder="1" applyAlignment="1" applyProtection="1">
      <alignment horizontal="center" wrapText="1"/>
    </xf>
    <xf numFmtId="3" fontId="11" fillId="0" borderId="9" xfId="0" applyNumberFormat="1" applyFont="1" applyBorder="1" applyAlignment="1">
      <alignment horizontal="center" wrapText="1"/>
    </xf>
    <xf numFmtId="44" fontId="3" fillId="0" borderId="0" xfId="2" applyFont="1" applyProtection="1"/>
    <xf numFmtId="3" fontId="3" fillId="0" borderId="0" xfId="2" applyNumberFormat="1" applyFont="1" applyBorder="1" applyProtection="1"/>
    <xf numFmtId="5" fontId="3" fillId="0" borderId="0" xfId="2" applyNumberFormat="1" applyFont="1" applyBorder="1" applyAlignment="1" applyProtection="1"/>
    <xf numFmtId="5" fontId="3" fillId="0" borderId="0" xfId="2" applyNumberFormat="1" applyFont="1" applyBorder="1" applyProtection="1"/>
    <xf numFmtId="2" fontId="3" fillId="0" borderId="0" xfId="0" applyNumberFormat="1" applyFont="1" applyAlignment="1">
      <alignment horizontal="center" wrapText="1"/>
    </xf>
    <xf numFmtId="49" fontId="3" fillId="0" borderId="0" xfId="0" applyNumberFormat="1" applyFont="1" applyAlignment="1" applyProtection="1">
      <alignment horizontal="center" wrapText="1"/>
      <protection locked="0"/>
    </xf>
    <xf numFmtId="44" fontId="11" fillId="0" borderId="0" xfId="2" applyFont="1" applyAlignment="1" applyProtection="1">
      <alignment horizontal="center" wrapText="1"/>
    </xf>
    <xf numFmtId="167" fontId="11" fillId="0" borderId="0" xfId="0" applyFont="1" applyAlignment="1">
      <alignment horizontal="center"/>
    </xf>
    <xf numFmtId="44" fontId="3" fillId="0" borderId="0" xfId="2" applyFont="1" applyAlignment="1" applyProtection="1">
      <alignment horizontal="center" wrapText="1"/>
    </xf>
    <xf numFmtId="3" fontId="6" fillId="0" borderId="0" xfId="0" applyNumberFormat="1" applyFont="1" applyAlignment="1">
      <alignment horizontal="center"/>
    </xf>
    <xf numFmtId="3" fontId="11" fillId="0" borderId="9" xfId="0" applyNumberFormat="1" applyFont="1" applyBorder="1" applyAlignment="1">
      <alignment wrapText="1"/>
    </xf>
    <xf numFmtId="2" fontId="3" fillId="0" borderId="0" xfId="0" applyNumberFormat="1" applyFont="1" applyAlignment="1">
      <alignment wrapText="1"/>
    </xf>
    <xf numFmtId="49" fontId="3" fillId="0" borderId="0" xfId="0" applyNumberFormat="1" applyFont="1" applyAlignment="1" applyProtection="1">
      <alignment horizontal="left" wrapText="1"/>
      <protection locked="0"/>
    </xf>
    <xf numFmtId="3" fontId="11" fillId="0" borderId="0" xfId="0" applyNumberFormat="1" applyFont="1" applyAlignment="1">
      <alignment wrapText="1"/>
    </xf>
    <xf numFmtId="44" fontId="3" fillId="0" borderId="0" xfId="2" applyFont="1" applyAlignment="1" applyProtection="1">
      <alignment wrapText="1"/>
    </xf>
    <xf numFmtId="3" fontId="3" fillId="4" borderId="7" xfId="0" applyNumberFormat="1" applyFont="1" applyFill="1" applyBorder="1"/>
    <xf numFmtId="3" fontId="3" fillId="4" borderId="2" xfId="2" applyNumberFormat="1" applyFont="1" applyFill="1" applyBorder="1" applyProtection="1"/>
    <xf numFmtId="9" fontId="3" fillId="4" borderId="2" xfId="3" applyFont="1" applyFill="1" applyBorder="1" applyProtection="1"/>
    <xf numFmtId="3" fontId="3" fillId="4" borderId="2" xfId="0" applyNumberFormat="1" applyFont="1" applyFill="1" applyBorder="1"/>
    <xf numFmtId="3" fontId="3" fillId="4" borderId="19" xfId="0" applyNumberFormat="1" applyFont="1" applyFill="1" applyBorder="1"/>
    <xf numFmtId="166" fontId="3" fillId="0" borderId="0" xfId="2" applyNumberFormat="1" applyFont="1" applyProtection="1"/>
    <xf numFmtId="2" fontId="11" fillId="0" borderId="0" xfId="0" applyNumberFormat="1" applyFont="1" applyAlignment="1">
      <alignment horizontal="center"/>
    </xf>
    <xf numFmtId="49" fontId="11" fillId="0" borderId="0" xfId="0" applyNumberFormat="1" applyFont="1" applyAlignment="1" applyProtection="1">
      <alignment horizontal="center"/>
      <protection locked="0"/>
    </xf>
    <xf numFmtId="44" fontId="11" fillId="0" borderId="0" xfId="2" applyFont="1" applyAlignment="1" applyProtection="1">
      <alignment horizontal="center"/>
    </xf>
    <xf numFmtId="3" fontId="11" fillId="0" borderId="0" xfId="0" applyNumberFormat="1" applyFont="1" applyAlignment="1">
      <alignment horizontal="center"/>
    </xf>
    <xf numFmtId="49" fontId="11" fillId="0" borderId="0" xfId="0" applyNumberFormat="1" applyFont="1" applyAlignment="1" applyProtection="1">
      <alignment horizontal="left"/>
      <protection locked="0"/>
    </xf>
    <xf numFmtId="167" fontId="11" fillId="0" borderId="4" xfId="0" applyFont="1" applyBorder="1"/>
    <xf numFmtId="3" fontId="11" fillId="4" borderId="2" xfId="0" applyNumberFormat="1" applyFont="1" applyFill="1" applyBorder="1"/>
    <xf numFmtId="167" fontId="3" fillId="0" borderId="4" xfId="0" applyFont="1" applyBorder="1"/>
    <xf numFmtId="3" fontId="11" fillId="4" borderId="2" xfId="2" applyNumberFormat="1" applyFont="1" applyFill="1" applyBorder="1" applyProtection="1"/>
    <xf numFmtId="3" fontId="11" fillId="0" borderId="9" xfId="0" applyNumberFormat="1" applyFont="1" applyBorder="1"/>
    <xf numFmtId="3" fontId="11" fillId="0" borderId="12" xfId="0" applyNumberFormat="1" applyFont="1" applyBorder="1"/>
    <xf numFmtId="164" fontId="11" fillId="0" borderId="0" xfId="0" applyNumberFormat="1" applyFont="1"/>
    <xf numFmtId="3" fontId="11" fillId="0" borderId="4" xfId="0" applyNumberFormat="1" applyFont="1" applyBorder="1"/>
    <xf numFmtId="3" fontId="11" fillId="4" borderId="5" xfId="0" applyNumberFormat="1" applyFont="1" applyFill="1" applyBorder="1"/>
    <xf numFmtId="1" fontId="5" fillId="0" borderId="0" xfId="0" applyNumberFormat="1" applyFont="1"/>
    <xf numFmtId="3" fontId="5" fillId="0" borderId="0" xfId="1" applyNumberFormat="1" applyFont="1" applyBorder="1" applyProtection="1"/>
    <xf numFmtId="164" fontId="5" fillId="0" borderId="0" xfId="1" applyNumberFormat="1" applyFont="1" applyBorder="1" applyAlignment="1" applyProtection="1"/>
    <xf numFmtId="49" fontId="5" fillId="5" borderId="0" xfId="0" applyNumberFormat="1" applyFont="1" applyFill="1" applyAlignment="1" applyProtection="1">
      <alignment horizontal="left" vertical="center"/>
      <protection locked="0"/>
    </xf>
    <xf numFmtId="167" fontId="5" fillId="5" borderId="0" xfId="0" applyFont="1" applyFill="1" applyAlignment="1">
      <alignment horizontal="left" vertical="center"/>
    </xf>
    <xf numFmtId="167" fontId="13" fillId="0" borderId="0" xfId="0" applyFont="1" applyAlignment="1">
      <alignment horizontal="left" vertical="center"/>
    </xf>
    <xf numFmtId="5" fontId="3" fillId="2" borderId="7" xfId="2" applyNumberFormat="1" applyFont="1" applyFill="1" applyBorder="1" applyProtection="1">
      <protection locked="0"/>
    </xf>
    <xf numFmtId="9" fontId="3" fillId="2" borderId="7" xfId="3" applyFont="1" applyFill="1" applyBorder="1" applyProtection="1">
      <protection locked="0"/>
    </xf>
    <xf numFmtId="9" fontId="3" fillId="4" borderId="7" xfId="3" applyFont="1" applyFill="1" applyBorder="1" applyProtection="1"/>
    <xf numFmtId="1" fontId="3" fillId="2" borderId="7" xfId="0" applyNumberFormat="1" applyFont="1" applyFill="1" applyBorder="1" applyAlignment="1" applyProtection="1">
      <alignment horizontal="left" vertical="center"/>
      <protection locked="0"/>
    </xf>
    <xf numFmtId="1" fontId="3" fillId="2" borderId="7" xfId="0" applyNumberFormat="1" applyFont="1" applyFill="1" applyBorder="1" applyProtection="1">
      <protection locked="0"/>
    </xf>
    <xf numFmtId="9" fontId="3" fillId="4" borderId="7" xfId="0" applyNumberFormat="1" applyFont="1" applyFill="1" applyBorder="1"/>
    <xf numFmtId="3" fontId="3" fillId="4" borderId="8" xfId="0" applyNumberFormat="1" applyFont="1" applyFill="1" applyBorder="1"/>
    <xf numFmtId="167" fontId="3" fillId="3" borderId="7" xfId="0" applyFont="1" applyFill="1" applyBorder="1" applyAlignment="1" applyProtection="1">
      <alignment horizontal="left" vertical="center"/>
      <protection locked="0"/>
    </xf>
    <xf numFmtId="1" fontId="5" fillId="3" borderId="6" xfId="0" applyNumberFormat="1" applyFont="1" applyFill="1" applyBorder="1" applyAlignment="1" applyProtection="1">
      <alignment horizontal="right" vertical="center"/>
      <protection locked="0"/>
    </xf>
    <xf numFmtId="164" fontId="3" fillId="2" borderId="7" xfId="1" applyNumberFormat="1" applyFont="1" applyFill="1" applyBorder="1" applyAlignment="1" applyProtection="1">
      <alignment horizontal="right" vertical="center"/>
      <protection locked="0"/>
    </xf>
    <xf numFmtId="1" fontId="3" fillId="3" borderId="6" xfId="0" applyNumberFormat="1" applyFont="1" applyFill="1" applyBorder="1" applyAlignment="1" applyProtection="1">
      <alignment horizontal="right" vertical="center"/>
      <protection locked="0"/>
    </xf>
    <xf numFmtId="167" fontId="10" fillId="0" borderId="0" xfId="0" applyFont="1"/>
    <xf numFmtId="49" fontId="10" fillId="0" borderId="0" xfId="0" applyNumberFormat="1" applyFont="1" applyAlignment="1" applyProtection="1">
      <alignment horizontal="left"/>
      <protection locked="0"/>
    </xf>
    <xf numFmtId="44" fontId="10" fillId="0" borderId="0" xfId="2" applyFont="1" applyProtection="1"/>
    <xf numFmtId="167" fontId="3" fillId="2" borderId="16" xfId="0" applyFont="1" applyFill="1" applyBorder="1" applyAlignment="1" applyProtection="1">
      <alignment horizontal="left" vertical="center"/>
      <protection locked="0"/>
    </xf>
    <xf numFmtId="3" fontId="3" fillId="2" borderId="11" xfId="0" applyNumberFormat="1" applyFont="1" applyFill="1" applyBorder="1" applyAlignment="1" applyProtection="1">
      <alignment horizontal="right" vertical="top"/>
      <protection locked="0"/>
    </xf>
    <xf numFmtId="167" fontId="3" fillId="3" borderId="11" xfId="0" applyFont="1" applyFill="1" applyBorder="1" applyAlignment="1" applyProtection="1">
      <alignment horizontal="left" vertical="center"/>
      <protection locked="0"/>
    </xf>
    <xf numFmtId="167" fontId="0" fillId="0" borderId="9" xfId="0" applyBorder="1"/>
    <xf numFmtId="1" fontId="3" fillId="2" borderId="6" xfId="0" applyNumberFormat="1" applyFont="1" applyFill="1" applyBorder="1" applyAlignment="1" applyProtection="1">
      <alignment horizontal="right" vertical="center"/>
      <protection locked="0"/>
    </xf>
    <xf numFmtId="167" fontId="30" fillId="0" borderId="0" xfId="0" applyFont="1"/>
    <xf numFmtId="3" fontId="4" fillId="5" borderId="0" xfId="0" applyNumberFormat="1" applyFont="1" applyFill="1" applyAlignment="1">
      <alignment horizontal="right" vertical="center"/>
    </xf>
    <xf numFmtId="167" fontId="31" fillId="0" borderId="0" xfId="0" applyFont="1"/>
    <xf numFmtId="168" fontId="3" fillId="5" borderId="0" xfId="0" applyNumberFormat="1" applyFont="1" applyFill="1" applyAlignment="1">
      <alignment horizontal="right" vertical="center"/>
    </xf>
    <xf numFmtId="3" fontId="3" fillId="5" borderId="0" xfId="0" applyNumberFormat="1" applyFont="1" applyFill="1" applyAlignment="1">
      <alignment horizontal="right" vertical="center"/>
    </xf>
    <xf numFmtId="3" fontId="3" fillId="5" borderId="0" xfId="0" applyNumberFormat="1" applyFont="1" applyFill="1"/>
    <xf numFmtId="3" fontId="11" fillId="5" borderId="0" xfId="0" applyNumberFormat="1" applyFont="1" applyFill="1" applyAlignment="1">
      <alignment horizontal="left" wrapText="1"/>
    </xf>
    <xf numFmtId="1" fontId="11" fillId="5" borderId="0" xfId="0" applyNumberFormat="1" applyFont="1" applyFill="1" applyAlignment="1">
      <alignment horizontal="center" wrapText="1"/>
    </xf>
    <xf numFmtId="3" fontId="11" fillId="5" borderId="0" xfId="0" applyNumberFormat="1" applyFont="1" applyFill="1" applyAlignment="1">
      <alignment wrapText="1"/>
    </xf>
    <xf numFmtId="3" fontId="3" fillId="5" borderId="7" xfId="0" applyNumberFormat="1" applyFont="1" applyFill="1" applyBorder="1"/>
    <xf numFmtId="164" fontId="3" fillId="4" borderId="7" xfId="1" applyNumberFormat="1" applyFont="1" applyFill="1" applyBorder="1" applyProtection="1"/>
    <xf numFmtId="169" fontId="3" fillId="5" borderId="7" xfId="1" applyNumberFormat="1" applyFont="1" applyFill="1" applyBorder="1" applyProtection="1"/>
    <xf numFmtId="49" fontId="11" fillId="2" borderId="7" xfId="0" applyNumberFormat="1" applyFont="1" applyFill="1" applyBorder="1" applyProtection="1">
      <protection locked="0"/>
    </xf>
    <xf numFmtId="164" fontId="11" fillId="2" borderId="7" xfId="1" applyNumberFormat="1" applyFont="1" applyFill="1" applyBorder="1" applyProtection="1">
      <protection locked="0"/>
    </xf>
    <xf numFmtId="3" fontId="3" fillId="2" borderId="0" xfId="0" applyNumberFormat="1" applyFont="1" applyFill="1" applyProtection="1">
      <protection locked="0"/>
    </xf>
    <xf numFmtId="49" fontId="10" fillId="2" borderId="7" xfId="0" applyNumberFormat="1" applyFont="1" applyFill="1" applyBorder="1" applyProtection="1">
      <protection locked="0"/>
    </xf>
    <xf numFmtId="164" fontId="10" fillId="2" borderId="7" xfId="1" applyNumberFormat="1" applyFont="1" applyFill="1" applyBorder="1" applyProtection="1">
      <protection locked="0"/>
    </xf>
    <xf numFmtId="49" fontId="3" fillId="2" borderId="7" xfId="0" applyNumberFormat="1" applyFont="1" applyFill="1" applyBorder="1" applyProtection="1">
      <protection locked="0"/>
    </xf>
    <xf numFmtId="164" fontId="3" fillId="2" borderId="7" xfId="1" applyNumberFormat="1" applyFont="1" applyFill="1" applyBorder="1" applyProtection="1">
      <protection locked="0"/>
    </xf>
    <xf numFmtId="165" fontId="3" fillId="2" borderId="7" xfId="2" applyNumberFormat="1" applyFont="1" applyFill="1" applyBorder="1" applyProtection="1">
      <protection locked="0"/>
    </xf>
    <xf numFmtId="166" fontId="3" fillId="0" borderId="0" xfId="2" applyNumberFormat="1" applyFont="1" applyFill="1" applyBorder="1" applyProtection="1">
      <protection locked="0"/>
    </xf>
    <xf numFmtId="167" fontId="32" fillId="0" borderId="0" xfId="0" applyFont="1"/>
    <xf numFmtId="9" fontId="3" fillId="0" borderId="0" xfId="3" applyFont="1" applyBorder="1" applyAlignment="1" applyProtection="1">
      <alignment horizontal="center" wrapText="1"/>
    </xf>
    <xf numFmtId="167" fontId="5" fillId="0" borderId="14" xfId="0" applyFont="1" applyBorder="1" applyAlignment="1">
      <alignment horizontal="right" vertical="center"/>
    </xf>
    <xf numFmtId="167" fontId="5" fillId="2" borderId="7" xfId="0" applyFont="1" applyFill="1" applyBorder="1" applyAlignment="1" applyProtection="1">
      <alignment horizontal="left" vertical="center"/>
      <protection locked="0"/>
    </xf>
    <xf numFmtId="9" fontId="3" fillId="2" borderId="7" xfId="3" applyFont="1" applyFill="1" applyBorder="1" applyAlignment="1" applyProtection="1">
      <alignment vertical="top"/>
      <protection locked="0"/>
    </xf>
    <xf numFmtId="164" fontId="5" fillId="2" borderId="7" xfId="1" applyNumberFormat="1" applyFont="1" applyFill="1" applyBorder="1" applyAlignment="1" applyProtection="1">
      <alignment horizontal="right" vertical="center"/>
      <protection locked="0"/>
    </xf>
    <xf numFmtId="4" fontId="3" fillId="0" borderId="0" xfId="0" applyNumberFormat="1" applyFont="1"/>
    <xf numFmtId="167" fontId="3" fillId="0" borderId="0" xfId="0" applyFont="1" applyAlignment="1">
      <alignment horizontal="center"/>
    </xf>
    <xf numFmtId="166" fontId="3" fillId="0" borderId="0" xfId="2" applyNumberFormat="1" applyFont="1" applyAlignment="1" applyProtection="1">
      <alignment horizontal="center" wrapText="1"/>
    </xf>
    <xf numFmtId="167" fontId="3" fillId="2" borderId="7" xfId="0" applyFont="1" applyFill="1" applyBorder="1" applyProtection="1">
      <protection locked="0"/>
    </xf>
    <xf numFmtId="9" fontId="3" fillId="2" borderId="7" xfId="3" applyFont="1" applyFill="1" applyBorder="1" applyAlignment="1" applyProtection="1">
      <protection locked="0"/>
    </xf>
    <xf numFmtId="49" fontId="3" fillId="0" borderId="0" xfId="0" applyNumberFormat="1" applyFont="1" applyAlignment="1">
      <alignment horizontal="left"/>
    </xf>
    <xf numFmtId="2" fontId="0" fillId="0" borderId="0" xfId="0" applyNumberFormat="1"/>
    <xf numFmtId="1" fontId="3" fillId="2" borderId="11" xfId="0" applyNumberFormat="1" applyFont="1" applyFill="1" applyBorder="1" applyAlignment="1" applyProtection="1">
      <alignment vertical="center"/>
      <protection locked="0"/>
    </xf>
    <xf numFmtId="44" fontId="11" fillId="0" borderId="12" xfId="2" applyFont="1" applyBorder="1" applyProtection="1"/>
    <xf numFmtId="167" fontId="11" fillId="0" borderId="12" xfId="0" applyFont="1" applyBorder="1"/>
    <xf numFmtId="2" fontId="3" fillId="0" borderId="12" xfId="0" applyNumberFormat="1" applyFont="1" applyBorder="1"/>
    <xf numFmtId="3" fontId="3" fillId="0" borderId="12" xfId="0" applyNumberFormat="1" applyFont="1" applyBorder="1"/>
    <xf numFmtId="1" fontId="3" fillId="5" borderId="7" xfId="0" applyNumberFormat="1" applyFont="1" applyFill="1" applyBorder="1"/>
    <xf numFmtId="166" fontId="11" fillId="0" borderId="12" xfId="2" applyNumberFormat="1" applyFont="1" applyBorder="1" applyProtection="1"/>
    <xf numFmtId="1" fontId="11" fillId="2" borderId="7" xfId="0" applyNumberFormat="1" applyFont="1" applyFill="1" applyBorder="1" applyAlignment="1" applyProtection="1">
      <alignment horizontal="center" wrapText="1"/>
      <protection locked="0"/>
    </xf>
    <xf numFmtId="2" fontId="3" fillId="0" borderId="0" xfId="0" applyNumberFormat="1" applyFont="1" applyAlignment="1" applyProtection="1">
      <alignment horizontal="left"/>
      <protection locked="0"/>
    </xf>
    <xf numFmtId="10" fontId="3" fillId="0" borderId="0" xfId="0" applyNumberFormat="1" applyFont="1" applyAlignment="1" applyProtection="1">
      <alignment horizontal="left"/>
      <protection locked="0"/>
    </xf>
    <xf numFmtId="49" fontId="4" fillId="0" borderId="0" xfId="0" applyNumberFormat="1" applyFont="1" applyAlignment="1">
      <alignment horizontal="left"/>
    </xf>
    <xf numFmtId="49" fontId="3" fillId="0" borderId="0" xfId="0" applyNumberFormat="1" applyFont="1" applyAlignment="1">
      <alignment horizontal="left" vertical="center"/>
    </xf>
    <xf numFmtId="164" fontId="3" fillId="0" borderId="7" xfId="0" applyNumberFormat="1" applyFont="1" applyBorder="1" applyAlignment="1">
      <alignment horizontal="center" wrapText="1"/>
    </xf>
    <xf numFmtId="164" fontId="3" fillId="0" borderId="0" xfId="0" applyNumberFormat="1" applyFont="1" applyAlignment="1">
      <alignment horizontal="center" wrapText="1"/>
    </xf>
    <xf numFmtId="164" fontId="3" fillId="4" borderId="7" xfId="0" applyNumberFormat="1" applyFont="1" applyFill="1" applyBorder="1" applyAlignment="1">
      <alignment horizontal="left" wrapText="1"/>
    </xf>
    <xf numFmtId="164" fontId="3" fillId="4" borderId="7" xfId="0" applyNumberFormat="1" applyFont="1" applyFill="1" applyBorder="1" applyAlignment="1">
      <alignment horizontal="center" wrapText="1"/>
    </xf>
    <xf numFmtId="167" fontId="11" fillId="0" borderId="7" xfId="0" applyFont="1" applyBorder="1" applyAlignment="1">
      <alignment horizontal="center" wrapText="1"/>
    </xf>
    <xf numFmtId="167" fontId="6" fillId="0" borderId="31" xfId="0" applyFont="1" applyBorder="1" applyAlignment="1">
      <alignment horizontal="left"/>
    </xf>
    <xf numFmtId="1" fontId="5" fillId="0" borderId="7" xfId="0" applyNumberFormat="1" applyFont="1" applyBorder="1" applyAlignment="1">
      <alignment horizontal="center" wrapText="1"/>
    </xf>
    <xf numFmtId="3" fontId="5" fillId="0" borderId="7" xfId="0" applyNumberFormat="1" applyFont="1" applyBorder="1" applyAlignment="1">
      <alignment horizontal="center" wrapText="1"/>
    </xf>
    <xf numFmtId="1" fontId="3" fillId="0" borderId="7" xfId="0" applyNumberFormat="1" applyFont="1" applyBorder="1" applyAlignment="1">
      <alignment horizontal="center" wrapText="1"/>
    </xf>
    <xf numFmtId="167" fontId="11" fillId="0" borderId="0" xfId="0" applyFont="1" applyAlignment="1">
      <alignment horizontal="center" wrapText="1"/>
    </xf>
    <xf numFmtId="167" fontId="11" fillId="4" borderId="7" xfId="0" applyFont="1" applyFill="1" applyBorder="1" applyAlignment="1">
      <alignment horizontal="left" wrapText="1"/>
    </xf>
    <xf numFmtId="3" fontId="11" fillId="4" borderId="7" xfId="0" applyNumberFormat="1" applyFont="1" applyFill="1" applyBorder="1" applyAlignment="1">
      <alignment horizontal="right" wrapText="1"/>
    </xf>
    <xf numFmtId="3" fontId="3" fillId="0" borderId="7" xfId="0" applyNumberFormat="1" applyFont="1" applyBorder="1" applyAlignment="1">
      <alignment horizontal="right"/>
    </xf>
    <xf numFmtId="49" fontId="3" fillId="0" borderId="7" xfId="0" applyNumberFormat="1" applyFont="1" applyBorder="1" applyAlignment="1" applyProtection="1">
      <alignment horizontal="left"/>
      <protection locked="0"/>
    </xf>
    <xf numFmtId="3" fontId="11" fillId="4" borderId="7" xfId="0" applyNumberFormat="1" applyFont="1" applyFill="1" applyBorder="1"/>
    <xf numFmtId="167" fontId="11" fillId="5" borderId="0" xfId="0" applyFont="1" applyFill="1"/>
    <xf numFmtId="167" fontId="0" fillId="0" borderId="7" xfId="0" applyBorder="1" applyAlignment="1">
      <alignment horizontal="center" wrapText="1"/>
    </xf>
    <xf numFmtId="1" fontId="3" fillId="0" borderId="13" xfId="0" applyNumberFormat="1" applyFont="1" applyBorder="1" applyAlignment="1">
      <alignment horizontal="right" vertical="center"/>
    </xf>
    <xf numFmtId="1" fontId="3" fillId="0" borderId="15" xfId="0" applyNumberFormat="1" applyFont="1" applyBorder="1" applyAlignment="1">
      <alignment horizontal="right" vertical="center"/>
    </xf>
    <xf numFmtId="1" fontId="5" fillId="0" borderId="15" xfId="0" applyNumberFormat="1" applyFont="1" applyBorder="1" applyAlignment="1">
      <alignment horizontal="right" vertical="center" wrapText="1"/>
    </xf>
    <xf numFmtId="1" fontId="3" fillId="3" borderId="10" xfId="0" applyNumberFormat="1" applyFont="1" applyFill="1" applyBorder="1" applyAlignment="1" applyProtection="1">
      <alignment horizontal="right" vertical="center"/>
      <protection locked="0"/>
    </xf>
    <xf numFmtId="1" fontId="3" fillId="0" borderId="1" xfId="0" applyNumberFormat="1" applyFont="1" applyBorder="1" applyAlignment="1">
      <alignment horizontal="right" vertical="center"/>
    </xf>
    <xf numFmtId="167" fontId="3" fillId="0" borderId="15" xfId="0" applyFont="1" applyBorder="1" applyAlignment="1">
      <alignment horizontal="right" vertical="center"/>
    </xf>
    <xf numFmtId="1" fontId="5" fillId="0" borderId="7" xfId="0" applyNumberFormat="1" applyFont="1" applyBorder="1" applyAlignment="1">
      <alignment horizontal="right" vertical="center" wrapText="1"/>
    </xf>
    <xf numFmtId="1" fontId="5" fillId="0" borderId="15" xfId="0" applyNumberFormat="1" applyFont="1" applyBorder="1" applyAlignment="1">
      <alignment horizontal="right" vertical="center"/>
    </xf>
    <xf numFmtId="1" fontId="3" fillId="3" borderId="10" xfId="1" applyNumberFormat="1" applyFont="1" applyFill="1" applyBorder="1" applyAlignment="1" applyProtection="1">
      <alignment horizontal="right" vertical="center"/>
      <protection locked="0"/>
    </xf>
    <xf numFmtId="1" fontId="5" fillId="5" borderId="3" xfId="0" applyNumberFormat="1" applyFont="1" applyFill="1" applyBorder="1" applyAlignment="1">
      <alignment horizontal="right" vertical="center"/>
    </xf>
    <xf numFmtId="1" fontId="5" fillId="5" borderId="0" xfId="0" applyNumberFormat="1" applyFont="1" applyFill="1" applyAlignment="1">
      <alignment horizontal="right" vertical="center"/>
    </xf>
    <xf numFmtId="1" fontId="5" fillId="0" borderId="3" xfId="0" applyNumberFormat="1" applyFont="1" applyBorder="1" applyAlignment="1">
      <alignment horizontal="right" vertical="center" wrapText="1"/>
    </xf>
    <xf numFmtId="164" fontId="3" fillId="2" borderId="6" xfId="1" applyNumberFormat="1" applyFont="1" applyFill="1" applyBorder="1" applyAlignment="1" applyProtection="1">
      <alignment horizontal="right" vertical="center"/>
      <protection locked="0"/>
    </xf>
    <xf numFmtId="1" fontId="5" fillId="0" borderId="3" xfId="0" applyNumberFormat="1" applyFont="1" applyBorder="1" applyAlignment="1">
      <alignment horizontal="right" vertical="center"/>
    </xf>
    <xf numFmtId="167" fontId="11" fillId="0" borderId="0" xfId="0" applyFont="1" applyAlignment="1">
      <alignment horizontal="right" vertical="center"/>
    </xf>
    <xf numFmtId="1" fontId="3" fillId="0" borderId="0" xfId="0" applyNumberFormat="1" applyFont="1" applyAlignment="1">
      <alignment horizontal="right" vertical="center"/>
    </xf>
    <xf numFmtId="1" fontId="5" fillId="0" borderId="15" xfId="0" applyNumberFormat="1" applyFont="1" applyBorder="1" applyAlignment="1">
      <alignment horizontal="center" vertical="center" wrapText="1"/>
    </xf>
    <xf numFmtId="167" fontId="33" fillId="0" borderId="0" xfId="0" applyFont="1" applyAlignment="1">
      <alignment horizontal="center" wrapText="1"/>
    </xf>
    <xf numFmtId="167" fontId="34" fillId="0" borderId="0" xfId="0" applyFont="1"/>
    <xf numFmtId="167" fontId="3" fillId="0" borderId="8" xfId="0" applyFont="1" applyBorder="1" applyAlignment="1">
      <alignment vertical="top"/>
    </xf>
    <xf numFmtId="0" fontId="3" fillId="0" borderId="0" xfId="4"/>
    <xf numFmtId="0" fontId="4" fillId="0" borderId="21" xfId="4" applyFont="1" applyBorder="1" applyAlignment="1">
      <alignment horizontal="center" vertical="center"/>
    </xf>
    <xf numFmtId="0" fontId="4" fillId="0" borderId="32" xfId="4" applyFont="1" applyBorder="1" applyAlignment="1">
      <alignment vertical="center"/>
    </xf>
    <xf numFmtId="0" fontId="3" fillId="0" borderId="33" xfId="4" applyBorder="1" applyAlignment="1">
      <alignment vertical="center"/>
    </xf>
    <xf numFmtId="0" fontId="4" fillId="0" borderId="34" xfId="4" applyFont="1" applyBorder="1" applyAlignment="1">
      <alignment vertical="center"/>
    </xf>
    <xf numFmtId="0" fontId="3" fillId="0" borderId="35" xfId="4" applyBorder="1" applyAlignment="1">
      <alignment vertical="center"/>
    </xf>
    <xf numFmtId="0" fontId="4" fillId="0" borderId="36" xfId="4" applyFont="1" applyBorder="1" applyAlignment="1">
      <alignment vertical="center"/>
    </xf>
    <xf numFmtId="0" fontId="3" fillId="0" borderId="36" xfId="4" applyBorder="1" applyAlignment="1">
      <alignment vertical="center"/>
    </xf>
    <xf numFmtId="0" fontId="4" fillId="0" borderId="32" xfId="4" applyFont="1" applyBorder="1" applyAlignment="1">
      <alignment horizontal="center"/>
    </xf>
    <xf numFmtId="0" fontId="3" fillId="0" borderId="32" xfId="4" applyBorder="1"/>
    <xf numFmtId="0" fontId="3" fillId="0" borderId="32" xfId="4" applyBorder="1" applyAlignment="1">
      <alignment horizontal="left" vertical="top"/>
    </xf>
    <xf numFmtId="0" fontId="4" fillId="0" borderId="34" xfId="4" applyFont="1" applyBorder="1" applyAlignment="1">
      <alignment horizontal="center"/>
    </xf>
    <xf numFmtId="0" fontId="3" fillId="0" borderId="34" xfId="4" applyBorder="1"/>
    <xf numFmtId="0" fontId="3" fillId="0" borderId="34" xfId="4" applyBorder="1" applyAlignment="1">
      <alignment horizontal="left" vertical="top"/>
    </xf>
    <xf numFmtId="0" fontId="4" fillId="0" borderId="36" xfId="4" applyFont="1" applyBorder="1" applyAlignment="1">
      <alignment horizontal="center"/>
    </xf>
    <xf numFmtId="0" fontId="3" fillId="0" borderId="36" xfId="4" applyBorder="1"/>
    <xf numFmtId="0" fontId="3" fillId="0" borderId="36" xfId="4" applyBorder="1" applyAlignment="1">
      <alignment horizontal="left" vertical="top"/>
    </xf>
    <xf numFmtId="0" fontId="37" fillId="0" borderId="37" xfId="4" applyFont="1" applyBorder="1" applyAlignment="1">
      <alignment horizontal="center" vertical="center"/>
    </xf>
    <xf numFmtId="0" fontId="3" fillId="0" borderId="7" xfId="4" applyBorder="1" applyAlignment="1">
      <alignment vertical="center"/>
    </xf>
    <xf numFmtId="0" fontId="3" fillId="0" borderId="6" xfId="4" applyBorder="1" applyAlignment="1">
      <alignment horizontal="center" vertical="center"/>
    </xf>
    <xf numFmtId="0" fontId="3" fillId="0" borderId="38" xfId="4" applyBorder="1" applyAlignment="1">
      <alignment horizontal="center" vertical="center"/>
    </xf>
    <xf numFmtId="0" fontId="4" fillId="0" borderId="41" xfId="4" applyFont="1" applyBorder="1" applyAlignment="1">
      <alignment horizontal="center" vertical="center"/>
    </xf>
    <xf numFmtId="0" fontId="3" fillId="0" borderId="42" xfId="4" applyBorder="1" applyAlignment="1">
      <alignment vertical="center"/>
    </xf>
    <xf numFmtId="0" fontId="3" fillId="0" borderId="43" xfId="4" applyBorder="1" applyAlignment="1">
      <alignment vertical="top"/>
    </xf>
    <xf numFmtId="0" fontId="37" fillId="0" borderId="1" xfId="4" applyFont="1" applyBorder="1" applyAlignment="1">
      <alignment horizontal="center" vertical="center"/>
    </xf>
    <xf numFmtId="0" fontId="37" fillId="0" borderId="2" xfId="4" applyFont="1" applyBorder="1" applyAlignment="1">
      <alignment horizontal="center" vertical="center"/>
    </xf>
    <xf numFmtId="0" fontId="37" fillId="0" borderId="19" xfId="4" applyFont="1" applyBorder="1" applyAlignment="1">
      <alignment horizontal="center" vertical="center"/>
    </xf>
    <xf numFmtId="167" fontId="38" fillId="0" borderId="0" xfId="0" applyFont="1"/>
    <xf numFmtId="167" fontId="34" fillId="0" borderId="0" xfId="0" applyFont="1" applyAlignment="1">
      <alignment horizontal="left" wrapText="1"/>
    </xf>
    <xf numFmtId="167" fontId="0" fillId="0" borderId="0" xfId="0" applyAlignment="1">
      <alignment wrapText="1"/>
    </xf>
    <xf numFmtId="167" fontId="34" fillId="0" borderId="0" xfId="0" applyFont="1" applyAlignment="1">
      <alignment wrapText="1"/>
    </xf>
    <xf numFmtId="167" fontId="34" fillId="38" borderId="17" xfId="0" applyFont="1" applyFill="1" applyBorder="1" applyAlignment="1">
      <alignment horizontal="center" vertical="center" wrapText="1"/>
    </xf>
    <xf numFmtId="167" fontId="34" fillId="38" borderId="47" xfId="0" applyFont="1" applyFill="1" applyBorder="1" applyAlignment="1">
      <alignment horizontal="center" vertical="center" wrapText="1"/>
    </xf>
    <xf numFmtId="167" fontId="34" fillId="38" borderId="47" xfId="0" applyFont="1" applyFill="1" applyBorder="1" applyAlignment="1">
      <alignment horizontal="center" vertical="center" wrapText="1" shrinkToFit="1"/>
    </xf>
    <xf numFmtId="167" fontId="34" fillId="38" borderId="48" xfId="0" applyFont="1" applyFill="1" applyBorder="1" applyAlignment="1">
      <alignment horizontal="center" vertical="center" wrapText="1"/>
    </xf>
    <xf numFmtId="167" fontId="30" fillId="38" borderId="46" xfId="0" applyFont="1" applyFill="1" applyBorder="1" applyAlignment="1">
      <alignment horizontal="center" vertical="center" wrapText="1"/>
    </xf>
    <xf numFmtId="167" fontId="41" fillId="0" borderId="0" xfId="0" applyFont="1"/>
    <xf numFmtId="3" fontId="3" fillId="4" borderId="11" xfId="0" applyNumberFormat="1" applyFont="1" applyFill="1" applyBorder="1" applyAlignment="1">
      <alignment horizontal="right" vertical="center"/>
    </xf>
    <xf numFmtId="167" fontId="4" fillId="4" borderId="7" xfId="0" applyFont="1" applyFill="1" applyBorder="1" applyAlignment="1">
      <alignment horizontal="left" vertical="center"/>
    </xf>
    <xf numFmtId="1" fontId="3" fillId="4" borderId="7" xfId="0" applyNumberFormat="1" applyFont="1" applyFill="1" applyBorder="1" applyAlignment="1">
      <alignment horizontal="left" vertical="center"/>
    </xf>
    <xf numFmtId="167" fontId="3" fillId="4" borderId="7" xfId="0" applyFont="1" applyFill="1" applyBorder="1" applyAlignment="1">
      <alignment horizontal="left" vertical="center"/>
    </xf>
    <xf numFmtId="0" fontId="0" fillId="4" borderId="42" xfId="0" applyNumberFormat="1" applyFill="1" applyBorder="1"/>
    <xf numFmtId="0" fontId="0" fillId="4" borderId="7" xfId="0" applyNumberFormat="1" applyFill="1" applyBorder="1"/>
    <xf numFmtId="2" fontId="5" fillId="2" borderId="7" xfId="1" applyNumberFormat="1" applyFont="1" applyFill="1" applyBorder="1" applyAlignment="1" applyProtection="1">
      <alignment horizontal="right" vertical="center"/>
      <protection locked="0"/>
    </xf>
    <xf numFmtId="1" fontId="5" fillId="2" borderId="7" xfId="1" applyNumberFormat="1" applyFont="1" applyFill="1" applyBorder="1" applyAlignment="1" applyProtection="1">
      <alignment horizontal="right" vertical="center"/>
      <protection locked="0"/>
    </xf>
    <xf numFmtId="1" fontId="3" fillId="2" borderId="7" xfId="1" applyNumberFormat="1" applyFont="1" applyFill="1" applyBorder="1" applyAlignment="1" applyProtection="1">
      <alignment horizontal="right" vertical="center"/>
      <protection locked="0"/>
    </xf>
    <xf numFmtId="0" fontId="34" fillId="0" borderId="0" xfId="4" applyFont="1"/>
    <xf numFmtId="0" fontId="4" fillId="0" borderId="6" xfId="4" applyFont="1" applyBorder="1" applyAlignment="1">
      <alignment horizontal="center" vertical="center"/>
    </xf>
    <xf numFmtId="0" fontId="4" fillId="0" borderId="49" xfId="4" applyFont="1" applyBorder="1" applyAlignment="1">
      <alignment vertical="center"/>
    </xf>
    <xf numFmtId="0" fontId="4" fillId="0" borderId="50" xfId="4" applyFont="1" applyBorder="1" applyAlignment="1">
      <alignment vertical="center"/>
    </xf>
    <xf numFmtId="0" fontId="4" fillId="0" borderId="15" xfId="4" applyFont="1" applyBorder="1" applyAlignment="1">
      <alignment vertical="center"/>
    </xf>
    <xf numFmtId="0" fontId="4" fillId="0" borderId="46" xfId="4" applyFont="1" applyBorder="1" applyAlignment="1">
      <alignment vertical="center"/>
    </xf>
    <xf numFmtId="0" fontId="4" fillId="0" borderId="51" xfId="4" applyFont="1" applyBorder="1" applyAlignment="1">
      <alignment horizontal="center" vertical="center"/>
    </xf>
    <xf numFmtId="167" fontId="0" fillId="2" borderId="42" xfId="0" applyFill="1" applyBorder="1" applyProtection="1">
      <protection locked="0"/>
    </xf>
    <xf numFmtId="0" fontId="28" fillId="2" borderId="42" xfId="0" applyNumberFormat="1" applyFont="1" applyFill="1" applyBorder="1" applyProtection="1">
      <protection locked="0"/>
    </xf>
    <xf numFmtId="1" fontId="0" fillId="2" borderId="42" xfId="0" applyNumberFormat="1" applyFill="1" applyBorder="1" applyProtection="1">
      <protection locked="0"/>
    </xf>
    <xf numFmtId="0" fontId="0" fillId="2" borderId="42" xfId="0" applyNumberFormat="1" applyFill="1" applyBorder="1" applyProtection="1">
      <protection locked="0"/>
    </xf>
    <xf numFmtId="167" fontId="0" fillId="2" borderId="7" xfId="0" applyFill="1" applyBorder="1" applyProtection="1">
      <protection locked="0"/>
    </xf>
    <xf numFmtId="0" fontId="0" fillId="2" borderId="7" xfId="0" applyNumberFormat="1" applyFill="1" applyBorder="1" applyProtection="1">
      <protection locked="0"/>
    </xf>
    <xf numFmtId="0" fontId="28" fillId="2" borderId="7" xfId="0" applyNumberFormat="1" applyFont="1" applyFill="1" applyBorder="1" applyProtection="1">
      <protection locked="0"/>
    </xf>
    <xf numFmtId="167" fontId="44" fillId="2" borderId="7" xfId="0" applyFont="1" applyFill="1" applyBorder="1" applyProtection="1">
      <protection locked="0"/>
    </xf>
    <xf numFmtId="0" fontId="44" fillId="2" borderId="7" xfId="0" applyNumberFormat="1" applyFont="1" applyFill="1" applyBorder="1" applyProtection="1">
      <protection locked="0"/>
    </xf>
    <xf numFmtId="1" fontId="44" fillId="2" borderId="42" xfId="0" applyNumberFormat="1" applyFont="1" applyFill="1" applyBorder="1" applyProtection="1">
      <protection locked="0"/>
    </xf>
    <xf numFmtId="167" fontId="28" fillId="0" borderId="3" xfId="0" applyFont="1" applyBorder="1" applyAlignment="1">
      <alignment wrapText="1"/>
    </xf>
    <xf numFmtId="167" fontId="28" fillId="0" borderId="4" xfId="0" applyFont="1" applyBorder="1" applyAlignment="1">
      <alignment wrapText="1"/>
    </xf>
    <xf numFmtId="167" fontId="28" fillId="0" borderId="21" xfId="0" applyFont="1" applyBorder="1" applyAlignment="1">
      <alignment wrapText="1"/>
    </xf>
    <xf numFmtId="167" fontId="0" fillId="0" borderId="21" xfId="0" applyBorder="1"/>
    <xf numFmtId="167" fontId="0" fillId="0" borderId="4" xfId="0" applyBorder="1"/>
    <xf numFmtId="167" fontId="0" fillId="0" borderId="52" xfId="0" applyBorder="1"/>
    <xf numFmtId="167" fontId="0" fillId="0" borderId="15" xfId="0" applyBorder="1"/>
    <xf numFmtId="0" fontId="0" fillId="0" borderId="0" xfId="0" applyNumberFormat="1" applyAlignment="1">
      <alignment horizontal="center"/>
    </xf>
    <xf numFmtId="0" fontId="0" fillId="0" borderId="0" xfId="0" applyNumberFormat="1"/>
    <xf numFmtId="0" fontId="0" fillId="0" borderId="9" xfId="0" applyNumberFormat="1" applyBorder="1"/>
    <xf numFmtId="167" fontId="0" fillId="0" borderId="53" xfId="0" applyBorder="1"/>
    <xf numFmtId="167" fontId="0" fillId="0" borderId="54" xfId="0" applyBorder="1"/>
    <xf numFmtId="0" fontId="0" fillId="0" borderId="31" xfId="0" applyNumberFormat="1" applyBorder="1" applyAlignment="1">
      <alignment horizontal="center"/>
    </xf>
    <xf numFmtId="0" fontId="0" fillId="0" borderId="31" xfId="0" applyNumberFormat="1" applyBorder="1"/>
    <xf numFmtId="0" fontId="0" fillId="0" borderId="55" xfId="0" applyNumberFormat="1" applyBorder="1"/>
    <xf numFmtId="167" fontId="0" fillId="0" borderId="4" xfId="0" applyBorder="1" applyAlignment="1">
      <alignment horizontal="center"/>
    </xf>
    <xf numFmtId="167" fontId="0" fillId="0" borderId="5" xfId="0" applyBorder="1" applyAlignment="1">
      <alignment horizontal="center"/>
    </xf>
    <xf numFmtId="49" fontId="28" fillId="0" borderId="0" xfId="0" applyNumberFormat="1" applyFont="1"/>
    <xf numFmtId="14" fontId="0" fillId="0" borderId="0" xfId="0" applyNumberFormat="1"/>
    <xf numFmtId="168" fontId="0" fillId="0" borderId="0" xfId="0" applyNumberFormat="1"/>
    <xf numFmtId="49" fontId="28" fillId="0" borderId="0" xfId="0" applyNumberFormat="1" applyFont="1" applyAlignment="1">
      <alignment horizontal="center" wrapText="1"/>
    </xf>
    <xf numFmtId="14" fontId="28" fillId="0" borderId="0" xfId="0" applyNumberFormat="1" applyFont="1" applyAlignment="1">
      <alignment horizontal="center" wrapText="1"/>
    </xf>
    <xf numFmtId="168" fontId="28" fillId="0" borderId="0" xfId="0" applyNumberFormat="1" applyFont="1" applyAlignment="1">
      <alignment horizontal="center" wrapText="1"/>
    </xf>
    <xf numFmtId="167" fontId="28" fillId="0" borderId="0" xfId="0" applyFont="1" applyAlignment="1">
      <alignment horizontal="center" wrapText="1"/>
    </xf>
    <xf numFmtId="167" fontId="33" fillId="0" borderId="0" xfId="0" applyFont="1" applyAlignment="1">
      <alignment horizontal="left" wrapText="1"/>
    </xf>
    <xf numFmtId="0" fontId="34" fillId="0" borderId="0" xfId="4" applyFont="1"/>
    <xf numFmtId="167" fontId="34" fillId="0" borderId="0" xfId="0" applyFont="1"/>
    <xf numFmtId="167" fontId="38" fillId="0" borderId="31" xfId="0" applyFont="1" applyBorder="1" applyAlignment="1">
      <alignment horizontal="left"/>
    </xf>
    <xf numFmtId="0" fontId="38" fillId="0" borderId="31" xfId="4" applyFont="1" applyBorder="1" applyAlignment="1">
      <alignment horizontal="left"/>
    </xf>
    <xf numFmtId="167" fontId="28" fillId="39" borderId="1" xfId="0" applyFont="1" applyFill="1" applyBorder="1" applyAlignment="1">
      <alignment horizontal="center"/>
    </xf>
    <xf numFmtId="167" fontId="0" fillId="39" borderId="2" xfId="0" applyFill="1" applyBorder="1" applyAlignment="1">
      <alignment horizontal="center"/>
    </xf>
    <xf numFmtId="167" fontId="0" fillId="39" borderId="19" xfId="0" applyFill="1" applyBorder="1" applyAlignment="1">
      <alignment horizontal="center"/>
    </xf>
    <xf numFmtId="167" fontId="34" fillId="40" borderId="15" xfId="0" applyFont="1" applyFill="1" applyBorder="1" applyAlignment="1">
      <alignment horizontal="center" wrapText="1"/>
    </xf>
    <xf numFmtId="167" fontId="34" fillId="40" borderId="0" xfId="0" applyFont="1" applyFill="1" applyAlignment="1">
      <alignment horizontal="center" wrapText="1"/>
    </xf>
    <xf numFmtId="0" fontId="38" fillId="0" borderId="0" xfId="4" applyFont="1"/>
    <xf numFmtId="167" fontId="32" fillId="0" borderId="0" xfId="0" applyFont="1"/>
    <xf numFmtId="0" fontId="39" fillId="0" borderId="0" xfId="4" applyFont="1" applyAlignment="1">
      <alignment horizontal="left" vertical="center"/>
    </xf>
    <xf numFmtId="167" fontId="39" fillId="0" borderId="0" xfId="0" applyFont="1" applyAlignment="1">
      <alignment horizontal="left" vertical="center"/>
    </xf>
    <xf numFmtId="0" fontId="3" fillId="0" borderId="7" xfId="4" applyBorder="1" applyAlignment="1">
      <alignment horizontal="center" vertical="center"/>
    </xf>
    <xf numFmtId="167" fontId="3" fillId="0" borderId="8" xfId="0" applyFont="1" applyBorder="1"/>
    <xf numFmtId="0" fontId="3" fillId="0" borderId="7" xfId="4" applyBorder="1" applyAlignment="1">
      <alignment horizontal="left" vertical="center"/>
    </xf>
    <xf numFmtId="0" fontId="3" fillId="0" borderId="39" xfId="4" applyBorder="1" applyAlignment="1">
      <alignment horizontal="left" vertical="center"/>
    </xf>
    <xf numFmtId="0" fontId="37" fillId="0" borderId="44" xfId="4" applyFont="1" applyBorder="1" applyAlignment="1">
      <alignment horizontal="center" vertical="center"/>
    </xf>
    <xf numFmtId="0" fontId="37" fillId="0" borderId="45" xfId="4" applyFont="1" applyBorder="1" applyAlignment="1">
      <alignment horizontal="center" vertical="center"/>
    </xf>
    <xf numFmtId="0" fontId="3" fillId="0" borderId="39" xfId="4" applyBorder="1" applyAlignment="1">
      <alignment horizontal="center" vertical="center"/>
    </xf>
    <xf numFmtId="167" fontId="3" fillId="0" borderId="40" xfId="0" applyFont="1" applyBorder="1"/>
    <xf numFmtId="0" fontId="3" fillId="0" borderId="8" xfId="4" applyBorder="1" applyAlignment="1">
      <alignment horizontal="left" vertical="top" wrapText="1"/>
    </xf>
    <xf numFmtId="167" fontId="3" fillId="0" borderId="8" xfId="0" applyFont="1" applyBorder="1" applyAlignment="1">
      <alignment horizontal="left" vertical="top" wrapText="1"/>
    </xf>
    <xf numFmtId="0" fontId="3" fillId="0" borderId="40" xfId="4" applyBorder="1" applyAlignment="1">
      <alignment horizontal="left" vertical="top" wrapText="1"/>
    </xf>
    <xf numFmtId="167" fontId="6" fillId="0" borderId="0" xfId="0" applyFont="1" applyAlignment="1">
      <alignment horizontal="center"/>
    </xf>
    <xf numFmtId="167" fontId="28" fillId="0" borderId="4" xfId="0" applyFont="1" applyBorder="1" applyAlignment="1">
      <alignment horizontal="center" wrapText="1"/>
    </xf>
    <xf numFmtId="167" fontId="28" fillId="0" borderId="5" xfId="0" applyFont="1" applyBorder="1" applyAlignment="1">
      <alignment horizontal="center" wrapText="1"/>
    </xf>
  </cellXfs>
  <cellStyles count="55">
    <cellStyle name="20% - Accent1" xfId="26" builtinId="30" customBuiltin="1"/>
    <cellStyle name="20% - Accent2" xfId="30" builtinId="34" customBuiltin="1"/>
    <cellStyle name="20% - Accent3" xfId="34" builtinId="38" customBuiltin="1"/>
    <cellStyle name="20% - Accent4" xfId="38" builtinId="42" customBuiltin="1"/>
    <cellStyle name="20% - Accent5" xfId="42" builtinId="46" customBuiltin="1"/>
    <cellStyle name="20% - Accent6" xfId="46" builtinId="50" customBuiltin="1"/>
    <cellStyle name="40% - Accent1" xfId="27" builtinId="31" customBuiltin="1"/>
    <cellStyle name="40% - Accent2" xfId="31" builtinId="35" customBuiltin="1"/>
    <cellStyle name="40% - Accent3" xfId="35" builtinId="39" customBuiltin="1"/>
    <cellStyle name="40% - Accent4" xfId="39" builtinId="43" customBuiltin="1"/>
    <cellStyle name="40% - Accent5" xfId="43" builtinId="47" customBuiltin="1"/>
    <cellStyle name="40% - Accent6" xfId="47" builtinId="51" customBuiltin="1"/>
    <cellStyle name="60% - Accent1" xfId="28" builtinId="32" customBuiltin="1"/>
    <cellStyle name="60% - Accent2" xfId="32" builtinId="36" customBuiltin="1"/>
    <cellStyle name="60% - Accent3" xfId="36" builtinId="40" customBuiltin="1"/>
    <cellStyle name="60% - Accent4" xfId="40" builtinId="44" customBuiltin="1"/>
    <cellStyle name="60% - Accent5" xfId="44" builtinId="48" customBuiltin="1"/>
    <cellStyle name="60% - Accent6" xfId="48" builtinId="52" customBuiltin="1"/>
    <cellStyle name="Accent1" xfId="25" builtinId="29" customBuiltin="1"/>
    <cellStyle name="Accent2" xfId="29" builtinId="33" customBuiltin="1"/>
    <cellStyle name="Accent3" xfId="33" builtinId="37" customBuiltin="1"/>
    <cellStyle name="Accent4" xfId="37" builtinId="41" customBuiltin="1"/>
    <cellStyle name="Accent5" xfId="41" builtinId="45" customBuiltin="1"/>
    <cellStyle name="Accent6" xfId="45" builtinId="49" customBuiltin="1"/>
    <cellStyle name="Bad" xfId="14" builtinId="27" customBuiltin="1"/>
    <cellStyle name="Calculation" xfId="18" builtinId="22" customBuiltin="1"/>
    <cellStyle name="Check Cell" xfId="20" builtinId="23" customBuiltin="1"/>
    <cellStyle name="Comma" xfId="1" builtinId="3"/>
    <cellStyle name="Comma 2" xfId="5" xr:uid="{00000000-0005-0000-0000-00001C000000}"/>
    <cellStyle name="Comma 3" xfId="6" xr:uid="{00000000-0005-0000-0000-00001D000000}"/>
    <cellStyle name="Currency" xfId="2" builtinId="4"/>
    <cellStyle name="Explanatory Text" xfId="23" builtinId="53" customBuiltin="1"/>
    <cellStyle name="Good" xfId="13" builtinId="26" customBuiltin="1"/>
    <cellStyle name="Heading 1" xfId="9" builtinId="16" customBuiltin="1"/>
    <cellStyle name="Heading 2" xfId="10" builtinId="17" customBuiltin="1"/>
    <cellStyle name="Heading 3" xfId="11" builtinId="18" customBuiltin="1"/>
    <cellStyle name="Heading 4" xfId="12" builtinId="19" customBuiltin="1"/>
    <cellStyle name="Input" xfId="16" builtinId="20" customBuiltin="1"/>
    <cellStyle name="Linked Cell" xfId="19" builtinId="24" customBuiltin="1"/>
    <cellStyle name="Neutral" xfId="15" builtinId="28" customBuiltin="1"/>
    <cellStyle name="Normal" xfId="0" builtinId="0"/>
    <cellStyle name="Normal 2" xfId="4" xr:uid="{00000000-0005-0000-0000-000029000000}"/>
    <cellStyle name="Normal 3" xfId="7" xr:uid="{00000000-0005-0000-0000-00002A000000}"/>
    <cellStyle name="Normal 4" xfId="49" xr:uid="{00000000-0005-0000-0000-00002B000000}"/>
    <cellStyle name="Normal 5" xfId="53" xr:uid="{00000000-0005-0000-0000-00002C000000}"/>
    <cellStyle name="Normal 6" xfId="52" xr:uid="{00000000-0005-0000-0000-00002D000000}"/>
    <cellStyle name="Normal 7" xfId="50" xr:uid="{00000000-0005-0000-0000-00002E000000}"/>
    <cellStyle name="Normal 8" xfId="51" xr:uid="{00000000-0005-0000-0000-00002F000000}"/>
    <cellStyle name="Normal 9" xfId="54" xr:uid="{00000000-0005-0000-0000-000030000000}"/>
    <cellStyle name="Note" xfId="22" builtinId="10" customBuiltin="1"/>
    <cellStyle name="Output" xfId="17" builtinId="21" customBuiltin="1"/>
    <cellStyle name="Percent" xfId="3" builtinId="5"/>
    <cellStyle name="Title" xfId="8" builtinId="15" customBuiltin="1"/>
    <cellStyle name="Total" xfId="24" builtinId="25" customBuiltin="1"/>
    <cellStyle name="Warning Text" xfId="21" builtinId="11" customBuiltin="1"/>
  </cellStyles>
  <dxfs count="1">
    <dxf>
      <fill>
        <patternFill>
          <bgColor theme="0" tint="-0.499984740745262"/>
        </patternFill>
      </fill>
    </dxf>
  </dxfs>
  <tableStyles count="0" defaultTableStyle="TableStyleMedium2"/>
  <colors>
    <mruColors>
      <color rgb="FFFBC1CF"/>
      <color rgb="FFFFC7CE"/>
      <color rgb="FFE5598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jpg"/><Relationship Id="rId3" Type="http://schemas.openxmlformats.org/officeDocument/2006/relationships/image" Target="../media/image4.jpg"/><Relationship Id="rId7" Type="http://schemas.openxmlformats.org/officeDocument/2006/relationships/image" Target="../media/image8.jpg"/><Relationship Id="rId2" Type="http://schemas.openxmlformats.org/officeDocument/2006/relationships/image" Target="../media/image3.jpg"/><Relationship Id="rId1" Type="http://schemas.openxmlformats.org/officeDocument/2006/relationships/image" Target="../media/image2.jpg"/><Relationship Id="rId6" Type="http://schemas.openxmlformats.org/officeDocument/2006/relationships/image" Target="../media/image7.jpg"/><Relationship Id="rId11" Type="http://schemas.openxmlformats.org/officeDocument/2006/relationships/image" Target="../media/image12.jpg"/><Relationship Id="rId5" Type="http://schemas.openxmlformats.org/officeDocument/2006/relationships/image" Target="../media/image6.jpg"/><Relationship Id="rId10" Type="http://schemas.openxmlformats.org/officeDocument/2006/relationships/image" Target="../media/image11.jpg"/><Relationship Id="rId4" Type="http://schemas.openxmlformats.org/officeDocument/2006/relationships/image" Target="../media/image5.jpg"/><Relationship Id="rId9" Type="http://schemas.openxmlformats.org/officeDocument/2006/relationships/image" Target="../media/image10.jpg"/></Relationships>
</file>

<file path=xl/drawings/drawing1.xml><?xml version="1.0" encoding="utf-8"?>
<xdr:wsDr xmlns:xdr="http://schemas.openxmlformats.org/drawingml/2006/spreadsheetDrawing" xmlns:a="http://schemas.openxmlformats.org/drawingml/2006/main">
  <xdr:twoCellAnchor editAs="oneCell">
    <xdr:from>
      <xdr:col>4</xdr:col>
      <xdr:colOff>309207</xdr:colOff>
      <xdr:row>0</xdr:row>
      <xdr:rowOff>65146</xdr:rowOff>
    </xdr:from>
    <xdr:to>
      <xdr:col>6</xdr:col>
      <xdr:colOff>617907</xdr:colOff>
      <xdr:row>13</xdr:row>
      <xdr:rowOff>47558</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89050" y="65146"/>
          <a:ext cx="1803021" cy="22490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53</xdr:col>
      <xdr:colOff>228327</xdr:colOff>
      <xdr:row>0</xdr:row>
      <xdr:rowOff>8660</xdr:rowOff>
    </xdr:from>
    <xdr:to>
      <xdr:col>53</xdr:col>
      <xdr:colOff>238353</xdr:colOff>
      <xdr:row>225</xdr:row>
      <xdr:rowOff>4194</xdr:rowOff>
    </xdr:to>
    <xdr:cxnSp macro="">
      <xdr:nvCxnSpPr>
        <xdr:cNvPr id="4" name="Straight Connector 3">
          <a:extLst>
            <a:ext uri="{FF2B5EF4-FFF2-40B4-BE49-F238E27FC236}">
              <a16:creationId xmlns:a16="http://schemas.microsoft.com/office/drawing/2014/main" id="{00000000-0008-0000-0100-000004000000}"/>
            </a:ext>
          </a:extLst>
        </xdr:cNvPr>
        <xdr:cNvCxnSpPr/>
      </xdr:nvCxnSpPr>
      <xdr:spPr>
        <a:xfrm flipH="1">
          <a:off x="12151895" y="8660"/>
          <a:ext cx="10026" cy="9520534"/>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136358</xdr:colOff>
      <xdr:row>248</xdr:row>
      <xdr:rowOff>0</xdr:rowOff>
    </xdr:from>
    <xdr:to>
      <xdr:col>17</xdr:col>
      <xdr:colOff>377150</xdr:colOff>
      <xdr:row>249</xdr:row>
      <xdr:rowOff>16041</xdr:rowOff>
    </xdr:to>
    <xdr:sp macro="" textlink="">
      <xdr:nvSpPr>
        <xdr:cNvPr id="2" name="Bent-Up Arrow 1">
          <a:extLst>
            <a:ext uri="{FF2B5EF4-FFF2-40B4-BE49-F238E27FC236}">
              <a16:creationId xmlns:a16="http://schemas.microsoft.com/office/drawing/2014/main" id="{00000000-0008-0000-0100-000002000000}"/>
            </a:ext>
          </a:extLst>
        </xdr:cNvPr>
        <xdr:cNvSpPr/>
      </xdr:nvSpPr>
      <xdr:spPr>
        <a:xfrm>
          <a:off x="10242884" y="15240000"/>
          <a:ext cx="240792" cy="144378"/>
        </a:xfrm>
        <a:prstGeom prst="ben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152401</xdr:colOff>
      <xdr:row>263</xdr:row>
      <xdr:rowOff>24063</xdr:rowOff>
    </xdr:from>
    <xdr:to>
      <xdr:col>17</xdr:col>
      <xdr:colOff>385011</xdr:colOff>
      <xdr:row>264</xdr:row>
      <xdr:rowOff>16042</xdr:rowOff>
    </xdr:to>
    <xdr:sp macro="" textlink="">
      <xdr:nvSpPr>
        <xdr:cNvPr id="5" name="Bent-Up Arrow 4">
          <a:extLst>
            <a:ext uri="{FF2B5EF4-FFF2-40B4-BE49-F238E27FC236}">
              <a16:creationId xmlns:a16="http://schemas.microsoft.com/office/drawing/2014/main" id="{00000000-0008-0000-0100-000005000000}"/>
            </a:ext>
          </a:extLst>
        </xdr:cNvPr>
        <xdr:cNvSpPr/>
      </xdr:nvSpPr>
      <xdr:spPr>
        <a:xfrm>
          <a:off x="10258927" y="49217179"/>
          <a:ext cx="232610" cy="160421"/>
        </a:xfrm>
        <a:prstGeom prst="ben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342900</xdr:colOff>
      <xdr:row>51</xdr:row>
      <xdr:rowOff>104775</xdr:rowOff>
    </xdr:to>
    <xdr:pic>
      <xdr:nvPicPr>
        <xdr:cNvPr id="7" name="Picture 6">
          <a:extLst>
            <a:ext uri="{FF2B5EF4-FFF2-40B4-BE49-F238E27FC236}">
              <a16:creationId xmlns:a16="http://schemas.microsoft.com/office/drawing/2014/main" id="{26F32C41-C227-4F33-A564-ED019DC06464}"/>
            </a:ext>
          </a:extLst>
        </xdr:cNvPr>
        <xdr:cNvPicPr>
          <a:picLocks noChangeAspect="1"/>
        </xdr:cNvPicPr>
      </xdr:nvPicPr>
      <xdr:blipFill>
        <a:blip xmlns:r="http://schemas.openxmlformats.org/officeDocument/2006/relationships" r:embed="rId1"/>
        <a:stretch>
          <a:fillRect/>
        </a:stretch>
      </xdr:blipFill>
      <xdr:spPr>
        <a:xfrm>
          <a:off x="0" y="0"/>
          <a:ext cx="7772400" cy="10058400"/>
        </a:xfrm>
        <a:prstGeom prst="rect">
          <a:avLst/>
        </a:prstGeom>
      </xdr:spPr>
    </xdr:pic>
    <xdr:clientData/>
  </xdr:twoCellAnchor>
  <xdr:twoCellAnchor editAs="oneCell">
    <xdr:from>
      <xdr:col>0</xdr:col>
      <xdr:colOff>0</xdr:colOff>
      <xdr:row>53</xdr:row>
      <xdr:rowOff>166688</xdr:rowOff>
    </xdr:from>
    <xdr:to>
      <xdr:col>12</xdr:col>
      <xdr:colOff>342900</xdr:colOff>
      <xdr:row>106</xdr:row>
      <xdr:rowOff>128588</xdr:rowOff>
    </xdr:to>
    <xdr:pic>
      <xdr:nvPicPr>
        <xdr:cNvPr id="13" name="Picture 12">
          <a:extLst>
            <a:ext uri="{FF2B5EF4-FFF2-40B4-BE49-F238E27FC236}">
              <a16:creationId xmlns:a16="http://schemas.microsoft.com/office/drawing/2014/main" id="{E973EFED-9759-4AF0-B4A7-BDC7559E5F9B}"/>
            </a:ext>
          </a:extLst>
        </xdr:cNvPr>
        <xdr:cNvPicPr>
          <a:picLocks noChangeAspect="1"/>
        </xdr:cNvPicPr>
      </xdr:nvPicPr>
      <xdr:blipFill>
        <a:blip xmlns:r="http://schemas.openxmlformats.org/officeDocument/2006/relationships" r:embed="rId2"/>
        <a:stretch>
          <a:fillRect/>
        </a:stretch>
      </xdr:blipFill>
      <xdr:spPr>
        <a:xfrm>
          <a:off x="0" y="10263188"/>
          <a:ext cx="7772400" cy="10058400"/>
        </a:xfrm>
        <a:prstGeom prst="rect">
          <a:avLst/>
        </a:prstGeom>
      </xdr:spPr>
    </xdr:pic>
    <xdr:clientData/>
  </xdr:twoCellAnchor>
  <xdr:twoCellAnchor editAs="oneCell">
    <xdr:from>
      <xdr:col>0</xdr:col>
      <xdr:colOff>0</xdr:colOff>
      <xdr:row>107</xdr:row>
      <xdr:rowOff>0</xdr:rowOff>
    </xdr:from>
    <xdr:to>
      <xdr:col>12</xdr:col>
      <xdr:colOff>342900</xdr:colOff>
      <xdr:row>159</xdr:row>
      <xdr:rowOff>152400</xdr:rowOff>
    </xdr:to>
    <xdr:pic>
      <xdr:nvPicPr>
        <xdr:cNvPr id="15" name="Picture 14">
          <a:extLst>
            <a:ext uri="{FF2B5EF4-FFF2-40B4-BE49-F238E27FC236}">
              <a16:creationId xmlns:a16="http://schemas.microsoft.com/office/drawing/2014/main" id="{FA3D1CD7-314E-40C4-B7BB-3418EE7B3411}"/>
            </a:ext>
          </a:extLst>
        </xdr:cNvPr>
        <xdr:cNvPicPr>
          <a:picLocks noChangeAspect="1"/>
        </xdr:cNvPicPr>
      </xdr:nvPicPr>
      <xdr:blipFill>
        <a:blip xmlns:r="http://schemas.openxmlformats.org/officeDocument/2006/relationships" r:embed="rId3"/>
        <a:stretch>
          <a:fillRect/>
        </a:stretch>
      </xdr:blipFill>
      <xdr:spPr>
        <a:xfrm>
          <a:off x="0" y="20383500"/>
          <a:ext cx="7772400" cy="10058400"/>
        </a:xfrm>
        <a:prstGeom prst="rect">
          <a:avLst/>
        </a:prstGeom>
      </xdr:spPr>
    </xdr:pic>
    <xdr:clientData/>
  </xdr:twoCellAnchor>
  <xdr:twoCellAnchor editAs="oneCell">
    <xdr:from>
      <xdr:col>0</xdr:col>
      <xdr:colOff>0</xdr:colOff>
      <xdr:row>160</xdr:row>
      <xdr:rowOff>0</xdr:rowOff>
    </xdr:from>
    <xdr:to>
      <xdr:col>12</xdr:col>
      <xdr:colOff>342900</xdr:colOff>
      <xdr:row>177</xdr:row>
      <xdr:rowOff>71437</xdr:rowOff>
    </xdr:to>
    <xdr:pic>
      <xdr:nvPicPr>
        <xdr:cNvPr id="17" name="Picture 16">
          <a:extLst>
            <a:ext uri="{FF2B5EF4-FFF2-40B4-BE49-F238E27FC236}">
              <a16:creationId xmlns:a16="http://schemas.microsoft.com/office/drawing/2014/main" id="{1B0FDDED-7A20-4D66-8D07-5C6728FE434C}"/>
            </a:ext>
          </a:extLst>
        </xdr:cNvPr>
        <xdr:cNvPicPr>
          <a:picLocks noChangeAspect="1"/>
        </xdr:cNvPicPr>
      </xdr:nvPicPr>
      <xdr:blipFill rotWithShape="1">
        <a:blip xmlns:r="http://schemas.openxmlformats.org/officeDocument/2006/relationships" r:embed="rId4"/>
        <a:srcRect b="67093"/>
        <a:stretch/>
      </xdr:blipFill>
      <xdr:spPr>
        <a:xfrm>
          <a:off x="0" y="30480000"/>
          <a:ext cx="7772400" cy="3309937"/>
        </a:xfrm>
        <a:prstGeom prst="rect">
          <a:avLst/>
        </a:prstGeom>
      </xdr:spPr>
    </xdr:pic>
    <xdr:clientData/>
  </xdr:twoCellAnchor>
  <xdr:twoCellAnchor editAs="oneCell">
    <xdr:from>
      <xdr:col>0</xdr:col>
      <xdr:colOff>0</xdr:colOff>
      <xdr:row>178</xdr:row>
      <xdr:rowOff>0</xdr:rowOff>
    </xdr:from>
    <xdr:to>
      <xdr:col>12</xdr:col>
      <xdr:colOff>342900</xdr:colOff>
      <xdr:row>230</xdr:row>
      <xdr:rowOff>152400</xdr:rowOff>
    </xdr:to>
    <xdr:pic>
      <xdr:nvPicPr>
        <xdr:cNvPr id="19" name="Picture 18">
          <a:extLst>
            <a:ext uri="{FF2B5EF4-FFF2-40B4-BE49-F238E27FC236}">
              <a16:creationId xmlns:a16="http://schemas.microsoft.com/office/drawing/2014/main" id="{3455BCC7-8262-4F91-98D6-3B662600818E}"/>
            </a:ext>
          </a:extLst>
        </xdr:cNvPr>
        <xdr:cNvPicPr>
          <a:picLocks noChangeAspect="1"/>
        </xdr:cNvPicPr>
      </xdr:nvPicPr>
      <xdr:blipFill>
        <a:blip xmlns:r="http://schemas.openxmlformats.org/officeDocument/2006/relationships" r:embed="rId5"/>
        <a:stretch>
          <a:fillRect/>
        </a:stretch>
      </xdr:blipFill>
      <xdr:spPr>
        <a:xfrm>
          <a:off x="0" y="33909000"/>
          <a:ext cx="7772400" cy="10058400"/>
        </a:xfrm>
        <a:prstGeom prst="rect">
          <a:avLst/>
        </a:prstGeom>
      </xdr:spPr>
    </xdr:pic>
    <xdr:clientData/>
  </xdr:twoCellAnchor>
  <xdr:twoCellAnchor editAs="oneCell">
    <xdr:from>
      <xdr:col>0</xdr:col>
      <xdr:colOff>0</xdr:colOff>
      <xdr:row>231</xdr:row>
      <xdr:rowOff>0</xdr:rowOff>
    </xdr:from>
    <xdr:to>
      <xdr:col>12</xdr:col>
      <xdr:colOff>342900</xdr:colOff>
      <xdr:row>283</xdr:row>
      <xdr:rowOff>152400</xdr:rowOff>
    </xdr:to>
    <xdr:pic>
      <xdr:nvPicPr>
        <xdr:cNvPr id="21" name="Picture 20">
          <a:extLst>
            <a:ext uri="{FF2B5EF4-FFF2-40B4-BE49-F238E27FC236}">
              <a16:creationId xmlns:a16="http://schemas.microsoft.com/office/drawing/2014/main" id="{66BF4B0B-55A7-4E5D-9F44-DD9DCEDF642E}"/>
            </a:ext>
          </a:extLst>
        </xdr:cNvPr>
        <xdr:cNvPicPr>
          <a:picLocks noChangeAspect="1"/>
        </xdr:cNvPicPr>
      </xdr:nvPicPr>
      <xdr:blipFill>
        <a:blip xmlns:r="http://schemas.openxmlformats.org/officeDocument/2006/relationships" r:embed="rId6"/>
        <a:stretch>
          <a:fillRect/>
        </a:stretch>
      </xdr:blipFill>
      <xdr:spPr>
        <a:xfrm>
          <a:off x="0" y="44005500"/>
          <a:ext cx="7772400" cy="10058400"/>
        </a:xfrm>
        <a:prstGeom prst="rect">
          <a:avLst/>
        </a:prstGeom>
      </xdr:spPr>
    </xdr:pic>
    <xdr:clientData/>
  </xdr:twoCellAnchor>
  <xdr:twoCellAnchor editAs="oneCell">
    <xdr:from>
      <xdr:col>0</xdr:col>
      <xdr:colOff>0</xdr:colOff>
      <xdr:row>284</xdr:row>
      <xdr:rowOff>0</xdr:rowOff>
    </xdr:from>
    <xdr:to>
      <xdr:col>12</xdr:col>
      <xdr:colOff>342900</xdr:colOff>
      <xdr:row>336</xdr:row>
      <xdr:rowOff>152400</xdr:rowOff>
    </xdr:to>
    <xdr:pic>
      <xdr:nvPicPr>
        <xdr:cNvPr id="23" name="Picture 22">
          <a:extLst>
            <a:ext uri="{FF2B5EF4-FFF2-40B4-BE49-F238E27FC236}">
              <a16:creationId xmlns:a16="http://schemas.microsoft.com/office/drawing/2014/main" id="{2B0B2425-8D91-49EE-9943-1DD7E4F4B27C}"/>
            </a:ext>
          </a:extLst>
        </xdr:cNvPr>
        <xdr:cNvPicPr>
          <a:picLocks noChangeAspect="1"/>
        </xdr:cNvPicPr>
      </xdr:nvPicPr>
      <xdr:blipFill>
        <a:blip xmlns:r="http://schemas.openxmlformats.org/officeDocument/2006/relationships" r:embed="rId7"/>
        <a:stretch>
          <a:fillRect/>
        </a:stretch>
      </xdr:blipFill>
      <xdr:spPr>
        <a:xfrm>
          <a:off x="0" y="54102000"/>
          <a:ext cx="7772400" cy="10058400"/>
        </a:xfrm>
        <a:prstGeom prst="rect">
          <a:avLst/>
        </a:prstGeom>
      </xdr:spPr>
    </xdr:pic>
    <xdr:clientData/>
  </xdr:twoCellAnchor>
  <xdr:twoCellAnchor editAs="oneCell">
    <xdr:from>
      <xdr:col>0</xdr:col>
      <xdr:colOff>0</xdr:colOff>
      <xdr:row>337</xdr:row>
      <xdr:rowOff>0</xdr:rowOff>
    </xdr:from>
    <xdr:to>
      <xdr:col>12</xdr:col>
      <xdr:colOff>342900</xdr:colOff>
      <xdr:row>389</xdr:row>
      <xdr:rowOff>152400</xdr:rowOff>
    </xdr:to>
    <xdr:pic>
      <xdr:nvPicPr>
        <xdr:cNvPr id="25" name="Picture 24">
          <a:extLst>
            <a:ext uri="{FF2B5EF4-FFF2-40B4-BE49-F238E27FC236}">
              <a16:creationId xmlns:a16="http://schemas.microsoft.com/office/drawing/2014/main" id="{5A5F5E7D-066D-4F6F-8AB4-B227677A72B3}"/>
            </a:ext>
          </a:extLst>
        </xdr:cNvPr>
        <xdr:cNvPicPr>
          <a:picLocks noChangeAspect="1"/>
        </xdr:cNvPicPr>
      </xdr:nvPicPr>
      <xdr:blipFill>
        <a:blip xmlns:r="http://schemas.openxmlformats.org/officeDocument/2006/relationships" r:embed="rId8"/>
        <a:stretch>
          <a:fillRect/>
        </a:stretch>
      </xdr:blipFill>
      <xdr:spPr>
        <a:xfrm>
          <a:off x="0" y="64198500"/>
          <a:ext cx="7772400" cy="10058400"/>
        </a:xfrm>
        <a:prstGeom prst="rect">
          <a:avLst/>
        </a:prstGeom>
      </xdr:spPr>
    </xdr:pic>
    <xdr:clientData/>
  </xdr:twoCellAnchor>
  <xdr:twoCellAnchor editAs="oneCell">
    <xdr:from>
      <xdr:col>0</xdr:col>
      <xdr:colOff>0</xdr:colOff>
      <xdr:row>390</xdr:row>
      <xdr:rowOff>0</xdr:rowOff>
    </xdr:from>
    <xdr:to>
      <xdr:col>12</xdr:col>
      <xdr:colOff>342900</xdr:colOff>
      <xdr:row>442</xdr:row>
      <xdr:rowOff>152400</xdr:rowOff>
    </xdr:to>
    <xdr:pic>
      <xdr:nvPicPr>
        <xdr:cNvPr id="27" name="Picture 26">
          <a:extLst>
            <a:ext uri="{FF2B5EF4-FFF2-40B4-BE49-F238E27FC236}">
              <a16:creationId xmlns:a16="http://schemas.microsoft.com/office/drawing/2014/main" id="{D29D7055-BA61-4327-83EC-E20B5A416699}"/>
            </a:ext>
          </a:extLst>
        </xdr:cNvPr>
        <xdr:cNvPicPr>
          <a:picLocks noChangeAspect="1"/>
        </xdr:cNvPicPr>
      </xdr:nvPicPr>
      <xdr:blipFill>
        <a:blip xmlns:r="http://schemas.openxmlformats.org/officeDocument/2006/relationships" r:embed="rId9"/>
        <a:stretch>
          <a:fillRect/>
        </a:stretch>
      </xdr:blipFill>
      <xdr:spPr>
        <a:xfrm>
          <a:off x="0" y="74295000"/>
          <a:ext cx="7772400" cy="10058400"/>
        </a:xfrm>
        <a:prstGeom prst="rect">
          <a:avLst/>
        </a:prstGeom>
      </xdr:spPr>
    </xdr:pic>
    <xdr:clientData/>
  </xdr:twoCellAnchor>
  <xdr:twoCellAnchor editAs="oneCell">
    <xdr:from>
      <xdr:col>0</xdr:col>
      <xdr:colOff>0</xdr:colOff>
      <xdr:row>443</xdr:row>
      <xdr:rowOff>0</xdr:rowOff>
    </xdr:from>
    <xdr:to>
      <xdr:col>12</xdr:col>
      <xdr:colOff>342900</xdr:colOff>
      <xdr:row>495</xdr:row>
      <xdr:rowOff>152400</xdr:rowOff>
    </xdr:to>
    <xdr:pic>
      <xdr:nvPicPr>
        <xdr:cNvPr id="29" name="Picture 28">
          <a:extLst>
            <a:ext uri="{FF2B5EF4-FFF2-40B4-BE49-F238E27FC236}">
              <a16:creationId xmlns:a16="http://schemas.microsoft.com/office/drawing/2014/main" id="{D7BF746E-64F1-4844-A7AD-0C5C8B218702}"/>
            </a:ext>
          </a:extLst>
        </xdr:cNvPr>
        <xdr:cNvPicPr>
          <a:picLocks noChangeAspect="1"/>
        </xdr:cNvPicPr>
      </xdr:nvPicPr>
      <xdr:blipFill>
        <a:blip xmlns:r="http://schemas.openxmlformats.org/officeDocument/2006/relationships" r:embed="rId10"/>
        <a:stretch>
          <a:fillRect/>
        </a:stretch>
      </xdr:blipFill>
      <xdr:spPr>
        <a:xfrm>
          <a:off x="0" y="84391500"/>
          <a:ext cx="7772400" cy="10058400"/>
        </a:xfrm>
        <a:prstGeom prst="rect">
          <a:avLst/>
        </a:prstGeom>
      </xdr:spPr>
    </xdr:pic>
    <xdr:clientData/>
  </xdr:twoCellAnchor>
  <xdr:twoCellAnchor editAs="oneCell">
    <xdr:from>
      <xdr:col>0</xdr:col>
      <xdr:colOff>0</xdr:colOff>
      <xdr:row>496</xdr:row>
      <xdr:rowOff>0</xdr:rowOff>
    </xdr:from>
    <xdr:to>
      <xdr:col>12</xdr:col>
      <xdr:colOff>342900</xdr:colOff>
      <xdr:row>548</xdr:row>
      <xdr:rowOff>152400</xdr:rowOff>
    </xdr:to>
    <xdr:pic>
      <xdr:nvPicPr>
        <xdr:cNvPr id="31" name="Picture 30">
          <a:extLst>
            <a:ext uri="{FF2B5EF4-FFF2-40B4-BE49-F238E27FC236}">
              <a16:creationId xmlns:a16="http://schemas.microsoft.com/office/drawing/2014/main" id="{A4608F57-BA1E-486C-960C-35ACBE08A0C8}"/>
            </a:ext>
          </a:extLst>
        </xdr:cNvPr>
        <xdr:cNvPicPr>
          <a:picLocks noChangeAspect="1"/>
        </xdr:cNvPicPr>
      </xdr:nvPicPr>
      <xdr:blipFill>
        <a:blip xmlns:r="http://schemas.openxmlformats.org/officeDocument/2006/relationships" r:embed="rId11"/>
        <a:stretch>
          <a:fillRect/>
        </a:stretch>
      </xdr:blipFill>
      <xdr:spPr>
        <a:xfrm>
          <a:off x="0" y="94488000"/>
          <a:ext cx="7772400" cy="10058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ruralcomm-my.sharepoint.com/Users/jvandenbergh/Documents/Forms%20Templates/Rates/Sand%20Box/Metered%20Model%2011-11-19%20Tes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CIP"/>
      <sheetName val="Budget"/>
      <sheetName val="Fix-Var"/>
      <sheetName val="Sales"/>
      <sheetName val="Rates"/>
      <sheetName val="Graphs"/>
      <sheetName val="Rev Summary"/>
      <sheetName val="Reserve Calcs"/>
      <sheetName val="Revenue Y1"/>
      <sheetName val="Revenue Y2"/>
      <sheetName val="Revenue Y3"/>
      <sheetName val="Revenue Y4"/>
      <sheetName val="Revenue Y5"/>
      <sheetName val="Revisions"/>
    </sheetNames>
    <sheetDataSet>
      <sheetData sheetId="0">
        <row r="1">
          <cell r="C1" t="str">
            <v>Water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289"/>
  <sheetViews>
    <sheetView zoomScaleNormal="100" workbookViewId="0">
      <selection activeCell="F17" sqref="F17"/>
    </sheetView>
  </sheetViews>
  <sheetFormatPr defaultColWidth="9.140625" defaultRowHeight="12.75" x14ac:dyDescent="0.2"/>
  <cols>
    <col min="1" max="1" width="28.42578125" style="10" customWidth="1"/>
    <col min="2" max="2" width="13.140625" style="10" customWidth="1"/>
    <col min="3" max="3" width="11.42578125" style="10" customWidth="1"/>
    <col min="4" max="7" width="10.85546875" style="10" customWidth="1"/>
    <col min="8" max="8" width="12" style="31" customWidth="1"/>
    <col min="9" max="9" width="10.7109375" style="10" customWidth="1"/>
    <col min="10" max="10" width="10.5703125" style="10" customWidth="1"/>
    <col min="11" max="11" width="10.85546875" style="10" customWidth="1"/>
    <col min="12" max="12" width="11" style="10" customWidth="1"/>
    <col min="13" max="16384" width="9.140625" style="10"/>
  </cols>
  <sheetData>
    <row r="1" spans="1:26" x14ac:dyDescent="0.2">
      <c r="A1" s="4" t="s">
        <v>16</v>
      </c>
      <c r="B1" s="227" t="s">
        <v>73</v>
      </c>
      <c r="C1" s="228" t="s">
        <v>74</v>
      </c>
      <c r="D1" s="5"/>
      <c r="E1" s="5"/>
      <c r="F1" s="5"/>
      <c r="G1" s="22"/>
      <c r="H1" s="23" t="s">
        <v>170</v>
      </c>
      <c r="I1" s="5"/>
      <c r="J1" s="5"/>
      <c r="K1" s="5"/>
      <c r="L1" s="24"/>
      <c r="M1" s="24"/>
      <c r="N1" s="24"/>
      <c r="T1" s="10" t="s">
        <v>25</v>
      </c>
      <c r="U1" s="10" t="s">
        <v>0</v>
      </c>
      <c r="V1" s="10" t="s">
        <v>26</v>
      </c>
      <c r="Y1" s="10" t="s">
        <v>71</v>
      </c>
    </row>
    <row r="2" spans="1:26" x14ac:dyDescent="0.2">
      <c r="A2" s="6"/>
      <c r="B2" s="7"/>
      <c r="C2" s="7"/>
      <c r="D2" s="7"/>
      <c r="E2" s="7"/>
      <c r="F2" s="7"/>
      <c r="G2" s="26"/>
      <c r="H2" s="182" t="s">
        <v>45</v>
      </c>
      <c r="I2" s="183"/>
      <c r="J2" s="183"/>
      <c r="K2" s="183"/>
      <c r="L2" s="14"/>
      <c r="M2" s="14"/>
      <c r="N2" s="14"/>
      <c r="T2" s="29" t="s">
        <v>69</v>
      </c>
      <c r="U2" s="29" t="s">
        <v>67</v>
      </c>
      <c r="V2" s="29"/>
      <c r="W2" s="29"/>
      <c r="X2" s="25"/>
      <c r="Y2" s="25" t="s">
        <v>70</v>
      </c>
    </row>
    <row r="3" spans="1:26" ht="15" x14ac:dyDescent="0.25">
      <c r="A3" s="7"/>
      <c r="B3" s="18" t="s">
        <v>81</v>
      </c>
      <c r="C3" s="17" t="s">
        <v>180</v>
      </c>
      <c r="D3" s="9"/>
      <c r="E3" s="7"/>
      <c r="F3" s="7"/>
      <c r="G3" s="26"/>
      <c r="H3" s="27" t="s">
        <v>47</v>
      </c>
      <c r="I3" s="7"/>
      <c r="J3" s="7"/>
      <c r="K3" s="7"/>
      <c r="L3" s="184" t="s">
        <v>55</v>
      </c>
      <c r="M3" s="7"/>
      <c r="N3" s="7"/>
      <c r="T3" t="s">
        <v>74</v>
      </c>
      <c r="U3" t="s">
        <v>75</v>
      </c>
      <c r="V3" t="s">
        <v>76</v>
      </c>
      <c r="W3" t="s">
        <v>77</v>
      </c>
      <c r="X3" t="s">
        <v>78</v>
      </c>
      <c r="Y3" t="s">
        <v>79</v>
      </c>
      <c r="Z3" t="s">
        <v>80</v>
      </c>
    </row>
    <row r="4" spans="1:26" x14ac:dyDescent="0.2">
      <c r="A4" s="7"/>
      <c r="B4" s="8" t="s">
        <v>17</v>
      </c>
      <c r="C4" s="21"/>
      <c r="E4" s="7"/>
      <c r="F4" s="7"/>
      <c r="G4" s="26"/>
      <c r="H4" s="28" t="s">
        <v>48</v>
      </c>
      <c r="I4" s="7"/>
      <c r="J4" s="7"/>
      <c r="K4" s="7"/>
      <c r="L4" s="7"/>
      <c r="M4" s="7"/>
      <c r="N4" s="7"/>
    </row>
    <row r="5" spans="1:26" x14ac:dyDescent="0.2">
      <c r="A5" s="7"/>
      <c r="B5" s="8"/>
      <c r="E5" s="7"/>
      <c r="F5" s="7"/>
      <c r="G5" s="26"/>
      <c r="H5" s="27" t="s">
        <v>56</v>
      </c>
      <c r="I5" s="7"/>
      <c r="J5" s="7"/>
      <c r="K5" s="7"/>
      <c r="L5" s="7"/>
      <c r="M5" s="7"/>
      <c r="N5" s="7"/>
    </row>
    <row r="6" spans="1:26" x14ac:dyDescent="0.2">
      <c r="A6" s="6" t="s">
        <v>38</v>
      </c>
      <c r="B6" s="8" t="s">
        <v>39</v>
      </c>
      <c r="C6" s="30"/>
      <c r="D6" s="10" t="s">
        <v>43</v>
      </c>
      <c r="E6" s="7"/>
      <c r="F6" s="7"/>
      <c r="G6" s="26"/>
      <c r="H6" s="34"/>
      <c r="I6" s="7"/>
      <c r="J6" s="7"/>
      <c r="K6" s="7"/>
      <c r="L6" s="7"/>
      <c r="M6" s="7"/>
      <c r="N6" s="7"/>
    </row>
    <row r="7" spans="1:26" x14ac:dyDescent="0.2">
      <c r="A7" s="7"/>
      <c r="B7" s="8" t="s">
        <v>40</v>
      </c>
      <c r="C7" s="32"/>
      <c r="D7" s="10" t="s">
        <v>44</v>
      </c>
      <c r="E7" s="7"/>
      <c r="F7" s="7"/>
      <c r="G7" s="26"/>
      <c r="H7" s="28"/>
      <c r="I7" s="7"/>
      <c r="J7" s="7"/>
      <c r="K7" s="7"/>
      <c r="L7" s="7"/>
      <c r="M7" s="7"/>
      <c r="N7" s="7"/>
    </row>
    <row r="8" spans="1:26" x14ac:dyDescent="0.2">
      <c r="A8" s="7"/>
      <c r="B8" s="8" t="s">
        <v>41</v>
      </c>
      <c r="C8" s="33"/>
      <c r="D8" s="10" t="s">
        <v>43</v>
      </c>
      <c r="E8" s="7"/>
      <c r="F8" s="7"/>
      <c r="G8" s="26"/>
      <c r="H8" s="35"/>
      <c r="I8" s="7"/>
      <c r="J8" s="7"/>
      <c r="K8" s="7"/>
      <c r="L8" s="7"/>
      <c r="M8" s="7"/>
      <c r="N8" s="7"/>
    </row>
    <row r="9" spans="1:26" x14ac:dyDescent="0.2">
      <c r="A9" s="7"/>
      <c r="B9" s="8"/>
      <c r="E9" s="7"/>
      <c r="F9" s="7"/>
      <c r="G9" s="26"/>
      <c r="H9" s="28"/>
      <c r="I9" s="7"/>
      <c r="J9" s="7"/>
      <c r="K9" s="7"/>
      <c r="L9" s="7"/>
      <c r="M9" s="7"/>
      <c r="N9" s="7"/>
    </row>
    <row r="10" spans="1:26" x14ac:dyDescent="0.2">
      <c r="A10" s="6" t="s">
        <v>42</v>
      </c>
      <c r="B10" s="8"/>
      <c r="E10" s="7"/>
      <c r="F10" s="7"/>
      <c r="G10" s="26"/>
      <c r="H10" s="35"/>
      <c r="I10" s="7"/>
      <c r="J10" s="7"/>
      <c r="K10" s="7"/>
      <c r="L10" s="7"/>
      <c r="M10" s="7"/>
      <c r="N10" s="7"/>
    </row>
    <row r="11" spans="1:26" x14ac:dyDescent="0.2">
      <c r="A11" s="7"/>
      <c r="B11" s="8" t="s">
        <v>32</v>
      </c>
      <c r="C11" s="20">
        <v>0.5</v>
      </c>
      <c r="D11" s="7" t="s">
        <v>8</v>
      </c>
      <c r="E11" s="7"/>
      <c r="F11" s="7"/>
      <c r="G11" s="26"/>
      <c r="H11" s="35"/>
      <c r="I11" s="7"/>
      <c r="J11" s="7"/>
      <c r="K11" s="7"/>
      <c r="L11" s="7"/>
      <c r="M11" s="7"/>
      <c r="N11" s="7"/>
    </row>
    <row r="12" spans="1:26" x14ac:dyDescent="0.2">
      <c r="A12" s="7"/>
      <c r="B12" s="8" t="s">
        <v>6</v>
      </c>
      <c r="C12" s="15">
        <v>2.1</v>
      </c>
      <c r="D12" s="7" t="s">
        <v>8</v>
      </c>
      <c r="E12" s="7"/>
      <c r="F12" s="7"/>
      <c r="G12" s="36"/>
      <c r="H12" s="35"/>
    </row>
    <row r="13" spans="1:26" x14ac:dyDescent="0.2">
      <c r="A13" s="7"/>
      <c r="B13" s="8" t="s">
        <v>7</v>
      </c>
      <c r="C13" s="15">
        <v>2.9</v>
      </c>
      <c r="D13" s="7" t="s">
        <v>8</v>
      </c>
      <c r="E13" s="7"/>
      <c r="F13" s="7"/>
      <c r="G13" s="36"/>
      <c r="H13" s="35"/>
    </row>
    <row r="14" spans="1:26" x14ac:dyDescent="0.2">
      <c r="C14" s="11"/>
      <c r="H14" s="35"/>
    </row>
    <row r="15" spans="1:26" x14ac:dyDescent="0.2">
      <c r="A15" s="12"/>
      <c r="B15" s="13" t="s">
        <v>33</v>
      </c>
      <c r="C15" s="15">
        <v>4.5</v>
      </c>
      <c r="D15" s="14" t="s">
        <v>8</v>
      </c>
      <c r="H15" s="35"/>
    </row>
    <row r="16" spans="1:26" x14ac:dyDescent="0.2">
      <c r="B16" s="41" t="s">
        <v>34</v>
      </c>
      <c r="C16" s="20">
        <v>0</v>
      </c>
      <c r="D16" s="7" t="s">
        <v>8</v>
      </c>
      <c r="E16" s="25" t="s">
        <v>18</v>
      </c>
      <c r="H16" s="35"/>
    </row>
    <row r="18" spans="1:20" s="25" customFormat="1" ht="15" x14ac:dyDescent="0.25">
      <c r="A18" s="25" t="s">
        <v>64</v>
      </c>
      <c r="B18" s="223"/>
      <c r="C18"/>
      <c r="D18"/>
      <c r="E18"/>
      <c r="F18"/>
      <c r="G18"/>
      <c r="H18"/>
      <c r="I18"/>
      <c r="J18"/>
      <c r="K18"/>
      <c r="L18"/>
      <c r="M18"/>
      <c r="N18"/>
      <c r="O18"/>
      <c r="P18"/>
      <c r="Q18"/>
      <c r="R18"/>
      <c r="S18"/>
      <c r="T18"/>
    </row>
    <row r="19" spans="1:20" s="25" customFormat="1" ht="15" x14ac:dyDescent="0.25">
      <c r="B19" s="29"/>
      <c r="G19"/>
      <c r="H19"/>
      <c r="I19"/>
      <c r="J19"/>
      <c r="K19"/>
      <c r="L19"/>
      <c r="M19"/>
      <c r="N19"/>
      <c r="O19"/>
      <c r="P19"/>
      <c r="Q19"/>
      <c r="R19"/>
      <c r="S19"/>
      <c r="T19"/>
    </row>
    <row r="20" spans="1:20" s="25" customFormat="1" ht="15" x14ac:dyDescent="0.25">
      <c r="A20" s="37" t="s">
        <v>50</v>
      </c>
      <c r="G20"/>
      <c r="H20"/>
      <c r="I20"/>
      <c r="J20"/>
      <c r="K20"/>
      <c r="L20"/>
      <c r="M20"/>
      <c r="N20"/>
      <c r="O20"/>
      <c r="P20"/>
      <c r="Q20"/>
      <c r="R20"/>
      <c r="S20"/>
      <c r="T20"/>
    </row>
    <row r="21" spans="1:20" s="25" customFormat="1" ht="15" x14ac:dyDescent="0.25">
      <c r="A21" s="45" t="s">
        <v>49</v>
      </c>
      <c r="B21" s="25" t="s">
        <v>46</v>
      </c>
      <c r="C21" s="25" t="s">
        <v>21</v>
      </c>
      <c r="D21" s="25" t="s">
        <v>22</v>
      </c>
      <c r="E21" s="25" t="s">
        <v>2</v>
      </c>
      <c r="G21"/>
      <c r="H21"/>
      <c r="I21"/>
      <c r="J21"/>
      <c r="K21"/>
      <c r="L21"/>
      <c r="M21"/>
      <c r="N21"/>
      <c r="O21"/>
      <c r="P21"/>
      <c r="Q21"/>
      <c r="R21"/>
      <c r="S21"/>
      <c r="T21"/>
    </row>
    <row r="22" spans="1:20" s="25" customFormat="1" ht="15" x14ac:dyDescent="0.25">
      <c r="A22" s="46">
        <v>0</v>
      </c>
      <c r="B22" s="185">
        <v>20000</v>
      </c>
      <c r="C22" s="186">
        <v>1</v>
      </c>
      <c r="D22" s="186">
        <v>0</v>
      </c>
      <c r="E22" s="187">
        <f>1-C22-D22</f>
        <v>0</v>
      </c>
      <c r="G22"/>
      <c r="H22"/>
      <c r="I22"/>
      <c r="J22"/>
      <c r="K22"/>
      <c r="L22"/>
      <c r="M22"/>
      <c r="N22"/>
      <c r="O22"/>
      <c r="P22"/>
      <c r="Q22"/>
      <c r="R22"/>
      <c r="S22"/>
      <c r="T22"/>
    </row>
    <row r="23" spans="1:20" s="25" customFormat="1" ht="15" x14ac:dyDescent="0.25">
      <c r="A23" s="47">
        <f>B22+1</f>
        <v>20001</v>
      </c>
      <c r="B23" s="185">
        <v>100000</v>
      </c>
      <c r="C23" s="186">
        <v>0.25</v>
      </c>
      <c r="D23" s="186">
        <v>0</v>
      </c>
      <c r="E23" s="187">
        <f>1-C23-D23</f>
        <v>0.75</v>
      </c>
      <c r="G23"/>
      <c r="H23"/>
      <c r="I23"/>
      <c r="J23"/>
      <c r="K23"/>
      <c r="L23"/>
      <c r="M23"/>
      <c r="N23"/>
      <c r="O23"/>
      <c r="P23"/>
      <c r="Q23"/>
      <c r="R23"/>
      <c r="S23"/>
      <c r="T23"/>
    </row>
    <row r="24" spans="1:20" s="25" customFormat="1" ht="15" x14ac:dyDescent="0.25">
      <c r="A24" s="47">
        <f>B23+1</f>
        <v>100001</v>
      </c>
      <c r="B24" s="185">
        <v>500000</v>
      </c>
      <c r="C24" s="186">
        <v>0.15</v>
      </c>
      <c r="D24" s="186">
        <v>0.85</v>
      </c>
      <c r="E24" s="187">
        <f>1-C24-D24</f>
        <v>0</v>
      </c>
      <c r="G24"/>
      <c r="H24"/>
      <c r="I24"/>
      <c r="J24"/>
      <c r="K24"/>
      <c r="L24"/>
      <c r="M24"/>
      <c r="N24"/>
      <c r="O24"/>
      <c r="P24"/>
      <c r="Q24"/>
      <c r="R24"/>
      <c r="S24"/>
      <c r="T24"/>
    </row>
    <row r="25" spans="1:20" s="25" customFormat="1" ht="15" x14ac:dyDescent="0.25">
      <c r="A25" s="47">
        <f>B24+1</f>
        <v>500001</v>
      </c>
      <c r="B25" s="185">
        <v>9999999</v>
      </c>
      <c r="C25" s="186">
        <v>0.15</v>
      </c>
      <c r="D25" s="186">
        <v>0.85</v>
      </c>
      <c r="E25" s="187">
        <f>1-C25-D25</f>
        <v>0</v>
      </c>
      <c r="G25"/>
      <c r="H25"/>
      <c r="I25"/>
      <c r="J25"/>
      <c r="K25"/>
      <c r="L25"/>
      <c r="M25"/>
      <c r="N25"/>
      <c r="O25"/>
      <c r="P25"/>
      <c r="Q25"/>
      <c r="R25"/>
      <c r="S25"/>
      <c r="T25"/>
    </row>
    <row r="26" spans="1:20" s="25" customFormat="1" ht="15" x14ac:dyDescent="0.25">
      <c r="A26" s="47">
        <f>B25+1</f>
        <v>10000000</v>
      </c>
      <c r="B26" s="185">
        <v>9999999</v>
      </c>
      <c r="C26" s="186">
        <v>0.15</v>
      </c>
      <c r="D26" s="186">
        <v>0.85</v>
      </c>
      <c r="E26" s="187">
        <f>1-C26-D26</f>
        <v>0</v>
      </c>
      <c r="G26"/>
      <c r="H26"/>
      <c r="I26"/>
      <c r="J26"/>
      <c r="K26"/>
      <c r="L26"/>
      <c r="M26"/>
      <c r="N26"/>
      <c r="O26"/>
      <c r="P26"/>
      <c r="Q26"/>
      <c r="R26"/>
      <c r="S26"/>
      <c r="T26"/>
    </row>
    <row r="27" spans="1:20" s="25" customFormat="1" ht="15" x14ac:dyDescent="0.25">
      <c r="B27" s="1"/>
      <c r="C27" s="1"/>
      <c r="D27" s="1"/>
      <c r="E27" s="1"/>
      <c r="G27"/>
      <c r="H27"/>
      <c r="I27"/>
      <c r="J27"/>
      <c r="K27"/>
      <c r="L27"/>
      <c r="M27"/>
      <c r="N27"/>
      <c r="O27"/>
      <c r="P27"/>
      <c r="Q27"/>
      <c r="R27"/>
      <c r="S27"/>
      <c r="T27"/>
    </row>
    <row r="28" spans="1:20" s="25" customFormat="1" ht="15" x14ac:dyDescent="0.25">
      <c r="A28" s="37" t="s">
        <v>37</v>
      </c>
      <c r="B28" s="43">
        <v>5000</v>
      </c>
      <c r="C28" s="1" t="s">
        <v>65</v>
      </c>
      <c r="G28" s="35"/>
      <c r="O28"/>
      <c r="P28"/>
      <c r="Q28"/>
      <c r="R28"/>
      <c r="S28"/>
      <c r="T28"/>
    </row>
    <row r="29" spans="1:20" customFormat="1" ht="15" x14ac:dyDescent="0.25">
      <c r="A29" s="37"/>
      <c r="B29" s="1"/>
      <c r="C29" s="224"/>
      <c r="D29" s="1"/>
      <c r="E29" s="25"/>
      <c r="F29" s="25"/>
      <c r="G29" s="25"/>
      <c r="H29" s="35"/>
      <c r="I29" s="25"/>
      <c r="J29" s="25"/>
      <c r="K29" s="25"/>
      <c r="L29" s="25"/>
      <c r="M29" s="25"/>
      <c r="N29" s="25"/>
    </row>
    <row r="30" spans="1:20" customFormat="1" ht="15" customHeight="1" x14ac:dyDescent="0.25">
      <c r="A30" s="10"/>
      <c r="B30" s="1"/>
      <c r="C30" s="224"/>
      <c r="D30" s="1"/>
      <c r="E30" s="25"/>
      <c r="F30" s="25"/>
      <c r="G30" s="25"/>
      <c r="H30" s="35"/>
      <c r="I30" s="25"/>
      <c r="J30" s="25"/>
      <c r="K30" s="25"/>
      <c r="L30" s="25"/>
      <c r="M30" s="25"/>
      <c r="N30" s="25"/>
    </row>
    <row r="31" spans="1:20" customFormat="1" ht="15" customHeight="1" x14ac:dyDescent="0.25">
      <c r="A31" s="37" t="s">
        <v>66</v>
      </c>
      <c r="N31" s="25"/>
    </row>
    <row r="32" spans="1:20" customFormat="1" ht="15" x14ac:dyDescent="0.25">
      <c r="A32" s="25" t="s">
        <v>68</v>
      </c>
      <c r="B32" s="1"/>
      <c r="C32" s="224"/>
      <c r="D32" s="1"/>
      <c r="E32" s="25"/>
      <c r="F32" s="25"/>
      <c r="G32" s="25"/>
      <c r="H32" s="44">
        <v>15</v>
      </c>
      <c r="I32" s="25" t="s">
        <v>96</v>
      </c>
      <c r="J32" s="25"/>
      <c r="K32" s="25"/>
      <c r="L32" s="25"/>
      <c r="M32" s="25"/>
      <c r="N32" s="25"/>
    </row>
    <row r="33" customFormat="1" ht="15" x14ac:dyDescent="0.25"/>
    <row r="34" customFormat="1" ht="15" x14ac:dyDescent="0.25"/>
    <row r="35" customFormat="1" ht="15" x14ac:dyDescent="0.25"/>
    <row r="36" customFormat="1" ht="15" x14ac:dyDescent="0.25"/>
    <row r="37" customFormat="1" ht="15" x14ac:dyDescent="0.25"/>
    <row r="38" customFormat="1" ht="15" x14ac:dyDescent="0.25"/>
    <row r="39" customFormat="1" ht="15" x14ac:dyDescent="0.25"/>
    <row r="40" customFormat="1" ht="15" x14ac:dyDescent="0.25"/>
    <row r="41" customFormat="1" ht="15" x14ac:dyDescent="0.25"/>
    <row r="42" customFormat="1" ht="15" x14ac:dyDescent="0.25"/>
    <row r="43" customFormat="1" ht="15" x14ac:dyDescent="0.25"/>
    <row r="44" customFormat="1" ht="15" x14ac:dyDescent="0.25"/>
    <row r="45" customFormat="1" ht="15" x14ac:dyDescent="0.25"/>
    <row r="46" customFormat="1" ht="15" x14ac:dyDescent="0.25"/>
    <row r="47" customFormat="1" ht="15" x14ac:dyDescent="0.25"/>
    <row r="48" customFormat="1" ht="15" x14ac:dyDescent="0.25"/>
    <row r="49" customFormat="1" ht="15" x14ac:dyDescent="0.25"/>
    <row r="50" customFormat="1" ht="15" x14ac:dyDescent="0.25"/>
    <row r="51" customFormat="1" ht="15" x14ac:dyDescent="0.25"/>
    <row r="52" customFormat="1" ht="15" x14ac:dyDescent="0.25"/>
    <row r="53" customFormat="1" ht="15" x14ac:dyDescent="0.25"/>
    <row r="54" customFormat="1" ht="15" x14ac:dyDescent="0.25"/>
    <row r="55" customFormat="1" ht="15" x14ac:dyDescent="0.25"/>
    <row r="56" customFormat="1" ht="15" x14ac:dyDescent="0.25"/>
    <row r="57" customFormat="1" ht="15" x14ac:dyDescent="0.25"/>
    <row r="58" customFormat="1" ht="15" x14ac:dyDescent="0.25"/>
    <row r="59" customFormat="1" ht="15" x14ac:dyDescent="0.25"/>
    <row r="60" customFormat="1" ht="15" x14ac:dyDescent="0.25"/>
    <row r="61" customFormat="1" ht="15" x14ac:dyDescent="0.25"/>
    <row r="62" customFormat="1" ht="15" x14ac:dyDescent="0.25"/>
    <row r="63" customFormat="1" ht="15" x14ac:dyDescent="0.25"/>
    <row r="64" customFormat="1" ht="15" x14ac:dyDescent="0.25"/>
    <row r="65" customFormat="1" ht="15" x14ac:dyDescent="0.25"/>
    <row r="66" customFormat="1" ht="15" x14ac:dyDescent="0.25"/>
    <row r="67" customFormat="1" ht="15" x14ac:dyDescent="0.25"/>
    <row r="68" customFormat="1" ht="15" x14ac:dyDescent="0.25"/>
    <row r="69" customFormat="1" ht="15" x14ac:dyDescent="0.25"/>
    <row r="70" customFormat="1" ht="15" x14ac:dyDescent="0.25"/>
    <row r="71" customFormat="1" ht="15" x14ac:dyDescent="0.25"/>
    <row r="72" customFormat="1" ht="15" x14ac:dyDescent="0.25"/>
    <row r="73" customFormat="1" ht="15" x14ac:dyDescent="0.25"/>
    <row r="74" customFormat="1" ht="15" x14ac:dyDescent="0.25"/>
    <row r="75" customFormat="1" ht="15" x14ac:dyDescent="0.25"/>
    <row r="76" customFormat="1" ht="15" x14ac:dyDescent="0.25"/>
    <row r="77" customFormat="1" ht="15" x14ac:dyDescent="0.25"/>
    <row r="78" customFormat="1" ht="15" x14ac:dyDescent="0.25"/>
    <row r="79" customFormat="1" ht="15" x14ac:dyDescent="0.25"/>
    <row r="80" customFormat="1" ht="15" x14ac:dyDescent="0.25"/>
    <row r="81" customFormat="1" ht="15" x14ac:dyDescent="0.25"/>
    <row r="82" customFormat="1" ht="15" x14ac:dyDescent="0.25"/>
    <row r="83" customFormat="1" ht="15" x14ac:dyDescent="0.25"/>
    <row r="84" customFormat="1" ht="15" x14ac:dyDescent="0.25"/>
    <row r="85" customFormat="1" ht="15" x14ac:dyDescent="0.25"/>
    <row r="86" customFormat="1" ht="15" x14ac:dyDescent="0.25"/>
    <row r="87" customFormat="1" ht="15" x14ac:dyDescent="0.25"/>
    <row r="88" customFormat="1" ht="15" x14ac:dyDescent="0.25"/>
    <row r="89" customFormat="1" ht="15" x14ac:dyDescent="0.25"/>
    <row r="90" customFormat="1" ht="15" x14ac:dyDescent="0.25"/>
    <row r="91" customFormat="1" ht="15" x14ac:dyDescent="0.25"/>
    <row r="92" customFormat="1" ht="15" x14ac:dyDescent="0.25"/>
    <row r="93" customFormat="1" ht="15" x14ac:dyDescent="0.25"/>
    <row r="94" customFormat="1" ht="15" x14ac:dyDescent="0.25"/>
    <row r="95" customFormat="1" ht="15" x14ac:dyDescent="0.25"/>
    <row r="96" customFormat="1" ht="15" x14ac:dyDescent="0.25"/>
    <row r="97" customFormat="1" ht="15" x14ac:dyDescent="0.25"/>
    <row r="98" customFormat="1" ht="15" x14ac:dyDescent="0.25"/>
    <row r="99" customFormat="1" ht="15" x14ac:dyDescent="0.25"/>
    <row r="100" customFormat="1" ht="15" x14ac:dyDescent="0.25"/>
    <row r="101" customFormat="1" ht="15" x14ac:dyDescent="0.25"/>
    <row r="102" customFormat="1" ht="15" x14ac:dyDescent="0.25"/>
    <row r="103" customFormat="1" ht="15" x14ac:dyDescent="0.25"/>
    <row r="104" customFormat="1" ht="15" x14ac:dyDescent="0.25"/>
    <row r="105" customFormat="1" ht="15" x14ac:dyDescent="0.25"/>
    <row r="106" customFormat="1" ht="15" x14ac:dyDescent="0.25"/>
    <row r="107" customFormat="1" ht="15" x14ac:dyDescent="0.25"/>
    <row r="108" customFormat="1" ht="15" x14ac:dyDescent="0.25"/>
    <row r="109" customFormat="1" ht="15" x14ac:dyDescent="0.25"/>
    <row r="110" customFormat="1" ht="15" x14ac:dyDescent="0.25"/>
    <row r="111" customFormat="1" ht="15" x14ac:dyDescent="0.25"/>
    <row r="112" customFormat="1" ht="15" x14ac:dyDescent="0.25"/>
    <row r="113" customFormat="1" ht="15" x14ac:dyDescent="0.25"/>
    <row r="114" customFormat="1" ht="15" x14ac:dyDescent="0.25"/>
    <row r="115" customFormat="1" ht="15" x14ac:dyDescent="0.25"/>
    <row r="116" customFormat="1" ht="15" x14ac:dyDescent="0.25"/>
    <row r="117" customFormat="1" ht="15" x14ac:dyDescent="0.25"/>
    <row r="118" customFormat="1" ht="15" x14ac:dyDescent="0.25"/>
    <row r="119" customFormat="1" ht="15" x14ac:dyDescent="0.25"/>
    <row r="120" customFormat="1" ht="15" x14ac:dyDescent="0.25"/>
    <row r="121" customFormat="1" ht="15" x14ac:dyDescent="0.25"/>
    <row r="122" customFormat="1" ht="15" x14ac:dyDescent="0.25"/>
    <row r="123" customFormat="1" ht="15" x14ac:dyDescent="0.25"/>
    <row r="124" customFormat="1" ht="15" x14ac:dyDescent="0.25"/>
    <row r="125" customFormat="1" ht="15" x14ac:dyDescent="0.25"/>
    <row r="126" customFormat="1" ht="15" x14ac:dyDescent="0.25"/>
    <row r="127" customFormat="1" ht="15" x14ac:dyDescent="0.25"/>
    <row r="128" customFormat="1" ht="15" x14ac:dyDescent="0.25"/>
    <row r="129" customFormat="1" ht="15" x14ac:dyDescent="0.25"/>
    <row r="130" customFormat="1" ht="15" x14ac:dyDescent="0.25"/>
    <row r="131" customFormat="1" ht="15" x14ac:dyDescent="0.25"/>
    <row r="132" customFormat="1" ht="15" x14ac:dyDescent="0.25"/>
    <row r="133" customFormat="1" ht="15" x14ac:dyDescent="0.25"/>
    <row r="134" customFormat="1" ht="15" x14ac:dyDescent="0.25"/>
    <row r="135" customFormat="1" ht="15" x14ac:dyDescent="0.25"/>
    <row r="136" customFormat="1" ht="15" x14ac:dyDescent="0.25"/>
    <row r="137" customFormat="1" ht="15" x14ac:dyDescent="0.25"/>
    <row r="138" customFormat="1" ht="15" x14ac:dyDescent="0.25"/>
    <row r="139" customFormat="1" ht="15" x14ac:dyDescent="0.25"/>
    <row r="140" customFormat="1" ht="15" x14ac:dyDescent="0.25"/>
    <row r="141" customFormat="1" ht="15" x14ac:dyDescent="0.25"/>
    <row r="142" customFormat="1" ht="15" x14ac:dyDescent="0.25"/>
    <row r="143" customFormat="1" ht="15" x14ac:dyDescent="0.25"/>
    <row r="144" customFormat="1" ht="15" x14ac:dyDescent="0.25"/>
    <row r="145" customFormat="1" ht="15" x14ac:dyDescent="0.25"/>
    <row r="146" customFormat="1" ht="15" x14ac:dyDescent="0.25"/>
    <row r="147" customFormat="1" ht="15" x14ac:dyDescent="0.25"/>
    <row r="148" customFormat="1" ht="15" x14ac:dyDescent="0.25"/>
    <row r="149" customFormat="1" ht="15" x14ac:dyDescent="0.25"/>
    <row r="150" customFormat="1" ht="15" x14ac:dyDescent="0.25"/>
    <row r="151" customFormat="1" ht="15" x14ac:dyDescent="0.25"/>
    <row r="152" customFormat="1" ht="15" x14ac:dyDescent="0.25"/>
    <row r="153" customFormat="1" ht="15" x14ac:dyDescent="0.25"/>
    <row r="154" customFormat="1" ht="15" x14ac:dyDescent="0.25"/>
    <row r="155" customFormat="1" ht="15" x14ac:dyDescent="0.25"/>
    <row r="156" customFormat="1" ht="15" x14ac:dyDescent="0.25"/>
    <row r="157" customFormat="1" ht="15" x14ac:dyDescent="0.25"/>
    <row r="158" customFormat="1" ht="15" x14ac:dyDescent="0.25"/>
    <row r="159" customFormat="1" ht="15" x14ac:dyDescent="0.25"/>
    <row r="160" customFormat="1" ht="15" x14ac:dyDescent="0.25"/>
    <row r="161" customFormat="1" ht="15" x14ac:dyDescent="0.25"/>
    <row r="162" customFormat="1" ht="15" x14ac:dyDescent="0.25"/>
    <row r="163" customFormat="1" ht="15" x14ac:dyDescent="0.25"/>
    <row r="164" customFormat="1" ht="15" x14ac:dyDescent="0.25"/>
    <row r="165" customFormat="1" ht="15" x14ac:dyDescent="0.25"/>
    <row r="166" customFormat="1" ht="15" x14ac:dyDescent="0.25"/>
    <row r="167" customFormat="1" ht="15" x14ac:dyDescent="0.25"/>
    <row r="168" customFormat="1" ht="15" x14ac:dyDescent="0.25"/>
    <row r="169" customFormat="1" ht="15" x14ac:dyDescent="0.25"/>
    <row r="170" customFormat="1" ht="15" x14ac:dyDescent="0.25"/>
    <row r="171" customFormat="1" ht="15" x14ac:dyDescent="0.25"/>
    <row r="172" customFormat="1" ht="15" x14ac:dyDescent="0.25"/>
    <row r="173" customFormat="1" ht="15" x14ac:dyDescent="0.25"/>
    <row r="174" customFormat="1" ht="15" x14ac:dyDescent="0.25"/>
    <row r="175" customFormat="1" ht="15" x14ac:dyDescent="0.25"/>
    <row r="176" customFormat="1" ht="15" x14ac:dyDescent="0.25"/>
    <row r="177" customFormat="1" ht="15" x14ac:dyDescent="0.25"/>
    <row r="178" customFormat="1" ht="15" x14ac:dyDescent="0.25"/>
    <row r="179" customFormat="1" ht="15" x14ac:dyDescent="0.25"/>
    <row r="180" customFormat="1" ht="15" x14ac:dyDescent="0.25"/>
    <row r="181" customFormat="1" ht="15" x14ac:dyDescent="0.25"/>
    <row r="182" customFormat="1" ht="15" x14ac:dyDescent="0.25"/>
    <row r="183" customFormat="1" ht="15" x14ac:dyDescent="0.25"/>
    <row r="184" customFormat="1" ht="15" x14ac:dyDescent="0.25"/>
    <row r="185" customFormat="1" ht="15" x14ac:dyDescent="0.25"/>
    <row r="186" customFormat="1" ht="15" x14ac:dyDescent="0.25"/>
    <row r="187" customFormat="1" ht="15" x14ac:dyDescent="0.25"/>
    <row r="188" customFormat="1" ht="15" x14ac:dyDescent="0.25"/>
    <row r="189" customFormat="1" ht="15" x14ac:dyDescent="0.25"/>
    <row r="190" customFormat="1" ht="15" x14ac:dyDescent="0.25"/>
    <row r="191" customFormat="1" ht="15" x14ac:dyDescent="0.25"/>
    <row r="192" customFormat="1" ht="15" x14ac:dyDescent="0.25"/>
    <row r="193" customFormat="1" ht="15" x14ac:dyDescent="0.25"/>
    <row r="194" customFormat="1" ht="15" x14ac:dyDescent="0.25"/>
    <row r="195" customFormat="1" ht="15" x14ac:dyDescent="0.25"/>
    <row r="196" customFormat="1" ht="15" x14ac:dyDescent="0.25"/>
    <row r="197" customFormat="1" ht="15" x14ac:dyDescent="0.25"/>
    <row r="198" customFormat="1" ht="15" x14ac:dyDescent="0.25"/>
    <row r="199" customFormat="1" ht="15" x14ac:dyDescent="0.25"/>
    <row r="200" customFormat="1" ht="15" x14ac:dyDescent="0.25"/>
    <row r="201" customFormat="1" ht="15" x14ac:dyDescent="0.25"/>
    <row r="202" customFormat="1" ht="15" x14ac:dyDescent="0.25"/>
    <row r="203" customFormat="1" ht="15" x14ac:dyDescent="0.25"/>
    <row r="204" customFormat="1" ht="15" x14ac:dyDescent="0.25"/>
    <row r="205" customFormat="1" ht="15" x14ac:dyDescent="0.25"/>
    <row r="206" customFormat="1" ht="15" x14ac:dyDescent="0.25"/>
    <row r="207" customFormat="1" ht="15" x14ac:dyDescent="0.25"/>
    <row r="20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sheetData>
  <sheetProtection algorithmName="SHA-512" hashValue="Kb2vBBpB8Qsd65yk/09y5v/XrP2u39vJz6iQGfK2s5hODQ8oIFx6Q7sMX7h7q6T7S+cW6V9mKS8D+hdN7QyXYg==" saltValue="wghUvPsLRZh2onZpz9QwpQ==" spinCount="100000" sheet="1" objects="1" scenarios="1" formatCells="0"/>
  <dataConsolidate link="1"/>
  <conditionalFormatting sqref="H32">
    <cfRule type="expression" dxfId="0" priority="1">
      <formula>$F$67="All"</formula>
    </cfRule>
  </conditionalFormatting>
  <dataValidations xWindow="665" yWindow="622" count="14">
    <dataValidation allowBlank="1" showInputMessage="1" showErrorMessage="1" promptTitle="System Name" prompt="Enter the System's Name" sqref="C3" xr:uid="{00000000-0002-0000-0000-000000000000}"/>
    <dataValidation type="decimal" allowBlank="1" showInputMessage="1" showErrorMessage="1" promptTitle="Furre Inflation" prompt="Enter the estimated average FUTURE inflation of capital assets.  It will be used to estimate the future replacement cost of an asset.  Enter a value between -1 and 5%." sqref="C13" xr:uid="{00000000-0002-0000-0000-000001000000}">
      <formula1>-1</formula1>
      <formula2>5</formula2>
    </dataValidation>
    <dataValidation allowBlank="1" showInputMessage="1" showErrorMessage="1" promptTitle="System Number" prompt="Enter the number of the system as assigned by CDPH" sqref="C4" xr:uid="{00000000-0002-0000-0000-000002000000}"/>
    <dataValidation type="decimal" allowBlank="1" showInputMessage="1" showErrorMessage="1" errorTitle="ROI Range" error="Value must be between -1 and 5%" promptTitle="ROI" prompt="Enter the estimated Return on Investment (ROI) of future invested reserve funds.  Between -1 and 5%" sqref="C11" xr:uid="{00000000-0002-0000-0000-000003000000}">
      <formula1>-1</formula1>
      <formula2>5</formula2>
    </dataValidation>
    <dataValidation type="decimal" allowBlank="1" showInputMessage="1" showErrorMessage="1" promptTitle="Past Inflation" prompt="Enter the estimated average PAST inflation of capital assets since they were installed.  It will be used to estimate the current replacement cost of an asset.  Between -1 and 5%." sqref="C12" xr:uid="{00000000-0002-0000-0000-000004000000}">
      <formula1>-1</formula1>
      <formula2>5</formula2>
    </dataValidation>
    <dataValidation type="decimal" allowBlank="1" showInputMessage="1" showErrorMessage="1" promptTitle="Interest rate of future loans" prompt="Enter the average estimated interest rate that will be charged on future loans. Enter a value vetween 0 and 10%." sqref="C15" xr:uid="{00000000-0002-0000-0000-000005000000}">
      <formula1>0</formula1>
      <formula2>10</formula2>
    </dataValidation>
    <dataValidation type="decimal" allowBlank="1" showInputMessage="1" showErrorMessage="1" promptTitle="Loan Fees" prompt="Enter the estimated a verage loan fees of future loans.  Enter a value between 0 and 2%. " sqref="C16" xr:uid="{00000000-0002-0000-0000-000006000000}">
      <formula1>0</formula1>
      <formula2>2</formula2>
    </dataValidation>
    <dataValidation allowBlank="1" showInputMessage="1" showErrorMessage="1" promptTitle="Replacement Value" prompt="Enter the range of the tiers to fund replacment of assets with a specified combination of Cash, Grants and Loans.  This will be the DEFAULT settig for the funding options on the Reserves sheet.  You can override these settings in the Reserves sheet." sqref="B22" xr:uid="{00000000-0002-0000-0000-000007000000}"/>
    <dataValidation type="whole" allowBlank="1" showInputMessage="1" showErrorMessage="1" promptTitle="Capitalization Threshold" prompt="Enter the amount below which assets are not replaced from Capital Reserves, but from operating funds. Range is 0 to 50,000.  Any assets listed on the Reserves sheet with a replacement value less than the amunt entered will not be included in the CRP." sqref="B28 C29:C30 C32" xr:uid="{00000000-0002-0000-0000-000008000000}">
      <formula1>0</formula1>
      <formula2>50000</formula2>
    </dataValidation>
    <dataValidation allowBlank="1" showInputMessage="1" showErrorMessage="1" promptTitle="Enter Data" prompt="Only enter data in yellow cells." sqref="C6" xr:uid="{00000000-0002-0000-0000-000009000000}"/>
    <dataValidation allowBlank="1" showInputMessage="1" showErrorMessage="1" promptTitle="Calculated Fields" prompt="Blue cells are calculated.  Don't force data into blue cells; you'll regret it." sqref="C7" xr:uid="{00000000-0002-0000-0000-00000A000000}"/>
    <dataValidation allowBlank="1" showInputMessage="1" showErrorMessage="1" promptTitle="Blacked Out Cells" prompt="These blacked out cells sometimes turn yellow.  Only enter data in these cells when they are yellow.  All data in these cells will be ignored, unless they are yellow.  In other words, you can keep data in these cells, without affecting the calculations." sqref="C8" xr:uid="{00000000-0002-0000-0000-00000B000000}"/>
    <dataValidation type="whole" allowBlank="1" showInputMessage="1" showErrorMessage="1" promptTitle="Short Lived Asset Definition" prompt="Between 3 and 15 years" sqref="H32" xr:uid="{00000000-0002-0000-0000-00000C000000}">
      <formula1>3</formula1>
      <formula2>15</formula2>
    </dataValidation>
    <dataValidation type="list" allowBlank="1" showInputMessage="1" showErrorMessage="1" sqref="C1" xr:uid="{00000000-0002-0000-0000-00000D000000}">
      <formula1>$T$3:$Z$3</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3A2A-117C-490C-86FA-4F0C22E97C4D}">
  <dimension ref="A1:S207"/>
  <sheetViews>
    <sheetView tabSelected="1" zoomScaleNormal="100" workbookViewId="0">
      <pane xSplit="29490" topLeftCell="F1"/>
      <selection activeCell="D15" sqref="D15"/>
      <selection pane="topRight" activeCell="J1" sqref="J1"/>
    </sheetView>
  </sheetViews>
  <sheetFormatPr defaultRowHeight="15" x14ac:dyDescent="0.25"/>
  <cols>
    <col min="1" max="1" width="14.5703125" customWidth="1"/>
    <col min="2" max="2" width="50" customWidth="1"/>
    <col min="3" max="3" width="15.5703125" customWidth="1"/>
    <col min="4" max="4" width="24" customWidth="1"/>
    <col min="5" max="5" width="17.42578125" customWidth="1"/>
    <col min="6" max="6" width="19.42578125" customWidth="1"/>
    <col min="7" max="7" width="16.7109375" customWidth="1"/>
    <col min="8" max="8" width="25.42578125" customWidth="1"/>
    <col min="9" max="9" width="25" customWidth="1"/>
    <col min="10" max="10" width="20.28515625" customWidth="1"/>
    <col min="11" max="14" width="25" customWidth="1"/>
    <col min="15" max="15" width="30.42578125" customWidth="1"/>
    <col min="17" max="18" width="26.85546875" customWidth="1"/>
    <col min="19" max="19" width="63.85546875" customWidth="1"/>
  </cols>
  <sheetData>
    <row r="1" spans="1:19" ht="18" x14ac:dyDescent="0.25">
      <c r="A1" s="374" t="s">
        <v>172</v>
      </c>
      <c r="B1" s="374"/>
      <c r="C1" s="374"/>
      <c r="D1" s="374"/>
      <c r="E1" s="374"/>
      <c r="F1" s="374"/>
      <c r="G1" s="374"/>
      <c r="H1" s="374"/>
      <c r="I1" s="374"/>
      <c r="J1" s="374"/>
      <c r="K1" s="374"/>
      <c r="L1" s="374"/>
      <c r="M1" s="374"/>
      <c r="N1" s="374"/>
      <c r="O1" s="374"/>
    </row>
    <row r="2" spans="1:19" ht="18" x14ac:dyDescent="0.25">
      <c r="B2" s="284"/>
      <c r="C2" s="284"/>
      <c r="D2" s="284"/>
      <c r="E2" s="284"/>
      <c r="F2" s="284"/>
      <c r="G2" s="284"/>
      <c r="H2" s="284"/>
      <c r="I2" s="284"/>
      <c r="J2" s="284"/>
      <c r="K2" s="284"/>
      <c r="L2" s="284"/>
      <c r="M2" s="284"/>
      <c r="N2" s="284"/>
      <c r="O2" s="284"/>
    </row>
    <row r="3" spans="1:19" ht="37.5" customHeight="1" x14ac:dyDescent="0.3">
      <c r="A3" s="317" t="s">
        <v>99</v>
      </c>
      <c r="B3" s="323" t="str">
        <f>Parameters!C3</f>
        <v>Town Water System</v>
      </c>
      <c r="C3" s="323"/>
      <c r="D3" s="317"/>
      <c r="E3" s="317"/>
      <c r="F3" s="316"/>
      <c r="G3" s="316"/>
      <c r="H3" s="285"/>
      <c r="I3" s="284"/>
      <c r="J3" s="284"/>
      <c r="K3" s="284"/>
      <c r="L3" s="284"/>
      <c r="M3" s="284"/>
      <c r="N3" s="284"/>
      <c r="O3" s="284"/>
      <c r="Q3" s="375" t="s">
        <v>105</v>
      </c>
      <c r="R3" s="376"/>
      <c r="S3" s="287"/>
    </row>
    <row r="4" spans="1:19" ht="18.75" thickBot="1" x14ac:dyDescent="0.3">
      <c r="B4" s="315"/>
      <c r="C4" s="315"/>
      <c r="D4" s="315"/>
      <c r="E4" s="315"/>
      <c r="F4" s="316"/>
      <c r="G4" s="316"/>
      <c r="H4" s="285"/>
      <c r="I4" s="284"/>
      <c r="J4" s="284"/>
      <c r="K4" s="284"/>
      <c r="L4" s="284"/>
      <c r="M4" s="284"/>
      <c r="N4" s="284"/>
      <c r="O4" s="284"/>
      <c r="Q4" s="333"/>
      <c r="R4" s="285"/>
      <c r="S4" s="287"/>
    </row>
    <row r="5" spans="1:19" ht="16.5" thickBot="1" x14ac:dyDescent="0.3">
      <c r="A5" s="379" t="s">
        <v>164</v>
      </c>
      <c r="B5" s="380"/>
      <c r="C5" s="380"/>
      <c r="D5" s="380"/>
      <c r="E5" s="380"/>
      <c r="F5" s="380"/>
      <c r="G5" s="380"/>
      <c r="H5" s="380"/>
      <c r="I5" s="380"/>
      <c r="J5" s="381"/>
      <c r="K5" s="382" t="s">
        <v>163</v>
      </c>
      <c r="L5" s="383"/>
      <c r="M5" s="383"/>
      <c r="N5" s="383"/>
      <c r="O5" s="383"/>
      <c r="Q5" s="287"/>
      <c r="R5" s="287"/>
      <c r="S5" s="287"/>
    </row>
    <row r="6" spans="1:19" ht="44.25" thickBot="1" x14ac:dyDescent="0.3">
      <c r="A6" s="322" t="s">
        <v>165</v>
      </c>
      <c r="B6" s="319" t="s">
        <v>171</v>
      </c>
      <c r="C6" s="319" t="s">
        <v>167</v>
      </c>
      <c r="D6" s="319" t="s">
        <v>153</v>
      </c>
      <c r="E6" s="320" t="s">
        <v>154</v>
      </c>
      <c r="F6" s="319" t="s">
        <v>155</v>
      </c>
      <c r="G6" s="319" t="s">
        <v>166</v>
      </c>
      <c r="H6" s="319" t="s">
        <v>104</v>
      </c>
      <c r="I6" s="319" t="s">
        <v>100</v>
      </c>
      <c r="J6" s="319" t="s">
        <v>156</v>
      </c>
      <c r="K6" s="319" t="s">
        <v>159</v>
      </c>
      <c r="L6" s="319" t="s">
        <v>160</v>
      </c>
      <c r="M6" s="319" t="s">
        <v>161</v>
      </c>
      <c r="N6" s="321" t="s">
        <v>162</v>
      </c>
      <c r="O6" s="318" t="s">
        <v>101</v>
      </c>
      <c r="Q6" s="377" t="s">
        <v>103</v>
      </c>
      <c r="R6" s="377"/>
      <c r="S6" s="377"/>
    </row>
    <row r="7" spans="1:19" ht="15.75" thickBot="1" x14ac:dyDescent="0.3">
      <c r="A7" s="340"/>
      <c r="B7" s="341" t="s">
        <v>102</v>
      </c>
      <c r="C7" s="342" t="s">
        <v>157</v>
      </c>
      <c r="D7" s="343"/>
      <c r="E7" s="343"/>
      <c r="F7" s="343"/>
      <c r="G7" s="343"/>
      <c r="H7" s="328">
        <f>E7*F7*G7</f>
        <v>0</v>
      </c>
      <c r="I7" s="328" t="str">
        <f>IF(Reserves!M9="","",Reserves!M9)</f>
        <v/>
      </c>
      <c r="J7" s="328" t="str">
        <f>IF(H7=0,"",(RANK(H7,$H$7:$H$207)))</f>
        <v/>
      </c>
      <c r="K7" s="343"/>
      <c r="L7" s="343"/>
      <c r="M7" s="343"/>
      <c r="N7" s="343"/>
      <c r="O7" s="344"/>
      <c r="Q7" s="288" t="s">
        <v>106</v>
      </c>
      <c r="R7" s="288" t="s">
        <v>107</v>
      </c>
      <c r="S7" s="288" t="s">
        <v>108</v>
      </c>
    </row>
    <row r="8" spans="1:19" x14ac:dyDescent="0.25">
      <c r="A8" s="347" t="s">
        <v>174</v>
      </c>
      <c r="B8" s="348" t="s">
        <v>177</v>
      </c>
      <c r="C8" s="349">
        <v>2010</v>
      </c>
      <c r="D8" s="348" t="s">
        <v>118</v>
      </c>
      <c r="E8" s="345">
        <v>3</v>
      </c>
      <c r="F8" s="345">
        <v>4</v>
      </c>
      <c r="G8" s="345">
        <v>0.1</v>
      </c>
      <c r="H8" s="329">
        <f t="shared" ref="H8:H71" si="0">E8*F8*G8</f>
        <v>1.2000000000000002</v>
      </c>
      <c r="I8" s="329">
        <f>IF(Reserves!M10="","",Reserves!M10)</f>
        <v>30</v>
      </c>
      <c r="J8" s="329">
        <f t="shared" ref="J8:J71" si="1">IF(H8=0,"",(RANK(H8,$H$7:$H$207)))</f>
        <v>2</v>
      </c>
      <c r="K8" s="345"/>
      <c r="L8" s="345"/>
      <c r="M8" s="345"/>
      <c r="N8" s="345"/>
      <c r="O8" s="344"/>
      <c r="Q8" s="289" t="s">
        <v>109</v>
      </c>
      <c r="R8" s="290" t="s">
        <v>110</v>
      </c>
      <c r="S8" s="290" t="s">
        <v>111</v>
      </c>
    </row>
    <row r="9" spans="1:19" x14ac:dyDescent="0.25">
      <c r="A9" s="347" t="s">
        <v>175</v>
      </c>
      <c r="B9" s="348" t="s">
        <v>177</v>
      </c>
      <c r="C9" s="349">
        <v>2015</v>
      </c>
      <c r="D9" s="348" t="s">
        <v>109</v>
      </c>
      <c r="E9" s="345">
        <v>1</v>
      </c>
      <c r="F9" s="345">
        <v>4</v>
      </c>
      <c r="G9" s="345">
        <v>0.1</v>
      </c>
      <c r="H9" s="329">
        <f t="shared" si="0"/>
        <v>0.4</v>
      </c>
      <c r="I9" s="329">
        <f>IF(Reserves!M11="","",Reserves!M11)</f>
        <v>38</v>
      </c>
      <c r="J9" s="329">
        <f t="shared" si="1"/>
        <v>3</v>
      </c>
      <c r="K9" s="345"/>
      <c r="L9" s="345"/>
      <c r="M9" s="345"/>
      <c r="N9" s="345"/>
      <c r="O9" s="344"/>
      <c r="Q9" s="291" t="s">
        <v>112</v>
      </c>
      <c r="R9" s="292" t="s">
        <v>113</v>
      </c>
      <c r="S9" s="292" t="s">
        <v>114</v>
      </c>
    </row>
    <row r="10" spans="1:19" x14ac:dyDescent="0.25">
      <c r="A10" s="347" t="s">
        <v>176</v>
      </c>
      <c r="B10" s="348" t="s">
        <v>178</v>
      </c>
      <c r="C10" s="349">
        <v>2018</v>
      </c>
      <c r="D10" s="348" t="s">
        <v>112</v>
      </c>
      <c r="E10" s="345">
        <v>2</v>
      </c>
      <c r="F10" s="345">
        <v>5</v>
      </c>
      <c r="G10" s="345">
        <v>0.5</v>
      </c>
      <c r="H10" s="329">
        <f t="shared" si="0"/>
        <v>5</v>
      </c>
      <c r="I10" s="329">
        <f>IF(Reserves!M12="","",Reserves!M12)</f>
        <v>10</v>
      </c>
      <c r="J10" s="329">
        <f t="shared" si="1"/>
        <v>1</v>
      </c>
      <c r="K10" s="345"/>
      <c r="L10" s="345"/>
      <c r="M10" s="345"/>
      <c r="N10" s="345"/>
      <c r="O10" s="344"/>
      <c r="Q10" s="291" t="s">
        <v>115</v>
      </c>
      <c r="R10" s="292" t="s">
        <v>116</v>
      </c>
      <c r="S10" s="292" t="s">
        <v>117</v>
      </c>
    </row>
    <row r="11" spans="1:19" x14ac:dyDescent="0.25">
      <c r="A11" s="344"/>
      <c r="B11" s="345"/>
      <c r="C11" s="342"/>
      <c r="D11" s="345"/>
      <c r="E11" s="345"/>
      <c r="F11" s="345"/>
      <c r="G11" s="345"/>
      <c r="H11" s="329">
        <f t="shared" si="0"/>
        <v>0</v>
      </c>
      <c r="I11" s="329" t="str">
        <f>IF(Reserves!M13="","",Reserves!M13)</f>
        <v/>
      </c>
      <c r="J11" s="329" t="str">
        <f t="shared" si="1"/>
        <v/>
      </c>
      <c r="K11" s="345"/>
      <c r="L11" s="345"/>
      <c r="M11" s="345"/>
      <c r="N11" s="345"/>
      <c r="O11" s="344"/>
      <c r="Q11" s="291" t="s">
        <v>118</v>
      </c>
      <c r="R11" s="292" t="s">
        <v>119</v>
      </c>
      <c r="S11" s="292" t="s">
        <v>120</v>
      </c>
    </row>
    <row r="12" spans="1:19" ht="15.75" thickBot="1" x14ac:dyDescent="0.3">
      <c r="A12" s="344"/>
      <c r="B12" s="345"/>
      <c r="C12" s="342"/>
      <c r="D12" s="345"/>
      <c r="E12" s="345"/>
      <c r="F12" s="345"/>
      <c r="G12" s="345"/>
      <c r="H12" s="329">
        <f t="shared" si="0"/>
        <v>0</v>
      </c>
      <c r="I12" s="329" t="str">
        <f>IF(Reserves!M14="","",Reserves!M14)</f>
        <v/>
      </c>
      <c r="J12" s="329" t="str">
        <f t="shared" si="1"/>
        <v/>
      </c>
      <c r="K12" s="345"/>
      <c r="L12" s="345"/>
      <c r="M12" s="345"/>
      <c r="N12" s="345"/>
      <c r="O12" s="344"/>
      <c r="Q12" s="293" t="s">
        <v>121</v>
      </c>
      <c r="R12" s="294" t="s">
        <v>122</v>
      </c>
      <c r="S12" s="294" t="s">
        <v>123</v>
      </c>
    </row>
    <row r="13" spans="1:19" x14ac:dyDescent="0.25">
      <c r="A13" s="344"/>
      <c r="B13" s="345"/>
      <c r="C13" s="342"/>
      <c r="D13" s="345"/>
      <c r="E13" s="345"/>
      <c r="F13" s="345"/>
      <c r="G13" s="345"/>
      <c r="H13" s="329">
        <f t="shared" si="0"/>
        <v>0</v>
      </c>
      <c r="I13" s="329" t="str">
        <f>IF(Reserves!M15="","",Reserves!M15)</f>
        <v/>
      </c>
      <c r="J13" s="329" t="str">
        <f t="shared" si="1"/>
        <v/>
      </c>
      <c r="K13" s="345"/>
      <c r="L13" s="345"/>
      <c r="M13" s="345"/>
      <c r="N13" s="345"/>
      <c r="O13" s="344"/>
      <c r="Q13" s="287"/>
      <c r="R13" s="287"/>
      <c r="S13" s="287"/>
    </row>
    <row r="14" spans="1:19" ht="15.75" thickBot="1" x14ac:dyDescent="0.3">
      <c r="A14" s="344"/>
      <c r="B14" s="345"/>
      <c r="C14" s="342"/>
      <c r="D14" s="345"/>
      <c r="E14" s="345"/>
      <c r="F14" s="345"/>
      <c r="G14" s="345"/>
      <c r="H14" s="329">
        <f t="shared" si="0"/>
        <v>0</v>
      </c>
      <c r="I14" s="329" t="str">
        <f>IF(Reserves!M16="","",Reserves!M16)</f>
        <v/>
      </c>
      <c r="J14" s="329" t="str">
        <f t="shared" si="1"/>
        <v/>
      </c>
      <c r="K14" s="345"/>
      <c r="L14" s="345"/>
      <c r="M14" s="345"/>
      <c r="N14" s="345"/>
      <c r="O14" s="344"/>
      <c r="Q14" s="378" t="s">
        <v>124</v>
      </c>
      <c r="R14" s="377"/>
      <c r="S14" s="232"/>
    </row>
    <row r="15" spans="1:19" ht="15.75" thickBot="1" x14ac:dyDescent="0.3">
      <c r="A15" s="344"/>
      <c r="B15" s="345"/>
      <c r="C15" s="342"/>
      <c r="D15" s="345"/>
      <c r="E15" s="345"/>
      <c r="F15" s="345"/>
      <c r="G15" s="345"/>
      <c r="H15" s="329">
        <f t="shared" si="0"/>
        <v>0</v>
      </c>
      <c r="I15" s="329" t="str">
        <f>IF(Reserves!M17="","",Reserves!M17)</f>
        <v/>
      </c>
      <c r="J15" s="329" t="str">
        <f t="shared" si="1"/>
        <v/>
      </c>
      <c r="K15" s="345"/>
      <c r="L15" s="345"/>
      <c r="M15" s="345"/>
      <c r="N15" s="345"/>
      <c r="O15" s="344"/>
      <c r="Q15" s="288" t="s">
        <v>106</v>
      </c>
      <c r="R15" s="288" t="s">
        <v>107</v>
      </c>
      <c r="S15" s="288" t="s">
        <v>125</v>
      </c>
    </row>
    <row r="16" spans="1:19" x14ac:dyDescent="0.25">
      <c r="A16" s="344"/>
      <c r="B16" s="345"/>
      <c r="C16" s="342"/>
      <c r="D16" s="345"/>
      <c r="E16" s="345"/>
      <c r="F16" s="345"/>
      <c r="G16" s="345"/>
      <c r="H16" s="329">
        <f t="shared" si="0"/>
        <v>0</v>
      </c>
      <c r="I16" s="329" t="str">
        <f>IF(Reserves!M18="","",Reserves!M18)</f>
        <v/>
      </c>
      <c r="J16" s="329" t="str">
        <f t="shared" si="1"/>
        <v/>
      </c>
      <c r="K16" s="345"/>
      <c r="L16" s="345"/>
      <c r="M16" s="345"/>
      <c r="N16" s="345"/>
      <c r="O16" s="344"/>
      <c r="Q16" s="295">
        <v>1</v>
      </c>
      <c r="R16" s="296" t="s">
        <v>126</v>
      </c>
      <c r="S16" s="297" t="s">
        <v>127</v>
      </c>
    </row>
    <row r="17" spans="1:19" x14ac:dyDescent="0.25">
      <c r="A17" s="344"/>
      <c r="B17" s="345"/>
      <c r="C17" s="342"/>
      <c r="D17" s="345"/>
      <c r="E17" s="345"/>
      <c r="F17" s="345"/>
      <c r="G17" s="345"/>
      <c r="H17" s="329">
        <f t="shared" si="0"/>
        <v>0</v>
      </c>
      <c r="I17" s="329" t="str">
        <f>IF(Reserves!M19="","",Reserves!M19)</f>
        <v/>
      </c>
      <c r="J17" s="329" t="str">
        <f t="shared" si="1"/>
        <v/>
      </c>
      <c r="K17" s="345"/>
      <c r="L17" s="345"/>
      <c r="M17" s="345"/>
      <c r="N17" s="345"/>
      <c r="O17" s="344"/>
      <c r="Q17" s="298">
        <v>2</v>
      </c>
      <c r="R17" s="299" t="s">
        <v>128</v>
      </c>
      <c r="S17" s="300" t="s">
        <v>129</v>
      </c>
    </row>
    <row r="18" spans="1:19" x14ac:dyDescent="0.25">
      <c r="A18" s="344"/>
      <c r="B18" s="345"/>
      <c r="C18" s="342"/>
      <c r="D18" s="345"/>
      <c r="E18" s="345"/>
      <c r="F18" s="345"/>
      <c r="G18" s="345"/>
      <c r="H18" s="329">
        <f t="shared" si="0"/>
        <v>0</v>
      </c>
      <c r="I18" s="329" t="str">
        <f>IF(Reserves!M20="","",Reserves!M20)</f>
        <v/>
      </c>
      <c r="J18" s="329" t="str">
        <f t="shared" si="1"/>
        <v/>
      </c>
      <c r="K18" s="345"/>
      <c r="L18" s="345"/>
      <c r="M18" s="345"/>
      <c r="N18" s="345"/>
      <c r="O18" s="344"/>
      <c r="Q18" s="298">
        <v>3</v>
      </c>
      <c r="R18" s="299" t="s">
        <v>130</v>
      </c>
      <c r="S18" s="300" t="s">
        <v>131</v>
      </c>
    </row>
    <row r="19" spans="1:19" x14ac:dyDescent="0.25">
      <c r="A19" s="344"/>
      <c r="B19" s="345"/>
      <c r="C19" s="342"/>
      <c r="D19" s="345"/>
      <c r="E19" s="345"/>
      <c r="F19" s="345"/>
      <c r="G19" s="345"/>
      <c r="H19" s="329">
        <f t="shared" si="0"/>
        <v>0</v>
      </c>
      <c r="I19" s="329" t="str">
        <f>IF(Reserves!M21="","",Reserves!M21)</f>
        <v/>
      </c>
      <c r="J19" s="329" t="str">
        <f t="shared" si="1"/>
        <v/>
      </c>
      <c r="K19" s="345"/>
      <c r="L19" s="345"/>
      <c r="M19" s="345"/>
      <c r="N19" s="345"/>
      <c r="O19" s="344"/>
      <c r="Q19" s="298">
        <v>4</v>
      </c>
      <c r="R19" s="299" t="s">
        <v>132</v>
      </c>
      <c r="S19" s="300" t="s">
        <v>133</v>
      </c>
    </row>
    <row r="20" spans="1:19" ht="15.75" thickBot="1" x14ac:dyDescent="0.3">
      <c r="A20" s="344"/>
      <c r="B20" s="345"/>
      <c r="C20" s="342"/>
      <c r="D20" s="345"/>
      <c r="E20" s="345"/>
      <c r="F20" s="345"/>
      <c r="G20" s="345"/>
      <c r="H20" s="329">
        <f t="shared" si="0"/>
        <v>0</v>
      </c>
      <c r="I20" s="329" t="str">
        <f>IF(Reserves!M22="","",Reserves!M22)</f>
        <v/>
      </c>
      <c r="J20" s="329" t="str">
        <f t="shared" si="1"/>
        <v/>
      </c>
      <c r="K20" s="345"/>
      <c r="L20" s="345"/>
      <c r="M20" s="345"/>
      <c r="N20" s="345"/>
      <c r="O20" s="344"/>
      <c r="Q20" s="301">
        <v>5</v>
      </c>
      <c r="R20" s="302" t="s">
        <v>134</v>
      </c>
      <c r="S20" s="303" t="s">
        <v>135</v>
      </c>
    </row>
    <row r="21" spans="1:19" x14ac:dyDescent="0.25">
      <c r="A21" s="344"/>
      <c r="B21" s="345"/>
      <c r="C21" s="342"/>
      <c r="D21" s="345"/>
      <c r="E21" s="345"/>
      <c r="F21" s="345"/>
      <c r="G21" s="345"/>
      <c r="H21" s="329">
        <f t="shared" si="0"/>
        <v>0</v>
      </c>
      <c r="I21" s="329" t="str">
        <f>IF(Reserves!M23="","",Reserves!M23)</f>
        <v/>
      </c>
      <c r="J21" s="329" t="str">
        <f t="shared" si="1"/>
        <v/>
      </c>
      <c r="K21" s="345"/>
      <c r="L21" s="345"/>
      <c r="M21" s="345"/>
      <c r="N21" s="345"/>
      <c r="O21" s="344"/>
      <c r="Q21" s="1"/>
      <c r="R21" s="1"/>
      <c r="S21" s="1"/>
    </row>
    <row r="22" spans="1:19" ht="15.75" thickBot="1" x14ac:dyDescent="0.3">
      <c r="A22" s="344"/>
      <c r="B22" s="345"/>
      <c r="C22" s="342"/>
      <c r="D22" s="345"/>
      <c r="E22" s="345"/>
      <c r="F22" s="345"/>
      <c r="G22" s="345"/>
      <c r="H22" s="329">
        <f t="shared" si="0"/>
        <v>0</v>
      </c>
      <c r="I22" s="329" t="str">
        <f>IF(Reserves!M24="","",Reserves!M24)</f>
        <v/>
      </c>
      <c r="J22" s="329" t="str">
        <f t="shared" si="1"/>
        <v/>
      </c>
      <c r="K22" s="345"/>
      <c r="L22" s="345"/>
      <c r="M22" s="345"/>
      <c r="N22" s="345"/>
      <c r="O22" s="344"/>
      <c r="Q22" s="384" t="s">
        <v>136</v>
      </c>
      <c r="R22" s="385"/>
      <c r="S22" s="385"/>
    </row>
    <row r="23" spans="1:19" ht="15.75" thickBot="1" x14ac:dyDescent="0.3">
      <c r="A23" s="344"/>
      <c r="B23" s="345"/>
      <c r="C23" s="342"/>
      <c r="D23" s="345"/>
      <c r="E23" s="345"/>
      <c r="F23" s="345"/>
      <c r="G23" s="345"/>
      <c r="H23" s="329">
        <f t="shared" si="0"/>
        <v>0</v>
      </c>
      <c r="I23" s="329" t="str">
        <f>IF(Reserves!M25="","",Reserves!M25)</f>
        <v/>
      </c>
      <c r="J23" s="329" t="str">
        <f t="shared" si="1"/>
        <v/>
      </c>
      <c r="K23" s="345"/>
      <c r="L23" s="345"/>
      <c r="M23" s="345"/>
      <c r="N23" s="345"/>
      <c r="O23" s="344"/>
      <c r="Q23" s="311" t="s">
        <v>137</v>
      </c>
      <c r="R23" s="312" t="s">
        <v>107</v>
      </c>
      <c r="S23" s="313" t="s">
        <v>125</v>
      </c>
    </row>
    <row r="24" spans="1:19" x14ac:dyDescent="0.25">
      <c r="A24" s="344"/>
      <c r="B24" s="345"/>
      <c r="C24" s="342"/>
      <c r="D24" s="345"/>
      <c r="E24" s="345"/>
      <c r="F24" s="345"/>
      <c r="G24" s="345"/>
      <c r="H24" s="329">
        <f t="shared" si="0"/>
        <v>0</v>
      </c>
      <c r="I24" s="329" t="str">
        <f>IF(Reserves!M26="","",Reserves!M26)</f>
        <v/>
      </c>
      <c r="J24" s="329" t="str">
        <f t="shared" si="1"/>
        <v/>
      </c>
      <c r="K24" s="345"/>
      <c r="L24" s="345"/>
      <c r="M24" s="345"/>
      <c r="N24" s="345"/>
      <c r="O24" s="344"/>
      <c r="Q24" s="308">
        <v>1</v>
      </c>
      <c r="R24" s="309" t="s">
        <v>138</v>
      </c>
      <c r="S24" s="310" t="s">
        <v>139</v>
      </c>
    </row>
    <row r="25" spans="1:19" x14ac:dyDescent="0.25">
      <c r="A25" s="344"/>
      <c r="B25" s="345"/>
      <c r="C25" s="342"/>
      <c r="D25" s="345"/>
      <c r="E25" s="345"/>
      <c r="F25" s="345"/>
      <c r="G25" s="345"/>
      <c r="H25" s="329">
        <f t="shared" si="0"/>
        <v>0</v>
      </c>
      <c r="I25" s="329" t="str">
        <f>IF(Reserves!M27="","",Reserves!M27)</f>
        <v/>
      </c>
      <c r="J25" s="329" t="str">
        <f t="shared" si="1"/>
        <v/>
      </c>
      <c r="K25" s="345"/>
      <c r="L25" s="345"/>
      <c r="M25" s="345"/>
      <c r="N25" s="345"/>
      <c r="O25" s="344"/>
      <c r="Q25" s="334">
        <v>2</v>
      </c>
      <c r="R25" s="305" t="s">
        <v>140</v>
      </c>
      <c r="S25" s="286" t="s">
        <v>141</v>
      </c>
    </row>
    <row r="26" spans="1:19" ht="15" customHeight="1" x14ac:dyDescent="0.25">
      <c r="A26" s="344"/>
      <c r="B26" s="345"/>
      <c r="C26" s="342"/>
      <c r="D26" s="345"/>
      <c r="E26" s="345"/>
      <c r="F26" s="345"/>
      <c r="G26" s="345"/>
      <c r="H26" s="329">
        <f t="shared" si="0"/>
        <v>0</v>
      </c>
      <c r="I26" s="329" t="str">
        <f>IF(Reserves!M28="","",Reserves!M28)</f>
        <v/>
      </c>
      <c r="J26" s="329" t="str">
        <f t="shared" si="1"/>
        <v/>
      </c>
      <c r="K26" s="345"/>
      <c r="L26" s="345"/>
      <c r="M26" s="345"/>
      <c r="N26" s="345"/>
      <c r="O26" s="344"/>
      <c r="Q26" s="335"/>
      <c r="R26" s="390" t="s">
        <v>142</v>
      </c>
      <c r="S26" s="396" t="s">
        <v>143</v>
      </c>
    </row>
    <row r="27" spans="1:19" x14ac:dyDescent="0.25">
      <c r="A27" s="344"/>
      <c r="B27" s="345"/>
      <c r="C27" s="342"/>
      <c r="D27" s="345"/>
      <c r="E27" s="345"/>
      <c r="F27" s="345"/>
      <c r="G27" s="345"/>
      <c r="H27" s="329">
        <f t="shared" si="0"/>
        <v>0</v>
      </c>
      <c r="I27" s="329" t="str">
        <f>IF(Reserves!M29="","",Reserves!M29)</f>
        <v/>
      </c>
      <c r="J27" s="329" t="str">
        <f t="shared" si="1"/>
        <v/>
      </c>
      <c r="K27" s="345"/>
      <c r="L27" s="345"/>
      <c r="M27" s="345"/>
      <c r="N27" s="345"/>
      <c r="O27" s="344"/>
      <c r="Q27" s="339">
        <v>3</v>
      </c>
      <c r="R27" s="390"/>
      <c r="S27" s="396"/>
    </row>
    <row r="28" spans="1:19" x14ac:dyDescent="0.25">
      <c r="A28" s="344"/>
      <c r="B28" s="345"/>
      <c r="C28" s="342"/>
      <c r="D28" s="345"/>
      <c r="E28" s="345"/>
      <c r="F28" s="345"/>
      <c r="G28" s="345"/>
      <c r="H28" s="329">
        <f t="shared" si="0"/>
        <v>0</v>
      </c>
      <c r="I28" s="329" t="str">
        <f>IF(Reserves!M30="","",Reserves!M30)</f>
        <v/>
      </c>
      <c r="J28" s="329" t="str">
        <f t="shared" si="1"/>
        <v/>
      </c>
      <c r="K28" s="345"/>
      <c r="L28" s="345"/>
      <c r="M28" s="345"/>
      <c r="N28" s="345"/>
      <c r="O28" s="344"/>
      <c r="Q28" s="336"/>
      <c r="R28" s="390"/>
      <c r="S28" s="396"/>
    </row>
    <row r="29" spans="1:19" x14ac:dyDescent="0.25">
      <c r="A29" s="344"/>
      <c r="B29" s="345"/>
      <c r="C29" s="342"/>
      <c r="D29" s="345"/>
      <c r="E29" s="345"/>
      <c r="F29" s="345"/>
      <c r="G29" s="345"/>
      <c r="H29" s="329">
        <f t="shared" si="0"/>
        <v>0</v>
      </c>
      <c r="I29" s="329" t="str">
        <f>IF(Reserves!M31="","",Reserves!M31)</f>
        <v/>
      </c>
      <c r="J29" s="329" t="str">
        <f t="shared" si="1"/>
        <v/>
      </c>
      <c r="K29" s="345"/>
      <c r="L29" s="345"/>
      <c r="M29" s="345"/>
      <c r="N29" s="345"/>
      <c r="O29" s="344"/>
      <c r="Q29" s="335"/>
      <c r="R29" s="390" t="s">
        <v>144</v>
      </c>
      <c r="S29" s="397" t="s">
        <v>145</v>
      </c>
    </row>
    <row r="30" spans="1:19" x14ac:dyDescent="0.25">
      <c r="A30" s="344"/>
      <c r="B30" s="345"/>
      <c r="C30" s="342"/>
      <c r="D30" s="345"/>
      <c r="E30" s="345"/>
      <c r="F30" s="345"/>
      <c r="G30" s="345"/>
      <c r="H30" s="329">
        <f t="shared" si="0"/>
        <v>0</v>
      </c>
      <c r="I30" s="329" t="str">
        <f>IF(Reserves!M32="","",Reserves!M32)</f>
        <v/>
      </c>
      <c r="J30" s="329" t="str">
        <f t="shared" si="1"/>
        <v/>
      </c>
      <c r="K30" s="345"/>
      <c r="L30" s="345"/>
      <c r="M30" s="345"/>
      <c r="N30" s="345"/>
      <c r="O30" s="344"/>
      <c r="Q30" s="339">
        <v>4</v>
      </c>
      <c r="R30" s="390"/>
      <c r="S30" s="397"/>
    </row>
    <row r="31" spans="1:19" x14ac:dyDescent="0.25">
      <c r="A31" s="344"/>
      <c r="B31" s="345"/>
      <c r="C31" s="342"/>
      <c r="D31" s="345"/>
      <c r="E31" s="345"/>
      <c r="F31" s="345"/>
      <c r="G31" s="345"/>
      <c r="H31" s="329">
        <f t="shared" si="0"/>
        <v>0</v>
      </c>
      <c r="I31" s="329" t="str">
        <f>IF(Reserves!M33="","",Reserves!M33)</f>
        <v/>
      </c>
      <c r="J31" s="329" t="str">
        <f t="shared" si="1"/>
        <v/>
      </c>
      <c r="K31" s="345"/>
      <c r="L31" s="345"/>
      <c r="M31" s="345"/>
      <c r="N31" s="345"/>
      <c r="O31" s="344"/>
      <c r="Q31" s="336"/>
      <c r="R31" s="390"/>
      <c r="S31" s="397"/>
    </row>
    <row r="32" spans="1:19" ht="15.75" customHeight="1" x14ac:dyDescent="0.25">
      <c r="A32" s="344"/>
      <c r="B32" s="345"/>
      <c r="C32" s="342"/>
      <c r="D32" s="345"/>
      <c r="E32" s="345"/>
      <c r="F32" s="345"/>
      <c r="G32" s="345"/>
      <c r="H32" s="329">
        <f t="shared" si="0"/>
        <v>0</v>
      </c>
      <c r="I32" s="329" t="str">
        <f>IF(Reserves!M34="","",Reserves!M34)</f>
        <v/>
      </c>
      <c r="J32" s="329" t="str">
        <f t="shared" si="1"/>
        <v/>
      </c>
      <c r="K32" s="345"/>
      <c r="L32" s="345"/>
      <c r="M32" s="345"/>
      <c r="N32" s="345"/>
      <c r="O32" s="344"/>
      <c r="Q32" s="335"/>
      <c r="R32" s="390" t="s">
        <v>146</v>
      </c>
      <c r="S32" s="396" t="s">
        <v>147</v>
      </c>
    </row>
    <row r="33" spans="1:19" x14ac:dyDescent="0.25">
      <c r="A33" s="344"/>
      <c r="B33" s="345"/>
      <c r="C33" s="342"/>
      <c r="D33" s="345"/>
      <c r="E33" s="345"/>
      <c r="F33" s="345"/>
      <c r="G33" s="345"/>
      <c r="H33" s="329">
        <f t="shared" si="0"/>
        <v>0</v>
      </c>
      <c r="I33" s="329" t="str">
        <f>IF(Reserves!M35="","",Reserves!M35)</f>
        <v/>
      </c>
      <c r="J33" s="329" t="str">
        <f t="shared" si="1"/>
        <v/>
      </c>
      <c r="K33" s="345"/>
      <c r="L33" s="345"/>
      <c r="M33" s="345"/>
      <c r="N33" s="345"/>
      <c r="O33" s="344"/>
      <c r="Q33" s="339">
        <v>5</v>
      </c>
      <c r="R33" s="390"/>
      <c r="S33" s="396"/>
    </row>
    <row r="34" spans="1:19" x14ac:dyDescent="0.25">
      <c r="A34" s="344"/>
      <c r="B34" s="345"/>
      <c r="C34" s="342"/>
      <c r="D34" s="345"/>
      <c r="E34" s="345"/>
      <c r="F34" s="345"/>
      <c r="G34" s="345"/>
      <c r="H34" s="329">
        <f t="shared" si="0"/>
        <v>0</v>
      </c>
      <c r="I34" s="329" t="str">
        <f>IF(Reserves!M36="","",Reserves!M36)</f>
        <v/>
      </c>
      <c r="J34" s="329" t="str">
        <f t="shared" si="1"/>
        <v/>
      </c>
      <c r="K34" s="345"/>
      <c r="L34" s="345"/>
      <c r="M34" s="345"/>
      <c r="N34" s="345"/>
      <c r="O34" s="344"/>
      <c r="Q34" s="337"/>
      <c r="R34" s="390"/>
      <c r="S34" s="396"/>
    </row>
    <row r="35" spans="1:19" ht="15.75" thickBot="1" x14ac:dyDescent="0.3">
      <c r="A35" s="344"/>
      <c r="B35" s="345"/>
      <c r="C35" s="342"/>
      <c r="D35" s="345"/>
      <c r="E35" s="345"/>
      <c r="F35" s="345"/>
      <c r="G35" s="345"/>
      <c r="H35" s="329">
        <f t="shared" si="0"/>
        <v>0</v>
      </c>
      <c r="I35" s="329" t="str">
        <f>IF(Reserves!M37="","",Reserves!M37)</f>
        <v/>
      </c>
      <c r="J35" s="329" t="str">
        <f t="shared" si="1"/>
        <v/>
      </c>
      <c r="K35" s="345"/>
      <c r="L35" s="345"/>
      <c r="M35" s="345"/>
      <c r="N35" s="345"/>
      <c r="O35" s="344"/>
      <c r="Q35" s="338"/>
      <c r="R35" s="391"/>
      <c r="S35" s="398"/>
    </row>
    <row r="36" spans="1:19" x14ac:dyDescent="0.25">
      <c r="A36" s="344"/>
      <c r="B36" s="345"/>
      <c r="C36" s="342"/>
      <c r="D36" s="345"/>
      <c r="E36" s="345"/>
      <c r="F36" s="345"/>
      <c r="G36" s="345"/>
      <c r="H36" s="329">
        <f t="shared" si="0"/>
        <v>0</v>
      </c>
      <c r="I36" s="329" t="str">
        <f>IF(Reserves!M38="","",Reserves!M38)</f>
        <v/>
      </c>
      <c r="J36" s="329" t="str">
        <f t="shared" si="1"/>
        <v/>
      </c>
      <c r="K36" s="345"/>
      <c r="L36" s="345"/>
      <c r="M36" s="345"/>
      <c r="N36" s="345"/>
      <c r="O36" s="344"/>
      <c r="Q36" s="386" t="s">
        <v>148</v>
      </c>
      <c r="R36" s="387"/>
      <c r="S36" s="387"/>
    </row>
    <row r="37" spans="1:19" x14ac:dyDescent="0.25">
      <c r="A37" s="344"/>
      <c r="B37" s="345"/>
      <c r="C37" s="342"/>
      <c r="D37" s="345"/>
      <c r="E37" s="345"/>
      <c r="F37" s="345"/>
      <c r="G37" s="345"/>
      <c r="H37" s="329">
        <f t="shared" si="0"/>
        <v>0</v>
      </c>
      <c r="I37" s="329" t="str">
        <f>IF(Reserves!M39="","",Reserves!M39)</f>
        <v/>
      </c>
      <c r="J37" s="329" t="str">
        <f t="shared" si="1"/>
        <v/>
      </c>
      <c r="K37" s="345"/>
      <c r="L37" s="345"/>
      <c r="M37" s="345"/>
      <c r="N37" s="345"/>
      <c r="O37" s="344"/>
    </row>
    <row r="38" spans="1:19" ht="15.75" thickBot="1" x14ac:dyDescent="0.3">
      <c r="A38" s="344"/>
      <c r="B38" s="345"/>
      <c r="C38" s="342"/>
      <c r="D38" s="345"/>
      <c r="E38" s="345"/>
      <c r="F38" s="345"/>
      <c r="G38" s="345"/>
      <c r="H38" s="329">
        <f t="shared" si="0"/>
        <v>0</v>
      </c>
      <c r="I38" s="329" t="str">
        <f>IF(Reserves!M40="","",Reserves!M40)</f>
        <v/>
      </c>
      <c r="J38" s="329" t="str">
        <f t="shared" si="1"/>
        <v/>
      </c>
      <c r="K38" s="345"/>
      <c r="L38" s="345"/>
      <c r="M38" s="345"/>
      <c r="N38" s="345"/>
      <c r="O38" s="344"/>
      <c r="Q38" s="314" t="s">
        <v>149</v>
      </c>
      <c r="R38" s="314"/>
      <c r="S38" s="1"/>
    </row>
    <row r="39" spans="1:19" x14ac:dyDescent="0.25">
      <c r="A39" s="344"/>
      <c r="B39" s="345"/>
      <c r="C39" s="342"/>
      <c r="D39" s="345"/>
      <c r="E39" s="345"/>
      <c r="F39" s="345"/>
      <c r="G39" s="345"/>
      <c r="H39" s="329">
        <f t="shared" si="0"/>
        <v>0</v>
      </c>
      <c r="I39" s="329" t="str">
        <f>IF(Reserves!M41="","",Reserves!M41)</f>
        <v/>
      </c>
      <c r="J39" s="329" t="str">
        <f t="shared" si="1"/>
        <v/>
      </c>
      <c r="K39" s="345"/>
      <c r="L39" s="345"/>
      <c r="M39" s="345"/>
      <c r="N39" s="345"/>
      <c r="O39" s="344"/>
      <c r="Q39" s="304" t="s">
        <v>168</v>
      </c>
      <c r="R39" s="392" t="s">
        <v>107</v>
      </c>
      <c r="S39" s="393"/>
    </row>
    <row r="40" spans="1:19" x14ac:dyDescent="0.25">
      <c r="A40" s="344"/>
      <c r="B40" s="345"/>
      <c r="C40" s="342"/>
      <c r="D40" s="345"/>
      <c r="E40" s="345"/>
      <c r="F40" s="345"/>
      <c r="G40" s="345"/>
      <c r="H40" s="329">
        <f t="shared" si="0"/>
        <v>0</v>
      </c>
      <c r="I40" s="329" t="str">
        <f>IF(Reserves!M42="","",Reserves!M42)</f>
        <v/>
      </c>
      <c r="J40" s="329" t="str">
        <f t="shared" si="1"/>
        <v/>
      </c>
      <c r="K40" s="345"/>
      <c r="L40" s="345"/>
      <c r="M40" s="345"/>
      <c r="N40" s="345"/>
      <c r="O40" s="344"/>
      <c r="Q40" s="306">
        <v>0.1</v>
      </c>
      <c r="R40" s="388" t="s">
        <v>150</v>
      </c>
      <c r="S40" s="389"/>
    </row>
    <row r="41" spans="1:19" x14ac:dyDescent="0.25">
      <c r="A41" s="344"/>
      <c r="B41" s="345"/>
      <c r="C41" s="342"/>
      <c r="D41" s="345"/>
      <c r="E41" s="345"/>
      <c r="F41" s="345"/>
      <c r="G41" s="345"/>
      <c r="H41" s="329">
        <f t="shared" si="0"/>
        <v>0</v>
      </c>
      <c r="I41" s="329" t="str">
        <f>IF(Reserves!M43="","",Reserves!M43)</f>
        <v/>
      </c>
      <c r="J41" s="329" t="str">
        <f t="shared" si="1"/>
        <v/>
      </c>
      <c r="K41" s="345"/>
      <c r="L41" s="345"/>
      <c r="M41" s="345"/>
      <c r="N41" s="345"/>
      <c r="O41" s="344"/>
      <c r="Q41" s="306">
        <v>0.5</v>
      </c>
      <c r="R41" s="388" t="s">
        <v>151</v>
      </c>
      <c r="S41" s="389"/>
    </row>
    <row r="42" spans="1:19" ht="15.75" thickBot="1" x14ac:dyDescent="0.3">
      <c r="A42" s="344"/>
      <c r="B42" s="345"/>
      <c r="C42" s="342"/>
      <c r="D42" s="345"/>
      <c r="E42" s="345"/>
      <c r="F42" s="345"/>
      <c r="G42" s="345"/>
      <c r="H42" s="329">
        <f t="shared" si="0"/>
        <v>0</v>
      </c>
      <c r="I42" s="329" t="str">
        <f>IF(Reserves!M44="","",Reserves!M44)</f>
        <v/>
      </c>
      <c r="J42" s="329" t="str">
        <f t="shared" si="1"/>
        <v/>
      </c>
      <c r="K42" s="345"/>
      <c r="L42" s="345"/>
      <c r="M42" s="345"/>
      <c r="N42" s="345"/>
      <c r="O42" s="344"/>
      <c r="Q42" s="307">
        <v>1</v>
      </c>
      <c r="R42" s="394" t="s">
        <v>152</v>
      </c>
      <c r="S42" s="395"/>
    </row>
    <row r="43" spans="1:19" x14ac:dyDescent="0.25">
      <c r="A43" s="344"/>
      <c r="B43" s="346"/>
      <c r="C43" s="342"/>
      <c r="D43" s="345"/>
      <c r="E43" s="345"/>
      <c r="F43" s="345"/>
      <c r="G43" s="345"/>
      <c r="H43" s="329">
        <f t="shared" si="0"/>
        <v>0</v>
      </c>
      <c r="I43" s="329" t="str">
        <f>IF(Reserves!M45="","",Reserves!M45)</f>
        <v/>
      </c>
      <c r="J43" s="329" t="str">
        <f t="shared" si="1"/>
        <v/>
      </c>
      <c r="K43" s="345"/>
      <c r="L43" s="345"/>
      <c r="M43" s="345"/>
      <c r="N43" s="345"/>
      <c r="O43" s="344"/>
    </row>
    <row r="44" spans="1:19" x14ac:dyDescent="0.25">
      <c r="A44" s="344"/>
      <c r="B44" s="345"/>
      <c r="C44" s="342"/>
      <c r="D44" s="345"/>
      <c r="E44" s="345"/>
      <c r="F44" s="345"/>
      <c r="G44" s="345"/>
      <c r="H44" s="329">
        <f t="shared" si="0"/>
        <v>0</v>
      </c>
      <c r="I44" s="329" t="str">
        <f>IF(Reserves!M46="","",Reserves!M46)</f>
        <v/>
      </c>
      <c r="J44" s="329" t="str">
        <f t="shared" si="1"/>
        <v/>
      </c>
      <c r="K44" s="345"/>
      <c r="L44" s="345"/>
      <c r="M44" s="345"/>
      <c r="N44" s="345"/>
      <c r="O44" s="344"/>
    </row>
    <row r="45" spans="1:19" x14ac:dyDescent="0.25">
      <c r="A45" s="344"/>
      <c r="B45" s="345"/>
      <c r="C45" s="342"/>
      <c r="D45" s="345"/>
      <c r="E45" s="345"/>
      <c r="F45" s="345"/>
      <c r="G45" s="345"/>
      <c r="H45" s="329">
        <f t="shared" si="0"/>
        <v>0</v>
      </c>
      <c r="I45" s="329" t="str">
        <f>IF(Reserves!M47="","",Reserves!M47)</f>
        <v/>
      </c>
      <c r="J45" s="329" t="str">
        <f t="shared" si="1"/>
        <v/>
      </c>
      <c r="K45" s="345"/>
      <c r="L45" s="345"/>
      <c r="M45" s="345"/>
      <c r="N45" s="345"/>
      <c r="O45" s="344"/>
    </row>
    <row r="46" spans="1:19" x14ac:dyDescent="0.25">
      <c r="A46" s="344"/>
      <c r="B46" s="345"/>
      <c r="C46" s="342"/>
      <c r="D46" s="345"/>
      <c r="E46" s="345"/>
      <c r="F46" s="345"/>
      <c r="G46" s="345"/>
      <c r="H46" s="329">
        <f t="shared" si="0"/>
        <v>0</v>
      </c>
      <c r="I46" s="329" t="str">
        <f>IF(Reserves!M48="","",Reserves!M48)</f>
        <v/>
      </c>
      <c r="J46" s="329" t="str">
        <f t="shared" si="1"/>
        <v/>
      </c>
      <c r="K46" s="345"/>
      <c r="L46" s="345"/>
      <c r="M46" s="345"/>
      <c r="N46" s="345"/>
      <c r="O46" s="344"/>
      <c r="Q46" s="1"/>
      <c r="R46" s="1"/>
      <c r="S46" s="1"/>
    </row>
    <row r="47" spans="1:19" x14ac:dyDescent="0.25">
      <c r="A47" s="344"/>
      <c r="B47" s="345"/>
      <c r="C47" s="342"/>
      <c r="D47" s="345"/>
      <c r="E47" s="345"/>
      <c r="F47" s="345"/>
      <c r="G47" s="345"/>
      <c r="H47" s="329">
        <f t="shared" si="0"/>
        <v>0</v>
      </c>
      <c r="I47" s="329" t="str">
        <f>IF(Reserves!M49="","",Reserves!M49)</f>
        <v/>
      </c>
      <c r="J47" s="329" t="str">
        <f t="shared" si="1"/>
        <v/>
      </c>
      <c r="K47" s="345"/>
      <c r="L47" s="345"/>
      <c r="M47" s="345"/>
      <c r="N47" s="345"/>
      <c r="O47" s="344"/>
    </row>
    <row r="48" spans="1:19" x14ac:dyDescent="0.25">
      <c r="A48" s="344"/>
      <c r="B48" s="345"/>
      <c r="C48" s="342"/>
      <c r="D48" s="345"/>
      <c r="E48" s="345"/>
      <c r="F48" s="345"/>
      <c r="G48" s="345"/>
      <c r="H48" s="329">
        <f t="shared" si="0"/>
        <v>0</v>
      </c>
      <c r="I48" s="329" t="str">
        <f>IF(Reserves!M50="","",Reserves!M50)</f>
        <v/>
      </c>
      <c r="J48" s="329" t="str">
        <f t="shared" si="1"/>
        <v/>
      </c>
      <c r="K48" s="345"/>
      <c r="L48" s="345"/>
      <c r="M48" s="345"/>
      <c r="N48" s="345"/>
      <c r="O48" s="344"/>
    </row>
    <row r="49" spans="1:15" x14ac:dyDescent="0.25">
      <c r="A49" s="344"/>
      <c r="B49" s="345"/>
      <c r="C49" s="342"/>
      <c r="D49" s="345"/>
      <c r="E49" s="345"/>
      <c r="F49" s="345"/>
      <c r="G49" s="345"/>
      <c r="H49" s="329">
        <f t="shared" si="0"/>
        <v>0</v>
      </c>
      <c r="I49" s="329" t="str">
        <f>IF(Reserves!M51="","",Reserves!M51)</f>
        <v/>
      </c>
      <c r="J49" s="329" t="str">
        <f t="shared" si="1"/>
        <v/>
      </c>
      <c r="K49" s="345"/>
      <c r="L49" s="345"/>
      <c r="M49" s="345"/>
      <c r="N49" s="345"/>
      <c r="O49" s="344"/>
    </row>
    <row r="50" spans="1:15" x14ac:dyDescent="0.25">
      <c r="A50" s="344"/>
      <c r="B50" s="345"/>
      <c r="C50" s="342"/>
      <c r="D50" s="345"/>
      <c r="E50" s="345"/>
      <c r="F50" s="345"/>
      <c r="G50" s="345"/>
      <c r="H50" s="329">
        <f t="shared" si="0"/>
        <v>0</v>
      </c>
      <c r="I50" s="329" t="str">
        <f>IF(Reserves!M52="","",Reserves!M52)</f>
        <v/>
      </c>
      <c r="J50" s="329" t="str">
        <f t="shared" si="1"/>
        <v/>
      </c>
      <c r="K50" s="345"/>
      <c r="L50" s="345"/>
      <c r="M50" s="345"/>
      <c r="N50" s="345"/>
      <c r="O50" s="344"/>
    </row>
    <row r="51" spans="1:15" x14ac:dyDescent="0.25">
      <c r="A51" s="344"/>
      <c r="B51" s="345"/>
      <c r="C51" s="342"/>
      <c r="D51" s="345"/>
      <c r="E51" s="345"/>
      <c r="F51" s="345"/>
      <c r="G51" s="345"/>
      <c r="H51" s="329">
        <f t="shared" si="0"/>
        <v>0</v>
      </c>
      <c r="I51" s="329" t="str">
        <f>IF(Reserves!M53="","",Reserves!M53)</f>
        <v/>
      </c>
      <c r="J51" s="329" t="str">
        <f t="shared" si="1"/>
        <v/>
      </c>
      <c r="K51" s="345"/>
      <c r="L51" s="345"/>
      <c r="M51" s="345"/>
      <c r="N51" s="345"/>
      <c r="O51" s="344"/>
    </row>
    <row r="52" spans="1:15" x14ac:dyDescent="0.25">
      <c r="A52" s="344"/>
      <c r="B52" s="345"/>
      <c r="C52" s="342"/>
      <c r="D52" s="345"/>
      <c r="E52" s="345"/>
      <c r="F52" s="345"/>
      <c r="G52" s="345"/>
      <c r="H52" s="329">
        <f t="shared" si="0"/>
        <v>0</v>
      </c>
      <c r="I52" s="329" t="str">
        <f>IF(Reserves!M54="","",Reserves!M54)</f>
        <v/>
      </c>
      <c r="J52" s="329" t="str">
        <f t="shared" si="1"/>
        <v/>
      </c>
      <c r="K52" s="345"/>
      <c r="L52" s="345"/>
      <c r="M52" s="345"/>
      <c r="N52" s="345"/>
      <c r="O52" s="344"/>
    </row>
    <row r="53" spans="1:15" x14ac:dyDescent="0.25">
      <c r="A53" s="344"/>
      <c r="B53" s="345"/>
      <c r="C53" s="342"/>
      <c r="D53" s="345"/>
      <c r="E53" s="345"/>
      <c r="F53" s="345"/>
      <c r="G53" s="345"/>
      <c r="H53" s="329">
        <f t="shared" si="0"/>
        <v>0</v>
      </c>
      <c r="I53" s="329" t="str">
        <f>IF(Reserves!M55="","",Reserves!M55)</f>
        <v/>
      </c>
      <c r="J53" s="329" t="str">
        <f t="shared" si="1"/>
        <v/>
      </c>
      <c r="K53" s="345"/>
      <c r="L53" s="345"/>
      <c r="M53" s="345"/>
      <c r="N53" s="345"/>
      <c r="O53" s="344"/>
    </row>
    <row r="54" spans="1:15" x14ac:dyDescent="0.25">
      <c r="A54" s="344"/>
      <c r="B54" s="345"/>
      <c r="C54" s="342"/>
      <c r="D54" s="345"/>
      <c r="E54" s="345"/>
      <c r="F54" s="345"/>
      <c r="G54" s="345"/>
      <c r="H54" s="329">
        <f t="shared" si="0"/>
        <v>0</v>
      </c>
      <c r="I54" s="329" t="str">
        <f>IF(Reserves!M56="","",Reserves!M56)</f>
        <v/>
      </c>
      <c r="J54" s="329" t="str">
        <f t="shared" si="1"/>
        <v/>
      </c>
      <c r="K54" s="345"/>
      <c r="L54" s="345"/>
      <c r="M54" s="345"/>
      <c r="N54" s="345"/>
      <c r="O54" s="344"/>
    </row>
    <row r="55" spans="1:15" x14ac:dyDescent="0.25">
      <c r="A55" s="344"/>
      <c r="B55" s="345"/>
      <c r="C55" s="342"/>
      <c r="D55" s="345"/>
      <c r="E55" s="345"/>
      <c r="F55" s="345"/>
      <c r="G55" s="345"/>
      <c r="H55" s="329">
        <f t="shared" si="0"/>
        <v>0</v>
      </c>
      <c r="I55" s="329" t="str">
        <f>IF(Reserves!M57="","",Reserves!M57)</f>
        <v/>
      </c>
      <c r="J55" s="329" t="str">
        <f t="shared" si="1"/>
        <v/>
      </c>
      <c r="K55" s="345"/>
      <c r="L55" s="345"/>
      <c r="M55" s="345"/>
      <c r="N55" s="345"/>
      <c r="O55" s="344"/>
    </row>
    <row r="56" spans="1:15" x14ac:dyDescent="0.25">
      <c r="A56" s="344"/>
      <c r="B56" s="345"/>
      <c r="C56" s="342"/>
      <c r="D56" s="345"/>
      <c r="E56" s="345"/>
      <c r="F56" s="345"/>
      <c r="G56" s="345"/>
      <c r="H56" s="329">
        <f t="shared" si="0"/>
        <v>0</v>
      </c>
      <c r="I56" s="329" t="str">
        <f>IF(Reserves!M58="","",Reserves!M58)</f>
        <v/>
      </c>
      <c r="J56" s="329" t="str">
        <f t="shared" si="1"/>
        <v/>
      </c>
      <c r="K56" s="345"/>
      <c r="L56" s="345"/>
      <c r="M56" s="345"/>
      <c r="N56" s="345"/>
      <c r="O56" s="344"/>
    </row>
    <row r="57" spans="1:15" x14ac:dyDescent="0.25">
      <c r="A57" s="344"/>
      <c r="B57" s="345"/>
      <c r="C57" s="342"/>
      <c r="D57" s="345"/>
      <c r="E57" s="345"/>
      <c r="F57" s="345"/>
      <c r="G57" s="345"/>
      <c r="H57" s="329">
        <f t="shared" si="0"/>
        <v>0</v>
      </c>
      <c r="I57" s="329" t="str">
        <f>IF(Reserves!M59="","",Reserves!M59)</f>
        <v/>
      </c>
      <c r="J57" s="329" t="str">
        <f t="shared" si="1"/>
        <v/>
      </c>
      <c r="K57" s="345"/>
      <c r="L57" s="345"/>
      <c r="M57" s="345"/>
      <c r="N57" s="345"/>
      <c r="O57" s="344"/>
    </row>
    <row r="58" spans="1:15" x14ac:dyDescent="0.25">
      <c r="A58" s="344"/>
      <c r="B58" s="345"/>
      <c r="C58" s="342"/>
      <c r="D58" s="345"/>
      <c r="E58" s="345"/>
      <c r="F58" s="345"/>
      <c r="G58" s="345"/>
      <c r="H58" s="329">
        <f t="shared" si="0"/>
        <v>0</v>
      </c>
      <c r="I58" s="329" t="str">
        <f>IF(Reserves!M60="","",Reserves!M60)</f>
        <v/>
      </c>
      <c r="J58" s="329" t="str">
        <f t="shared" si="1"/>
        <v/>
      </c>
      <c r="K58" s="345"/>
      <c r="L58" s="345"/>
      <c r="M58" s="345"/>
      <c r="N58" s="345"/>
      <c r="O58" s="344"/>
    </row>
    <row r="59" spans="1:15" x14ac:dyDescent="0.25">
      <c r="A59" s="344"/>
      <c r="B59" s="345"/>
      <c r="C59" s="342"/>
      <c r="D59" s="345"/>
      <c r="E59" s="345"/>
      <c r="F59" s="345"/>
      <c r="G59" s="345"/>
      <c r="H59" s="329">
        <f t="shared" si="0"/>
        <v>0</v>
      </c>
      <c r="I59" s="329" t="str">
        <f>IF(Reserves!M61="","",Reserves!M61)</f>
        <v/>
      </c>
      <c r="J59" s="329" t="str">
        <f t="shared" si="1"/>
        <v/>
      </c>
      <c r="K59" s="345"/>
      <c r="L59" s="345"/>
      <c r="M59" s="345"/>
      <c r="N59" s="345"/>
      <c r="O59" s="344"/>
    </row>
    <row r="60" spans="1:15" x14ac:dyDescent="0.25">
      <c r="A60" s="344"/>
      <c r="B60" s="345"/>
      <c r="C60" s="342"/>
      <c r="D60" s="345"/>
      <c r="E60" s="345"/>
      <c r="F60" s="345"/>
      <c r="G60" s="345"/>
      <c r="H60" s="329">
        <f t="shared" si="0"/>
        <v>0</v>
      </c>
      <c r="I60" s="329" t="str">
        <f>IF(Reserves!M62="","",Reserves!M62)</f>
        <v/>
      </c>
      <c r="J60" s="329" t="str">
        <f t="shared" si="1"/>
        <v/>
      </c>
      <c r="K60" s="345"/>
      <c r="L60" s="345"/>
      <c r="M60" s="345"/>
      <c r="N60" s="345"/>
      <c r="O60" s="344"/>
    </row>
    <row r="61" spans="1:15" x14ac:dyDescent="0.25">
      <c r="A61" s="344"/>
      <c r="B61" s="345"/>
      <c r="C61" s="342"/>
      <c r="D61" s="345"/>
      <c r="E61" s="345"/>
      <c r="F61" s="345"/>
      <c r="G61" s="345"/>
      <c r="H61" s="329">
        <f t="shared" si="0"/>
        <v>0</v>
      </c>
      <c r="I61" s="329" t="str">
        <f>IF(Reserves!M63="","",Reserves!M63)</f>
        <v/>
      </c>
      <c r="J61" s="329" t="str">
        <f t="shared" si="1"/>
        <v/>
      </c>
      <c r="K61" s="345"/>
      <c r="L61" s="345"/>
      <c r="M61" s="345"/>
      <c r="N61" s="345"/>
      <c r="O61" s="344"/>
    </row>
    <row r="62" spans="1:15" x14ac:dyDescent="0.25">
      <c r="A62" s="344"/>
      <c r="B62" s="345"/>
      <c r="C62" s="342"/>
      <c r="D62" s="345"/>
      <c r="E62" s="345"/>
      <c r="F62" s="345"/>
      <c r="G62" s="345"/>
      <c r="H62" s="329">
        <f t="shared" si="0"/>
        <v>0</v>
      </c>
      <c r="I62" s="329" t="str">
        <f>IF(Reserves!M64="","",Reserves!M64)</f>
        <v/>
      </c>
      <c r="J62" s="329" t="str">
        <f t="shared" si="1"/>
        <v/>
      </c>
      <c r="K62" s="345"/>
      <c r="L62" s="345"/>
      <c r="M62" s="345"/>
      <c r="N62" s="345"/>
      <c r="O62" s="344"/>
    </row>
    <row r="63" spans="1:15" x14ac:dyDescent="0.25">
      <c r="A63" s="344"/>
      <c r="B63" s="345"/>
      <c r="C63" s="342"/>
      <c r="D63" s="345"/>
      <c r="E63" s="345"/>
      <c r="F63" s="345"/>
      <c r="G63" s="345"/>
      <c r="H63" s="329">
        <f t="shared" si="0"/>
        <v>0</v>
      </c>
      <c r="I63" s="329" t="str">
        <f>IF(Reserves!M65="","",Reserves!M65)</f>
        <v/>
      </c>
      <c r="J63" s="329" t="str">
        <f t="shared" si="1"/>
        <v/>
      </c>
      <c r="K63" s="345"/>
      <c r="L63" s="345"/>
      <c r="M63" s="345"/>
      <c r="N63" s="345"/>
      <c r="O63" s="344"/>
    </row>
    <row r="64" spans="1:15" x14ac:dyDescent="0.25">
      <c r="A64" s="344"/>
      <c r="B64" s="345"/>
      <c r="C64" s="342"/>
      <c r="D64" s="345"/>
      <c r="E64" s="345"/>
      <c r="F64" s="345"/>
      <c r="G64" s="345"/>
      <c r="H64" s="329">
        <f t="shared" si="0"/>
        <v>0</v>
      </c>
      <c r="I64" s="329" t="str">
        <f>IF(Reserves!M66="","",Reserves!M66)</f>
        <v/>
      </c>
      <c r="J64" s="329" t="str">
        <f t="shared" si="1"/>
        <v/>
      </c>
      <c r="K64" s="345"/>
      <c r="L64" s="345"/>
      <c r="M64" s="345"/>
      <c r="N64" s="345"/>
      <c r="O64" s="344"/>
    </row>
    <row r="65" spans="1:15" x14ac:dyDescent="0.25">
      <c r="A65" s="344"/>
      <c r="B65" s="345"/>
      <c r="C65" s="342"/>
      <c r="D65" s="345"/>
      <c r="E65" s="345"/>
      <c r="F65" s="345"/>
      <c r="G65" s="345"/>
      <c r="H65" s="329">
        <f t="shared" si="0"/>
        <v>0</v>
      </c>
      <c r="I65" s="329" t="str">
        <f>IF(Reserves!M67="","",Reserves!M67)</f>
        <v/>
      </c>
      <c r="J65" s="329" t="str">
        <f t="shared" si="1"/>
        <v/>
      </c>
      <c r="K65" s="345"/>
      <c r="L65" s="345"/>
      <c r="M65" s="345"/>
      <c r="N65" s="345"/>
      <c r="O65" s="344"/>
    </row>
    <row r="66" spans="1:15" x14ac:dyDescent="0.25">
      <c r="A66" s="344"/>
      <c r="B66" s="345"/>
      <c r="C66" s="342"/>
      <c r="D66" s="345"/>
      <c r="E66" s="345"/>
      <c r="F66" s="345"/>
      <c r="G66" s="345"/>
      <c r="H66" s="329">
        <f t="shared" si="0"/>
        <v>0</v>
      </c>
      <c r="I66" s="329" t="str">
        <f>IF(Reserves!M68="","",Reserves!M68)</f>
        <v/>
      </c>
      <c r="J66" s="329" t="str">
        <f t="shared" si="1"/>
        <v/>
      </c>
      <c r="K66" s="345"/>
      <c r="L66" s="345"/>
      <c r="M66" s="345"/>
      <c r="N66" s="345"/>
      <c r="O66" s="344"/>
    </row>
    <row r="67" spans="1:15" x14ac:dyDescent="0.25">
      <c r="A67" s="344"/>
      <c r="B67" s="345"/>
      <c r="C67" s="342"/>
      <c r="D67" s="345"/>
      <c r="E67" s="345"/>
      <c r="F67" s="345"/>
      <c r="G67" s="345"/>
      <c r="H67" s="329">
        <f t="shared" si="0"/>
        <v>0</v>
      </c>
      <c r="I67" s="329" t="str">
        <f>IF(Reserves!M69="","",Reserves!M69)</f>
        <v/>
      </c>
      <c r="J67" s="329" t="str">
        <f t="shared" si="1"/>
        <v/>
      </c>
      <c r="K67" s="345"/>
      <c r="L67" s="345"/>
      <c r="M67" s="345"/>
      <c r="N67" s="345"/>
      <c r="O67" s="344"/>
    </row>
    <row r="68" spans="1:15" x14ac:dyDescent="0.25">
      <c r="A68" s="344"/>
      <c r="B68" s="345"/>
      <c r="C68" s="342"/>
      <c r="D68" s="345"/>
      <c r="E68" s="345"/>
      <c r="F68" s="345"/>
      <c r="G68" s="345"/>
      <c r="H68" s="329">
        <f t="shared" si="0"/>
        <v>0</v>
      </c>
      <c r="I68" s="329" t="str">
        <f>IF(Reserves!M70="","",Reserves!M70)</f>
        <v/>
      </c>
      <c r="J68" s="329" t="str">
        <f t="shared" si="1"/>
        <v/>
      </c>
      <c r="K68" s="345"/>
      <c r="L68" s="345"/>
      <c r="M68" s="345"/>
      <c r="N68" s="345"/>
      <c r="O68" s="344"/>
    </row>
    <row r="69" spans="1:15" x14ac:dyDescent="0.25">
      <c r="A69" s="344"/>
      <c r="B69" s="346"/>
      <c r="C69" s="342"/>
      <c r="D69" s="345"/>
      <c r="E69" s="345"/>
      <c r="F69" s="345"/>
      <c r="G69" s="345"/>
      <c r="H69" s="329">
        <f t="shared" si="0"/>
        <v>0</v>
      </c>
      <c r="I69" s="329" t="str">
        <f>IF(Reserves!M71="","",Reserves!M71)</f>
        <v/>
      </c>
      <c r="J69" s="329" t="str">
        <f t="shared" si="1"/>
        <v/>
      </c>
      <c r="K69" s="345"/>
      <c r="L69" s="345"/>
      <c r="M69" s="345"/>
      <c r="N69" s="345"/>
      <c r="O69" s="344"/>
    </row>
    <row r="70" spans="1:15" x14ac:dyDescent="0.25">
      <c r="A70" s="344"/>
      <c r="B70" s="345"/>
      <c r="C70" s="342"/>
      <c r="D70" s="345"/>
      <c r="E70" s="345"/>
      <c r="F70" s="345"/>
      <c r="G70" s="345"/>
      <c r="H70" s="329">
        <f t="shared" si="0"/>
        <v>0</v>
      </c>
      <c r="I70" s="329" t="str">
        <f>IF(Reserves!M72="","",Reserves!M72)</f>
        <v/>
      </c>
      <c r="J70" s="329" t="str">
        <f t="shared" si="1"/>
        <v/>
      </c>
      <c r="K70" s="345"/>
      <c r="L70" s="345"/>
      <c r="M70" s="345"/>
      <c r="N70" s="345"/>
      <c r="O70" s="344"/>
    </row>
    <row r="71" spans="1:15" x14ac:dyDescent="0.25">
      <c r="A71" s="344"/>
      <c r="B71" s="345"/>
      <c r="C71" s="342"/>
      <c r="D71" s="345"/>
      <c r="E71" s="345"/>
      <c r="F71" s="345"/>
      <c r="G71" s="345"/>
      <c r="H71" s="329">
        <f t="shared" si="0"/>
        <v>0</v>
      </c>
      <c r="I71" s="329" t="str">
        <f>IF(Reserves!M73="","",Reserves!M73)</f>
        <v/>
      </c>
      <c r="J71" s="329" t="str">
        <f t="shared" si="1"/>
        <v/>
      </c>
      <c r="K71" s="345"/>
      <c r="L71" s="345"/>
      <c r="M71" s="345"/>
      <c r="N71" s="345"/>
      <c r="O71" s="344"/>
    </row>
    <row r="72" spans="1:15" x14ac:dyDescent="0.25">
      <c r="A72" s="344"/>
      <c r="B72" s="345"/>
      <c r="C72" s="342"/>
      <c r="D72" s="345"/>
      <c r="E72" s="345"/>
      <c r="F72" s="345"/>
      <c r="G72" s="345"/>
      <c r="H72" s="329">
        <f t="shared" ref="H72:H135" si="2">E72*F72*G72</f>
        <v>0</v>
      </c>
      <c r="I72" s="329" t="str">
        <f>IF(Reserves!M74="","",Reserves!M74)</f>
        <v/>
      </c>
      <c r="J72" s="329" t="str">
        <f t="shared" ref="J72:J135" si="3">IF(H72=0,"",(RANK(H72,$H$7:$H$207)))</f>
        <v/>
      </c>
      <c r="K72" s="345"/>
      <c r="L72" s="345"/>
      <c r="M72" s="345"/>
      <c r="N72" s="345"/>
      <c r="O72" s="344"/>
    </row>
    <row r="73" spans="1:15" x14ac:dyDescent="0.25">
      <c r="A73" s="344"/>
      <c r="B73" s="345"/>
      <c r="C73" s="342"/>
      <c r="D73" s="345"/>
      <c r="E73" s="345"/>
      <c r="F73" s="345"/>
      <c r="G73" s="345"/>
      <c r="H73" s="329">
        <f t="shared" si="2"/>
        <v>0</v>
      </c>
      <c r="I73" s="329" t="str">
        <f>IF(Reserves!M75="","",Reserves!M75)</f>
        <v/>
      </c>
      <c r="J73" s="329" t="str">
        <f t="shared" si="3"/>
        <v/>
      </c>
      <c r="K73" s="345"/>
      <c r="L73" s="345"/>
      <c r="M73" s="345"/>
      <c r="N73" s="345"/>
      <c r="O73" s="344"/>
    </row>
    <row r="74" spans="1:15" x14ac:dyDescent="0.25">
      <c r="A74" s="344"/>
      <c r="B74" s="345"/>
      <c r="C74" s="342"/>
      <c r="D74" s="345"/>
      <c r="E74" s="345"/>
      <c r="F74" s="345"/>
      <c r="G74" s="345"/>
      <c r="H74" s="329">
        <f t="shared" si="2"/>
        <v>0</v>
      </c>
      <c r="I74" s="329" t="str">
        <f>IF(Reserves!M76="","",Reserves!M76)</f>
        <v/>
      </c>
      <c r="J74" s="329" t="str">
        <f t="shared" si="3"/>
        <v/>
      </c>
      <c r="K74" s="345"/>
      <c r="L74" s="345"/>
      <c r="M74" s="345"/>
      <c r="N74" s="345"/>
      <c r="O74" s="344"/>
    </row>
    <row r="75" spans="1:15" x14ac:dyDescent="0.25">
      <c r="A75" s="344"/>
      <c r="B75" s="345"/>
      <c r="C75" s="342"/>
      <c r="D75" s="345"/>
      <c r="E75" s="345"/>
      <c r="F75" s="345"/>
      <c r="G75" s="345"/>
      <c r="H75" s="329">
        <f t="shared" si="2"/>
        <v>0</v>
      </c>
      <c r="I75" s="329" t="str">
        <f>IF(Reserves!M77="","",Reserves!M77)</f>
        <v/>
      </c>
      <c r="J75" s="329" t="str">
        <f t="shared" si="3"/>
        <v/>
      </c>
      <c r="K75" s="345"/>
      <c r="L75" s="345"/>
      <c r="M75" s="345"/>
      <c r="N75" s="345"/>
      <c r="O75" s="344"/>
    </row>
    <row r="76" spans="1:15" x14ac:dyDescent="0.25">
      <c r="A76" s="344"/>
      <c r="B76" s="345"/>
      <c r="C76" s="342"/>
      <c r="D76" s="345"/>
      <c r="E76" s="345"/>
      <c r="F76" s="345"/>
      <c r="G76" s="345"/>
      <c r="H76" s="329">
        <f t="shared" si="2"/>
        <v>0</v>
      </c>
      <c r="I76" s="329" t="str">
        <f>IF(Reserves!M78="","",Reserves!M78)</f>
        <v/>
      </c>
      <c r="J76" s="329" t="str">
        <f t="shared" si="3"/>
        <v/>
      </c>
      <c r="K76" s="345"/>
      <c r="L76" s="345"/>
      <c r="M76" s="345"/>
      <c r="N76" s="345"/>
      <c r="O76" s="344"/>
    </row>
    <row r="77" spans="1:15" x14ac:dyDescent="0.25">
      <c r="A77" s="344"/>
      <c r="B77" s="345"/>
      <c r="C77" s="342"/>
      <c r="D77" s="345"/>
      <c r="E77" s="345"/>
      <c r="F77" s="345"/>
      <c r="G77" s="345"/>
      <c r="H77" s="329">
        <f t="shared" si="2"/>
        <v>0</v>
      </c>
      <c r="I77" s="329" t="str">
        <f>IF(Reserves!M79="","",Reserves!M79)</f>
        <v/>
      </c>
      <c r="J77" s="329" t="str">
        <f t="shared" si="3"/>
        <v/>
      </c>
      <c r="K77" s="345"/>
      <c r="L77" s="345"/>
      <c r="M77" s="345"/>
      <c r="N77" s="345"/>
      <c r="O77" s="344"/>
    </row>
    <row r="78" spans="1:15" x14ac:dyDescent="0.25">
      <c r="A78" s="344"/>
      <c r="B78" s="345"/>
      <c r="C78" s="342"/>
      <c r="D78" s="345"/>
      <c r="E78" s="345"/>
      <c r="F78" s="345"/>
      <c r="G78" s="345"/>
      <c r="H78" s="329">
        <f t="shared" si="2"/>
        <v>0</v>
      </c>
      <c r="I78" s="329" t="str">
        <f>IF(Reserves!M80="","",Reserves!M80)</f>
        <v/>
      </c>
      <c r="J78" s="329" t="str">
        <f t="shared" si="3"/>
        <v/>
      </c>
      <c r="K78" s="345"/>
      <c r="L78" s="345"/>
      <c r="M78" s="345"/>
      <c r="N78" s="345"/>
      <c r="O78" s="344"/>
    </row>
    <row r="79" spans="1:15" x14ac:dyDescent="0.25">
      <c r="A79" s="344"/>
      <c r="B79" s="345"/>
      <c r="C79" s="342"/>
      <c r="D79" s="345"/>
      <c r="E79" s="345"/>
      <c r="F79" s="345"/>
      <c r="G79" s="345"/>
      <c r="H79" s="329">
        <f t="shared" si="2"/>
        <v>0</v>
      </c>
      <c r="I79" s="329" t="str">
        <f>IF(Reserves!M81="","",Reserves!M81)</f>
        <v/>
      </c>
      <c r="J79" s="329" t="str">
        <f t="shared" si="3"/>
        <v/>
      </c>
      <c r="K79" s="345"/>
      <c r="L79" s="345"/>
      <c r="M79" s="345"/>
      <c r="N79" s="345"/>
      <c r="O79" s="344"/>
    </row>
    <row r="80" spans="1:15" x14ac:dyDescent="0.25">
      <c r="A80" s="344"/>
      <c r="B80" s="345"/>
      <c r="C80" s="342"/>
      <c r="D80" s="345"/>
      <c r="E80" s="345"/>
      <c r="F80" s="345"/>
      <c r="G80" s="345"/>
      <c r="H80" s="329">
        <f t="shared" si="2"/>
        <v>0</v>
      </c>
      <c r="I80" s="329" t="str">
        <f>IF(Reserves!M82="","",Reserves!M82)</f>
        <v/>
      </c>
      <c r="J80" s="329" t="str">
        <f t="shared" si="3"/>
        <v/>
      </c>
      <c r="K80" s="345"/>
      <c r="L80" s="345"/>
      <c r="M80" s="345"/>
      <c r="N80" s="345"/>
      <c r="O80" s="344"/>
    </row>
    <row r="81" spans="1:15" x14ac:dyDescent="0.25">
      <c r="A81" s="344"/>
      <c r="B81" s="345"/>
      <c r="C81" s="342"/>
      <c r="D81" s="345"/>
      <c r="E81" s="345"/>
      <c r="F81" s="345"/>
      <c r="G81" s="345"/>
      <c r="H81" s="329">
        <f t="shared" si="2"/>
        <v>0</v>
      </c>
      <c r="I81" s="329" t="str">
        <f>IF(Reserves!M83="","",Reserves!M83)</f>
        <v/>
      </c>
      <c r="J81" s="329" t="str">
        <f t="shared" si="3"/>
        <v/>
      </c>
      <c r="K81" s="345"/>
      <c r="L81" s="345"/>
      <c r="M81" s="345"/>
      <c r="N81" s="345"/>
      <c r="O81" s="344"/>
    </row>
    <row r="82" spans="1:15" x14ac:dyDescent="0.25">
      <c r="A82" s="344"/>
      <c r="B82" s="345"/>
      <c r="C82" s="342"/>
      <c r="D82" s="345"/>
      <c r="E82" s="345"/>
      <c r="F82" s="345"/>
      <c r="G82" s="345"/>
      <c r="H82" s="329">
        <f t="shared" si="2"/>
        <v>0</v>
      </c>
      <c r="I82" s="329" t="str">
        <f>IF(Reserves!M84="","",Reserves!M84)</f>
        <v/>
      </c>
      <c r="J82" s="329" t="str">
        <f t="shared" si="3"/>
        <v/>
      </c>
      <c r="K82" s="345"/>
      <c r="L82" s="345"/>
      <c r="M82" s="345"/>
      <c r="N82" s="345"/>
      <c r="O82" s="344"/>
    </row>
    <row r="83" spans="1:15" x14ac:dyDescent="0.25">
      <c r="A83" s="344"/>
      <c r="B83" s="345"/>
      <c r="C83" s="342"/>
      <c r="D83" s="345"/>
      <c r="E83" s="345"/>
      <c r="F83" s="345"/>
      <c r="G83" s="345"/>
      <c r="H83" s="329">
        <f t="shared" si="2"/>
        <v>0</v>
      </c>
      <c r="I83" s="329" t="str">
        <f>IF(Reserves!M85="","",Reserves!M85)</f>
        <v/>
      </c>
      <c r="J83" s="329" t="str">
        <f t="shared" si="3"/>
        <v/>
      </c>
      <c r="K83" s="345"/>
      <c r="L83" s="345"/>
      <c r="M83" s="345"/>
      <c r="N83" s="345"/>
      <c r="O83" s="344"/>
    </row>
    <row r="84" spans="1:15" x14ac:dyDescent="0.25">
      <c r="A84" s="344"/>
      <c r="B84" s="345"/>
      <c r="C84" s="342"/>
      <c r="D84" s="345"/>
      <c r="E84" s="345"/>
      <c r="F84" s="345"/>
      <c r="G84" s="345"/>
      <c r="H84" s="329">
        <f t="shared" si="2"/>
        <v>0</v>
      </c>
      <c r="I84" s="329" t="str">
        <f>IF(Reserves!M86="","",Reserves!M86)</f>
        <v/>
      </c>
      <c r="J84" s="329" t="str">
        <f t="shared" si="3"/>
        <v/>
      </c>
      <c r="K84" s="345"/>
      <c r="L84" s="345"/>
      <c r="M84" s="345"/>
      <c r="N84" s="345"/>
      <c r="O84" s="344"/>
    </row>
    <row r="85" spans="1:15" x14ac:dyDescent="0.25">
      <c r="A85" s="344"/>
      <c r="B85" s="345"/>
      <c r="C85" s="342"/>
      <c r="D85" s="345"/>
      <c r="E85" s="345"/>
      <c r="F85" s="345"/>
      <c r="G85" s="345"/>
      <c r="H85" s="329">
        <f t="shared" si="2"/>
        <v>0</v>
      </c>
      <c r="I85" s="329" t="str">
        <f>IF(Reserves!M87="","",Reserves!M87)</f>
        <v/>
      </c>
      <c r="J85" s="329" t="str">
        <f t="shared" si="3"/>
        <v/>
      </c>
      <c r="K85" s="345"/>
      <c r="L85" s="345"/>
      <c r="M85" s="345"/>
      <c r="N85" s="345"/>
      <c r="O85" s="344"/>
    </row>
    <row r="86" spans="1:15" x14ac:dyDescent="0.25">
      <c r="A86" s="344"/>
      <c r="B86" s="345"/>
      <c r="C86" s="342"/>
      <c r="D86" s="345"/>
      <c r="E86" s="345"/>
      <c r="F86" s="345"/>
      <c r="G86" s="345"/>
      <c r="H86" s="329">
        <f t="shared" si="2"/>
        <v>0</v>
      </c>
      <c r="I86" s="329" t="str">
        <f>IF(Reserves!M88="","",Reserves!M88)</f>
        <v/>
      </c>
      <c r="J86" s="329" t="str">
        <f t="shared" si="3"/>
        <v/>
      </c>
      <c r="K86" s="345"/>
      <c r="L86" s="345"/>
      <c r="M86" s="345"/>
      <c r="N86" s="345"/>
      <c r="O86" s="344"/>
    </row>
    <row r="87" spans="1:15" x14ac:dyDescent="0.25">
      <c r="A87" s="344"/>
      <c r="B87" s="345"/>
      <c r="C87" s="342"/>
      <c r="D87" s="345"/>
      <c r="E87" s="345"/>
      <c r="F87" s="345"/>
      <c r="G87" s="345"/>
      <c r="H87" s="329">
        <f t="shared" si="2"/>
        <v>0</v>
      </c>
      <c r="I87" s="329" t="str">
        <f>IF(Reserves!M89="","",Reserves!M89)</f>
        <v/>
      </c>
      <c r="J87" s="329" t="str">
        <f t="shared" si="3"/>
        <v/>
      </c>
      <c r="K87" s="345"/>
      <c r="L87" s="345"/>
      <c r="M87" s="345"/>
      <c r="N87" s="345"/>
      <c r="O87" s="344"/>
    </row>
    <row r="88" spans="1:15" x14ac:dyDescent="0.25">
      <c r="A88" s="344"/>
      <c r="B88" s="345"/>
      <c r="C88" s="342"/>
      <c r="D88" s="345"/>
      <c r="E88" s="345"/>
      <c r="F88" s="345"/>
      <c r="G88" s="345"/>
      <c r="H88" s="329">
        <f t="shared" si="2"/>
        <v>0</v>
      </c>
      <c r="I88" s="329" t="str">
        <f>IF(Reserves!M90="","",Reserves!M90)</f>
        <v/>
      </c>
      <c r="J88" s="329" t="str">
        <f t="shared" si="3"/>
        <v/>
      </c>
      <c r="K88" s="345"/>
      <c r="L88" s="345"/>
      <c r="M88" s="345"/>
      <c r="N88" s="345"/>
      <c r="O88" s="344"/>
    </row>
    <row r="89" spans="1:15" x14ac:dyDescent="0.25">
      <c r="A89" s="344"/>
      <c r="B89" s="345"/>
      <c r="C89" s="342"/>
      <c r="D89" s="345"/>
      <c r="E89" s="345"/>
      <c r="F89" s="345"/>
      <c r="G89" s="345"/>
      <c r="H89" s="329">
        <f t="shared" si="2"/>
        <v>0</v>
      </c>
      <c r="I89" s="329" t="str">
        <f>IF(Reserves!M91="","",Reserves!M91)</f>
        <v/>
      </c>
      <c r="J89" s="329" t="str">
        <f t="shared" si="3"/>
        <v/>
      </c>
      <c r="K89" s="345"/>
      <c r="L89" s="345"/>
      <c r="M89" s="345"/>
      <c r="N89" s="345"/>
      <c r="O89" s="344"/>
    </row>
    <row r="90" spans="1:15" x14ac:dyDescent="0.25">
      <c r="A90" s="344"/>
      <c r="B90" s="345"/>
      <c r="C90" s="342"/>
      <c r="D90" s="345"/>
      <c r="E90" s="345"/>
      <c r="F90" s="345"/>
      <c r="G90" s="345"/>
      <c r="H90" s="329">
        <f t="shared" si="2"/>
        <v>0</v>
      </c>
      <c r="I90" s="329" t="str">
        <f>IF(Reserves!M92="","",Reserves!M92)</f>
        <v/>
      </c>
      <c r="J90" s="329" t="str">
        <f t="shared" si="3"/>
        <v/>
      </c>
      <c r="K90" s="345"/>
      <c r="L90" s="345"/>
      <c r="M90" s="345"/>
      <c r="N90" s="345"/>
      <c r="O90" s="344"/>
    </row>
    <row r="91" spans="1:15" x14ac:dyDescent="0.25">
      <c r="A91" s="344"/>
      <c r="B91" s="345"/>
      <c r="C91" s="342"/>
      <c r="D91" s="345"/>
      <c r="E91" s="345"/>
      <c r="F91" s="345"/>
      <c r="G91" s="345"/>
      <c r="H91" s="329">
        <f t="shared" si="2"/>
        <v>0</v>
      </c>
      <c r="I91" s="329" t="str">
        <f>IF(Reserves!M93="","",Reserves!M93)</f>
        <v/>
      </c>
      <c r="J91" s="329" t="str">
        <f t="shared" si="3"/>
        <v/>
      </c>
      <c r="K91" s="345"/>
      <c r="L91" s="345"/>
      <c r="M91" s="345"/>
      <c r="N91" s="345"/>
      <c r="O91" s="344"/>
    </row>
    <row r="92" spans="1:15" x14ac:dyDescent="0.25">
      <c r="A92" s="344"/>
      <c r="B92" s="345"/>
      <c r="C92" s="342"/>
      <c r="D92" s="345"/>
      <c r="E92" s="345"/>
      <c r="F92" s="345"/>
      <c r="G92" s="345"/>
      <c r="H92" s="329">
        <f t="shared" si="2"/>
        <v>0</v>
      </c>
      <c r="I92" s="329" t="str">
        <f>IF(Reserves!M94="","",Reserves!M94)</f>
        <v/>
      </c>
      <c r="J92" s="329" t="str">
        <f t="shared" si="3"/>
        <v/>
      </c>
      <c r="K92" s="345"/>
      <c r="L92" s="345"/>
      <c r="M92" s="345"/>
      <c r="N92" s="345"/>
      <c r="O92" s="344"/>
    </row>
    <row r="93" spans="1:15" x14ac:dyDescent="0.25">
      <c r="A93" s="344"/>
      <c r="B93" s="345"/>
      <c r="C93" s="342"/>
      <c r="D93" s="345"/>
      <c r="E93" s="345"/>
      <c r="F93" s="345"/>
      <c r="G93" s="345"/>
      <c r="H93" s="329">
        <f t="shared" si="2"/>
        <v>0</v>
      </c>
      <c r="I93" s="329" t="str">
        <f>IF(Reserves!M95="","",Reserves!M95)</f>
        <v/>
      </c>
      <c r="J93" s="329" t="str">
        <f t="shared" si="3"/>
        <v/>
      </c>
      <c r="K93" s="345"/>
      <c r="L93" s="345"/>
      <c r="M93" s="345"/>
      <c r="N93" s="345"/>
      <c r="O93" s="344"/>
    </row>
    <row r="94" spans="1:15" x14ac:dyDescent="0.25">
      <c r="A94" s="344"/>
      <c r="B94" s="346"/>
      <c r="C94" s="342"/>
      <c r="D94" s="345"/>
      <c r="E94" s="345"/>
      <c r="F94" s="345"/>
      <c r="G94" s="345"/>
      <c r="H94" s="329">
        <f t="shared" si="2"/>
        <v>0</v>
      </c>
      <c r="I94" s="329" t="str">
        <f>IF(Reserves!M96="","",Reserves!M96)</f>
        <v/>
      </c>
      <c r="J94" s="329" t="str">
        <f t="shared" si="3"/>
        <v/>
      </c>
      <c r="K94" s="345"/>
      <c r="L94" s="345"/>
      <c r="M94" s="345"/>
      <c r="N94" s="345"/>
      <c r="O94" s="344"/>
    </row>
    <row r="95" spans="1:15" x14ac:dyDescent="0.25">
      <c r="A95" s="344"/>
      <c r="B95" s="345"/>
      <c r="C95" s="342"/>
      <c r="D95" s="345"/>
      <c r="E95" s="345"/>
      <c r="F95" s="345"/>
      <c r="G95" s="345"/>
      <c r="H95" s="329">
        <f t="shared" si="2"/>
        <v>0</v>
      </c>
      <c r="I95" s="329" t="str">
        <f>IF(Reserves!M97="","",Reserves!M97)</f>
        <v/>
      </c>
      <c r="J95" s="329" t="str">
        <f t="shared" si="3"/>
        <v/>
      </c>
      <c r="K95" s="345"/>
      <c r="L95" s="345"/>
      <c r="M95" s="345"/>
      <c r="N95" s="345"/>
      <c r="O95" s="344"/>
    </row>
    <row r="96" spans="1:15" x14ac:dyDescent="0.25">
      <c r="A96" s="344"/>
      <c r="B96" s="345"/>
      <c r="C96" s="342"/>
      <c r="D96" s="345"/>
      <c r="E96" s="345"/>
      <c r="F96" s="345"/>
      <c r="G96" s="345"/>
      <c r="H96" s="329">
        <f t="shared" si="2"/>
        <v>0</v>
      </c>
      <c r="I96" s="329" t="str">
        <f>IF(Reserves!M98="","",Reserves!M98)</f>
        <v/>
      </c>
      <c r="J96" s="329" t="str">
        <f t="shared" si="3"/>
        <v/>
      </c>
      <c r="K96" s="345"/>
      <c r="L96" s="345"/>
      <c r="M96" s="345"/>
      <c r="N96" s="345"/>
      <c r="O96" s="344"/>
    </row>
    <row r="97" spans="1:15" x14ac:dyDescent="0.25">
      <c r="A97" s="344"/>
      <c r="B97" s="345"/>
      <c r="C97" s="342"/>
      <c r="D97" s="345"/>
      <c r="E97" s="345"/>
      <c r="F97" s="345"/>
      <c r="G97" s="345"/>
      <c r="H97" s="329">
        <f t="shared" si="2"/>
        <v>0</v>
      </c>
      <c r="I97" s="329" t="str">
        <f>IF(Reserves!M99="","",Reserves!M99)</f>
        <v/>
      </c>
      <c r="J97" s="329" t="str">
        <f t="shared" si="3"/>
        <v/>
      </c>
      <c r="K97" s="345"/>
      <c r="L97" s="345"/>
      <c r="M97" s="345"/>
      <c r="N97" s="345"/>
      <c r="O97" s="344"/>
    </row>
    <row r="98" spans="1:15" x14ac:dyDescent="0.25">
      <c r="A98" s="344"/>
      <c r="B98" s="345"/>
      <c r="C98" s="342"/>
      <c r="D98" s="345"/>
      <c r="E98" s="345"/>
      <c r="F98" s="345"/>
      <c r="G98" s="345"/>
      <c r="H98" s="329">
        <f t="shared" si="2"/>
        <v>0</v>
      </c>
      <c r="I98" s="329" t="str">
        <f>IF(Reserves!M100="","",Reserves!M100)</f>
        <v/>
      </c>
      <c r="J98" s="329" t="str">
        <f t="shared" si="3"/>
        <v/>
      </c>
      <c r="K98" s="345"/>
      <c r="L98" s="345"/>
      <c r="M98" s="345"/>
      <c r="N98" s="345"/>
      <c r="O98" s="344"/>
    </row>
    <row r="99" spans="1:15" x14ac:dyDescent="0.25">
      <c r="A99" s="344"/>
      <c r="B99" s="345"/>
      <c r="C99" s="342"/>
      <c r="D99" s="345"/>
      <c r="E99" s="345"/>
      <c r="F99" s="345"/>
      <c r="G99" s="345"/>
      <c r="H99" s="329">
        <f t="shared" si="2"/>
        <v>0</v>
      </c>
      <c r="I99" s="329" t="str">
        <f>IF(Reserves!M101="","",Reserves!M101)</f>
        <v/>
      </c>
      <c r="J99" s="329" t="str">
        <f t="shared" si="3"/>
        <v/>
      </c>
      <c r="K99" s="345"/>
      <c r="L99" s="345"/>
      <c r="M99" s="345"/>
      <c r="N99" s="345"/>
      <c r="O99" s="344"/>
    </row>
    <row r="100" spans="1:15" x14ac:dyDescent="0.25">
      <c r="A100" s="344"/>
      <c r="B100" s="345" t="s">
        <v>157</v>
      </c>
      <c r="C100" s="342" t="s">
        <v>157</v>
      </c>
      <c r="D100" s="345"/>
      <c r="E100" s="345"/>
      <c r="F100" s="345"/>
      <c r="G100" s="345"/>
      <c r="H100" s="329">
        <f t="shared" si="2"/>
        <v>0</v>
      </c>
      <c r="I100" s="329" t="str">
        <f>IF(Reserves!M102="","",Reserves!M102)</f>
        <v/>
      </c>
      <c r="J100" s="329" t="str">
        <f t="shared" si="3"/>
        <v/>
      </c>
      <c r="K100" s="345"/>
      <c r="L100" s="345"/>
      <c r="M100" s="345"/>
      <c r="N100" s="345"/>
      <c r="O100" s="344"/>
    </row>
    <row r="101" spans="1:15" x14ac:dyDescent="0.25">
      <c r="A101" s="344"/>
      <c r="B101" s="345" t="s">
        <v>157</v>
      </c>
      <c r="C101" s="342" t="s">
        <v>157</v>
      </c>
      <c r="D101" s="345"/>
      <c r="E101" s="345"/>
      <c r="F101" s="345"/>
      <c r="G101" s="345"/>
      <c r="H101" s="329">
        <f t="shared" si="2"/>
        <v>0</v>
      </c>
      <c r="I101" s="329" t="str">
        <f>IF(Reserves!M103="","",Reserves!M103)</f>
        <v/>
      </c>
      <c r="J101" s="329" t="str">
        <f t="shared" si="3"/>
        <v/>
      </c>
      <c r="K101" s="345"/>
      <c r="L101" s="345"/>
      <c r="M101" s="345"/>
      <c r="N101" s="345"/>
      <c r="O101" s="344"/>
    </row>
    <row r="102" spans="1:15" x14ac:dyDescent="0.25">
      <c r="A102" s="344"/>
      <c r="B102" s="345" t="s">
        <v>157</v>
      </c>
      <c r="C102" s="342" t="s">
        <v>157</v>
      </c>
      <c r="D102" s="345"/>
      <c r="E102" s="345"/>
      <c r="F102" s="345"/>
      <c r="G102" s="345"/>
      <c r="H102" s="329">
        <f t="shared" si="2"/>
        <v>0</v>
      </c>
      <c r="I102" s="329" t="str">
        <f>IF(Reserves!M104="","",Reserves!M104)</f>
        <v/>
      </c>
      <c r="J102" s="329" t="str">
        <f t="shared" si="3"/>
        <v/>
      </c>
      <c r="K102" s="345"/>
      <c r="L102" s="345"/>
      <c r="M102" s="345"/>
      <c r="N102" s="345"/>
      <c r="O102" s="344"/>
    </row>
    <row r="103" spans="1:15" x14ac:dyDescent="0.25">
      <c r="A103" s="344"/>
      <c r="B103" s="345" t="s">
        <v>157</v>
      </c>
      <c r="C103" s="342" t="s">
        <v>157</v>
      </c>
      <c r="D103" s="345"/>
      <c r="E103" s="345"/>
      <c r="F103" s="345"/>
      <c r="G103" s="345"/>
      <c r="H103" s="329">
        <f t="shared" si="2"/>
        <v>0</v>
      </c>
      <c r="I103" s="329" t="str">
        <f>IF(Reserves!M105="","",Reserves!M105)</f>
        <v/>
      </c>
      <c r="J103" s="329" t="str">
        <f t="shared" si="3"/>
        <v/>
      </c>
      <c r="K103" s="345"/>
      <c r="L103" s="345"/>
      <c r="M103" s="345"/>
      <c r="N103" s="345"/>
      <c r="O103" s="344"/>
    </row>
    <row r="104" spans="1:15" x14ac:dyDescent="0.25">
      <c r="A104" s="344"/>
      <c r="B104" s="345" t="s">
        <v>157</v>
      </c>
      <c r="C104" s="342" t="s">
        <v>157</v>
      </c>
      <c r="D104" s="345"/>
      <c r="E104" s="345"/>
      <c r="F104" s="345"/>
      <c r="G104" s="345"/>
      <c r="H104" s="329">
        <f t="shared" si="2"/>
        <v>0</v>
      </c>
      <c r="I104" s="329" t="str">
        <f>IF(Reserves!M106="","",Reserves!M106)</f>
        <v/>
      </c>
      <c r="J104" s="329" t="str">
        <f t="shared" si="3"/>
        <v/>
      </c>
      <c r="K104" s="345"/>
      <c r="L104" s="345"/>
      <c r="M104" s="345"/>
      <c r="N104" s="345"/>
      <c r="O104" s="344"/>
    </row>
    <row r="105" spans="1:15" x14ac:dyDescent="0.25">
      <c r="A105" s="344"/>
      <c r="B105" s="345" t="s">
        <v>157</v>
      </c>
      <c r="C105" s="342" t="s">
        <v>157</v>
      </c>
      <c r="D105" s="345"/>
      <c r="E105" s="345"/>
      <c r="F105" s="345"/>
      <c r="G105" s="345"/>
      <c r="H105" s="329">
        <f t="shared" si="2"/>
        <v>0</v>
      </c>
      <c r="I105" s="329" t="str">
        <f>IF(Reserves!M107="","",Reserves!M107)</f>
        <v/>
      </c>
      <c r="J105" s="329" t="str">
        <f t="shared" si="3"/>
        <v/>
      </c>
      <c r="K105" s="345"/>
      <c r="L105" s="345"/>
      <c r="M105" s="345"/>
      <c r="N105" s="345"/>
      <c r="O105" s="344"/>
    </row>
    <row r="106" spans="1:15" x14ac:dyDescent="0.25">
      <c r="A106" s="344"/>
      <c r="B106" s="345" t="s">
        <v>157</v>
      </c>
      <c r="C106" s="342" t="s">
        <v>157</v>
      </c>
      <c r="D106" s="345"/>
      <c r="E106" s="345"/>
      <c r="F106" s="345"/>
      <c r="G106" s="345"/>
      <c r="H106" s="329">
        <f t="shared" si="2"/>
        <v>0</v>
      </c>
      <c r="I106" s="329" t="str">
        <f>IF(Reserves!M108="","",Reserves!M108)</f>
        <v/>
      </c>
      <c r="J106" s="329" t="str">
        <f t="shared" si="3"/>
        <v/>
      </c>
      <c r="K106" s="345"/>
      <c r="L106" s="345"/>
      <c r="M106" s="345"/>
      <c r="N106" s="345"/>
      <c r="O106" s="344"/>
    </row>
    <row r="107" spans="1:15" x14ac:dyDescent="0.25">
      <c r="A107" s="344"/>
      <c r="B107" s="345" t="s">
        <v>157</v>
      </c>
      <c r="C107" s="342" t="s">
        <v>157</v>
      </c>
      <c r="D107" s="345"/>
      <c r="E107" s="345"/>
      <c r="F107" s="345"/>
      <c r="G107" s="345"/>
      <c r="H107" s="329">
        <f t="shared" si="2"/>
        <v>0</v>
      </c>
      <c r="I107" s="329" t="str">
        <f>IF(Reserves!M109="","",Reserves!M109)</f>
        <v/>
      </c>
      <c r="J107" s="329" t="str">
        <f t="shared" si="3"/>
        <v/>
      </c>
      <c r="K107" s="345"/>
      <c r="L107" s="345"/>
      <c r="M107" s="345"/>
      <c r="N107" s="345"/>
      <c r="O107" s="344"/>
    </row>
    <row r="108" spans="1:15" x14ac:dyDescent="0.25">
      <c r="A108" s="344"/>
      <c r="B108" s="345" t="s">
        <v>157</v>
      </c>
      <c r="C108" s="342" t="s">
        <v>157</v>
      </c>
      <c r="D108" s="345"/>
      <c r="E108" s="345"/>
      <c r="F108" s="345"/>
      <c r="G108" s="345"/>
      <c r="H108" s="329">
        <f t="shared" si="2"/>
        <v>0</v>
      </c>
      <c r="I108" s="329" t="str">
        <f>IF(Reserves!M110="","",Reserves!M110)</f>
        <v/>
      </c>
      <c r="J108" s="329" t="str">
        <f t="shared" si="3"/>
        <v/>
      </c>
      <c r="K108" s="345"/>
      <c r="L108" s="345"/>
      <c r="M108" s="345"/>
      <c r="N108" s="345"/>
      <c r="O108" s="344"/>
    </row>
    <row r="109" spans="1:15" x14ac:dyDescent="0.25">
      <c r="A109" s="344"/>
      <c r="B109" s="345" t="s">
        <v>157</v>
      </c>
      <c r="C109" s="342" t="s">
        <v>157</v>
      </c>
      <c r="D109" s="345"/>
      <c r="E109" s="345"/>
      <c r="F109" s="345"/>
      <c r="G109" s="345"/>
      <c r="H109" s="329">
        <f t="shared" si="2"/>
        <v>0</v>
      </c>
      <c r="I109" s="329" t="str">
        <f>IF(Reserves!M111="","",Reserves!M111)</f>
        <v/>
      </c>
      <c r="J109" s="329" t="str">
        <f t="shared" si="3"/>
        <v/>
      </c>
      <c r="K109" s="345"/>
      <c r="L109" s="345"/>
      <c r="M109" s="345"/>
      <c r="N109" s="345"/>
      <c r="O109" s="344"/>
    </row>
    <row r="110" spans="1:15" x14ac:dyDescent="0.25">
      <c r="A110" s="344"/>
      <c r="B110" s="345" t="s">
        <v>157</v>
      </c>
      <c r="C110" s="342" t="s">
        <v>157</v>
      </c>
      <c r="D110" s="345"/>
      <c r="E110" s="345"/>
      <c r="F110" s="345"/>
      <c r="G110" s="345"/>
      <c r="H110" s="329">
        <f t="shared" si="2"/>
        <v>0</v>
      </c>
      <c r="I110" s="329" t="str">
        <f>IF(Reserves!M112="","",Reserves!M112)</f>
        <v/>
      </c>
      <c r="J110" s="329" t="str">
        <f t="shared" si="3"/>
        <v/>
      </c>
      <c r="K110" s="345"/>
      <c r="L110" s="345"/>
      <c r="M110" s="345"/>
      <c r="N110" s="345"/>
      <c r="O110" s="344"/>
    </row>
    <row r="111" spans="1:15" x14ac:dyDescent="0.25">
      <c r="A111" s="344"/>
      <c r="B111" s="345" t="s">
        <v>157</v>
      </c>
      <c r="C111" s="342" t="s">
        <v>157</v>
      </c>
      <c r="D111" s="345"/>
      <c r="E111" s="345"/>
      <c r="F111" s="345"/>
      <c r="G111" s="345"/>
      <c r="H111" s="329">
        <f t="shared" si="2"/>
        <v>0</v>
      </c>
      <c r="I111" s="329" t="str">
        <f>IF(Reserves!M113="","",Reserves!M113)</f>
        <v/>
      </c>
      <c r="J111" s="329" t="str">
        <f t="shared" si="3"/>
        <v/>
      </c>
      <c r="K111" s="345"/>
      <c r="L111" s="345"/>
      <c r="M111" s="345"/>
      <c r="N111" s="345"/>
      <c r="O111" s="344"/>
    </row>
    <row r="112" spans="1:15" x14ac:dyDescent="0.25">
      <c r="A112" s="344"/>
      <c r="B112" s="345" t="s">
        <v>157</v>
      </c>
      <c r="C112" s="342" t="s">
        <v>157</v>
      </c>
      <c r="D112" s="345"/>
      <c r="E112" s="345"/>
      <c r="F112" s="345"/>
      <c r="G112" s="345"/>
      <c r="H112" s="329">
        <f t="shared" si="2"/>
        <v>0</v>
      </c>
      <c r="I112" s="329" t="str">
        <f>IF(Reserves!M114="","",Reserves!M114)</f>
        <v/>
      </c>
      <c r="J112" s="329" t="str">
        <f t="shared" si="3"/>
        <v/>
      </c>
      <c r="K112" s="345"/>
      <c r="L112" s="345"/>
      <c r="M112" s="345"/>
      <c r="N112" s="345"/>
      <c r="O112" s="344"/>
    </row>
    <row r="113" spans="1:15" x14ac:dyDescent="0.25">
      <c r="A113" s="344"/>
      <c r="B113" s="345" t="s">
        <v>157</v>
      </c>
      <c r="C113" s="342" t="s">
        <v>157</v>
      </c>
      <c r="D113" s="345"/>
      <c r="E113" s="345"/>
      <c r="F113" s="345"/>
      <c r="G113" s="345"/>
      <c r="H113" s="329">
        <f t="shared" si="2"/>
        <v>0</v>
      </c>
      <c r="I113" s="329" t="str">
        <f>IF(Reserves!M115="","",Reserves!M115)</f>
        <v/>
      </c>
      <c r="J113" s="329" t="str">
        <f t="shared" si="3"/>
        <v/>
      </c>
      <c r="K113" s="345"/>
      <c r="L113" s="345"/>
      <c r="M113" s="345"/>
      <c r="N113" s="345"/>
      <c r="O113" s="344"/>
    </row>
    <row r="114" spans="1:15" x14ac:dyDescent="0.25">
      <c r="A114" s="344"/>
      <c r="B114" s="345" t="s">
        <v>157</v>
      </c>
      <c r="C114" s="342" t="s">
        <v>157</v>
      </c>
      <c r="D114" s="345"/>
      <c r="E114" s="345"/>
      <c r="F114" s="345"/>
      <c r="G114" s="345"/>
      <c r="H114" s="329">
        <f t="shared" si="2"/>
        <v>0</v>
      </c>
      <c r="I114" s="329" t="str">
        <f>IF(Reserves!M116="","",Reserves!M116)</f>
        <v/>
      </c>
      <c r="J114" s="329" t="str">
        <f t="shared" si="3"/>
        <v/>
      </c>
      <c r="K114" s="345"/>
      <c r="L114" s="345"/>
      <c r="M114" s="345"/>
      <c r="N114" s="345"/>
      <c r="O114" s="344"/>
    </row>
    <row r="115" spans="1:15" x14ac:dyDescent="0.25">
      <c r="A115" s="344"/>
      <c r="B115" s="345" t="s">
        <v>157</v>
      </c>
      <c r="C115" s="342" t="s">
        <v>157</v>
      </c>
      <c r="D115" s="345"/>
      <c r="E115" s="345"/>
      <c r="F115" s="345"/>
      <c r="G115" s="345"/>
      <c r="H115" s="329">
        <f t="shared" si="2"/>
        <v>0</v>
      </c>
      <c r="I115" s="329" t="str">
        <f>IF(Reserves!M117="","",Reserves!M117)</f>
        <v/>
      </c>
      <c r="J115" s="329" t="str">
        <f t="shared" si="3"/>
        <v/>
      </c>
      <c r="K115" s="345"/>
      <c r="L115" s="345"/>
      <c r="M115" s="345"/>
      <c r="N115" s="345"/>
      <c r="O115" s="344"/>
    </row>
    <row r="116" spans="1:15" x14ac:dyDescent="0.25">
      <c r="A116" s="344"/>
      <c r="B116" s="345" t="s">
        <v>157</v>
      </c>
      <c r="C116" s="342" t="s">
        <v>157</v>
      </c>
      <c r="D116" s="345"/>
      <c r="E116" s="345"/>
      <c r="F116" s="345"/>
      <c r="G116" s="345"/>
      <c r="H116" s="329">
        <f t="shared" si="2"/>
        <v>0</v>
      </c>
      <c r="I116" s="329" t="str">
        <f>IF(Reserves!M118="","",Reserves!M118)</f>
        <v/>
      </c>
      <c r="J116" s="329" t="str">
        <f t="shared" si="3"/>
        <v/>
      </c>
      <c r="K116" s="345"/>
      <c r="L116" s="345"/>
      <c r="M116" s="345"/>
      <c r="N116" s="345"/>
      <c r="O116" s="344"/>
    </row>
    <row r="117" spans="1:15" x14ac:dyDescent="0.25">
      <c r="A117" s="344"/>
      <c r="B117" s="345" t="s">
        <v>157</v>
      </c>
      <c r="C117" s="342" t="s">
        <v>157</v>
      </c>
      <c r="D117" s="345"/>
      <c r="E117" s="345"/>
      <c r="F117" s="345"/>
      <c r="G117" s="345"/>
      <c r="H117" s="329">
        <f t="shared" si="2"/>
        <v>0</v>
      </c>
      <c r="I117" s="329" t="str">
        <f>IF(Reserves!M119="","",Reserves!M119)</f>
        <v/>
      </c>
      <c r="J117" s="329" t="str">
        <f t="shared" si="3"/>
        <v/>
      </c>
      <c r="K117" s="345"/>
      <c r="L117" s="345"/>
      <c r="M117" s="345"/>
      <c r="N117" s="345"/>
      <c r="O117" s="344"/>
    </row>
    <row r="118" spans="1:15" x14ac:dyDescent="0.25">
      <c r="A118" s="344"/>
      <c r="B118" s="345" t="s">
        <v>157</v>
      </c>
      <c r="C118" s="342" t="s">
        <v>157</v>
      </c>
      <c r="D118" s="345"/>
      <c r="E118" s="345"/>
      <c r="F118" s="345"/>
      <c r="G118" s="345"/>
      <c r="H118" s="329">
        <f t="shared" si="2"/>
        <v>0</v>
      </c>
      <c r="I118" s="329" t="str">
        <f>IF(Reserves!M120="","",Reserves!M120)</f>
        <v/>
      </c>
      <c r="J118" s="329" t="str">
        <f t="shared" si="3"/>
        <v/>
      </c>
      <c r="K118" s="345"/>
      <c r="L118" s="345"/>
      <c r="M118" s="345"/>
      <c r="N118" s="345"/>
      <c r="O118" s="344"/>
    </row>
    <row r="119" spans="1:15" x14ac:dyDescent="0.25">
      <c r="A119" s="344"/>
      <c r="B119" s="345" t="s">
        <v>157</v>
      </c>
      <c r="C119" s="342" t="s">
        <v>157</v>
      </c>
      <c r="D119" s="345"/>
      <c r="E119" s="345"/>
      <c r="F119" s="345"/>
      <c r="G119" s="345"/>
      <c r="H119" s="329">
        <f t="shared" si="2"/>
        <v>0</v>
      </c>
      <c r="I119" s="329" t="str">
        <f>IF(Reserves!M121="","",Reserves!M121)</f>
        <v/>
      </c>
      <c r="J119" s="329" t="str">
        <f t="shared" si="3"/>
        <v/>
      </c>
      <c r="K119" s="345"/>
      <c r="L119" s="345"/>
      <c r="M119" s="345"/>
      <c r="N119" s="345"/>
      <c r="O119" s="344"/>
    </row>
    <row r="120" spans="1:15" x14ac:dyDescent="0.25">
      <c r="A120" s="344"/>
      <c r="B120" s="345" t="s">
        <v>157</v>
      </c>
      <c r="C120" s="342" t="s">
        <v>157</v>
      </c>
      <c r="D120" s="345"/>
      <c r="E120" s="345"/>
      <c r="F120" s="345"/>
      <c r="G120" s="345"/>
      <c r="H120" s="329">
        <f t="shared" si="2"/>
        <v>0</v>
      </c>
      <c r="I120" s="329" t="str">
        <f>IF(Reserves!M122="","",Reserves!M122)</f>
        <v/>
      </c>
      <c r="J120" s="329" t="str">
        <f t="shared" si="3"/>
        <v/>
      </c>
      <c r="K120" s="345"/>
      <c r="L120" s="345"/>
      <c r="M120" s="345"/>
      <c r="N120" s="345"/>
      <c r="O120" s="344"/>
    </row>
    <row r="121" spans="1:15" x14ac:dyDescent="0.25">
      <c r="A121" s="344"/>
      <c r="B121" s="345" t="s">
        <v>157</v>
      </c>
      <c r="C121" s="342" t="s">
        <v>157</v>
      </c>
      <c r="D121" s="345"/>
      <c r="E121" s="345"/>
      <c r="F121" s="345"/>
      <c r="G121" s="345"/>
      <c r="H121" s="329">
        <f t="shared" si="2"/>
        <v>0</v>
      </c>
      <c r="I121" s="329" t="str">
        <f>IF(Reserves!M123="","",Reserves!M123)</f>
        <v/>
      </c>
      <c r="J121" s="329" t="str">
        <f t="shared" si="3"/>
        <v/>
      </c>
      <c r="K121" s="345"/>
      <c r="L121" s="345"/>
      <c r="M121" s="345"/>
      <c r="N121" s="345"/>
      <c r="O121" s="344"/>
    </row>
    <row r="122" spans="1:15" x14ac:dyDescent="0.25">
      <c r="A122" s="344"/>
      <c r="B122" s="345" t="s">
        <v>157</v>
      </c>
      <c r="C122" s="342" t="s">
        <v>157</v>
      </c>
      <c r="D122" s="345"/>
      <c r="E122" s="345"/>
      <c r="F122" s="345"/>
      <c r="G122" s="345"/>
      <c r="H122" s="329">
        <f t="shared" si="2"/>
        <v>0</v>
      </c>
      <c r="I122" s="329" t="str">
        <f>IF(Reserves!M124="","",Reserves!M124)</f>
        <v/>
      </c>
      <c r="J122" s="329" t="str">
        <f t="shared" si="3"/>
        <v/>
      </c>
      <c r="K122" s="345"/>
      <c r="L122" s="345"/>
      <c r="M122" s="345"/>
      <c r="N122" s="345"/>
      <c r="O122" s="344"/>
    </row>
    <row r="123" spans="1:15" x14ac:dyDescent="0.25">
      <c r="A123" s="344"/>
      <c r="B123" s="345" t="s">
        <v>157</v>
      </c>
      <c r="C123" s="342" t="s">
        <v>157</v>
      </c>
      <c r="D123" s="345"/>
      <c r="E123" s="345"/>
      <c r="F123" s="345"/>
      <c r="G123" s="345"/>
      <c r="H123" s="329">
        <f t="shared" si="2"/>
        <v>0</v>
      </c>
      <c r="I123" s="329" t="str">
        <f>IF(Reserves!M125="","",Reserves!M125)</f>
        <v/>
      </c>
      <c r="J123" s="329" t="str">
        <f t="shared" si="3"/>
        <v/>
      </c>
      <c r="K123" s="345"/>
      <c r="L123" s="345"/>
      <c r="M123" s="345"/>
      <c r="N123" s="345"/>
      <c r="O123" s="344"/>
    </row>
    <row r="124" spans="1:15" x14ac:dyDescent="0.25">
      <c r="A124" s="344"/>
      <c r="B124" s="345" t="s">
        <v>157</v>
      </c>
      <c r="C124" s="342" t="s">
        <v>157</v>
      </c>
      <c r="D124" s="345"/>
      <c r="E124" s="345"/>
      <c r="F124" s="345"/>
      <c r="G124" s="345"/>
      <c r="H124" s="329">
        <f t="shared" si="2"/>
        <v>0</v>
      </c>
      <c r="I124" s="329" t="str">
        <f>IF(Reserves!M126="","",Reserves!M126)</f>
        <v/>
      </c>
      <c r="J124" s="329" t="str">
        <f t="shared" si="3"/>
        <v/>
      </c>
      <c r="K124" s="345"/>
      <c r="L124" s="345"/>
      <c r="M124" s="345"/>
      <c r="N124" s="345"/>
      <c r="O124" s="344"/>
    </row>
    <row r="125" spans="1:15" x14ac:dyDescent="0.25">
      <c r="A125" s="344"/>
      <c r="B125" s="345" t="s">
        <v>157</v>
      </c>
      <c r="C125" s="342" t="s">
        <v>157</v>
      </c>
      <c r="D125" s="345"/>
      <c r="E125" s="345"/>
      <c r="F125" s="345"/>
      <c r="G125" s="345"/>
      <c r="H125" s="329">
        <f t="shared" si="2"/>
        <v>0</v>
      </c>
      <c r="I125" s="329" t="str">
        <f>IF(Reserves!M127="","",Reserves!M127)</f>
        <v/>
      </c>
      <c r="J125" s="329" t="str">
        <f t="shared" si="3"/>
        <v/>
      </c>
      <c r="K125" s="345"/>
      <c r="L125" s="345"/>
      <c r="M125" s="345"/>
      <c r="N125" s="345"/>
      <c r="O125" s="344"/>
    </row>
    <row r="126" spans="1:15" x14ac:dyDescent="0.25">
      <c r="A126" s="344"/>
      <c r="B126" s="345" t="s">
        <v>157</v>
      </c>
      <c r="C126" s="342" t="s">
        <v>157</v>
      </c>
      <c r="D126" s="345"/>
      <c r="E126" s="345"/>
      <c r="F126" s="345"/>
      <c r="G126" s="345"/>
      <c r="H126" s="329">
        <f t="shared" si="2"/>
        <v>0</v>
      </c>
      <c r="I126" s="329" t="str">
        <f>IF(Reserves!M128="","",Reserves!M128)</f>
        <v/>
      </c>
      <c r="J126" s="329" t="str">
        <f t="shared" si="3"/>
        <v/>
      </c>
      <c r="K126" s="345"/>
      <c r="L126" s="345"/>
      <c r="M126" s="345"/>
      <c r="N126" s="345"/>
      <c r="O126" s="344"/>
    </row>
    <row r="127" spans="1:15" x14ac:dyDescent="0.25">
      <c r="A127" s="344"/>
      <c r="B127" s="345" t="s">
        <v>157</v>
      </c>
      <c r="C127" s="342" t="s">
        <v>157</v>
      </c>
      <c r="D127" s="345"/>
      <c r="E127" s="345"/>
      <c r="F127" s="345"/>
      <c r="G127" s="345"/>
      <c r="H127" s="329">
        <f t="shared" si="2"/>
        <v>0</v>
      </c>
      <c r="I127" s="329" t="str">
        <f>IF(Reserves!M129="","",Reserves!M129)</f>
        <v/>
      </c>
      <c r="J127" s="329" t="str">
        <f t="shared" si="3"/>
        <v/>
      </c>
      <c r="K127" s="345"/>
      <c r="L127" s="345"/>
      <c r="M127" s="345"/>
      <c r="N127" s="345"/>
      <c r="O127" s="344"/>
    </row>
    <row r="128" spans="1:15" x14ac:dyDescent="0.25">
      <c r="A128" s="344"/>
      <c r="B128" s="345" t="s">
        <v>157</v>
      </c>
      <c r="C128" s="342" t="s">
        <v>157</v>
      </c>
      <c r="D128" s="345"/>
      <c r="E128" s="345"/>
      <c r="F128" s="345"/>
      <c r="G128" s="345"/>
      <c r="H128" s="329">
        <f t="shared" si="2"/>
        <v>0</v>
      </c>
      <c r="I128" s="329" t="str">
        <f>IF(Reserves!M130="","",Reserves!M130)</f>
        <v/>
      </c>
      <c r="J128" s="329" t="str">
        <f t="shared" si="3"/>
        <v/>
      </c>
      <c r="K128" s="345"/>
      <c r="L128" s="345"/>
      <c r="M128" s="345"/>
      <c r="N128" s="345"/>
      <c r="O128" s="344"/>
    </row>
    <row r="129" spans="1:15" x14ac:dyDescent="0.25">
      <c r="A129" s="344"/>
      <c r="B129" s="345" t="s">
        <v>157</v>
      </c>
      <c r="C129" s="342" t="s">
        <v>157</v>
      </c>
      <c r="D129" s="345"/>
      <c r="E129" s="345"/>
      <c r="F129" s="345"/>
      <c r="G129" s="345"/>
      <c r="H129" s="329">
        <f t="shared" si="2"/>
        <v>0</v>
      </c>
      <c r="I129" s="329" t="str">
        <f>IF(Reserves!M131="","",Reserves!M131)</f>
        <v/>
      </c>
      <c r="J129" s="329" t="str">
        <f t="shared" si="3"/>
        <v/>
      </c>
      <c r="K129" s="345"/>
      <c r="L129" s="345"/>
      <c r="M129" s="345"/>
      <c r="N129" s="345"/>
      <c r="O129" s="344"/>
    </row>
    <row r="130" spans="1:15" x14ac:dyDescent="0.25">
      <c r="A130" s="344"/>
      <c r="B130" s="345" t="s">
        <v>157</v>
      </c>
      <c r="C130" s="342" t="s">
        <v>157</v>
      </c>
      <c r="D130" s="345"/>
      <c r="E130" s="345"/>
      <c r="F130" s="345"/>
      <c r="G130" s="345"/>
      <c r="H130" s="329">
        <f t="shared" si="2"/>
        <v>0</v>
      </c>
      <c r="I130" s="329" t="str">
        <f>IF(Reserves!M132="","",Reserves!M132)</f>
        <v/>
      </c>
      <c r="J130" s="329" t="str">
        <f t="shared" si="3"/>
        <v/>
      </c>
      <c r="K130" s="345"/>
      <c r="L130" s="345"/>
      <c r="M130" s="345"/>
      <c r="N130" s="345"/>
      <c r="O130" s="344"/>
    </row>
    <row r="131" spans="1:15" x14ac:dyDescent="0.25">
      <c r="A131" s="344"/>
      <c r="B131" s="345" t="s">
        <v>157</v>
      </c>
      <c r="C131" s="342" t="s">
        <v>157</v>
      </c>
      <c r="D131" s="345"/>
      <c r="E131" s="345"/>
      <c r="F131" s="345"/>
      <c r="G131" s="345"/>
      <c r="H131" s="329">
        <f t="shared" si="2"/>
        <v>0</v>
      </c>
      <c r="I131" s="329" t="str">
        <f>IF(Reserves!M133="","",Reserves!M133)</f>
        <v/>
      </c>
      <c r="J131" s="329" t="str">
        <f t="shared" si="3"/>
        <v/>
      </c>
      <c r="K131" s="345"/>
      <c r="L131" s="345"/>
      <c r="M131" s="345"/>
      <c r="N131" s="345"/>
      <c r="O131" s="344"/>
    </row>
    <row r="132" spans="1:15" x14ac:dyDescent="0.25">
      <c r="A132" s="344"/>
      <c r="B132" s="345" t="s">
        <v>157</v>
      </c>
      <c r="C132" s="342" t="s">
        <v>157</v>
      </c>
      <c r="D132" s="345"/>
      <c r="E132" s="345"/>
      <c r="F132" s="345"/>
      <c r="G132" s="345"/>
      <c r="H132" s="329">
        <f t="shared" si="2"/>
        <v>0</v>
      </c>
      <c r="I132" s="329" t="str">
        <f>IF(Reserves!M134="","",Reserves!M134)</f>
        <v/>
      </c>
      <c r="J132" s="329" t="str">
        <f t="shared" si="3"/>
        <v/>
      </c>
      <c r="K132" s="345"/>
      <c r="L132" s="345"/>
      <c r="M132" s="345"/>
      <c r="N132" s="345"/>
      <c r="O132" s="344"/>
    </row>
    <row r="133" spans="1:15" x14ac:dyDescent="0.25">
      <c r="A133" s="344"/>
      <c r="B133" s="345" t="s">
        <v>157</v>
      </c>
      <c r="C133" s="342" t="s">
        <v>157</v>
      </c>
      <c r="D133" s="345"/>
      <c r="E133" s="345"/>
      <c r="F133" s="345"/>
      <c r="G133" s="345"/>
      <c r="H133" s="329">
        <f t="shared" si="2"/>
        <v>0</v>
      </c>
      <c r="I133" s="329" t="str">
        <f>IF(Reserves!M135="","",Reserves!M135)</f>
        <v/>
      </c>
      <c r="J133" s="329" t="str">
        <f t="shared" si="3"/>
        <v/>
      </c>
      <c r="K133" s="345"/>
      <c r="L133" s="345"/>
      <c r="M133" s="345"/>
      <c r="N133" s="345"/>
      <c r="O133" s="344"/>
    </row>
    <row r="134" spans="1:15" x14ac:dyDescent="0.25">
      <c r="A134" s="344"/>
      <c r="B134" s="345" t="s">
        <v>157</v>
      </c>
      <c r="C134" s="342" t="s">
        <v>157</v>
      </c>
      <c r="D134" s="345"/>
      <c r="E134" s="345"/>
      <c r="F134" s="345"/>
      <c r="G134" s="345"/>
      <c r="H134" s="329">
        <f t="shared" si="2"/>
        <v>0</v>
      </c>
      <c r="I134" s="329" t="str">
        <f>IF(Reserves!M136="","",Reserves!M136)</f>
        <v/>
      </c>
      <c r="J134" s="329" t="str">
        <f t="shared" si="3"/>
        <v/>
      </c>
      <c r="K134" s="345"/>
      <c r="L134" s="345"/>
      <c r="M134" s="345"/>
      <c r="N134" s="345"/>
      <c r="O134" s="344"/>
    </row>
    <row r="135" spans="1:15" x14ac:dyDescent="0.25">
      <c r="A135" s="344"/>
      <c r="B135" s="345" t="s">
        <v>157</v>
      </c>
      <c r="C135" s="342" t="s">
        <v>157</v>
      </c>
      <c r="D135" s="345"/>
      <c r="E135" s="345"/>
      <c r="F135" s="345"/>
      <c r="G135" s="345"/>
      <c r="H135" s="329">
        <f t="shared" si="2"/>
        <v>0</v>
      </c>
      <c r="I135" s="329" t="str">
        <f>IF(Reserves!M137="","",Reserves!M137)</f>
        <v/>
      </c>
      <c r="J135" s="329" t="str">
        <f t="shared" si="3"/>
        <v/>
      </c>
      <c r="K135" s="345"/>
      <c r="L135" s="345"/>
      <c r="M135" s="345"/>
      <c r="N135" s="345"/>
      <c r="O135" s="344"/>
    </row>
    <row r="136" spans="1:15" x14ac:dyDescent="0.25">
      <c r="A136" s="344"/>
      <c r="B136" s="345" t="s">
        <v>157</v>
      </c>
      <c r="C136" s="342" t="s">
        <v>157</v>
      </c>
      <c r="D136" s="345"/>
      <c r="E136" s="345"/>
      <c r="F136" s="345"/>
      <c r="G136" s="345"/>
      <c r="H136" s="329">
        <f t="shared" ref="H136:H199" si="4">E136*F136*G136</f>
        <v>0</v>
      </c>
      <c r="I136" s="329" t="str">
        <f>IF(Reserves!M138="","",Reserves!M138)</f>
        <v/>
      </c>
      <c r="J136" s="329" t="str">
        <f t="shared" ref="J136:J199" si="5">IF(H136=0,"",(RANK(H136,$H$7:$H$207)))</f>
        <v/>
      </c>
      <c r="K136" s="345"/>
      <c r="L136" s="345"/>
      <c r="M136" s="345"/>
      <c r="N136" s="345"/>
      <c r="O136" s="344"/>
    </row>
    <row r="137" spans="1:15" x14ac:dyDescent="0.25">
      <c r="A137" s="344"/>
      <c r="B137" s="345" t="s">
        <v>157</v>
      </c>
      <c r="C137" s="342" t="s">
        <v>157</v>
      </c>
      <c r="D137" s="345"/>
      <c r="E137" s="345"/>
      <c r="F137" s="345"/>
      <c r="G137" s="345"/>
      <c r="H137" s="329">
        <f t="shared" si="4"/>
        <v>0</v>
      </c>
      <c r="I137" s="329" t="str">
        <f>IF(Reserves!M139="","",Reserves!M139)</f>
        <v/>
      </c>
      <c r="J137" s="329" t="str">
        <f t="shared" si="5"/>
        <v/>
      </c>
      <c r="K137" s="345"/>
      <c r="L137" s="345"/>
      <c r="M137" s="345"/>
      <c r="N137" s="345"/>
      <c r="O137" s="344"/>
    </row>
    <row r="138" spans="1:15" x14ac:dyDescent="0.25">
      <c r="A138" s="344"/>
      <c r="B138" s="345" t="s">
        <v>157</v>
      </c>
      <c r="C138" s="342" t="s">
        <v>157</v>
      </c>
      <c r="D138" s="345"/>
      <c r="E138" s="345"/>
      <c r="F138" s="345"/>
      <c r="G138" s="345"/>
      <c r="H138" s="329">
        <f t="shared" si="4"/>
        <v>0</v>
      </c>
      <c r="I138" s="329" t="str">
        <f>IF(Reserves!M140="","",Reserves!M140)</f>
        <v/>
      </c>
      <c r="J138" s="329" t="str">
        <f t="shared" si="5"/>
        <v/>
      </c>
      <c r="K138" s="345"/>
      <c r="L138" s="345"/>
      <c r="M138" s="345"/>
      <c r="N138" s="345"/>
      <c r="O138" s="344"/>
    </row>
    <row r="139" spans="1:15" x14ac:dyDescent="0.25">
      <c r="A139" s="344"/>
      <c r="B139" s="345" t="s">
        <v>157</v>
      </c>
      <c r="C139" s="342" t="s">
        <v>157</v>
      </c>
      <c r="D139" s="345"/>
      <c r="E139" s="345"/>
      <c r="F139" s="345"/>
      <c r="G139" s="345"/>
      <c r="H139" s="329">
        <f t="shared" si="4"/>
        <v>0</v>
      </c>
      <c r="I139" s="329" t="str">
        <f>IF(Reserves!M141="","",Reserves!M141)</f>
        <v/>
      </c>
      <c r="J139" s="329" t="str">
        <f t="shared" si="5"/>
        <v/>
      </c>
      <c r="K139" s="345"/>
      <c r="L139" s="345"/>
      <c r="M139" s="345"/>
      <c r="N139" s="345"/>
      <c r="O139" s="344"/>
    </row>
    <row r="140" spans="1:15" x14ac:dyDescent="0.25">
      <c r="A140" s="344"/>
      <c r="B140" s="345" t="s">
        <v>157</v>
      </c>
      <c r="C140" s="342" t="s">
        <v>157</v>
      </c>
      <c r="D140" s="345"/>
      <c r="E140" s="345"/>
      <c r="F140" s="345"/>
      <c r="G140" s="345"/>
      <c r="H140" s="329">
        <f t="shared" si="4"/>
        <v>0</v>
      </c>
      <c r="I140" s="329" t="str">
        <f>IF(Reserves!M142="","",Reserves!M142)</f>
        <v/>
      </c>
      <c r="J140" s="329" t="str">
        <f t="shared" si="5"/>
        <v/>
      </c>
      <c r="K140" s="345"/>
      <c r="L140" s="345"/>
      <c r="M140" s="345"/>
      <c r="N140" s="345"/>
      <c r="O140" s="344"/>
    </row>
    <row r="141" spans="1:15" x14ac:dyDescent="0.25">
      <c r="A141" s="344"/>
      <c r="B141" s="345" t="s">
        <v>157</v>
      </c>
      <c r="C141" s="342" t="s">
        <v>157</v>
      </c>
      <c r="D141" s="345"/>
      <c r="E141" s="345"/>
      <c r="F141" s="345"/>
      <c r="G141" s="345"/>
      <c r="H141" s="329">
        <f t="shared" si="4"/>
        <v>0</v>
      </c>
      <c r="I141" s="329" t="str">
        <f>IF(Reserves!M143="","",Reserves!M143)</f>
        <v/>
      </c>
      <c r="J141" s="329" t="str">
        <f t="shared" si="5"/>
        <v/>
      </c>
      <c r="K141" s="345"/>
      <c r="L141" s="345"/>
      <c r="M141" s="345"/>
      <c r="N141" s="345"/>
      <c r="O141" s="344"/>
    </row>
    <row r="142" spans="1:15" x14ac:dyDescent="0.25">
      <c r="A142" s="344"/>
      <c r="B142" s="345" t="s">
        <v>157</v>
      </c>
      <c r="C142" s="342" t="s">
        <v>157</v>
      </c>
      <c r="D142" s="345"/>
      <c r="E142" s="345"/>
      <c r="F142" s="345"/>
      <c r="G142" s="345"/>
      <c r="H142" s="329">
        <f t="shared" si="4"/>
        <v>0</v>
      </c>
      <c r="I142" s="329" t="str">
        <f>IF(Reserves!M144="","",Reserves!M144)</f>
        <v/>
      </c>
      <c r="J142" s="329" t="str">
        <f t="shared" si="5"/>
        <v/>
      </c>
      <c r="K142" s="345"/>
      <c r="L142" s="345"/>
      <c r="M142" s="345"/>
      <c r="N142" s="345"/>
      <c r="O142" s="344"/>
    </row>
    <row r="143" spans="1:15" x14ac:dyDescent="0.25">
      <c r="A143" s="344"/>
      <c r="B143" s="345" t="s">
        <v>157</v>
      </c>
      <c r="C143" s="342" t="s">
        <v>157</v>
      </c>
      <c r="D143" s="345"/>
      <c r="E143" s="345"/>
      <c r="F143" s="345"/>
      <c r="G143" s="345"/>
      <c r="H143" s="329">
        <f t="shared" si="4"/>
        <v>0</v>
      </c>
      <c r="I143" s="329" t="str">
        <f>IF(Reserves!M145="","",Reserves!M145)</f>
        <v/>
      </c>
      <c r="J143" s="329" t="str">
        <f t="shared" si="5"/>
        <v/>
      </c>
      <c r="K143" s="345"/>
      <c r="L143" s="345"/>
      <c r="M143" s="345"/>
      <c r="N143" s="345"/>
      <c r="O143" s="344"/>
    </row>
    <row r="144" spans="1:15" x14ac:dyDescent="0.25">
      <c r="A144" s="344"/>
      <c r="B144" s="345" t="s">
        <v>157</v>
      </c>
      <c r="C144" s="342" t="s">
        <v>157</v>
      </c>
      <c r="D144" s="345"/>
      <c r="E144" s="345"/>
      <c r="F144" s="345"/>
      <c r="G144" s="345"/>
      <c r="H144" s="329">
        <f t="shared" si="4"/>
        <v>0</v>
      </c>
      <c r="I144" s="329" t="str">
        <f>IF(Reserves!M146="","",Reserves!M146)</f>
        <v/>
      </c>
      <c r="J144" s="329" t="str">
        <f t="shared" si="5"/>
        <v/>
      </c>
      <c r="K144" s="345"/>
      <c r="L144" s="345"/>
      <c r="M144" s="345"/>
      <c r="N144" s="345"/>
      <c r="O144" s="344"/>
    </row>
    <row r="145" spans="1:15" x14ac:dyDescent="0.25">
      <c r="A145" s="344"/>
      <c r="B145" s="345" t="s">
        <v>157</v>
      </c>
      <c r="C145" s="342" t="s">
        <v>157</v>
      </c>
      <c r="D145" s="345"/>
      <c r="E145" s="345"/>
      <c r="F145" s="345"/>
      <c r="G145" s="345"/>
      <c r="H145" s="329">
        <f t="shared" si="4"/>
        <v>0</v>
      </c>
      <c r="I145" s="329" t="str">
        <f>IF(Reserves!M147="","",Reserves!M147)</f>
        <v/>
      </c>
      <c r="J145" s="329" t="str">
        <f t="shared" si="5"/>
        <v/>
      </c>
      <c r="K145" s="345"/>
      <c r="L145" s="345"/>
      <c r="M145" s="345"/>
      <c r="N145" s="345"/>
      <c r="O145" s="344"/>
    </row>
    <row r="146" spans="1:15" x14ac:dyDescent="0.25">
      <c r="A146" s="344"/>
      <c r="B146" s="345" t="s">
        <v>157</v>
      </c>
      <c r="C146" s="342" t="s">
        <v>157</v>
      </c>
      <c r="D146" s="345"/>
      <c r="E146" s="345"/>
      <c r="F146" s="345"/>
      <c r="G146" s="345"/>
      <c r="H146" s="329">
        <f t="shared" si="4"/>
        <v>0</v>
      </c>
      <c r="I146" s="329" t="str">
        <f>IF(Reserves!M148="","",Reserves!M148)</f>
        <v/>
      </c>
      <c r="J146" s="329" t="str">
        <f t="shared" si="5"/>
        <v/>
      </c>
      <c r="K146" s="345"/>
      <c r="L146" s="345"/>
      <c r="M146" s="345"/>
      <c r="N146" s="345"/>
      <c r="O146" s="344"/>
    </row>
    <row r="147" spans="1:15" x14ac:dyDescent="0.25">
      <c r="A147" s="344"/>
      <c r="B147" s="345" t="s">
        <v>157</v>
      </c>
      <c r="C147" s="342" t="s">
        <v>157</v>
      </c>
      <c r="D147" s="345"/>
      <c r="E147" s="345"/>
      <c r="F147" s="345"/>
      <c r="G147" s="345"/>
      <c r="H147" s="329">
        <f t="shared" si="4"/>
        <v>0</v>
      </c>
      <c r="I147" s="329" t="str">
        <f>IF(Reserves!M149="","",Reserves!M149)</f>
        <v/>
      </c>
      <c r="J147" s="329" t="str">
        <f t="shared" si="5"/>
        <v/>
      </c>
      <c r="K147" s="345"/>
      <c r="L147" s="345"/>
      <c r="M147" s="345"/>
      <c r="N147" s="345"/>
      <c r="O147" s="344"/>
    </row>
    <row r="148" spans="1:15" x14ac:dyDescent="0.25">
      <c r="A148" s="344"/>
      <c r="B148" s="345" t="s">
        <v>157</v>
      </c>
      <c r="C148" s="342" t="s">
        <v>157</v>
      </c>
      <c r="D148" s="345"/>
      <c r="E148" s="345"/>
      <c r="F148" s="345"/>
      <c r="G148" s="345"/>
      <c r="H148" s="329">
        <f t="shared" si="4"/>
        <v>0</v>
      </c>
      <c r="I148" s="329" t="str">
        <f>IF(Reserves!M150="","",Reserves!M150)</f>
        <v/>
      </c>
      <c r="J148" s="329" t="str">
        <f t="shared" si="5"/>
        <v/>
      </c>
      <c r="K148" s="345"/>
      <c r="L148" s="345"/>
      <c r="M148" s="345"/>
      <c r="N148" s="345"/>
      <c r="O148" s="344"/>
    </row>
    <row r="149" spans="1:15" x14ac:dyDescent="0.25">
      <c r="A149" s="344"/>
      <c r="B149" s="345" t="s">
        <v>157</v>
      </c>
      <c r="C149" s="342" t="s">
        <v>157</v>
      </c>
      <c r="D149" s="345"/>
      <c r="E149" s="345"/>
      <c r="F149" s="345"/>
      <c r="G149" s="345"/>
      <c r="H149" s="329">
        <f t="shared" si="4"/>
        <v>0</v>
      </c>
      <c r="I149" s="329" t="str">
        <f>IF(Reserves!M151="","",Reserves!M151)</f>
        <v/>
      </c>
      <c r="J149" s="329" t="str">
        <f t="shared" si="5"/>
        <v/>
      </c>
      <c r="K149" s="345"/>
      <c r="L149" s="345"/>
      <c r="M149" s="345"/>
      <c r="N149" s="345"/>
      <c r="O149" s="344"/>
    </row>
    <row r="150" spans="1:15" x14ac:dyDescent="0.25">
      <c r="A150" s="344"/>
      <c r="B150" s="345" t="s">
        <v>157</v>
      </c>
      <c r="C150" s="342" t="s">
        <v>157</v>
      </c>
      <c r="D150" s="345"/>
      <c r="E150" s="345"/>
      <c r="F150" s="345"/>
      <c r="G150" s="345"/>
      <c r="H150" s="329">
        <f t="shared" si="4"/>
        <v>0</v>
      </c>
      <c r="I150" s="329" t="str">
        <f>IF(Reserves!M152="","",Reserves!M152)</f>
        <v/>
      </c>
      <c r="J150" s="329" t="str">
        <f t="shared" si="5"/>
        <v/>
      </c>
      <c r="K150" s="345"/>
      <c r="L150" s="345"/>
      <c r="M150" s="345"/>
      <c r="N150" s="345"/>
      <c r="O150" s="344"/>
    </row>
    <row r="151" spans="1:15" x14ac:dyDescent="0.25">
      <c r="A151" s="344"/>
      <c r="B151" s="345" t="s">
        <v>157</v>
      </c>
      <c r="C151" s="342" t="s">
        <v>157</v>
      </c>
      <c r="D151" s="345"/>
      <c r="E151" s="345"/>
      <c r="F151" s="345"/>
      <c r="G151" s="345"/>
      <c r="H151" s="329">
        <f t="shared" si="4"/>
        <v>0</v>
      </c>
      <c r="I151" s="329" t="str">
        <f>IF(Reserves!M153="","",Reserves!M153)</f>
        <v/>
      </c>
      <c r="J151" s="329" t="str">
        <f t="shared" si="5"/>
        <v/>
      </c>
      <c r="K151" s="345"/>
      <c r="L151" s="345"/>
      <c r="M151" s="345"/>
      <c r="N151" s="345"/>
      <c r="O151" s="344"/>
    </row>
    <row r="152" spans="1:15" x14ac:dyDescent="0.25">
      <c r="A152" s="344"/>
      <c r="B152" s="345" t="s">
        <v>157</v>
      </c>
      <c r="C152" s="342" t="s">
        <v>157</v>
      </c>
      <c r="D152" s="345"/>
      <c r="E152" s="345"/>
      <c r="F152" s="345"/>
      <c r="G152" s="345"/>
      <c r="H152" s="329">
        <f t="shared" si="4"/>
        <v>0</v>
      </c>
      <c r="I152" s="329" t="str">
        <f>IF(Reserves!M154="","",Reserves!M154)</f>
        <v/>
      </c>
      <c r="J152" s="329" t="str">
        <f t="shared" si="5"/>
        <v/>
      </c>
      <c r="K152" s="345"/>
      <c r="L152" s="345"/>
      <c r="M152" s="345"/>
      <c r="N152" s="345"/>
      <c r="O152" s="344"/>
    </row>
    <row r="153" spans="1:15" x14ac:dyDescent="0.25">
      <c r="A153" s="344"/>
      <c r="B153" s="345" t="s">
        <v>157</v>
      </c>
      <c r="C153" s="342" t="s">
        <v>157</v>
      </c>
      <c r="D153" s="345"/>
      <c r="E153" s="345"/>
      <c r="F153" s="345"/>
      <c r="G153" s="345"/>
      <c r="H153" s="329">
        <f t="shared" si="4"/>
        <v>0</v>
      </c>
      <c r="I153" s="329" t="str">
        <f>IF(Reserves!M155="","",Reserves!M155)</f>
        <v/>
      </c>
      <c r="J153" s="329" t="str">
        <f t="shared" si="5"/>
        <v/>
      </c>
      <c r="K153" s="345"/>
      <c r="L153" s="345"/>
      <c r="M153" s="345"/>
      <c r="N153" s="345"/>
      <c r="O153" s="344"/>
    </row>
    <row r="154" spans="1:15" x14ac:dyDescent="0.25">
      <c r="A154" s="344"/>
      <c r="B154" s="345" t="s">
        <v>157</v>
      </c>
      <c r="C154" s="342" t="s">
        <v>157</v>
      </c>
      <c r="D154" s="345"/>
      <c r="E154" s="345"/>
      <c r="F154" s="345"/>
      <c r="G154" s="345"/>
      <c r="H154" s="329">
        <f t="shared" si="4"/>
        <v>0</v>
      </c>
      <c r="I154" s="329" t="str">
        <f>IF(Reserves!M156="","",Reserves!M156)</f>
        <v/>
      </c>
      <c r="J154" s="329" t="str">
        <f t="shared" si="5"/>
        <v/>
      </c>
      <c r="K154" s="345"/>
      <c r="L154" s="345"/>
      <c r="M154" s="345"/>
      <c r="N154" s="345"/>
      <c r="O154" s="344"/>
    </row>
    <row r="155" spans="1:15" x14ac:dyDescent="0.25">
      <c r="A155" s="344"/>
      <c r="B155" s="345" t="s">
        <v>157</v>
      </c>
      <c r="C155" s="342" t="s">
        <v>157</v>
      </c>
      <c r="D155" s="345"/>
      <c r="E155" s="345"/>
      <c r="F155" s="345"/>
      <c r="G155" s="345"/>
      <c r="H155" s="329">
        <f t="shared" si="4"/>
        <v>0</v>
      </c>
      <c r="I155" s="329" t="str">
        <f>IF(Reserves!M157="","",Reserves!M157)</f>
        <v/>
      </c>
      <c r="J155" s="329" t="str">
        <f t="shared" si="5"/>
        <v/>
      </c>
      <c r="K155" s="345"/>
      <c r="L155" s="345"/>
      <c r="M155" s="345"/>
      <c r="N155" s="345"/>
      <c r="O155" s="344"/>
    </row>
    <row r="156" spans="1:15" x14ac:dyDescent="0.25">
      <c r="A156" s="344"/>
      <c r="B156" s="345" t="s">
        <v>157</v>
      </c>
      <c r="C156" s="342" t="s">
        <v>157</v>
      </c>
      <c r="D156" s="345"/>
      <c r="E156" s="345"/>
      <c r="F156" s="345"/>
      <c r="G156" s="345"/>
      <c r="H156" s="329">
        <f t="shared" si="4"/>
        <v>0</v>
      </c>
      <c r="I156" s="329" t="str">
        <f>IF(Reserves!M158="","",Reserves!M158)</f>
        <v/>
      </c>
      <c r="J156" s="329" t="str">
        <f t="shared" si="5"/>
        <v/>
      </c>
      <c r="K156" s="345"/>
      <c r="L156" s="345"/>
      <c r="M156" s="345"/>
      <c r="N156" s="345"/>
      <c r="O156" s="344"/>
    </row>
    <row r="157" spans="1:15" x14ac:dyDescent="0.25">
      <c r="A157" s="344"/>
      <c r="B157" s="345" t="s">
        <v>157</v>
      </c>
      <c r="C157" s="342" t="s">
        <v>157</v>
      </c>
      <c r="D157" s="345"/>
      <c r="E157" s="345"/>
      <c r="F157" s="345"/>
      <c r="G157" s="345"/>
      <c r="H157" s="329">
        <f t="shared" si="4"/>
        <v>0</v>
      </c>
      <c r="I157" s="329" t="str">
        <f>IF(Reserves!M159="","",Reserves!M159)</f>
        <v/>
      </c>
      <c r="J157" s="329" t="str">
        <f t="shared" si="5"/>
        <v/>
      </c>
      <c r="K157" s="345"/>
      <c r="L157" s="345"/>
      <c r="M157" s="345"/>
      <c r="N157" s="345"/>
      <c r="O157" s="344"/>
    </row>
    <row r="158" spans="1:15" x14ac:dyDescent="0.25">
      <c r="A158" s="344"/>
      <c r="B158" s="345" t="s">
        <v>157</v>
      </c>
      <c r="C158" s="342" t="s">
        <v>157</v>
      </c>
      <c r="D158" s="345"/>
      <c r="E158" s="345"/>
      <c r="F158" s="345"/>
      <c r="G158" s="345"/>
      <c r="H158" s="329">
        <f t="shared" si="4"/>
        <v>0</v>
      </c>
      <c r="I158" s="329" t="str">
        <f>IF(Reserves!M160="","",Reserves!M160)</f>
        <v/>
      </c>
      <c r="J158" s="329" t="str">
        <f t="shared" si="5"/>
        <v/>
      </c>
      <c r="K158" s="345"/>
      <c r="L158" s="345"/>
      <c r="M158" s="345"/>
      <c r="N158" s="345"/>
      <c r="O158" s="344"/>
    </row>
    <row r="159" spans="1:15" x14ac:dyDescent="0.25">
      <c r="A159" s="344"/>
      <c r="B159" s="345" t="s">
        <v>157</v>
      </c>
      <c r="C159" s="342" t="s">
        <v>157</v>
      </c>
      <c r="D159" s="345"/>
      <c r="E159" s="345"/>
      <c r="F159" s="345"/>
      <c r="G159" s="345"/>
      <c r="H159" s="329">
        <f t="shared" si="4"/>
        <v>0</v>
      </c>
      <c r="I159" s="329" t="str">
        <f>IF(Reserves!M161="","",Reserves!M161)</f>
        <v/>
      </c>
      <c r="J159" s="329" t="str">
        <f t="shared" si="5"/>
        <v/>
      </c>
      <c r="K159" s="345"/>
      <c r="L159" s="345"/>
      <c r="M159" s="345"/>
      <c r="N159" s="345"/>
      <c r="O159" s="344"/>
    </row>
    <row r="160" spans="1:15" x14ac:dyDescent="0.25">
      <c r="A160" s="344"/>
      <c r="B160" s="345" t="s">
        <v>157</v>
      </c>
      <c r="C160" s="342" t="s">
        <v>157</v>
      </c>
      <c r="D160" s="345"/>
      <c r="E160" s="345"/>
      <c r="F160" s="345"/>
      <c r="G160" s="345"/>
      <c r="H160" s="329">
        <f t="shared" si="4"/>
        <v>0</v>
      </c>
      <c r="I160" s="329" t="str">
        <f>IF(Reserves!M162="","",Reserves!M162)</f>
        <v/>
      </c>
      <c r="J160" s="329" t="str">
        <f t="shared" si="5"/>
        <v/>
      </c>
      <c r="K160" s="345"/>
      <c r="L160" s="345"/>
      <c r="M160" s="345"/>
      <c r="N160" s="345"/>
      <c r="O160" s="344"/>
    </row>
    <row r="161" spans="1:15" x14ac:dyDescent="0.25">
      <c r="A161" s="344"/>
      <c r="B161" s="345" t="s">
        <v>157</v>
      </c>
      <c r="C161" s="342" t="s">
        <v>157</v>
      </c>
      <c r="D161" s="345"/>
      <c r="E161" s="345"/>
      <c r="F161" s="345"/>
      <c r="G161" s="345"/>
      <c r="H161" s="329">
        <f t="shared" si="4"/>
        <v>0</v>
      </c>
      <c r="I161" s="329" t="str">
        <f>IF(Reserves!M163="","",Reserves!M163)</f>
        <v/>
      </c>
      <c r="J161" s="329" t="str">
        <f t="shared" si="5"/>
        <v/>
      </c>
      <c r="K161" s="345"/>
      <c r="L161" s="345"/>
      <c r="M161" s="345"/>
      <c r="N161" s="345"/>
      <c r="O161" s="344"/>
    </row>
    <row r="162" spans="1:15" x14ac:dyDescent="0.25">
      <c r="A162" s="344"/>
      <c r="B162" s="345" t="s">
        <v>157</v>
      </c>
      <c r="C162" s="342" t="s">
        <v>157</v>
      </c>
      <c r="D162" s="345"/>
      <c r="E162" s="345"/>
      <c r="F162" s="345"/>
      <c r="G162" s="345"/>
      <c r="H162" s="329">
        <f t="shared" si="4"/>
        <v>0</v>
      </c>
      <c r="I162" s="329" t="str">
        <f>IF(Reserves!M164="","",Reserves!M164)</f>
        <v/>
      </c>
      <c r="J162" s="329" t="str">
        <f t="shared" si="5"/>
        <v/>
      </c>
      <c r="K162" s="345"/>
      <c r="L162" s="345"/>
      <c r="M162" s="345"/>
      <c r="N162" s="345"/>
      <c r="O162" s="344"/>
    </row>
    <row r="163" spans="1:15" x14ac:dyDescent="0.25">
      <c r="A163" s="344"/>
      <c r="B163" s="345" t="s">
        <v>157</v>
      </c>
      <c r="C163" s="342" t="s">
        <v>157</v>
      </c>
      <c r="D163" s="345"/>
      <c r="E163" s="345"/>
      <c r="F163" s="345"/>
      <c r="G163" s="345"/>
      <c r="H163" s="329">
        <f t="shared" si="4"/>
        <v>0</v>
      </c>
      <c r="I163" s="329" t="str">
        <f>IF(Reserves!M165="","",Reserves!M165)</f>
        <v/>
      </c>
      <c r="J163" s="329" t="str">
        <f t="shared" si="5"/>
        <v/>
      </c>
      <c r="K163" s="345"/>
      <c r="L163" s="345"/>
      <c r="M163" s="345"/>
      <c r="N163" s="345"/>
      <c r="O163" s="344"/>
    </row>
    <row r="164" spans="1:15" x14ac:dyDescent="0.25">
      <c r="A164" s="344"/>
      <c r="B164" s="345" t="s">
        <v>157</v>
      </c>
      <c r="C164" s="342" t="s">
        <v>157</v>
      </c>
      <c r="D164" s="345"/>
      <c r="E164" s="345"/>
      <c r="F164" s="345"/>
      <c r="G164" s="345"/>
      <c r="H164" s="329">
        <f t="shared" si="4"/>
        <v>0</v>
      </c>
      <c r="I164" s="329" t="str">
        <f>IF(Reserves!M166="","",Reserves!M166)</f>
        <v/>
      </c>
      <c r="J164" s="329" t="str">
        <f t="shared" si="5"/>
        <v/>
      </c>
      <c r="K164" s="345"/>
      <c r="L164" s="345"/>
      <c r="M164" s="345"/>
      <c r="N164" s="345"/>
      <c r="O164" s="344"/>
    </row>
    <row r="165" spans="1:15" x14ac:dyDescent="0.25">
      <c r="A165" s="344"/>
      <c r="B165" s="345" t="s">
        <v>157</v>
      </c>
      <c r="C165" s="342" t="s">
        <v>157</v>
      </c>
      <c r="D165" s="345"/>
      <c r="E165" s="345"/>
      <c r="F165" s="345"/>
      <c r="G165" s="345"/>
      <c r="H165" s="329">
        <f t="shared" si="4"/>
        <v>0</v>
      </c>
      <c r="I165" s="329" t="str">
        <f>IF(Reserves!M167="","",Reserves!M167)</f>
        <v/>
      </c>
      <c r="J165" s="329" t="str">
        <f t="shared" si="5"/>
        <v/>
      </c>
      <c r="K165" s="345"/>
      <c r="L165" s="345"/>
      <c r="M165" s="345"/>
      <c r="N165" s="345"/>
      <c r="O165" s="344"/>
    </row>
    <row r="166" spans="1:15" x14ac:dyDescent="0.25">
      <c r="A166" s="344"/>
      <c r="B166" s="345" t="s">
        <v>157</v>
      </c>
      <c r="C166" s="342" t="s">
        <v>157</v>
      </c>
      <c r="D166" s="345"/>
      <c r="E166" s="345"/>
      <c r="F166" s="345"/>
      <c r="G166" s="345"/>
      <c r="H166" s="329">
        <f t="shared" si="4"/>
        <v>0</v>
      </c>
      <c r="I166" s="329" t="str">
        <f>IF(Reserves!M168="","",Reserves!M168)</f>
        <v/>
      </c>
      <c r="J166" s="329" t="str">
        <f t="shared" si="5"/>
        <v/>
      </c>
      <c r="K166" s="345"/>
      <c r="L166" s="345"/>
      <c r="M166" s="345"/>
      <c r="N166" s="345"/>
      <c r="O166" s="344"/>
    </row>
    <row r="167" spans="1:15" x14ac:dyDescent="0.25">
      <c r="A167" s="344"/>
      <c r="B167" s="345" t="s">
        <v>157</v>
      </c>
      <c r="C167" s="342" t="s">
        <v>157</v>
      </c>
      <c r="D167" s="345"/>
      <c r="E167" s="345"/>
      <c r="F167" s="345"/>
      <c r="G167" s="345"/>
      <c r="H167" s="329">
        <f t="shared" si="4"/>
        <v>0</v>
      </c>
      <c r="I167" s="329" t="str">
        <f>IF(Reserves!M169="","",Reserves!M169)</f>
        <v/>
      </c>
      <c r="J167" s="329" t="str">
        <f t="shared" si="5"/>
        <v/>
      </c>
      <c r="K167" s="345"/>
      <c r="L167" s="345"/>
      <c r="M167" s="345"/>
      <c r="N167" s="345"/>
      <c r="O167" s="344"/>
    </row>
    <row r="168" spans="1:15" x14ac:dyDescent="0.25">
      <c r="A168" s="344"/>
      <c r="B168" s="345" t="s">
        <v>157</v>
      </c>
      <c r="C168" s="342" t="s">
        <v>157</v>
      </c>
      <c r="D168" s="345"/>
      <c r="E168" s="345"/>
      <c r="F168" s="345"/>
      <c r="G168" s="345"/>
      <c r="H168" s="329">
        <f t="shared" si="4"/>
        <v>0</v>
      </c>
      <c r="I168" s="329" t="str">
        <f>IF(Reserves!M170="","",Reserves!M170)</f>
        <v/>
      </c>
      <c r="J168" s="329" t="str">
        <f t="shared" si="5"/>
        <v/>
      </c>
      <c r="K168" s="345"/>
      <c r="L168" s="345"/>
      <c r="M168" s="345"/>
      <c r="N168" s="345"/>
      <c r="O168" s="344"/>
    </row>
    <row r="169" spans="1:15" x14ac:dyDescent="0.25">
      <c r="A169" s="344"/>
      <c r="B169" s="345" t="s">
        <v>157</v>
      </c>
      <c r="C169" s="342" t="s">
        <v>157</v>
      </c>
      <c r="D169" s="345"/>
      <c r="E169" s="345"/>
      <c r="F169" s="345"/>
      <c r="G169" s="345"/>
      <c r="H169" s="329">
        <f t="shared" si="4"/>
        <v>0</v>
      </c>
      <c r="I169" s="329" t="str">
        <f>IF(Reserves!M171="","",Reserves!M171)</f>
        <v/>
      </c>
      <c r="J169" s="329" t="str">
        <f t="shared" si="5"/>
        <v/>
      </c>
      <c r="K169" s="345"/>
      <c r="L169" s="345"/>
      <c r="M169" s="345"/>
      <c r="N169" s="345"/>
      <c r="O169" s="344"/>
    </row>
    <row r="170" spans="1:15" x14ac:dyDescent="0.25">
      <c r="A170" s="344"/>
      <c r="B170" s="345" t="s">
        <v>157</v>
      </c>
      <c r="C170" s="342" t="s">
        <v>157</v>
      </c>
      <c r="D170" s="345"/>
      <c r="E170" s="345"/>
      <c r="F170" s="345"/>
      <c r="G170" s="345"/>
      <c r="H170" s="329">
        <f t="shared" si="4"/>
        <v>0</v>
      </c>
      <c r="I170" s="329" t="str">
        <f>IF(Reserves!M172="","",Reserves!M172)</f>
        <v/>
      </c>
      <c r="J170" s="329" t="str">
        <f t="shared" si="5"/>
        <v/>
      </c>
      <c r="K170" s="345"/>
      <c r="L170" s="345"/>
      <c r="M170" s="345"/>
      <c r="N170" s="345"/>
      <c r="O170" s="344"/>
    </row>
    <row r="171" spans="1:15" x14ac:dyDescent="0.25">
      <c r="A171" s="344"/>
      <c r="B171" s="345" t="s">
        <v>157</v>
      </c>
      <c r="C171" s="342" t="s">
        <v>157</v>
      </c>
      <c r="D171" s="345"/>
      <c r="E171" s="345"/>
      <c r="F171" s="345"/>
      <c r="G171" s="345"/>
      <c r="H171" s="329">
        <f t="shared" si="4"/>
        <v>0</v>
      </c>
      <c r="I171" s="329" t="str">
        <f>IF(Reserves!M173="","",Reserves!M173)</f>
        <v/>
      </c>
      <c r="J171" s="329" t="str">
        <f t="shared" si="5"/>
        <v/>
      </c>
      <c r="K171" s="345"/>
      <c r="L171" s="345"/>
      <c r="M171" s="345"/>
      <c r="N171" s="345"/>
      <c r="O171" s="344"/>
    </row>
    <row r="172" spans="1:15" x14ac:dyDescent="0.25">
      <c r="A172" s="344"/>
      <c r="B172" s="345" t="s">
        <v>157</v>
      </c>
      <c r="C172" s="342" t="s">
        <v>157</v>
      </c>
      <c r="D172" s="345"/>
      <c r="E172" s="345"/>
      <c r="F172" s="345"/>
      <c r="G172" s="345"/>
      <c r="H172" s="329">
        <f t="shared" si="4"/>
        <v>0</v>
      </c>
      <c r="I172" s="329" t="str">
        <f>IF(Reserves!M174="","",Reserves!M174)</f>
        <v/>
      </c>
      <c r="J172" s="329" t="str">
        <f t="shared" si="5"/>
        <v/>
      </c>
      <c r="K172" s="345"/>
      <c r="L172" s="345"/>
      <c r="M172" s="345"/>
      <c r="N172" s="345"/>
      <c r="O172" s="344"/>
    </row>
    <row r="173" spans="1:15" x14ac:dyDescent="0.25">
      <c r="A173" s="344"/>
      <c r="B173" s="345" t="s">
        <v>157</v>
      </c>
      <c r="C173" s="342" t="s">
        <v>157</v>
      </c>
      <c r="D173" s="345"/>
      <c r="E173" s="345"/>
      <c r="F173" s="345"/>
      <c r="G173" s="345"/>
      <c r="H173" s="329">
        <f t="shared" si="4"/>
        <v>0</v>
      </c>
      <c r="I173" s="329" t="str">
        <f>IF(Reserves!M175="","",Reserves!M175)</f>
        <v/>
      </c>
      <c r="J173" s="329" t="str">
        <f t="shared" si="5"/>
        <v/>
      </c>
      <c r="K173" s="345"/>
      <c r="L173" s="345"/>
      <c r="M173" s="345"/>
      <c r="N173" s="345"/>
      <c r="O173" s="344"/>
    </row>
    <row r="174" spans="1:15" x14ac:dyDescent="0.25">
      <c r="A174" s="344"/>
      <c r="B174" s="345" t="s">
        <v>157</v>
      </c>
      <c r="C174" s="342" t="s">
        <v>157</v>
      </c>
      <c r="D174" s="345"/>
      <c r="E174" s="345"/>
      <c r="F174" s="345"/>
      <c r="G174" s="345"/>
      <c r="H174" s="329">
        <f t="shared" si="4"/>
        <v>0</v>
      </c>
      <c r="I174" s="329" t="str">
        <f>IF(Reserves!M176="","",Reserves!M176)</f>
        <v/>
      </c>
      <c r="J174" s="329" t="str">
        <f t="shared" si="5"/>
        <v/>
      </c>
      <c r="K174" s="345"/>
      <c r="L174" s="345"/>
      <c r="M174" s="345"/>
      <c r="N174" s="345"/>
      <c r="O174" s="344"/>
    </row>
    <row r="175" spans="1:15" x14ac:dyDescent="0.25">
      <c r="A175" s="344"/>
      <c r="B175" s="345" t="s">
        <v>157</v>
      </c>
      <c r="C175" s="342" t="s">
        <v>157</v>
      </c>
      <c r="D175" s="345"/>
      <c r="E175" s="345"/>
      <c r="F175" s="345"/>
      <c r="G175" s="345"/>
      <c r="H175" s="329">
        <f t="shared" si="4"/>
        <v>0</v>
      </c>
      <c r="I175" s="329" t="str">
        <f>IF(Reserves!M177="","",Reserves!M177)</f>
        <v/>
      </c>
      <c r="J175" s="329" t="str">
        <f t="shared" si="5"/>
        <v/>
      </c>
      <c r="K175" s="345"/>
      <c r="L175" s="345"/>
      <c r="M175" s="345"/>
      <c r="N175" s="345"/>
      <c r="O175" s="344"/>
    </row>
    <row r="176" spans="1:15" x14ac:dyDescent="0.25">
      <c r="A176" s="344"/>
      <c r="B176" s="345" t="s">
        <v>157</v>
      </c>
      <c r="C176" s="342" t="s">
        <v>157</v>
      </c>
      <c r="D176" s="345"/>
      <c r="E176" s="345"/>
      <c r="F176" s="345"/>
      <c r="G176" s="345"/>
      <c r="H176" s="329">
        <f t="shared" si="4"/>
        <v>0</v>
      </c>
      <c r="I176" s="329" t="str">
        <f>IF(Reserves!M178="","",Reserves!M178)</f>
        <v/>
      </c>
      <c r="J176" s="329" t="str">
        <f t="shared" si="5"/>
        <v/>
      </c>
      <c r="K176" s="345"/>
      <c r="L176" s="345"/>
      <c r="M176" s="345"/>
      <c r="N176" s="345"/>
      <c r="O176" s="344"/>
    </row>
    <row r="177" spans="1:15" x14ac:dyDescent="0.25">
      <c r="A177" s="344"/>
      <c r="B177" s="345" t="s">
        <v>157</v>
      </c>
      <c r="C177" s="342" t="s">
        <v>157</v>
      </c>
      <c r="D177" s="345"/>
      <c r="E177" s="345"/>
      <c r="F177" s="345"/>
      <c r="G177" s="345"/>
      <c r="H177" s="329">
        <f t="shared" si="4"/>
        <v>0</v>
      </c>
      <c r="I177" s="329" t="str">
        <f>IF(Reserves!M179="","",Reserves!M179)</f>
        <v/>
      </c>
      <c r="J177" s="329" t="str">
        <f t="shared" si="5"/>
        <v/>
      </c>
      <c r="K177" s="345"/>
      <c r="L177" s="345"/>
      <c r="M177" s="345"/>
      <c r="N177" s="345"/>
      <c r="O177" s="344"/>
    </row>
    <row r="178" spans="1:15" x14ac:dyDescent="0.25">
      <c r="A178" s="344"/>
      <c r="B178" s="345" t="s">
        <v>157</v>
      </c>
      <c r="C178" s="342" t="s">
        <v>157</v>
      </c>
      <c r="D178" s="345"/>
      <c r="E178" s="345"/>
      <c r="F178" s="345"/>
      <c r="G178" s="345"/>
      <c r="H178" s="329">
        <f t="shared" si="4"/>
        <v>0</v>
      </c>
      <c r="I178" s="329" t="str">
        <f>IF(Reserves!M180="","",Reserves!M180)</f>
        <v/>
      </c>
      <c r="J178" s="329" t="str">
        <f t="shared" si="5"/>
        <v/>
      </c>
      <c r="K178" s="345"/>
      <c r="L178" s="345"/>
      <c r="M178" s="345"/>
      <c r="N178" s="345"/>
      <c r="O178" s="344"/>
    </row>
    <row r="179" spans="1:15" x14ac:dyDescent="0.25">
      <c r="A179" s="344"/>
      <c r="B179" s="345" t="s">
        <v>157</v>
      </c>
      <c r="C179" s="342" t="s">
        <v>157</v>
      </c>
      <c r="D179" s="345"/>
      <c r="E179" s="345"/>
      <c r="F179" s="345"/>
      <c r="G179" s="345"/>
      <c r="H179" s="329">
        <f t="shared" si="4"/>
        <v>0</v>
      </c>
      <c r="I179" s="329" t="str">
        <f>IF(Reserves!M181="","",Reserves!M181)</f>
        <v/>
      </c>
      <c r="J179" s="329" t="str">
        <f t="shared" si="5"/>
        <v/>
      </c>
      <c r="K179" s="345"/>
      <c r="L179" s="345"/>
      <c r="M179" s="345"/>
      <c r="N179" s="345"/>
      <c r="O179" s="344"/>
    </row>
    <row r="180" spans="1:15" x14ac:dyDescent="0.25">
      <c r="A180" s="344"/>
      <c r="B180" s="345" t="s">
        <v>157</v>
      </c>
      <c r="C180" s="342" t="s">
        <v>157</v>
      </c>
      <c r="D180" s="345"/>
      <c r="E180" s="345"/>
      <c r="F180" s="345"/>
      <c r="G180" s="345"/>
      <c r="H180" s="329">
        <f t="shared" si="4"/>
        <v>0</v>
      </c>
      <c r="I180" s="329" t="str">
        <f>IF(Reserves!M182="","",Reserves!M182)</f>
        <v/>
      </c>
      <c r="J180" s="329" t="str">
        <f t="shared" si="5"/>
        <v/>
      </c>
      <c r="K180" s="345"/>
      <c r="L180" s="345"/>
      <c r="M180" s="345"/>
      <c r="N180" s="345"/>
      <c r="O180" s="344"/>
    </row>
    <row r="181" spans="1:15" x14ac:dyDescent="0.25">
      <c r="A181" s="344"/>
      <c r="B181" s="345" t="s">
        <v>157</v>
      </c>
      <c r="C181" s="342" t="s">
        <v>157</v>
      </c>
      <c r="D181" s="345"/>
      <c r="E181" s="345"/>
      <c r="F181" s="345"/>
      <c r="G181" s="345"/>
      <c r="H181" s="329">
        <f t="shared" si="4"/>
        <v>0</v>
      </c>
      <c r="I181" s="329" t="str">
        <f>IF(Reserves!M183="","",Reserves!M183)</f>
        <v/>
      </c>
      <c r="J181" s="329" t="str">
        <f t="shared" si="5"/>
        <v/>
      </c>
      <c r="K181" s="345"/>
      <c r="L181" s="345"/>
      <c r="M181" s="345"/>
      <c r="N181" s="345"/>
      <c r="O181" s="344"/>
    </row>
    <row r="182" spans="1:15" x14ac:dyDescent="0.25">
      <c r="A182" s="344"/>
      <c r="B182" s="345" t="s">
        <v>157</v>
      </c>
      <c r="C182" s="342" t="s">
        <v>157</v>
      </c>
      <c r="D182" s="345"/>
      <c r="E182" s="345"/>
      <c r="F182" s="345"/>
      <c r="G182" s="345"/>
      <c r="H182" s="329">
        <f t="shared" si="4"/>
        <v>0</v>
      </c>
      <c r="I182" s="329" t="str">
        <f>IF(Reserves!M184="","",Reserves!M184)</f>
        <v/>
      </c>
      <c r="J182" s="329" t="str">
        <f t="shared" si="5"/>
        <v/>
      </c>
      <c r="K182" s="345"/>
      <c r="L182" s="345"/>
      <c r="M182" s="345"/>
      <c r="N182" s="345"/>
      <c r="O182" s="344"/>
    </row>
    <row r="183" spans="1:15" x14ac:dyDescent="0.25">
      <c r="A183" s="344"/>
      <c r="B183" s="345" t="s">
        <v>157</v>
      </c>
      <c r="C183" s="342" t="s">
        <v>157</v>
      </c>
      <c r="D183" s="345"/>
      <c r="E183" s="345"/>
      <c r="F183" s="345"/>
      <c r="G183" s="345"/>
      <c r="H183" s="329">
        <f t="shared" si="4"/>
        <v>0</v>
      </c>
      <c r="I183" s="329" t="str">
        <f>IF(Reserves!M185="","",Reserves!M185)</f>
        <v/>
      </c>
      <c r="J183" s="329" t="str">
        <f t="shared" si="5"/>
        <v/>
      </c>
      <c r="K183" s="345"/>
      <c r="L183" s="345"/>
      <c r="M183" s="345"/>
      <c r="N183" s="345"/>
      <c r="O183" s="344"/>
    </row>
    <row r="184" spans="1:15" x14ac:dyDescent="0.25">
      <c r="A184" s="344"/>
      <c r="B184" s="345" t="s">
        <v>157</v>
      </c>
      <c r="C184" s="342" t="s">
        <v>157</v>
      </c>
      <c r="D184" s="345"/>
      <c r="E184" s="345"/>
      <c r="F184" s="345"/>
      <c r="G184" s="345"/>
      <c r="H184" s="329">
        <f t="shared" si="4"/>
        <v>0</v>
      </c>
      <c r="I184" s="329" t="str">
        <f>IF(Reserves!M186="","",Reserves!M186)</f>
        <v/>
      </c>
      <c r="J184" s="329" t="str">
        <f t="shared" si="5"/>
        <v/>
      </c>
      <c r="K184" s="345"/>
      <c r="L184" s="345"/>
      <c r="M184" s="345"/>
      <c r="N184" s="345"/>
      <c r="O184" s="344"/>
    </row>
    <row r="185" spans="1:15" x14ac:dyDescent="0.25">
      <c r="A185" s="344"/>
      <c r="B185" s="345" t="s">
        <v>157</v>
      </c>
      <c r="C185" s="342" t="s">
        <v>157</v>
      </c>
      <c r="D185" s="345"/>
      <c r="E185" s="345"/>
      <c r="F185" s="345"/>
      <c r="G185" s="345"/>
      <c r="H185" s="329">
        <f t="shared" si="4"/>
        <v>0</v>
      </c>
      <c r="I185" s="329" t="str">
        <f>IF(Reserves!M187="","",Reserves!M187)</f>
        <v/>
      </c>
      <c r="J185" s="329" t="str">
        <f t="shared" si="5"/>
        <v/>
      </c>
      <c r="K185" s="345"/>
      <c r="L185" s="345"/>
      <c r="M185" s="345"/>
      <c r="N185" s="345"/>
      <c r="O185" s="344"/>
    </row>
    <row r="186" spans="1:15" x14ac:dyDescent="0.25">
      <c r="A186" s="344"/>
      <c r="B186" s="345" t="s">
        <v>157</v>
      </c>
      <c r="C186" s="342" t="s">
        <v>157</v>
      </c>
      <c r="D186" s="345"/>
      <c r="E186" s="345"/>
      <c r="F186" s="345"/>
      <c r="G186" s="345"/>
      <c r="H186" s="329">
        <f t="shared" si="4"/>
        <v>0</v>
      </c>
      <c r="I186" s="329" t="str">
        <f>IF(Reserves!M188="","",Reserves!M188)</f>
        <v/>
      </c>
      <c r="J186" s="329" t="str">
        <f t="shared" si="5"/>
        <v/>
      </c>
      <c r="K186" s="345"/>
      <c r="L186" s="345"/>
      <c r="M186" s="345"/>
      <c r="N186" s="345"/>
      <c r="O186" s="344"/>
    </row>
    <row r="187" spans="1:15" x14ac:dyDescent="0.25">
      <c r="A187" s="344"/>
      <c r="B187" s="345"/>
      <c r="C187" s="342"/>
      <c r="D187" s="345"/>
      <c r="E187" s="345"/>
      <c r="F187" s="345"/>
      <c r="G187" s="345"/>
      <c r="H187" s="329">
        <f t="shared" si="4"/>
        <v>0</v>
      </c>
      <c r="I187" s="329" t="str">
        <f>IF(Reserves!M189="","",Reserves!M189)</f>
        <v/>
      </c>
      <c r="J187" s="329" t="str">
        <f t="shared" si="5"/>
        <v/>
      </c>
      <c r="K187" s="345"/>
      <c r="L187" s="345"/>
      <c r="M187" s="345"/>
      <c r="N187" s="345"/>
      <c r="O187" s="344"/>
    </row>
    <row r="188" spans="1:15" x14ac:dyDescent="0.25">
      <c r="A188" s="344"/>
      <c r="B188" s="345" t="s">
        <v>157</v>
      </c>
      <c r="C188" s="342" t="s">
        <v>157</v>
      </c>
      <c r="D188" s="345"/>
      <c r="E188" s="345"/>
      <c r="F188" s="345"/>
      <c r="G188" s="345"/>
      <c r="H188" s="329">
        <f t="shared" si="4"/>
        <v>0</v>
      </c>
      <c r="I188" s="329" t="str">
        <f>IF(Reserves!M190="","",Reserves!M190)</f>
        <v/>
      </c>
      <c r="J188" s="329" t="str">
        <f t="shared" si="5"/>
        <v/>
      </c>
      <c r="K188" s="345"/>
      <c r="L188" s="345"/>
      <c r="M188" s="345"/>
      <c r="N188" s="345"/>
      <c r="O188" s="344"/>
    </row>
    <row r="189" spans="1:15" x14ac:dyDescent="0.25">
      <c r="A189" s="344"/>
      <c r="B189" s="345" t="s">
        <v>157</v>
      </c>
      <c r="C189" s="342" t="s">
        <v>157</v>
      </c>
      <c r="D189" s="345"/>
      <c r="E189" s="345"/>
      <c r="F189" s="345"/>
      <c r="G189" s="345"/>
      <c r="H189" s="329">
        <f t="shared" si="4"/>
        <v>0</v>
      </c>
      <c r="I189" s="329" t="str">
        <f>IF(Reserves!M191="","",Reserves!M191)</f>
        <v/>
      </c>
      <c r="J189" s="329" t="str">
        <f t="shared" si="5"/>
        <v/>
      </c>
      <c r="K189" s="345"/>
      <c r="L189" s="345"/>
      <c r="M189" s="345"/>
      <c r="N189" s="345"/>
      <c r="O189" s="344"/>
    </row>
    <row r="190" spans="1:15" x14ac:dyDescent="0.25">
      <c r="A190" s="344"/>
      <c r="B190" s="345" t="s">
        <v>157</v>
      </c>
      <c r="C190" s="342" t="s">
        <v>157</v>
      </c>
      <c r="D190" s="345"/>
      <c r="E190" s="345"/>
      <c r="F190" s="345"/>
      <c r="G190" s="345"/>
      <c r="H190" s="329">
        <f t="shared" si="4"/>
        <v>0</v>
      </c>
      <c r="I190" s="329" t="str">
        <f>IF(Reserves!M192="","",Reserves!M192)</f>
        <v/>
      </c>
      <c r="J190" s="329" t="str">
        <f t="shared" si="5"/>
        <v/>
      </c>
      <c r="K190" s="345"/>
      <c r="L190" s="345"/>
      <c r="M190" s="345"/>
      <c r="N190" s="345"/>
      <c r="O190" s="344"/>
    </row>
    <row r="191" spans="1:15" x14ac:dyDescent="0.25">
      <c r="A191" s="344"/>
      <c r="B191" s="345" t="s">
        <v>157</v>
      </c>
      <c r="C191" s="342" t="s">
        <v>157</v>
      </c>
      <c r="D191" s="345"/>
      <c r="E191" s="345"/>
      <c r="F191" s="345"/>
      <c r="G191" s="345"/>
      <c r="H191" s="329">
        <f t="shared" si="4"/>
        <v>0</v>
      </c>
      <c r="I191" s="329" t="str">
        <f>IF(Reserves!M193="","",Reserves!M193)</f>
        <v/>
      </c>
      <c r="J191" s="329" t="str">
        <f t="shared" si="5"/>
        <v/>
      </c>
      <c r="K191" s="345"/>
      <c r="L191" s="345"/>
      <c r="M191" s="345"/>
      <c r="N191" s="345"/>
      <c r="O191" s="344"/>
    </row>
    <row r="192" spans="1:15" x14ac:dyDescent="0.25">
      <c r="A192" s="344"/>
      <c r="B192" s="345" t="s">
        <v>157</v>
      </c>
      <c r="C192" s="342" t="s">
        <v>157</v>
      </c>
      <c r="D192" s="345"/>
      <c r="E192" s="345"/>
      <c r="F192" s="345"/>
      <c r="G192" s="345"/>
      <c r="H192" s="329">
        <f t="shared" si="4"/>
        <v>0</v>
      </c>
      <c r="I192" s="329" t="str">
        <f>IF(Reserves!M194="","",Reserves!M194)</f>
        <v/>
      </c>
      <c r="J192" s="329" t="str">
        <f t="shared" si="5"/>
        <v/>
      </c>
      <c r="K192" s="345"/>
      <c r="L192" s="345"/>
      <c r="M192" s="345"/>
      <c r="N192" s="345"/>
      <c r="O192" s="344"/>
    </row>
    <row r="193" spans="1:15" x14ac:dyDescent="0.25">
      <c r="A193" s="344"/>
      <c r="B193" s="345" t="s">
        <v>157</v>
      </c>
      <c r="C193" s="342" t="s">
        <v>157</v>
      </c>
      <c r="D193" s="345"/>
      <c r="E193" s="345"/>
      <c r="F193" s="345"/>
      <c r="G193" s="345"/>
      <c r="H193" s="329">
        <f t="shared" si="4"/>
        <v>0</v>
      </c>
      <c r="I193" s="329" t="str">
        <f>IF(Reserves!M195="","",Reserves!M195)</f>
        <v/>
      </c>
      <c r="J193" s="329" t="str">
        <f t="shared" si="5"/>
        <v/>
      </c>
      <c r="K193" s="345"/>
      <c r="L193" s="345"/>
      <c r="M193" s="345"/>
      <c r="N193" s="345"/>
      <c r="O193" s="344"/>
    </row>
    <row r="194" spans="1:15" x14ac:dyDescent="0.25">
      <c r="A194" s="344"/>
      <c r="B194" s="345" t="s">
        <v>157</v>
      </c>
      <c r="C194" s="342" t="s">
        <v>157</v>
      </c>
      <c r="D194" s="345"/>
      <c r="E194" s="345"/>
      <c r="F194" s="345"/>
      <c r="G194" s="345"/>
      <c r="H194" s="329">
        <f t="shared" si="4"/>
        <v>0</v>
      </c>
      <c r="I194" s="329" t="str">
        <f>IF(Reserves!M196="","",Reserves!M196)</f>
        <v/>
      </c>
      <c r="J194" s="329" t="str">
        <f t="shared" si="5"/>
        <v/>
      </c>
      <c r="K194" s="345"/>
      <c r="L194" s="345"/>
      <c r="M194" s="345"/>
      <c r="N194" s="345"/>
      <c r="O194" s="344"/>
    </row>
    <row r="195" spans="1:15" x14ac:dyDescent="0.25">
      <c r="A195" s="344"/>
      <c r="B195" s="345" t="s">
        <v>157</v>
      </c>
      <c r="C195" s="342" t="s">
        <v>157</v>
      </c>
      <c r="D195" s="345"/>
      <c r="E195" s="345"/>
      <c r="F195" s="345"/>
      <c r="G195" s="345"/>
      <c r="H195" s="329">
        <f t="shared" si="4"/>
        <v>0</v>
      </c>
      <c r="I195" s="329" t="str">
        <f>IF(Reserves!M197="","",Reserves!M197)</f>
        <v/>
      </c>
      <c r="J195" s="329" t="str">
        <f t="shared" si="5"/>
        <v/>
      </c>
      <c r="K195" s="345"/>
      <c r="L195" s="345"/>
      <c r="M195" s="345"/>
      <c r="N195" s="345"/>
      <c r="O195" s="344"/>
    </row>
    <row r="196" spans="1:15" x14ac:dyDescent="0.25">
      <c r="A196" s="344"/>
      <c r="B196" s="345" t="s">
        <v>157</v>
      </c>
      <c r="C196" s="342" t="s">
        <v>157</v>
      </c>
      <c r="D196" s="345"/>
      <c r="E196" s="345"/>
      <c r="F196" s="345"/>
      <c r="G196" s="345"/>
      <c r="H196" s="329">
        <f t="shared" si="4"/>
        <v>0</v>
      </c>
      <c r="I196" s="329" t="str">
        <f>IF(Reserves!M198="","",Reserves!M198)</f>
        <v/>
      </c>
      <c r="J196" s="329" t="str">
        <f t="shared" si="5"/>
        <v/>
      </c>
      <c r="K196" s="345"/>
      <c r="L196" s="345"/>
      <c r="M196" s="345"/>
      <c r="N196" s="345"/>
      <c r="O196" s="344"/>
    </row>
    <row r="197" spans="1:15" x14ac:dyDescent="0.25">
      <c r="A197" s="344"/>
      <c r="B197" s="345" t="s">
        <v>157</v>
      </c>
      <c r="C197" s="342" t="s">
        <v>157</v>
      </c>
      <c r="D197" s="345"/>
      <c r="E197" s="345"/>
      <c r="F197" s="345"/>
      <c r="G197" s="345"/>
      <c r="H197" s="329">
        <f t="shared" si="4"/>
        <v>0</v>
      </c>
      <c r="I197" s="329" t="str">
        <f>IF(Reserves!M199="","",Reserves!M199)</f>
        <v/>
      </c>
      <c r="J197" s="329" t="str">
        <f t="shared" si="5"/>
        <v/>
      </c>
      <c r="K197" s="345"/>
      <c r="L197" s="345"/>
      <c r="M197" s="345"/>
      <c r="N197" s="345"/>
      <c r="O197" s="344"/>
    </row>
    <row r="198" spans="1:15" x14ac:dyDescent="0.25">
      <c r="A198" s="344"/>
      <c r="B198" s="345" t="s">
        <v>157</v>
      </c>
      <c r="C198" s="342" t="s">
        <v>157</v>
      </c>
      <c r="D198" s="345"/>
      <c r="E198" s="345"/>
      <c r="F198" s="345"/>
      <c r="G198" s="345"/>
      <c r="H198" s="329">
        <f t="shared" si="4"/>
        <v>0</v>
      </c>
      <c r="I198" s="329" t="str">
        <f>IF(Reserves!M200="","",Reserves!M200)</f>
        <v/>
      </c>
      <c r="J198" s="329" t="str">
        <f t="shared" si="5"/>
        <v/>
      </c>
      <c r="K198" s="345"/>
      <c r="L198" s="345"/>
      <c r="M198" s="345"/>
      <c r="N198" s="345"/>
      <c r="O198" s="344"/>
    </row>
    <row r="199" spans="1:15" x14ac:dyDescent="0.25">
      <c r="A199" s="344"/>
      <c r="B199" s="345" t="s">
        <v>157</v>
      </c>
      <c r="C199" s="342" t="s">
        <v>157</v>
      </c>
      <c r="D199" s="345"/>
      <c r="E199" s="345"/>
      <c r="F199" s="345"/>
      <c r="G199" s="345"/>
      <c r="H199" s="329">
        <f t="shared" si="4"/>
        <v>0</v>
      </c>
      <c r="I199" s="329" t="str">
        <f>IF(Reserves!M201="","",Reserves!M201)</f>
        <v/>
      </c>
      <c r="J199" s="329" t="str">
        <f t="shared" si="5"/>
        <v/>
      </c>
      <c r="K199" s="345"/>
      <c r="L199" s="345"/>
      <c r="M199" s="345"/>
      <c r="N199" s="345"/>
      <c r="O199" s="344"/>
    </row>
    <row r="200" spans="1:15" x14ac:dyDescent="0.25">
      <c r="A200" s="344"/>
      <c r="B200" s="345" t="s">
        <v>157</v>
      </c>
      <c r="C200" s="342" t="s">
        <v>157</v>
      </c>
      <c r="D200" s="345"/>
      <c r="E200" s="345"/>
      <c r="F200" s="345"/>
      <c r="G200" s="345"/>
      <c r="H200" s="329">
        <f t="shared" ref="H200:H207" si="6">E200*F200*G200</f>
        <v>0</v>
      </c>
      <c r="I200" s="329" t="str">
        <f>IF(Reserves!M202="","",Reserves!M202)</f>
        <v/>
      </c>
      <c r="J200" s="329" t="str">
        <f t="shared" ref="J200:J207" si="7">IF(H200=0,"",(RANK(H200,$H$7:$H$207)))</f>
        <v/>
      </c>
      <c r="K200" s="345"/>
      <c r="L200" s="345"/>
      <c r="M200" s="345"/>
      <c r="N200" s="345"/>
      <c r="O200" s="344"/>
    </row>
    <row r="201" spans="1:15" x14ac:dyDescent="0.25">
      <c r="A201" s="344"/>
      <c r="B201" s="345" t="s">
        <v>157</v>
      </c>
      <c r="C201" s="342" t="s">
        <v>157</v>
      </c>
      <c r="D201" s="345"/>
      <c r="E201" s="345"/>
      <c r="F201" s="345"/>
      <c r="G201" s="345"/>
      <c r="H201" s="329">
        <f t="shared" si="6"/>
        <v>0</v>
      </c>
      <c r="I201" s="329" t="str">
        <f>IF(Reserves!M203="","",Reserves!M203)</f>
        <v/>
      </c>
      <c r="J201" s="329" t="str">
        <f t="shared" si="7"/>
        <v/>
      </c>
      <c r="K201" s="345"/>
      <c r="L201" s="345"/>
      <c r="M201" s="345"/>
      <c r="N201" s="345"/>
      <c r="O201" s="344"/>
    </row>
    <row r="202" spans="1:15" x14ac:dyDescent="0.25">
      <c r="A202" s="344"/>
      <c r="B202" s="345" t="s">
        <v>157</v>
      </c>
      <c r="C202" s="342" t="s">
        <v>157</v>
      </c>
      <c r="D202" s="345"/>
      <c r="E202" s="345"/>
      <c r="F202" s="345"/>
      <c r="G202" s="345"/>
      <c r="H202" s="329">
        <f t="shared" si="6"/>
        <v>0</v>
      </c>
      <c r="I202" s="329" t="str">
        <f>IF(Reserves!M204="","",Reserves!M204)</f>
        <v/>
      </c>
      <c r="J202" s="329" t="str">
        <f t="shared" si="7"/>
        <v/>
      </c>
      <c r="K202" s="345"/>
      <c r="L202" s="345"/>
      <c r="M202" s="345"/>
      <c r="N202" s="345"/>
      <c r="O202" s="344"/>
    </row>
    <row r="203" spans="1:15" x14ac:dyDescent="0.25">
      <c r="A203" s="344"/>
      <c r="B203" s="345" t="s">
        <v>157</v>
      </c>
      <c r="C203" s="342" t="s">
        <v>157</v>
      </c>
      <c r="D203" s="345"/>
      <c r="E203" s="345"/>
      <c r="F203" s="345"/>
      <c r="G203" s="345"/>
      <c r="H203" s="329">
        <f t="shared" si="6"/>
        <v>0</v>
      </c>
      <c r="I203" s="329" t="str">
        <f>IF(Reserves!M205="","",Reserves!M205)</f>
        <v/>
      </c>
      <c r="J203" s="329" t="str">
        <f t="shared" si="7"/>
        <v/>
      </c>
      <c r="K203" s="345"/>
      <c r="L203" s="345"/>
      <c r="M203" s="345"/>
      <c r="N203" s="345"/>
      <c r="O203" s="344"/>
    </row>
    <row r="204" spans="1:15" x14ac:dyDescent="0.25">
      <c r="A204" s="344"/>
      <c r="B204" s="345" t="s">
        <v>157</v>
      </c>
      <c r="C204" s="342" t="s">
        <v>157</v>
      </c>
      <c r="D204" s="345"/>
      <c r="E204" s="345"/>
      <c r="F204" s="345"/>
      <c r="G204" s="345"/>
      <c r="H204" s="329">
        <f t="shared" si="6"/>
        <v>0</v>
      </c>
      <c r="I204" s="329" t="str">
        <f>IF(Reserves!M206="","",Reserves!M206)</f>
        <v/>
      </c>
      <c r="J204" s="329" t="str">
        <f t="shared" si="7"/>
        <v/>
      </c>
      <c r="K204" s="345"/>
      <c r="L204" s="345"/>
      <c r="M204" s="345"/>
      <c r="N204" s="345"/>
      <c r="O204" s="344"/>
    </row>
    <row r="205" spans="1:15" x14ac:dyDescent="0.25">
      <c r="A205" s="344"/>
      <c r="B205" s="345" t="s">
        <v>157</v>
      </c>
      <c r="C205" s="342" t="s">
        <v>157</v>
      </c>
      <c r="D205" s="345"/>
      <c r="E205" s="345"/>
      <c r="F205" s="345"/>
      <c r="G205" s="345"/>
      <c r="H205" s="329">
        <f t="shared" si="6"/>
        <v>0</v>
      </c>
      <c r="I205" s="329" t="str">
        <f>IF(Reserves!M207="","",Reserves!M207)</f>
        <v/>
      </c>
      <c r="J205" s="329" t="str">
        <f t="shared" si="7"/>
        <v/>
      </c>
      <c r="K205" s="345"/>
      <c r="L205" s="345"/>
      <c r="M205" s="345"/>
      <c r="N205" s="345"/>
      <c r="O205" s="344"/>
    </row>
    <row r="206" spans="1:15" x14ac:dyDescent="0.25">
      <c r="A206" s="344"/>
      <c r="B206" s="345" t="s">
        <v>157</v>
      </c>
      <c r="C206" s="342" t="s">
        <v>157</v>
      </c>
      <c r="D206" s="345"/>
      <c r="E206" s="345"/>
      <c r="F206" s="345"/>
      <c r="G206" s="345"/>
      <c r="H206" s="329">
        <f t="shared" si="6"/>
        <v>0</v>
      </c>
      <c r="I206" s="329" t="str">
        <f>IF(Reserves!M208="","",Reserves!M208)</f>
        <v/>
      </c>
      <c r="J206" s="329" t="str">
        <f t="shared" si="7"/>
        <v/>
      </c>
      <c r="K206" s="345"/>
      <c r="L206" s="345"/>
      <c r="M206" s="345"/>
      <c r="N206" s="345"/>
      <c r="O206" s="344"/>
    </row>
    <row r="207" spans="1:15" x14ac:dyDescent="0.25">
      <c r="A207" s="344"/>
      <c r="B207" s="345"/>
      <c r="C207" s="342"/>
      <c r="D207" s="345"/>
      <c r="E207" s="345"/>
      <c r="F207" s="345"/>
      <c r="G207" s="345"/>
      <c r="H207" s="329">
        <f t="shared" si="6"/>
        <v>0</v>
      </c>
      <c r="I207" s="329" t="str">
        <f>IF(Reserves!M209="","",Reserves!M209)</f>
        <v/>
      </c>
      <c r="J207" s="329" t="str">
        <f t="shared" si="7"/>
        <v/>
      </c>
      <c r="K207" s="345">
        <v>1</v>
      </c>
      <c r="L207" s="345">
        <v>1</v>
      </c>
      <c r="M207" s="345">
        <v>1</v>
      </c>
      <c r="N207" s="345">
        <v>1</v>
      </c>
      <c r="O207" s="344"/>
    </row>
  </sheetData>
  <sheetProtection algorithmName="SHA-512" hashValue="rpujyUGFci2tQ5C8gb6t1Z5XrI8fDiGVaHVtYi9knlV8A44Hx07vP3P9sLU9qgvf9xro7OEGjGMGZzR8idYvMQ==" saltValue="vG7U+LfyquqohIVwY2i0gA==" spinCount="100000" sheet="1" formatCells="0"/>
  <mergeCells count="18">
    <mergeCell ref="R42:S42"/>
    <mergeCell ref="S26:S28"/>
    <mergeCell ref="R26:R28"/>
    <mergeCell ref="S29:S31"/>
    <mergeCell ref="R29:R31"/>
    <mergeCell ref="S32:S35"/>
    <mergeCell ref="Q22:S22"/>
    <mergeCell ref="Q36:S36"/>
    <mergeCell ref="R40:S40"/>
    <mergeCell ref="R41:S41"/>
    <mergeCell ref="R32:R35"/>
    <mergeCell ref="R39:S39"/>
    <mergeCell ref="A1:O1"/>
    <mergeCell ref="Q3:R3"/>
    <mergeCell ref="Q6:S6"/>
    <mergeCell ref="Q14:R14"/>
    <mergeCell ref="A5:J5"/>
    <mergeCell ref="K5:O5"/>
  </mergeCells>
  <conditionalFormatting sqref="J7:J207">
    <cfRule type="colorScale" priority="1">
      <colorScale>
        <cfvo type="min"/>
        <cfvo type="percentile" val="50"/>
        <cfvo type="max"/>
        <color rgb="FFF8696B"/>
        <color rgb="FFFFEB84"/>
        <color rgb="FF63BE7B"/>
      </colorScale>
    </cfRule>
  </conditionalFormatting>
  <dataValidations count="3">
    <dataValidation type="list" allowBlank="1" showInputMessage="1" showErrorMessage="1" sqref="D7:D207" xr:uid="{D9072856-FCEE-417B-84FB-52FA7F8D3AF5}">
      <formula1>$Q$8:$Q$12</formula1>
    </dataValidation>
    <dataValidation type="list" allowBlank="1" showInputMessage="1" showErrorMessage="1" sqref="E7:F207" xr:uid="{41D00FAE-C4BA-4F30-9114-09A41DAC8645}">
      <formula1>$Q$16:$Q$20</formula1>
    </dataValidation>
    <dataValidation type="list" allowBlank="1" showInputMessage="1" showErrorMessage="1" sqref="G7:G207" xr:uid="{DC79EB42-0651-4719-857D-56C08EAB55D7}">
      <formula1>$Q$40:$Q$42</formula1>
    </dataValidation>
  </dataValidations>
  <pageMargins left="0.7" right="0.7" top="0.75" bottom="0.75" header="0.3" footer="0.3"/>
  <pageSetup orientation="portrait" horizontalDpi="0" verticalDpi="0"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H266"/>
  <sheetViews>
    <sheetView zoomScale="40" zoomScaleNormal="40" zoomScalePageLayoutView="112" workbookViewId="0">
      <selection activeCell="G21" sqref="G21"/>
    </sheetView>
  </sheetViews>
  <sheetFormatPr defaultColWidth="8.85546875" defaultRowHeight="12.75" x14ac:dyDescent="0.2"/>
  <cols>
    <col min="1" max="1" width="8.5703125" style="282" customWidth="1"/>
    <col min="2" max="2" width="62" style="1" customWidth="1"/>
    <col min="3" max="3" width="8.85546875" style="16" customWidth="1"/>
    <col min="4" max="4" width="11.85546875" style="139" customWidth="1"/>
    <col min="5" max="6" width="6.42578125" style="140" customWidth="1"/>
    <col min="7" max="7" width="11.7109375" style="141" customWidth="1"/>
    <col min="8" max="8" width="9.28515625" style="1" customWidth="1"/>
    <col min="9" max="9" width="8.7109375" style="1" customWidth="1"/>
    <col min="10" max="10" width="10.28515625" style="2" customWidth="1"/>
    <col min="11" max="13" width="10.28515625" style="1" customWidth="1"/>
    <col min="14" max="14" width="11.85546875" style="2" customWidth="1"/>
    <col min="15" max="15" width="7.42578125" style="16" customWidth="1"/>
    <col min="16" max="17" width="7.42578125" style="1" customWidth="1"/>
    <col min="18" max="18" width="9.42578125" style="2" customWidth="1"/>
    <col min="19" max="19" width="8.42578125" style="2" bestFit="1" customWidth="1"/>
    <col min="20" max="20" width="7" style="69" customWidth="1"/>
    <col min="21" max="21" width="42.42578125" style="70" customWidth="1"/>
    <col min="22" max="26" width="9.140625" style="1" customWidth="1"/>
    <col min="27" max="27" width="67.85546875" style="1" customWidth="1"/>
    <col min="28" max="28" width="37.28515625" style="1" customWidth="1"/>
    <col min="29" max="29" width="10.85546875" style="1" customWidth="1"/>
    <col min="30" max="30" width="12.5703125" style="1" customWidth="1"/>
    <col min="31" max="53" width="12.7109375" style="1" customWidth="1"/>
    <col min="54" max="54" width="13.28515625" style="1" customWidth="1"/>
    <col min="55" max="55" width="13.28515625" style="69" customWidth="1"/>
    <col min="56" max="56" width="12.5703125" style="1" bestFit="1" customWidth="1"/>
    <col min="57" max="57" width="13" style="1" customWidth="1"/>
    <col min="58" max="58" width="11.5703125" style="1" bestFit="1" customWidth="1"/>
    <col min="59" max="59" width="11.140625" style="25" bestFit="1" customWidth="1"/>
    <col min="60" max="60" width="12.28515625" style="25" customWidth="1"/>
    <col min="61" max="61" width="13.7109375" style="1" customWidth="1"/>
    <col min="62" max="62" width="12.42578125" style="144" customWidth="1"/>
    <col min="63" max="63" width="11.5703125" style="1" bestFit="1" customWidth="1"/>
    <col min="64" max="292" width="8.85546875" style="1"/>
    <col min="293" max="293" width="6" style="1" bestFit="1" customWidth="1"/>
    <col min="294" max="299" width="8.85546875" style="1"/>
    <col min="300" max="300" width="12.28515625" style="1" bestFit="1" customWidth="1"/>
    <col min="301" max="301" width="8.85546875" style="1"/>
    <col min="302" max="302" width="9.85546875" style="1" bestFit="1" customWidth="1"/>
    <col min="303" max="303" width="8.85546875" style="1"/>
    <col min="304" max="304" width="10.7109375" style="1" bestFit="1" customWidth="1"/>
    <col min="305" max="548" width="8.85546875" style="1"/>
    <col min="549" max="549" width="6" style="1" bestFit="1" customWidth="1"/>
    <col min="550" max="555" width="8.85546875" style="1"/>
    <col min="556" max="556" width="12.28515625" style="1" bestFit="1" customWidth="1"/>
    <col min="557" max="557" width="8.85546875" style="1"/>
    <col min="558" max="558" width="9.85546875" style="1" bestFit="1" customWidth="1"/>
    <col min="559" max="559" width="8.85546875" style="1"/>
    <col min="560" max="560" width="10.7109375" style="1" bestFit="1" customWidth="1"/>
    <col min="561" max="804" width="8.85546875" style="1"/>
    <col min="805" max="805" width="6" style="1" bestFit="1" customWidth="1"/>
    <col min="806" max="811" width="8.85546875" style="1"/>
    <col min="812" max="812" width="12.28515625" style="1" bestFit="1" customWidth="1"/>
    <col min="813" max="813" width="8.85546875" style="1"/>
    <col min="814" max="814" width="9.85546875" style="1" bestFit="1" customWidth="1"/>
    <col min="815" max="815" width="8.85546875" style="1"/>
    <col min="816" max="816" width="10.7109375" style="1" bestFit="1" customWidth="1"/>
    <col min="817" max="1060" width="8.85546875" style="1"/>
    <col min="1061" max="1061" width="6" style="1" bestFit="1" customWidth="1"/>
    <col min="1062" max="1067" width="8.85546875" style="1"/>
    <col min="1068" max="1068" width="12.28515625" style="1" bestFit="1" customWidth="1"/>
    <col min="1069" max="1069" width="8.85546875" style="1"/>
    <col min="1070" max="1070" width="9.85546875" style="1" bestFit="1" customWidth="1"/>
    <col min="1071" max="1071" width="8.85546875" style="1"/>
    <col min="1072" max="1072" width="10.7109375" style="1" bestFit="1" customWidth="1"/>
    <col min="1073" max="1316" width="8.85546875" style="1"/>
    <col min="1317" max="1317" width="6" style="1" bestFit="1" customWidth="1"/>
    <col min="1318" max="1323" width="8.85546875" style="1"/>
    <col min="1324" max="1324" width="12.28515625" style="1" bestFit="1" customWidth="1"/>
    <col min="1325" max="1325" width="8.85546875" style="1"/>
    <col min="1326" max="1326" width="9.85546875" style="1" bestFit="1" customWidth="1"/>
    <col min="1327" max="1327" width="8.85546875" style="1"/>
    <col min="1328" max="1328" width="10.7109375" style="1" bestFit="1" customWidth="1"/>
    <col min="1329" max="1572" width="8.85546875" style="1"/>
    <col min="1573" max="1573" width="6" style="1" bestFit="1" customWidth="1"/>
    <col min="1574" max="1579" width="8.85546875" style="1"/>
    <col min="1580" max="1580" width="12.28515625" style="1" bestFit="1" customWidth="1"/>
    <col min="1581" max="1581" width="8.85546875" style="1"/>
    <col min="1582" max="1582" width="9.85546875" style="1" bestFit="1" customWidth="1"/>
    <col min="1583" max="1583" width="8.85546875" style="1"/>
    <col min="1584" max="1584" width="10.7109375" style="1" bestFit="1" customWidth="1"/>
    <col min="1585" max="1828" width="8.85546875" style="1"/>
    <col min="1829" max="1829" width="6" style="1" bestFit="1" customWidth="1"/>
    <col min="1830" max="1835" width="8.85546875" style="1"/>
    <col min="1836" max="1836" width="12.28515625" style="1" bestFit="1" customWidth="1"/>
    <col min="1837" max="1837" width="8.85546875" style="1"/>
    <col min="1838" max="1838" width="9.85546875" style="1" bestFit="1" customWidth="1"/>
    <col min="1839" max="1839" width="8.85546875" style="1"/>
    <col min="1840" max="1840" width="10.7109375" style="1" bestFit="1" customWidth="1"/>
    <col min="1841" max="2084" width="8.85546875" style="1"/>
    <col min="2085" max="2085" width="6" style="1" bestFit="1" customWidth="1"/>
    <col min="2086" max="2091" width="8.85546875" style="1"/>
    <col min="2092" max="2092" width="12.28515625" style="1" bestFit="1" customWidth="1"/>
    <col min="2093" max="2093" width="8.85546875" style="1"/>
    <col min="2094" max="2094" width="9.85546875" style="1" bestFit="1" customWidth="1"/>
    <col min="2095" max="2095" width="8.85546875" style="1"/>
    <col min="2096" max="2096" width="10.7109375" style="1" bestFit="1" customWidth="1"/>
    <col min="2097" max="2340" width="8.85546875" style="1"/>
    <col min="2341" max="2341" width="6" style="1" bestFit="1" customWidth="1"/>
    <col min="2342" max="2347" width="8.85546875" style="1"/>
    <col min="2348" max="2348" width="12.28515625" style="1" bestFit="1" customWidth="1"/>
    <col min="2349" max="2349" width="8.85546875" style="1"/>
    <col min="2350" max="2350" width="9.85546875" style="1" bestFit="1" customWidth="1"/>
    <col min="2351" max="2351" width="8.85546875" style="1"/>
    <col min="2352" max="2352" width="10.7109375" style="1" bestFit="1" customWidth="1"/>
    <col min="2353" max="2596" width="8.85546875" style="1"/>
    <col min="2597" max="2597" width="6" style="1" bestFit="1" customWidth="1"/>
    <col min="2598" max="2603" width="8.85546875" style="1"/>
    <col min="2604" max="2604" width="12.28515625" style="1" bestFit="1" customWidth="1"/>
    <col min="2605" max="2605" width="8.85546875" style="1"/>
    <col min="2606" max="2606" width="9.85546875" style="1" bestFit="1" customWidth="1"/>
    <col min="2607" max="2607" width="8.85546875" style="1"/>
    <col min="2608" max="2608" width="10.7109375" style="1" bestFit="1" customWidth="1"/>
    <col min="2609" max="2852" width="8.85546875" style="1"/>
    <col min="2853" max="2853" width="6" style="1" bestFit="1" customWidth="1"/>
    <col min="2854" max="2859" width="8.85546875" style="1"/>
    <col min="2860" max="2860" width="12.28515625" style="1" bestFit="1" customWidth="1"/>
    <col min="2861" max="2861" width="8.85546875" style="1"/>
    <col min="2862" max="2862" width="9.85546875" style="1" bestFit="1" customWidth="1"/>
    <col min="2863" max="2863" width="8.85546875" style="1"/>
    <col min="2864" max="2864" width="10.7109375" style="1" bestFit="1" customWidth="1"/>
    <col min="2865" max="3108" width="8.85546875" style="1"/>
    <col min="3109" max="3109" width="6" style="1" bestFit="1" customWidth="1"/>
    <col min="3110" max="3115" width="8.85546875" style="1"/>
    <col min="3116" max="3116" width="12.28515625" style="1" bestFit="1" customWidth="1"/>
    <col min="3117" max="3117" width="8.85546875" style="1"/>
    <col min="3118" max="3118" width="9.85546875" style="1" bestFit="1" customWidth="1"/>
    <col min="3119" max="3119" width="8.85546875" style="1"/>
    <col min="3120" max="3120" width="10.7109375" style="1" bestFit="1" customWidth="1"/>
    <col min="3121" max="3364" width="8.85546875" style="1"/>
    <col min="3365" max="3365" width="6" style="1" bestFit="1" customWidth="1"/>
    <col min="3366" max="3371" width="8.85546875" style="1"/>
    <col min="3372" max="3372" width="12.28515625" style="1" bestFit="1" customWidth="1"/>
    <col min="3373" max="3373" width="8.85546875" style="1"/>
    <col min="3374" max="3374" width="9.85546875" style="1" bestFit="1" customWidth="1"/>
    <col min="3375" max="3375" width="8.85546875" style="1"/>
    <col min="3376" max="3376" width="10.7109375" style="1" bestFit="1" customWidth="1"/>
    <col min="3377" max="3620" width="8.85546875" style="1"/>
    <col min="3621" max="3621" width="6" style="1" bestFit="1" customWidth="1"/>
    <col min="3622" max="3627" width="8.85546875" style="1"/>
    <col min="3628" max="3628" width="12.28515625" style="1" bestFit="1" customWidth="1"/>
    <col min="3629" max="3629" width="8.85546875" style="1"/>
    <col min="3630" max="3630" width="9.85546875" style="1" bestFit="1" customWidth="1"/>
    <col min="3631" max="3631" width="8.85546875" style="1"/>
    <col min="3632" max="3632" width="10.7109375" style="1" bestFit="1" customWidth="1"/>
    <col min="3633" max="3876" width="8.85546875" style="1"/>
    <col min="3877" max="3877" width="6" style="1" bestFit="1" customWidth="1"/>
    <col min="3878" max="3883" width="8.85546875" style="1"/>
    <col min="3884" max="3884" width="12.28515625" style="1" bestFit="1" customWidth="1"/>
    <col min="3885" max="3885" width="8.85546875" style="1"/>
    <col min="3886" max="3886" width="9.85546875" style="1" bestFit="1" customWidth="1"/>
    <col min="3887" max="3887" width="8.85546875" style="1"/>
    <col min="3888" max="3888" width="10.7109375" style="1" bestFit="1" customWidth="1"/>
    <col min="3889" max="4132" width="8.85546875" style="1"/>
    <col min="4133" max="4133" width="6" style="1" bestFit="1" customWidth="1"/>
    <col min="4134" max="4139" width="8.85546875" style="1"/>
    <col min="4140" max="4140" width="12.28515625" style="1" bestFit="1" customWidth="1"/>
    <col min="4141" max="4141" width="8.85546875" style="1"/>
    <col min="4142" max="4142" width="9.85546875" style="1" bestFit="1" customWidth="1"/>
    <col min="4143" max="4143" width="8.85546875" style="1"/>
    <col min="4144" max="4144" width="10.7109375" style="1" bestFit="1" customWidth="1"/>
    <col min="4145" max="4388" width="8.85546875" style="1"/>
    <col min="4389" max="4389" width="6" style="1" bestFit="1" customWidth="1"/>
    <col min="4390" max="4395" width="8.85546875" style="1"/>
    <col min="4396" max="4396" width="12.28515625" style="1" bestFit="1" customWidth="1"/>
    <col min="4397" max="4397" width="8.85546875" style="1"/>
    <col min="4398" max="4398" width="9.85546875" style="1" bestFit="1" customWidth="1"/>
    <col min="4399" max="4399" width="8.85546875" style="1"/>
    <col min="4400" max="4400" width="10.7109375" style="1" bestFit="1" customWidth="1"/>
    <col min="4401" max="4644" width="8.85546875" style="1"/>
    <col min="4645" max="4645" width="6" style="1" bestFit="1" customWidth="1"/>
    <col min="4646" max="4651" width="8.85546875" style="1"/>
    <col min="4652" max="4652" width="12.28515625" style="1" bestFit="1" customWidth="1"/>
    <col min="4653" max="4653" width="8.85546875" style="1"/>
    <col min="4654" max="4654" width="9.85546875" style="1" bestFit="1" customWidth="1"/>
    <col min="4655" max="4655" width="8.85546875" style="1"/>
    <col min="4656" max="4656" width="10.7109375" style="1" bestFit="1" customWidth="1"/>
    <col min="4657" max="4900" width="8.85546875" style="1"/>
    <col min="4901" max="4901" width="6" style="1" bestFit="1" customWidth="1"/>
    <col min="4902" max="4907" width="8.85546875" style="1"/>
    <col min="4908" max="4908" width="12.28515625" style="1" bestFit="1" customWidth="1"/>
    <col min="4909" max="4909" width="8.85546875" style="1"/>
    <col min="4910" max="4910" width="9.85546875" style="1" bestFit="1" customWidth="1"/>
    <col min="4911" max="4911" width="8.85546875" style="1"/>
    <col min="4912" max="4912" width="10.7109375" style="1" bestFit="1" customWidth="1"/>
    <col min="4913" max="5156" width="8.85546875" style="1"/>
    <col min="5157" max="5157" width="6" style="1" bestFit="1" customWidth="1"/>
    <col min="5158" max="5163" width="8.85546875" style="1"/>
    <col min="5164" max="5164" width="12.28515625" style="1" bestFit="1" customWidth="1"/>
    <col min="5165" max="5165" width="8.85546875" style="1"/>
    <col min="5166" max="5166" width="9.85546875" style="1" bestFit="1" customWidth="1"/>
    <col min="5167" max="5167" width="8.85546875" style="1"/>
    <col min="5168" max="5168" width="10.7109375" style="1" bestFit="1" customWidth="1"/>
    <col min="5169" max="5412" width="8.85546875" style="1"/>
    <col min="5413" max="5413" width="6" style="1" bestFit="1" customWidth="1"/>
    <col min="5414" max="5419" width="8.85546875" style="1"/>
    <col min="5420" max="5420" width="12.28515625" style="1" bestFit="1" customWidth="1"/>
    <col min="5421" max="5421" width="8.85546875" style="1"/>
    <col min="5422" max="5422" width="9.85546875" style="1" bestFit="1" customWidth="1"/>
    <col min="5423" max="5423" width="8.85546875" style="1"/>
    <col min="5424" max="5424" width="10.7109375" style="1" bestFit="1" customWidth="1"/>
    <col min="5425" max="5668" width="8.85546875" style="1"/>
    <col min="5669" max="5669" width="6" style="1" bestFit="1" customWidth="1"/>
    <col min="5670" max="5675" width="8.85546875" style="1"/>
    <col min="5676" max="5676" width="12.28515625" style="1" bestFit="1" customWidth="1"/>
    <col min="5677" max="5677" width="8.85546875" style="1"/>
    <col min="5678" max="5678" width="9.85546875" style="1" bestFit="1" customWidth="1"/>
    <col min="5679" max="5679" width="8.85546875" style="1"/>
    <col min="5680" max="5680" width="10.7109375" style="1" bestFit="1" customWidth="1"/>
    <col min="5681" max="5924" width="8.85546875" style="1"/>
    <col min="5925" max="5925" width="6" style="1" bestFit="1" customWidth="1"/>
    <col min="5926" max="5931" width="8.85546875" style="1"/>
    <col min="5932" max="5932" width="12.28515625" style="1" bestFit="1" customWidth="1"/>
    <col min="5933" max="5933" width="8.85546875" style="1"/>
    <col min="5934" max="5934" width="9.85546875" style="1" bestFit="1" customWidth="1"/>
    <col min="5935" max="5935" width="8.85546875" style="1"/>
    <col min="5936" max="5936" width="10.7109375" style="1" bestFit="1" customWidth="1"/>
    <col min="5937" max="6180" width="8.85546875" style="1"/>
    <col min="6181" max="6181" width="6" style="1" bestFit="1" customWidth="1"/>
    <col min="6182" max="6187" width="8.85546875" style="1"/>
    <col min="6188" max="6188" width="12.28515625" style="1" bestFit="1" customWidth="1"/>
    <col min="6189" max="6189" width="8.85546875" style="1"/>
    <col min="6190" max="6190" width="9.85546875" style="1" bestFit="1" customWidth="1"/>
    <col min="6191" max="6191" width="8.85546875" style="1"/>
    <col min="6192" max="6192" width="10.7109375" style="1" bestFit="1" customWidth="1"/>
    <col min="6193" max="6436" width="8.85546875" style="1"/>
    <col min="6437" max="6437" width="6" style="1" bestFit="1" customWidth="1"/>
    <col min="6438" max="6443" width="8.85546875" style="1"/>
    <col min="6444" max="6444" width="12.28515625" style="1" bestFit="1" customWidth="1"/>
    <col min="6445" max="6445" width="8.85546875" style="1"/>
    <col min="6446" max="6446" width="9.85546875" style="1" bestFit="1" customWidth="1"/>
    <col min="6447" max="6447" width="8.85546875" style="1"/>
    <col min="6448" max="6448" width="10.7109375" style="1" bestFit="1" customWidth="1"/>
    <col min="6449" max="6692" width="8.85546875" style="1"/>
    <col min="6693" max="6693" width="6" style="1" bestFit="1" customWidth="1"/>
    <col min="6694" max="6699" width="8.85546875" style="1"/>
    <col min="6700" max="6700" width="12.28515625" style="1" bestFit="1" customWidth="1"/>
    <col min="6701" max="6701" width="8.85546875" style="1"/>
    <col min="6702" max="6702" width="9.85546875" style="1" bestFit="1" customWidth="1"/>
    <col min="6703" max="6703" width="8.85546875" style="1"/>
    <col min="6704" max="6704" width="10.7109375" style="1" bestFit="1" customWidth="1"/>
    <col min="6705" max="6948" width="8.85546875" style="1"/>
    <col min="6949" max="6949" width="6" style="1" bestFit="1" customWidth="1"/>
    <col min="6950" max="6955" width="8.85546875" style="1"/>
    <col min="6956" max="6956" width="12.28515625" style="1" bestFit="1" customWidth="1"/>
    <col min="6957" max="6957" width="8.85546875" style="1"/>
    <col min="6958" max="6958" width="9.85546875" style="1" bestFit="1" customWidth="1"/>
    <col min="6959" max="6959" width="8.85546875" style="1"/>
    <col min="6960" max="6960" width="10.7109375" style="1" bestFit="1" customWidth="1"/>
    <col min="6961" max="7204" width="8.85546875" style="1"/>
    <col min="7205" max="7205" width="6" style="1" bestFit="1" customWidth="1"/>
    <col min="7206" max="7211" width="8.85546875" style="1"/>
    <col min="7212" max="7212" width="12.28515625" style="1" bestFit="1" customWidth="1"/>
    <col min="7213" max="7213" width="8.85546875" style="1"/>
    <col min="7214" max="7214" width="9.85546875" style="1" bestFit="1" customWidth="1"/>
    <col min="7215" max="7215" width="8.85546875" style="1"/>
    <col min="7216" max="7216" width="10.7109375" style="1" bestFit="1" customWidth="1"/>
    <col min="7217" max="7460" width="8.85546875" style="1"/>
    <col min="7461" max="7461" width="6" style="1" bestFit="1" customWidth="1"/>
    <col min="7462" max="7467" width="8.85546875" style="1"/>
    <col min="7468" max="7468" width="12.28515625" style="1" bestFit="1" customWidth="1"/>
    <col min="7469" max="7469" width="8.85546875" style="1"/>
    <col min="7470" max="7470" width="9.85546875" style="1" bestFit="1" customWidth="1"/>
    <col min="7471" max="7471" width="8.85546875" style="1"/>
    <col min="7472" max="7472" width="10.7109375" style="1" bestFit="1" customWidth="1"/>
    <col min="7473" max="7716" width="8.85546875" style="1"/>
    <col min="7717" max="7717" width="6" style="1" bestFit="1" customWidth="1"/>
    <col min="7718" max="7723" width="8.85546875" style="1"/>
    <col min="7724" max="7724" width="12.28515625" style="1" bestFit="1" customWidth="1"/>
    <col min="7725" max="7725" width="8.85546875" style="1"/>
    <col min="7726" max="7726" width="9.85546875" style="1" bestFit="1" customWidth="1"/>
    <col min="7727" max="7727" width="8.85546875" style="1"/>
    <col min="7728" max="7728" width="10.7109375" style="1" bestFit="1" customWidth="1"/>
    <col min="7729" max="7972" width="8.85546875" style="1"/>
    <col min="7973" max="7973" width="6" style="1" bestFit="1" customWidth="1"/>
    <col min="7974" max="7979" width="8.85546875" style="1"/>
    <col min="7980" max="7980" width="12.28515625" style="1" bestFit="1" customWidth="1"/>
    <col min="7981" max="7981" width="8.85546875" style="1"/>
    <col min="7982" max="7982" width="9.85546875" style="1" bestFit="1" customWidth="1"/>
    <col min="7983" max="7983" width="8.85546875" style="1"/>
    <col min="7984" max="7984" width="10.7109375" style="1" bestFit="1" customWidth="1"/>
    <col min="7985" max="8228" width="8.85546875" style="1"/>
    <col min="8229" max="8229" width="6" style="1" bestFit="1" customWidth="1"/>
    <col min="8230" max="8235" width="8.85546875" style="1"/>
    <col min="8236" max="8236" width="12.28515625" style="1" bestFit="1" customWidth="1"/>
    <col min="8237" max="8237" width="8.85546875" style="1"/>
    <col min="8238" max="8238" width="9.85546875" style="1" bestFit="1" customWidth="1"/>
    <col min="8239" max="8239" width="8.85546875" style="1"/>
    <col min="8240" max="8240" width="10.7109375" style="1" bestFit="1" customWidth="1"/>
    <col min="8241" max="8484" width="8.85546875" style="1"/>
    <col min="8485" max="8485" width="6" style="1" bestFit="1" customWidth="1"/>
    <col min="8486" max="8491" width="8.85546875" style="1"/>
    <col min="8492" max="8492" width="12.28515625" style="1" bestFit="1" customWidth="1"/>
    <col min="8493" max="8493" width="8.85546875" style="1"/>
    <col min="8494" max="8494" width="9.85546875" style="1" bestFit="1" customWidth="1"/>
    <col min="8495" max="8495" width="8.85546875" style="1"/>
    <col min="8496" max="8496" width="10.7109375" style="1" bestFit="1" customWidth="1"/>
    <col min="8497" max="8740" width="8.85546875" style="1"/>
    <col min="8741" max="8741" width="6" style="1" bestFit="1" customWidth="1"/>
    <col min="8742" max="8747" width="8.85546875" style="1"/>
    <col min="8748" max="8748" width="12.28515625" style="1" bestFit="1" customWidth="1"/>
    <col min="8749" max="8749" width="8.85546875" style="1"/>
    <col min="8750" max="8750" width="9.85546875" style="1" bestFit="1" customWidth="1"/>
    <col min="8751" max="8751" width="8.85546875" style="1"/>
    <col min="8752" max="8752" width="10.7109375" style="1" bestFit="1" customWidth="1"/>
    <col min="8753" max="8996" width="8.85546875" style="1"/>
    <col min="8997" max="8997" width="6" style="1" bestFit="1" customWidth="1"/>
    <col min="8998" max="9003" width="8.85546875" style="1"/>
    <col min="9004" max="9004" width="12.28515625" style="1" bestFit="1" customWidth="1"/>
    <col min="9005" max="9005" width="8.85546875" style="1"/>
    <col min="9006" max="9006" width="9.85546875" style="1" bestFit="1" customWidth="1"/>
    <col min="9007" max="9007" width="8.85546875" style="1"/>
    <col min="9008" max="9008" width="10.7109375" style="1" bestFit="1" customWidth="1"/>
    <col min="9009" max="9252" width="8.85546875" style="1"/>
    <col min="9253" max="9253" width="6" style="1" bestFit="1" customWidth="1"/>
    <col min="9254" max="9259" width="8.85546875" style="1"/>
    <col min="9260" max="9260" width="12.28515625" style="1" bestFit="1" customWidth="1"/>
    <col min="9261" max="9261" width="8.85546875" style="1"/>
    <col min="9262" max="9262" width="9.85546875" style="1" bestFit="1" customWidth="1"/>
    <col min="9263" max="9263" width="8.85546875" style="1"/>
    <col min="9264" max="9264" width="10.7109375" style="1" bestFit="1" customWidth="1"/>
    <col min="9265" max="9508" width="8.85546875" style="1"/>
    <col min="9509" max="9509" width="6" style="1" bestFit="1" customWidth="1"/>
    <col min="9510" max="9515" width="8.85546875" style="1"/>
    <col min="9516" max="9516" width="12.28515625" style="1" bestFit="1" customWidth="1"/>
    <col min="9517" max="9517" width="8.85546875" style="1"/>
    <col min="9518" max="9518" width="9.85546875" style="1" bestFit="1" customWidth="1"/>
    <col min="9519" max="9519" width="8.85546875" style="1"/>
    <col min="9520" max="9520" width="10.7109375" style="1" bestFit="1" customWidth="1"/>
    <col min="9521" max="9764" width="8.85546875" style="1"/>
    <col min="9765" max="9765" width="6" style="1" bestFit="1" customWidth="1"/>
    <col min="9766" max="9771" width="8.85546875" style="1"/>
    <col min="9772" max="9772" width="12.28515625" style="1" bestFit="1" customWidth="1"/>
    <col min="9773" max="9773" width="8.85546875" style="1"/>
    <col min="9774" max="9774" width="9.85546875" style="1" bestFit="1" customWidth="1"/>
    <col min="9775" max="9775" width="8.85546875" style="1"/>
    <col min="9776" max="9776" width="10.7109375" style="1" bestFit="1" customWidth="1"/>
    <col min="9777" max="10020" width="8.85546875" style="1"/>
    <col min="10021" max="10021" width="6" style="1" bestFit="1" customWidth="1"/>
    <col min="10022" max="10027" width="8.85546875" style="1"/>
    <col min="10028" max="10028" width="12.28515625" style="1" bestFit="1" customWidth="1"/>
    <col min="10029" max="10029" width="8.85546875" style="1"/>
    <col min="10030" max="10030" width="9.85546875" style="1" bestFit="1" customWidth="1"/>
    <col min="10031" max="10031" width="8.85546875" style="1"/>
    <col min="10032" max="10032" width="10.7109375" style="1" bestFit="1" customWidth="1"/>
    <col min="10033" max="10276" width="8.85546875" style="1"/>
    <col min="10277" max="10277" width="6" style="1" bestFit="1" customWidth="1"/>
    <col min="10278" max="10283" width="8.85546875" style="1"/>
    <col min="10284" max="10284" width="12.28515625" style="1" bestFit="1" customWidth="1"/>
    <col min="10285" max="10285" width="8.85546875" style="1"/>
    <col min="10286" max="10286" width="9.85546875" style="1" bestFit="1" customWidth="1"/>
    <col min="10287" max="10287" width="8.85546875" style="1"/>
    <col min="10288" max="10288" width="10.7109375" style="1" bestFit="1" customWidth="1"/>
    <col min="10289" max="10532" width="8.85546875" style="1"/>
    <col min="10533" max="10533" width="6" style="1" bestFit="1" customWidth="1"/>
    <col min="10534" max="10539" width="8.85546875" style="1"/>
    <col min="10540" max="10540" width="12.28515625" style="1" bestFit="1" customWidth="1"/>
    <col min="10541" max="10541" width="8.85546875" style="1"/>
    <col min="10542" max="10542" width="9.85546875" style="1" bestFit="1" customWidth="1"/>
    <col min="10543" max="10543" width="8.85546875" style="1"/>
    <col min="10544" max="10544" width="10.7109375" style="1" bestFit="1" customWidth="1"/>
    <col min="10545" max="10788" width="8.85546875" style="1"/>
    <col min="10789" max="10789" width="6" style="1" bestFit="1" customWidth="1"/>
    <col min="10790" max="10795" width="8.85546875" style="1"/>
    <col min="10796" max="10796" width="12.28515625" style="1" bestFit="1" customWidth="1"/>
    <col min="10797" max="10797" width="8.85546875" style="1"/>
    <col min="10798" max="10798" width="9.85546875" style="1" bestFit="1" customWidth="1"/>
    <col min="10799" max="10799" width="8.85546875" style="1"/>
    <col min="10800" max="10800" width="10.7109375" style="1" bestFit="1" customWidth="1"/>
    <col min="10801" max="11044" width="8.85546875" style="1"/>
    <col min="11045" max="11045" width="6" style="1" bestFit="1" customWidth="1"/>
    <col min="11046" max="11051" width="8.85546875" style="1"/>
    <col min="11052" max="11052" width="12.28515625" style="1" bestFit="1" customWidth="1"/>
    <col min="11053" max="11053" width="8.85546875" style="1"/>
    <col min="11054" max="11054" width="9.85546875" style="1" bestFit="1" customWidth="1"/>
    <col min="11055" max="11055" width="8.85546875" style="1"/>
    <col min="11056" max="11056" width="10.7109375" style="1" bestFit="1" customWidth="1"/>
    <col min="11057" max="11300" width="8.85546875" style="1"/>
    <col min="11301" max="11301" width="6" style="1" bestFit="1" customWidth="1"/>
    <col min="11302" max="11307" width="8.85546875" style="1"/>
    <col min="11308" max="11308" width="12.28515625" style="1" bestFit="1" customWidth="1"/>
    <col min="11309" max="11309" width="8.85546875" style="1"/>
    <col min="11310" max="11310" width="9.85546875" style="1" bestFit="1" customWidth="1"/>
    <col min="11311" max="11311" width="8.85546875" style="1"/>
    <col min="11312" max="11312" width="10.7109375" style="1" bestFit="1" customWidth="1"/>
    <col min="11313" max="11556" width="8.85546875" style="1"/>
    <col min="11557" max="11557" width="6" style="1" bestFit="1" customWidth="1"/>
    <col min="11558" max="11563" width="8.85546875" style="1"/>
    <col min="11564" max="11564" width="12.28515625" style="1" bestFit="1" customWidth="1"/>
    <col min="11565" max="11565" width="8.85546875" style="1"/>
    <col min="11566" max="11566" width="9.85546875" style="1" bestFit="1" customWidth="1"/>
    <col min="11567" max="11567" width="8.85546875" style="1"/>
    <col min="11568" max="11568" width="10.7109375" style="1" bestFit="1" customWidth="1"/>
    <col min="11569" max="11812" width="8.85546875" style="1"/>
    <col min="11813" max="11813" width="6" style="1" bestFit="1" customWidth="1"/>
    <col min="11814" max="11819" width="8.85546875" style="1"/>
    <col min="11820" max="11820" width="12.28515625" style="1" bestFit="1" customWidth="1"/>
    <col min="11821" max="11821" width="8.85546875" style="1"/>
    <col min="11822" max="11822" width="9.85546875" style="1" bestFit="1" customWidth="1"/>
    <col min="11823" max="11823" width="8.85546875" style="1"/>
    <col min="11824" max="11824" width="10.7109375" style="1" bestFit="1" customWidth="1"/>
    <col min="11825" max="12068" width="8.85546875" style="1"/>
    <col min="12069" max="12069" width="6" style="1" bestFit="1" customWidth="1"/>
    <col min="12070" max="12075" width="8.85546875" style="1"/>
    <col min="12076" max="12076" width="12.28515625" style="1" bestFit="1" customWidth="1"/>
    <col min="12077" max="12077" width="8.85546875" style="1"/>
    <col min="12078" max="12078" width="9.85546875" style="1" bestFit="1" customWidth="1"/>
    <col min="12079" max="12079" width="8.85546875" style="1"/>
    <col min="12080" max="12080" width="10.7109375" style="1" bestFit="1" customWidth="1"/>
    <col min="12081" max="12324" width="8.85546875" style="1"/>
    <col min="12325" max="12325" width="6" style="1" bestFit="1" customWidth="1"/>
    <col min="12326" max="12331" width="8.85546875" style="1"/>
    <col min="12332" max="12332" width="12.28515625" style="1" bestFit="1" customWidth="1"/>
    <col min="12333" max="12333" width="8.85546875" style="1"/>
    <col min="12334" max="12334" width="9.85546875" style="1" bestFit="1" customWidth="1"/>
    <col min="12335" max="12335" width="8.85546875" style="1"/>
    <col min="12336" max="12336" width="10.7109375" style="1" bestFit="1" customWidth="1"/>
    <col min="12337" max="12580" width="8.85546875" style="1"/>
    <col min="12581" max="12581" width="6" style="1" bestFit="1" customWidth="1"/>
    <col min="12582" max="12587" width="8.85546875" style="1"/>
    <col min="12588" max="12588" width="12.28515625" style="1" bestFit="1" customWidth="1"/>
    <col min="12589" max="12589" width="8.85546875" style="1"/>
    <col min="12590" max="12590" width="9.85546875" style="1" bestFit="1" customWidth="1"/>
    <col min="12591" max="12591" width="8.85546875" style="1"/>
    <col min="12592" max="12592" width="10.7109375" style="1" bestFit="1" customWidth="1"/>
    <col min="12593" max="12836" width="8.85546875" style="1"/>
    <col min="12837" max="12837" width="6" style="1" bestFit="1" customWidth="1"/>
    <col min="12838" max="12843" width="8.85546875" style="1"/>
    <col min="12844" max="12844" width="12.28515625" style="1" bestFit="1" customWidth="1"/>
    <col min="12845" max="12845" width="8.85546875" style="1"/>
    <col min="12846" max="12846" width="9.85546875" style="1" bestFit="1" customWidth="1"/>
    <col min="12847" max="12847" width="8.85546875" style="1"/>
    <col min="12848" max="12848" width="10.7109375" style="1" bestFit="1" customWidth="1"/>
    <col min="12849" max="13092" width="8.85546875" style="1"/>
    <col min="13093" max="13093" width="6" style="1" bestFit="1" customWidth="1"/>
    <col min="13094" max="13099" width="8.85546875" style="1"/>
    <col min="13100" max="13100" width="12.28515625" style="1" bestFit="1" customWidth="1"/>
    <col min="13101" max="13101" width="8.85546875" style="1"/>
    <col min="13102" max="13102" width="9.85546875" style="1" bestFit="1" customWidth="1"/>
    <col min="13103" max="13103" width="8.85546875" style="1"/>
    <col min="13104" max="13104" width="10.7109375" style="1" bestFit="1" customWidth="1"/>
    <col min="13105" max="13348" width="8.85546875" style="1"/>
    <col min="13349" max="13349" width="6" style="1" bestFit="1" customWidth="1"/>
    <col min="13350" max="13355" width="8.85546875" style="1"/>
    <col min="13356" max="13356" width="12.28515625" style="1" bestFit="1" customWidth="1"/>
    <col min="13357" max="13357" width="8.85546875" style="1"/>
    <col min="13358" max="13358" width="9.85546875" style="1" bestFit="1" customWidth="1"/>
    <col min="13359" max="13359" width="8.85546875" style="1"/>
    <col min="13360" max="13360" width="10.7109375" style="1" bestFit="1" customWidth="1"/>
    <col min="13361" max="13604" width="8.85546875" style="1"/>
    <col min="13605" max="13605" width="6" style="1" bestFit="1" customWidth="1"/>
    <col min="13606" max="13611" width="8.85546875" style="1"/>
    <col min="13612" max="13612" width="12.28515625" style="1" bestFit="1" customWidth="1"/>
    <col min="13613" max="13613" width="8.85546875" style="1"/>
    <col min="13614" max="13614" width="9.85546875" style="1" bestFit="1" customWidth="1"/>
    <col min="13615" max="13615" width="8.85546875" style="1"/>
    <col min="13616" max="13616" width="10.7109375" style="1" bestFit="1" customWidth="1"/>
    <col min="13617" max="13860" width="8.85546875" style="1"/>
    <col min="13861" max="13861" width="6" style="1" bestFit="1" customWidth="1"/>
    <col min="13862" max="13867" width="8.85546875" style="1"/>
    <col min="13868" max="13868" width="12.28515625" style="1" bestFit="1" customWidth="1"/>
    <col min="13869" max="13869" width="8.85546875" style="1"/>
    <col min="13870" max="13870" width="9.85546875" style="1" bestFit="1" customWidth="1"/>
    <col min="13871" max="13871" width="8.85546875" style="1"/>
    <col min="13872" max="13872" width="10.7109375" style="1" bestFit="1" customWidth="1"/>
    <col min="13873" max="14116" width="8.85546875" style="1"/>
    <col min="14117" max="14117" width="6" style="1" bestFit="1" customWidth="1"/>
    <col min="14118" max="14123" width="8.85546875" style="1"/>
    <col min="14124" max="14124" width="12.28515625" style="1" bestFit="1" customWidth="1"/>
    <col min="14125" max="14125" width="8.85546875" style="1"/>
    <col min="14126" max="14126" width="9.85546875" style="1" bestFit="1" customWidth="1"/>
    <col min="14127" max="14127" width="8.85546875" style="1"/>
    <col min="14128" max="14128" width="10.7109375" style="1" bestFit="1" customWidth="1"/>
    <col min="14129" max="14372" width="8.85546875" style="1"/>
    <col min="14373" max="14373" width="6" style="1" bestFit="1" customWidth="1"/>
    <col min="14374" max="14379" width="8.85546875" style="1"/>
    <col min="14380" max="14380" width="12.28515625" style="1" bestFit="1" customWidth="1"/>
    <col min="14381" max="14381" width="8.85546875" style="1"/>
    <col min="14382" max="14382" width="9.85546875" style="1" bestFit="1" customWidth="1"/>
    <col min="14383" max="14383" width="8.85546875" style="1"/>
    <col min="14384" max="14384" width="10.7109375" style="1" bestFit="1" customWidth="1"/>
    <col min="14385" max="14628" width="8.85546875" style="1"/>
    <col min="14629" max="14629" width="6" style="1" bestFit="1" customWidth="1"/>
    <col min="14630" max="14635" width="8.85546875" style="1"/>
    <col min="14636" max="14636" width="12.28515625" style="1" bestFit="1" customWidth="1"/>
    <col min="14637" max="14637" width="8.85546875" style="1"/>
    <col min="14638" max="14638" width="9.85546875" style="1" bestFit="1" customWidth="1"/>
    <col min="14639" max="14639" width="8.85546875" style="1"/>
    <col min="14640" max="14640" width="10.7109375" style="1" bestFit="1" customWidth="1"/>
    <col min="14641" max="14884" width="8.85546875" style="1"/>
    <col min="14885" max="14885" width="6" style="1" bestFit="1" customWidth="1"/>
    <col min="14886" max="14891" width="8.85546875" style="1"/>
    <col min="14892" max="14892" width="12.28515625" style="1" bestFit="1" customWidth="1"/>
    <col min="14893" max="14893" width="8.85546875" style="1"/>
    <col min="14894" max="14894" width="9.85546875" style="1" bestFit="1" customWidth="1"/>
    <col min="14895" max="14895" width="8.85546875" style="1"/>
    <col min="14896" max="14896" width="10.7109375" style="1" bestFit="1" customWidth="1"/>
    <col min="14897" max="15140" width="8.85546875" style="1"/>
    <col min="15141" max="15141" width="6" style="1" bestFit="1" customWidth="1"/>
    <col min="15142" max="15147" width="8.85546875" style="1"/>
    <col min="15148" max="15148" width="12.28515625" style="1" bestFit="1" customWidth="1"/>
    <col min="15149" max="15149" width="8.85546875" style="1"/>
    <col min="15150" max="15150" width="9.85546875" style="1" bestFit="1" customWidth="1"/>
    <col min="15151" max="15151" width="8.85546875" style="1"/>
    <col min="15152" max="15152" width="10.7109375" style="1" bestFit="1" customWidth="1"/>
    <col min="15153" max="15396" width="8.85546875" style="1"/>
    <col min="15397" max="15397" width="6" style="1" bestFit="1" customWidth="1"/>
    <col min="15398" max="15403" width="8.85546875" style="1"/>
    <col min="15404" max="15404" width="12.28515625" style="1" bestFit="1" customWidth="1"/>
    <col min="15405" max="15405" width="8.85546875" style="1"/>
    <col min="15406" max="15406" width="9.85546875" style="1" bestFit="1" customWidth="1"/>
    <col min="15407" max="15407" width="8.85546875" style="1"/>
    <col min="15408" max="15408" width="10.7109375" style="1" bestFit="1" customWidth="1"/>
    <col min="15409" max="15652" width="8.85546875" style="1"/>
    <col min="15653" max="15653" width="6" style="1" bestFit="1" customWidth="1"/>
    <col min="15654" max="15659" width="8.85546875" style="1"/>
    <col min="15660" max="15660" width="12.28515625" style="1" bestFit="1" customWidth="1"/>
    <col min="15661" max="15661" width="8.85546875" style="1"/>
    <col min="15662" max="15662" width="9.85546875" style="1" bestFit="1" customWidth="1"/>
    <col min="15663" max="15663" width="8.85546875" style="1"/>
    <col min="15664" max="15664" width="10.7109375" style="1" bestFit="1" customWidth="1"/>
    <col min="15665" max="15908" width="8.85546875" style="1"/>
    <col min="15909" max="15909" width="6" style="1" bestFit="1" customWidth="1"/>
    <col min="15910" max="15915" width="8.85546875" style="1"/>
    <col min="15916" max="15916" width="12.28515625" style="1" bestFit="1" customWidth="1"/>
    <col min="15917" max="15917" width="8.85546875" style="1"/>
    <col min="15918" max="15918" width="9.85546875" style="1" bestFit="1" customWidth="1"/>
    <col min="15919" max="15919" width="8.85546875" style="1"/>
    <col min="15920" max="15920" width="10.7109375" style="1" bestFit="1" customWidth="1"/>
    <col min="15921" max="16164" width="8.85546875" style="1"/>
    <col min="16165" max="16165" width="6" style="1" bestFit="1" customWidth="1"/>
    <col min="16166" max="16171" width="8.85546875" style="1"/>
    <col min="16172" max="16172" width="12.28515625" style="1" bestFit="1" customWidth="1"/>
    <col min="16173" max="16173" width="8.85546875" style="1"/>
    <col min="16174" max="16174" width="9.85546875" style="1" bestFit="1" customWidth="1"/>
    <col min="16175" max="16175" width="8.85546875" style="1"/>
    <col min="16176" max="16176" width="10.7109375" style="1" bestFit="1" customWidth="1"/>
    <col min="16177" max="16384" width="8.85546875" style="1"/>
  </cols>
  <sheetData>
    <row r="1" spans="1:71" ht="17.25" customHeight="1" x14ac:dyDescent="0.25">
      <c r="A1" s="267"/>
      <c r="B1" s="19" t="s">
        <v>19</v>
      </c>
      <c r="C1" s="48" t="s">
        <v>36</v>
      </c>
      <c r="D1" s="49"/>
      <c r="E1" s="50"/>
      <c r="F1" s="50"/>
      <c r="G1" s="51"/>
      <c r="H1" s="52"/>
      <c r="I1" s="52"/>
      <c r="J1" s="53"/>
      <c r="K1" s="48"/>
      <c r="L1" s="48"/>
      <c r="M1" s="48"/>
      <c r="N1" s="53"/>
      <c r="O1" s="48"/>
      <c r="P1" s="48"/>
      <c r="Q1" s="52"/>
      <c r="R1" s="53"/>
      <c r="S1" s="54" t="s">
        <v>20</v>
      </c>
      <c r="U1" s="204" t="s">
        <v>57</v>
      </c>
      <c r="V1" s="205"/>
      <c r="W1" s="205"/>
      <c r="X1" s="205"/>
      <c r="Y1" s="205"/>
      <c r="Z1" s="69"/>
      <c r="AA1" s="70" t="s">
        <v>35</v>
      </c>
      <c r="AB1" s="248" t="s">
        <v>89</v>
      </c>
      <c r="AC1" s="236"/>
      <c r="AD1" s="236"/>
      <c r="AE1" s="236"/>
      <c r="AF1" s="70"/>
      <c r="AG1" s="70"/>
      <c r="AH1" s="70"/>
      <c r="AI1" s="70"/>
      <c r="AJ1" s="70"/>
      <c r="AK1" s="70"/>
      <c r="AL1" s="70"/>
      <c r="AM1" s="70"/>
      <c r="AN1" s="70"/>
      <c r="AO1" s="70"/>
      <c r="AP1" s="70"/>
      <c r="AQ1" s="70"/>
      <c r="AR1" s="70"/>
      <c r="AS1" s="70"/>
      <c r="AT1" s="70"/>
      <c r="AU1" s="70"/>
      <c r="AV1" s="70"/>
      <c r="AW1" s="70"/>
      <c r="AX1" s="70"/>
      <c r="AY1" s="70"/>
      <c r="AZ1" s="70"/>
      <c r="BA1" s="70"/>
      <c r="BC1" s="1"/>
      <c r="BD1" s="69"/>
    </row>
    <row r="2" spans="1:71" ht="17.25" customHeight="1" x14ac:dyDescent="0.2">
      <c r="A2" s="268"/>
      <c r="B2" s="55" t="str">
        <f>Parameters!C3</f>
        <v>Town Water System</v>
      </c>
      <c r="C2" s="56"/>
      <c r="D2" s="57"/>
      <c r="E2" s="58"/>
      <c r="F2" s="58"/>
      <c r="G2" s="59"/>
      <c r="H2" s="60"/>
      <c r="I2" s="60"/>
      <c r="J2" s="61"/>
      <c r="K2" s="60"/>
      <c r="L2" s="60"/>
      <c r="M2" s="60"/>
      <c r="N2" s="61"/>
      <c r="O2" s="60"/>
      <c r="P2" s="60"/>
      <c r="Q2" s="60"/>
      <c r="R2" s="62" t="s">
        <v>1</v>
      </c>
      <c r="S2" s="63">
        <f ca="1">NOW()</f>
        <v>45454.31437777778</v>
      </c>
      <c r="T2" s="64"/>
      <c r="U2" s="206" t="s">
        <v>58</v>
      </c>
      <c r="V2" s="207"/>
      <c r="W2" s="207"/>
      <c r="X2" s="207"/>
      <c r="Y2" s="207"/>
      <c r="Z2" s="64"/>
      <c r="AA2" s="27"/>
      <c r="AB2" s="249" t="s">
        <v>90</v>
      </c>
      <c r="AC2" s="249"/>
      <c r="AD2" s="249"/>
      <c r="AE2" s="249"/>
      <c r="AF2" s="27"/>
      <c r="AG2" s="27"/>
      <c r="AH2" s="27"/>
      <c r="AI2" s="27"/>
      <c r="AJ2" s="27"/>
      <c r="AK2" s="27"/>
      <c r="AL2" s="27"/>
      <c r="AM2" s="27"/>
      <c r="AN2" s="27"/>
      <c r="AO2" s="27"/>
      <c r="AP2" s="27"/>
      <c r="AQ2" s="27"/>
      <c r="AR2" s="27"/>
      <c r="AS2" s="27"/>
      <c r="AT2" s="27"/>
      <c r="AU2" s="27"/>
      <c r="AV2" s="27"/>
      <c r="AW2" s="27"/>
      <c r="AX2" s="27"/>
      <c r="AY2" s="27"/>
      <c r="AZ2" s="27"/>
      <c r="BA2" s="27"/>
      <c r="BC2" s="1"/>
      <c r="BE2" s="69"/>
    </row>
    <row r="3" spans="1:71" ht="17.25" customHeight="1" x14ac:dyDescent="0.2">
      <c r="A3" s="268"/>
      <c r="B3" s="60"/>
      <c r="C3" s="56"/>
      <c r="D3" s="57"/>
      <c r="E3" s="58"/>
      <c r="F3" s="58"/>
      <c r="G3" s="59"/>
      <c r="H3" s="60"/>
      <c r="I3" s="60"/>
      <c r="J3" s="61"/>
      <c r="K3" s="60"/>
      <c r="L3" s="60"/>
      <c r="M3" s="60"/>
      <c r="N3" s="61"/>
      <c r="O3" s="60"/>
      <c r="P3" s="60"/>
      <c r="Q3" s="60"/>
      <c r="R3" s="62" t="str">
        <f>Parameters!B4</f>
        <v>System Number</v>
      </c>
      <c r="S3" s="65">
        <f>Parameters!C4</f>
        <v>0</v>
      </c>
      <c r="T3" s="66"/>
      <c r="U3" s="206" t="s">
        <v>59</v>
      </c>
      <c r="V3" s="208"/>
      <c r="W3" s="208"/>
      <c r="X3" s="208"/>
      <c r="Y3" s="208"/>
      <c r="Z3" s="66"/>
      <c r="AA3" s="67"/>
      <c r="AB3" s="249" t="s">
        <v>91</v>
      </c>
      <c r="AC3" s="249"/>
      <c r="AD3" s="249"/>
      <c r="AE3" s="249"/>
      <c r="AF3" s="67"/>
      <c r="AG3" s="67"/>
      <c r="AH3" s="67"/>
      <c r="AI3" s="67"/>
      <c r="AJ3" s="67"/>
      <c r="AK3" s="67"/>
      <c r="AL3" s="67"/>
      <c r="AM3" s="67"/>
      <c r="AN3" s="67"/>
      <c r="AO3" s="67"/>
      <c r="AP3" s="67"/>
      <c r="AQ3" s="67"/>
      <c r="AR3" s="67"/>
      <c r="AS3" s="67"/>
      <c r="AT3" s="67"/>
      <c r="AU3" s="67"/>
      <c r="AV3" s="67"/>
      <c r="AW3" s="67"/>
      <c r="AX3" s="67"/>
      <c r="AY3" s="67"/>
      <c r="AZ3" s="67"/>
      <c r="BA3" s="67"/>
      <c r="BC3" s="1"/>
      <c r="BE3" s="69"/>
    </row>
    <row r="4" spans="1:71" ht="17.25" customHeight="1" x14ac:dyDescent="0.25">
      <c r="A4" s="268"/>
      <c r="C4" s="56"/>
      <c r="D4" s="57"/>
      <c r="E4" s="58"/>
      <c r="F4" s="58"/>
      <c r="G4" s="59"/>
      <c r="H4" s="60"/>
      <c r="I4" s="60"/>
      <c r="J4" s="61"/>
      <c r="K4" s="60"/>
      <c r="L4" s="60"/>
      <c r="M4" s="60"/>
      <c r="N4" s="61"/>
      <c r="O4" s="60"/>
      <c r="P4"/>
      <c r="Q4"/>
      <c r="R4"/>
      <c r="S4" s="202"/>
      <c r="T4" s="64"/>
      <c r="U4" s="206" t="s">
        <v>60</v>
      </c>
      <c r="V4" s="208"/>
      <c r="W4" s="208"/>
      <c r="X4" s="208"/>
      <c r="Y4" s="208"/>
      <c r="Z4" s="64"/>
      <c r="AA4" s="67"/>
      <c r="AB4" s="249" t="s">
        <v>92</v>
      </c>
      <c r="AC4" s="249"/>
      <c r="AD4" s="249"/>
      <c r="AE4" s="249"/>
      <c r="AF4" s="67"/>
      <c r="AG4" s="67"/>
      <c r="AH4" s="67"/>
      <c r="AI4" s="67"/>
      <c r="AJ4" s="67"/>
      <c r="AK4" s="67"/>
      <c r="AL4" s="67"/>
      <c r="AM4" s="67"/>
      <c r="AN4" s="67"/>
      <c r="AO4" s="67"/>
      <c r="AP4" s="67"/>
      <c r="AQ4" s="67"/>
      <c r="AR4" s="67"/>
      <c r="AS4" s="67"/>
      <c r="AT4" s="67"/>
      <c r="AU4" s="67"/>
      <c r="AV4" s="67"/>
      <c r="AW4" s="67"/>
      <c r="AX4" s="67"/>
      <c r="AY4" s="67"/>
      <c r="AZ4" s="67"/>
      <c r="BA4" s="67"/>
      <c r="BC4" s="1"/>
      <c r="BE4" s="69"/>
    </row>
    <row r="5" spans="1:71" ht="17.25" customHeight="1" x14ac:dyDescent="0.2">
      <c r="A5" s="268"/>
      <c r="C5" s="56"/>
      <c r="D5" s="145"/>
      <c r="E5" s="146"/>
      <c r="F5" s="146"/>
      <c r="G5" s="147"/>
      <c r="O5" s="1"/>
      <c r="S5" s="68"/>
      <c r="U5" s="206" t="s">
        <v>61</v>
      </c>
      <c r="V5" s="209"/>
      <c r="W5" s="209"/>
      <c r="X5" s="209"/>
      <c r="Y5" s="209"/>
      <c r="Z5" s="69"/>
      <c r="AA5" s="70"/>
      <c r="AB5" s="236" t="s">
        <v>93</v>
      </c>
      <c r="AC5" s="236"/>
      <c r="AD5" s="236"/>
      <c r="AE5" s="236"/>
      <c r="AF5" s="70"/>
      <c r="AG5" s="70"/>
      <c r="AH5" s="70"/>
      <c r="AI5" s="70"/>
      <c r="AJ5" s="70"/>
      <c r="AK5" s="70"/>
      <c r="AL5" s="70"/>
      <c r="AM5" s="70"/>
      <c r="AN5" s="70"/>
      <c r="AO5" s="70"/>
      <c r="AP5" s="70"/>
      <c r="AQ5" s="70"/>
      <c r="AR5" s="70"/>
      <c r="AS5" s="70"/>
      <c r="AT5" s="70"/>
      <c r="AU5" s="70"/>
      <c r="AV5" s="70"/>
      <c r="AW5" s="70"/>
      <c r="AX5" s="70"/>
      <c r="AY5" s="70"/>
      <c r="AZ5" s="70"/>
      <c r="BA5" s="70"/>
      <c r="BC5" s="1"/>
      <c r="BE5" s="69"/>
    </row>
    <row r="6" spans="1:71" ht="17.25" customHeight="1" x14ac:dyDescent="0.2">
      <c r="A6" s="268"/>
      <c r="C6" s="56"/>
      <c r="D6" s="145"/>
      <c r="E6" s="146"/>
      <c r="F6" s="146"/>
      <c r="G6" s="147"/>
      <c r="O6" s="1"/>
      <c r="S6" s="68"/>
      <c r="U6" s="225" t="s">
        <v>72</v>
      </c>
      <c r="V6" s="209"/>
      <c r="W6" s="209"/>
      <c r="X6" s="209"/>
      <c r="Y6" s="209"/>
      <c r="Z6" s="69"/>
      <c r="AA6" s="70"/>
      <c r="AB6" s="236"/>
      <c r="AC6" s="236"/>
      <c r="AD6" s="236"/>
      <c r="AE6" s="236"/>
      <c r="AF6" s="70"/>
      <c r="AG6" s="70"/>
      <c r="AH6" s="70"/>
      <c r="AI6" s="70"/>
      <c r="AJ6" s="70"/>
      <c r="AK6" s="70"/>
      <c r="AL6" s="70"/>
      <c r="AM6" s="70"/>
      <c r="AN6" s="70"/>
      <c r="AO6" s="70"/>
      <c r="AP6" s="70"/>
      <c r="AQ6" s="70"/>
      <c r="AR6" s="70"/>
      <c r="AS6" s="70"/>
      <c r="AT6" s="70"/>
      <c r="AU6" s="70"/>
      <c r="AV6" s="70"/>
      <c r="AW6" s="70"/>
      <c r="AX6" s="70"/>
      <c r="AY6" s="70"/>
      <c r="AZ6" s="70"/>
      <c r="BA6" s="70"/>
      <c r="BC6" s="1"/>
      <c r="BE6" s="69"/>
    </row>
    <row r="7" spans="1:71" s="78" customFormat="1" ht="48" customHeight="1" x14ac:dyDescent="0.2">
      <c r="A7" s="283" t="s">
        <v>158</v>
      </c>
      <c r="B7" s="71" t="s">
        <v>94</v>
      </c>
      <c r="C7" s="72" t="s">
        <v>4</v>
      </c>
      <c r="D7" s="73" t="s">
        <v>23</v>
      </c>
      <c r="E7" s="142" t="s">
        <v>24</v>
      </c>
      <c r="F7" s="226" t="str">
        <f>CONCATENATE("% Belonging to ",Parameters!C1)</f>
        <v>% Belonging to Water</v>
      </c>
      <c r="G7" s="78" t="str">
        <f>CONCATENATE("Estimated Historic Cost (",Parameters!C1," only)")</f>
        <v>Estimated Historic Cost (Water only)</v>
      </c>
      <c r="H7" s="75" t="s">
        <v>14</v>
      </c>
      <c r="I7" s="75" t="s">
        <v>5</v>
      </c>
      <c r="J7" s="76" t="s">
        <v>13</v>
      </c>
      <c r="K7" s="75" t="s">
        <v>173</v>
      </c>
      <c r="L7" s="75" t="s">
        <v>169</v>
      </c>
      <c r="M7" s="77" t="s">
        <v>15</v>
      </c>
      <c r="N7" s="76" t="s">
        <v>95</v>
      </c>
      <c r="O7" s="78" t="s">
        <v>9</v>
      </c>
      <c r="P7" s="78" t="s">
        <v>10</v>
      </c>
      <c r="Q7" s="75" t="s">
        <v>11</v>
      </c>
      <c r="R7" s="79" t="s">
        <v>3</v>
      </c>
      <c r="S7" s="143" t="s">
        <v>12</v>
      </c>
      <c r="T7" s="148"/>
      <c r="U7" s="210" t="s">
        <v>62</v>
      </c>
      <c r="V7" s="245">
        <v>2022</v>
      </c>
      <c r="W7" s="211">
        <f>V7+1</f>
        <v>2023</v>
      </c>
      <c r="X7" s="211">
        <f t="shared" ref="X7:Z7" si="0">W7+1</f>
        <v>2024</v>
      </c>
      <c r="Y7" s="211">
        <f t="shared" si="0"/>
        <v>2025</v>
      </c>
      <c r="Z7" s="211">
        <f t="shared" si="0"/>
        <v>2026</v>
      </c>
      <c r="AA7" s="149"/>
      <c r="AB7" s="250" t="str">
        <f>B7</f>
        <v>Asset</v>
      </c>
      <c r="AC7" s="250" t="str">
        <f>H7</f>
        <v>Normal Estimated Life</v>
      </c>
      <c r="AD7" s="250" t="str">
        <f>N7</f>
        <v>Estimated Future Cost</v>
      </c>
      <c r="AE7" s="250" t="str">
        <f>S7</f>
        <v>Annual Reserve Required</v>
      </c>
      <c r="AF7" s="149"/>
      <c r="AG7" s="149"/>
      <c r="AH7" s="149"/>
      <c r="AI7" s="149"/>
      <c r="AJ7" s="149"/>
      <c r="AK7" s="149"/>
      <c r="AL7" s="149"/>
      <c r="AM7" s="149"/>
      <c r="AN7" s="149"/>
      <c r="AO7" s="149"/>
      <c r="AP7" s="149"/>
      <c r="AQ7" s="149"/>
      <c r="AR7" s="149"/>
      <c r="AS7" s="149"/>
      <c r="AT7" s="149"/>
      <c r="AU7" s="149"/>
      <c r="AV7" s="149"/>
      <c r="AW7" s="149"/>
      <c r="AX7" s="149"/>
      <c r="AY7" s="149"/>
      <c r="AZ7" s="149"/>
      <c r="BA7" s="149"/>
      <c r="BC7" s="150"/>
      <c r="BD7" s="152" t="str">
        <f>J7</f>
        <v>Estimated Current Cost</v>
      </c>
      <c r="BE7" s="78" t="str">
        <f>CONCATENATE("Estimated Future Cost of ",[1]Parameters!C1," Portion")</f>
        <v>Estimated Future Cost of Water Portion</v>
      </c>
      <c r="BF7" s="78" t="s">
        <v>82</v>
      </c>
      <c r="BH7" s="76" t="s">
        <v>21</v>
      </c>
      <c r="BI7" s="232" t="s">
        <v>22</v>
      </c>
      <c r="BJ7" s="232" t="s">
        <v>2</v>
      </c>
      <c r="BL7" s="233" t="s">
        <v>83</v>
      </c>
      <c r="BM7" s="233" t="s">
        <v>84</v>
      </c>
      <c r="BN7" s="233" t="s">
        <v>85</v>
      </c>
      <c r="BO7" s="233" t="s">
        <v>86</v>
      </c>
      <c r="BP7" s="233" t="s">
        <v>87</v>
      </c>
      <c r="BQ7" s="233"/>
      <c r="BR7" s="233" t="s">
        <v>88</v>
      </c>
    </row>
    <row r="8" spans="1:71" s="85" customFormat="1" x14ac:dyDescent="0.2">
      <c r="A8" s="269"/>
      <c r="B8" s="6" t="s">
        <v>51</v>
      </c>
      <c r="C8" s="80"/>
      <c r="D8" s="81"/>
      <c r="E8" s="74"/>
      <c r="F8" s="74"/>
      <c r="G8" s="82"/>
      <c r="H8" s="82"/>
      <c r="I8" s="82"/>
      <c r="J8" s="83"/>
      <c r="K8" s="82"/>
      <c r="L8" s="82"/>
      <c r="M8" s="84"/>
      <c r="N8" s="83"/>
      <c r="O8" s="399"/>
      <c r="P8" s="399"/>
      <c r="Q8" s="399"/>
      <c r="R8" s="153"/>
      <c r="S8" s="154"/>
      <c r="T8" s="155"/>
      <c r="U8" s="212"/>
      <c r="V8" s="212"/>
      <c r="W8" s="212"/>
      <c r="X8" s="212"/>
      <c r="Y8" s="212"/>
      <c r="Z8" s="155"/>
      <c r="AA8" s="156"/>
      <c r="AB8" s="85" t="str">
        <f>B8</f>
        <v>Replacement of Existing Capital Assets</v>
      </c>
      <c r="AC8" s="251"/>
      <c r="AD8" s="251"/>
      <c r="AE8" s="251"/>
      <c r="AF8" s="156"/>
      <c r="AG8" s="156"/>
      <c r="AH8" s="156"/>
      <c r="AI8" s="156"/>
      <c r="AJ8" s="156"/>
      <c r="AK8" s="156"/>
      <c r="AL8" s="156"/>
      <c r="AM8" s="156"/>
      <c r="AN8" s="156"/>
      <c r="AO8" s="156"/>
      <c r="AP8" s="156"/>
      <c r="AQ8" s="156"/>
      <c r="AR8" s="156"/>
      <c r="AS8" s="156"/>
      <c r="AT8" s="156"/>
      <c r="AU8" s="156"/>
      <c r="AV8" s="156"/>
      <c r="AW8" s="156"/>
      <c r="AX8" s="156"/>
      <c r="AY8" s="156"/>
      <c r="AZ8" s="156"/>
      <c r="BA8" s="156"/>
      <c r="BC8" s="42"/>
      <c r="BD8" s="40"/>
      <c r="BE8" s="40"/>
      <c r="BF8" s="157"/>
      <c r="BG8" s="25"/>
      <c r="BH8" s="25"/>
      <c r="BJ8" s="158"/>
    </row>
    <row r="9" spans="1:71" ht="16.5" customHeight="1" x14ac:dyDescent="0.2">
      <c r="A9" s="330"/>
      <c r="B9" s="325" t="str">
        <f>IF('Asset Management'!B7="","",'Asset Management'!B7)</f>
        <v>Treatment Plant</v>
      </c>
      <c r="C9" s="326" t="str">
        <f>IF('Asset Management'!C7="","",'Asset Management'!C7)</f>
        <v/>
      </c>
      <c r="D9" s="230"/>
      <c r="E9" s="88"/>
      <c r="F9" s="229"/>
      <c r="G9" s="90" t="str">
        <f>IF(E9="C",(A9*D9*F9*((100-Parameters!$C$12)/100)^I9),IF(E9="H",(A9*D9*F9),IF(E9="F",(A9*D9*F9*((100-Parameters!$C$12)/100)^I9),"")))</f>
        <v/>
      </c>
      <c r="H9" s="91"/>
      <c r="I9" s="92" t="str">
        <f t="shared" ref="I9" si="1">IF(C9&lt;&gt;"",(YEAR($S$2)-C9),"")</f>
        <v/>
      </c>
      <c r="J9" s="92" t="str">
        <f>IF(E9="H",(A9*D9*F9*((100+Parameters!$C$12)/100)^I9),IF(E9="C",(A9*D9*F9),IF(E9="F",(A9*D9*F9*((100-Parameters!$C$13)/100)^M9),"")))</f>
        <v/>
      </c>
      <c r="K9" s="92" t="str">
        <f t="shared" ref="K9" si="2">IF(I9&lt;&gt;"",(H9-I9),"")</f>
        <v/>
      </c>
      <c r="L9" s="92" t="str">
        <f>IF('Asset Management'!J7="","",'Asset Management'!J7)</f>
        <v/>
      </c>
      <c r="M9" s="91" t="s">
        <v>157</v>
      </c>
      <c r="N9" s="92" t="str">
        <f>BE9</f>
        <v/>
      </c>
      <c r="O9" s="86">
        <f>IF(BE9&lt;&gt;"",VLOOKUP(BE9,Parameters!$A$22:$D$26,3),0)</f>
        <v>0</v>
      </c>
      <c r="P9" s="86">
        <f>IF(BE9&lt;&gt;"",VLOOKUP(BE9,Parameters!$A$22:$D$26,4),0)</f>
        <v>0</v>
      </c>
      <c r="Q9" s="190">
        <f>IF(O9 &lt;&gt; "",1-O9-P9,IF(P9 &lt;&gt;"",1-O9-P9,0))</f>
        <v>1</v>
      </c>
      <c r="R9" s="159">
        <f t="shared" ref="R9" si="3">IF(BF9=0,0,IF($R$209=0,0,BF9/$BF$209*$R$209))</f>
        <v>0</v>
      </c>
      <c r="S9" s="159">
        <f>IF(M9=0,0,IF(BE9&lt;Parameters!$B$28,"Not Cap.",BR9))</f>
        <v>0</v>
      </c>
      <c r="T9" s="209"/>
      <c r="U9" s="221"/>
      <c r="V9" s="222"/>
      <c r="W9" s="222"/>
      <c r="X9" s="222"/>
      <c r="Y9" s="222"/>
      <c r="Z9" s="222"/>
      <c r="AA9" s="246"/>
      <c r="AB9" s="252" t="str">
        <f>IF(B9="","",B9)</f>
        <v>Treatment Plant</v>
      </c>
      <c r="AC9" s="253" t="str">
        <f>IF(H9="","",H9)</f>
        <v/>
      </c>
      <c r="AD9" s="253" t="str">
        <f>IF(H9&lt;=Parameters!$H$32,N9,"Not S.L.")</f>
        <v/>
      </c>
      <c r="AE9" s="253" t="str">
        <f>IF(AD9="","",IF(AD9="Not S.L.","",AD9/AC9))</f>
        <v/>
      </c>
      <c r="AF9" s="246"/>
      <c r="AG9" s="246"/>
      <c r="AH9" s="246"/>
      <c r="AI9" s="246"/>
      <c r="AJ9" s="246"/>
      <c r="AK9" s="246"/>
      <c r="AL9" s="246"/>
      <c r="AM9" s="246"/>
      <c r="AN9" s="246"/>
      <c r="AO9" s="246"/>
      <c r="AP9" s="246"/>
      <c r="AQ9" s="246"/>
      <c r="AR9" s="246"/>
      <c r="AS9" s="246"/>
      <c r="AT9" s="246"/>
      <c r="AU9" s="246"/>
      <c r="AV9" s="246"/>
      <c r="AW9" s="246"/>
      <c r="AX9" s="246"/>
      <c r="AY9" s="246"/>
      <c r="AZ9" s="246"/>
      <c r="BA9" s="246"/>
      <c r="BC9" s="1"/>
      <c r="BD9" s="231" t="str">
        <f>J9</f>
        <v/>
      </c>
      <c r="BE9" s="144" t="str">
        <f>IF(E9="F",(A9*D9*F9),IF(E9="c",((A9*D9*F9)*((100+Parameters!$C$13)/100)^M9),IF(E9="h",((A9*D9*F9)*((100+Parameters!$C$13)/100)^H9),"")))</f>
        <v/>
      </c>
      <c r="BF9" s="69">
        <f t="shared" ref="BF9" si="4">IF(N9="",0,IF(O9="",0,J9*O9))</f>
        <v>0</v>
      </c>
      <c r="BG9" s="1"/>
      <c r="BH9" s="2">
        <f>IF($N9="",0,($N9*O9))</f>
        <v>0</v>
      </c>
      <c r="BI9" s="2">
        <f>IF($N9="",0,($N9*P9))</f>
        <v>0</v>
      </c>
      <c r="BJ9" s="2">
        <f>IF($N9="",0,($N9*Q9))</f>
        <v>0</v>
      </c>
      <c r="BL9" s="164" t="str">
        <f>IF(G9="","",G9/H9)</f>
        <v/>
      </c>
      <c r="BM9" s="164" t="str">
        <f>IF(BL9="","",IF(I9&gt;=H9,G9,I9*BL9))</f>
        <v/>
      </c>
      <c r="BN9" s="164" t="str">
        <f>IF(BL9="","",G9-BM9)</f>
        <v/>
      </c>
      <c r="BO9" s="164" t="str">
        <f>IF(BL9="","",BN9*(1-O9))</f>
        <v/>
      </c>
      <c r="BP9" s="164" t="str">
        <f>IF(BL9="","",BN9-BO9)</f>
        <v/>
      </c>
      <c r="BQ9" s="164"/>
      <c r="BR9" s="164">
        <f>IF(A9="",0,((PMT(Parameters!$C$11/100,M9,,(N9*O9))*-1)-(R9/M9)))</f>
        <v>0</v>
      </c>
    </row>
    <row r="10" spans="1:71" s="196" customFormat="1" ht="16.5" customHeight="1" x14ac:dyDescent="0.2">
      <c r="A10" s="331">
        <v>1</v>
      </c>
      <c r="B10" s="327" t="str">
        <f>IF('Asset Management'!B8="","",'Asset Management'!B8)</f>
        <v>Fiberglass Storage Tank 30,000 Gal</v>
      </c>
      <c r="C10" s="326">
        <f>IF('Asset Management'!C8="","",'Asset Management'!C8)</f>
        <v>2010</v>
      </c>
      <c r="D10" s="230">
        <v>25000</v>
      </c>
      <c r="E10" s="88" t="s">
        <v>0</v>
      </c>
      <c r="F10" s="229">
        <v>1</v>
      </c>
      <c r="G10" s="90">
        <f ca="1">IF(E10="C",(A10*D10*F10*((100-Parameters!$C$12)/100)^I10),IF(E10="H",(A10*D10*F10),IF(E10="F",(A10*D10*F10*((100-Parameters!$C$12)/100)^I10),"")))</f>
        <v>18573.668664928329</v>
      </c>
      <c r="H10" s="91">
        <v>45</v>
      </c>
      <c r="I10" s="92">
        <f t="shared" ref="I10:I73" ca="1" si="5">IF(C10&lt;&gt;"",(YEAR($S$2)-C10),"")</f>
        <v>14</v>
      </c>
      <c r="J10" s="92">
        <f>IF(E10="H",(A10*D10*F10*((100+Parameters!$C$12)/100)^I10),IF(E10="C",(A10*D10*F10),IF(E10="F",(A10*D10*F10*((100-Parameters!$C$13)/100)^M10),"")))</f>
        <v>25000</v>
      </c>
      <c r="K10" s="92">
        <f t="shared" ref="K10:K73" ca="1" si="6">IF(I10&lt;&gt;"",(H10-I10),"")</f>
        <v>31</v>
      </c>
      <c r="L10" s="92">
        <f>IF('Asset Management'!J8="","",'Asset Management'!J8)</f>
        <v>2</v>
      </c>
      <c r="M10" s="91">
        <v>30</v>
      </c>
      <c r="N10" s="92">
        <f t="shared" ref="N10:N73" si="7">BE10</f>
        <v>58938.794872979619</v>
      </c>
      <c r="O10" s="86">
        <f>IF(BE10&lt;&gt;"",VLOOKUP(BE10,Parameters!$A$22:$D$26,3),0)</f>
        <v>0.25</v>
      </c>
      <c r="P10" s="86">
        <f>IF(BE10&lt;&gt;"",VLOOKUP(BE10,Parameters!$A$22:$D$26,4),0)</f>
        <v>0</v>
      </c>
      <c r="Q10" s="190">
        <f t="shared" ref="Q10:Q73" si="8">IF(O10 &lt;&gt; "",1-O10-P10,IF(P10 &lt;&gt;"",1-O10-P10,0))</f>
        <v>0.75</v>
      </c>
      <c r="R10" s="159">
        <f t="shared" ref="R10:R73" si="9">IF(BF10=0,0,IF($R$209=0,0,BF10/$BF$209*$R$209))</f>
        <v>0</v>
      </c>
      <c r="S10" s="159">
        <f>IF(M10=0,0,IF(BE10&lt;Parameters!$B$28,"Not Cap.",BR10))</f>
        <v>456.4650294448453</v>
      </c>
      <c r="T10" s="209"/>
      <c r="U10" s="221"/>
      <c r="V10" s="222"/>
      <c r="W10" s="222"/>
      <c r="X10" s="222"/>
      <c r="Y10" s="222"/>
      <c r="Z10" s="222"/>
      <c r="AA10" s="247"/>
      <c r="AB10" s="252" t="str">
        <f t="shared" ref="AB10:AB73" si="10">IF(B10="","",B10)</f>
        <v>Fiberglass Storage Tank 30,000 Gal</v>
      </c>
      <c r="AC10" s="253">
        <f t="shared" ref="AC10:AC73" si="11">IF(H10="","",H10)</f>
        <v>45</v>
      </c>
      <c r="AD10" s="253" t="str">
        <f>IF(H10&lt;=Parameters!$H$32,N10,"Not S.L.")</f>
        <v>Not S.L.</v>
      </c>
      <c r="AE10" s="253" t="str">
        <f t="shared" ref="AE10:AE73" si="12">IF(AD10="","",IF(AD10="Not S.L.","",AD10/AC10))</f>
        <v/>
      </c>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1"/>
      <c r="BC10" s="1"/>
      <c r="BD10" s="231"/>
      <c r="BE10" s="144">
        <f>IF(E10="F",(A10*D10*F10),IF(E10="c",((A10*D10*F10)*((100+Parameters!$C$13)/100)^M10),IF(E10="h",((J10)*((100+Parameters!$C$13)/100)^M10),"")))</f>
        <v>58938.794872979619</v>
      </c>
      <c r="BF10" s="69">
        <f t="shared" ref="BF10:BF73" si="13">IF(N10="",0,IF(O10="",0,J10*O10))</f>
        <v>6250</v>
      </c>
      <c r="BG10" s="1"/>
      <c r="BH10" s="2">
        <f t="shared" ref="BH10:BH73" si="14">IF($N10="",0,($N10*O10))</f>
        <v>14734.698718244905</v>
      </c>
      <c r="BI10" s="2">
        <f t="shared" ref="BI10:BI73" si="15">IF($N10="",0,($N10*P10))</f>
        <v>0</v>
      </c>
      <c r="BJ10" s="2">
        <f t="shared" ref="BJ10:BJ73" si="16">IF($N10="",0,($N10*Q10))</f>
        <v>44204.096154734711</v>
      </c>
      <c r="BK10" s="1"/>
      <c r="BL10" s="164">
        <f t="shared" ref="BL10:BL73" ca="1" si="17">IF(G10="","",G10/H10)</f>
        <v>412.74819255396289</v>
      </c>
      <c r="BM10" s="164">
        <f t="shared" ref="BM10:BM73" ca="1" si="18">IF(BL10="","",IF(I10&gt;=H10,G10,I10*BL10))</f>
        <v>5778.4746957554808</v>
      </c>
      <c r="BN10" s="164">
        <f t="shared" ref="BN10:BN73" ca="1" si="19">IF(BL10="","",G10-BM10)</f>
        <v>12795.193969172848</v>
      </c>
      <c r="BO10" s="164">
        <f t="shared" ref="BO10:BO73" ca="1" si="20">IF(BL10="","",BN10*(1-O10))</f>
        <v>9596.3954768796357</v>
      </c>
      <c r="BP10" s="164">
        <f t="shared" ref="BP10:BP73" ca="1" si="21">IF(BL10="","",BN10-BO10)</f>
        <v>3198.7984922932119</v>
      </c>
      <c r="BQ10" s="164"/>
      <c r="BR10" s="164">
        <f>IF(A10="",0,((PMT(Parameters!$C$11/100,M10,,(N10*O10))*-1)-(R10/M10)))</f>
        <v>456.4650294448453</v>
      </c>
      <c r="BS10" s="1"/>
    </row>
    <row r="11" spans="1:71" ht="16.5" customHeight="1" x14ac:dyDescent="0.2">
      <c r="A11" s="332">
        <v>1</v>
      </c>
      <c r="B11" s="327" t="str">
        <f>IF('Asset Management'!B9="","",'Asset Management'!B9)</f>
        <v>Fiberglass Storage Tank 30,000 Gal</v>
      </c>
      <c r="C11" s="326">
        <f>IF('Asset Management'!C9="","",'Asset Management'!C9)</f>
        <v>2015</v>
      </c>
      <c r="D11" s="194">
        <v>25000</v>
      </c>
      <c r="E11" s="88" t="s">
        <v>0</v>
      </c>
      <c r="F11" s="229">
        <v>1</v>
      </c>
      <c r="G11" s="90">
        <f ca="1">IF(E11="C",(A11*D11*F11*((100-Parameters!$C$12)/100)^I11),IF(E11="H",(A11*D11*F11),IF(E11="F",(A11*D11*F11*((100-Parameters!$C$12)/100)^I11),"")))</f>
        <v>20653.051828728239</v>
      </c>
      <c r="H11" s="91">
        <v>45</v>
      </c>
      <c r="I11" s="92">
        <f t="shared" ca="1" si="5"/>
        <v>9</v>
      </c>
      <c r="J11" s="92">
        <f>IF(E11="H",(A11*D11*F11*((100+Parameters!$C$12)/100)^I11),IF(E11="C",(A11*D11*F11),IF(E11="F",(A11*D11*F11*((100-Parameters!$C$13)/100)^M11),"")))</f>
        <v>25000</v>
      </c>
      <c r="K11" s="92">
        <f t="shared" ca="1" si="6"/>
        <v>36</v>
      </c>
      <c r="L11" s="92">
        <f>IF('Asset Management'!J9="","",'Asset Management'!J9)</f>
        <v>3</v>
      </c>
      <c r="M11" s="91">
        <v>38</v>
      </c>
      <c r="N11" s="92">
        <f t="shared" si="7"/>
        <v>74083.97041680738</v>
      </c>
      <c r="O11" s="86">
        <f>IF(BE11&lt;&gt;"",VLOOKUP(BE11,Parameters!$A$22:$D$26,3),0)</f>
        <v>0.25</v>
      </c>
      <c r="P11" s="86">
        <f>IF(BE11&lt;&gt;"",VLOOKUP(BE11,Parameters!$A$22:$D$26,4),0)</f>
        <v>0</v>
      </c>
      <c r="Q11" s="190">
        <f t="shared" si="8"/>
        <v>0.75</v>
      </c>
      <c r="R11" s="159">
        <f t="shared" si="9"/>
        <v>0</v>
      </c>
      <c r="S11" s="159">
        <f>IF(M11=0,0,IF(BE11&lt;Parameters!$B$28,"Not Cap.",BR11))</f>
        <v>443.77125112920857</v>
      </c>
      <c r="T11" s="209"/>
      <c r="U11" s="221"/>
      <c r="V11" s="222"/>
      <c r="W11" s="222"/>
      <c r="X11" s="222"/>
      <c r="Y11" s="222"/>
      <c r="Z11" s="222"/>
      <c r="AA11" s="70"/>
      <c r="AB11" s="252" t="str">
        <f t="shared" si="10"/>
        <v>Fiberglass Storage Tank 30,000 Gal</v>
      </c>
      <c r="AC11" s="253">
        <f t="shared" si="11"/>
        <v>45</v>
      </c>
      <c r="AD11" s="253" t="str">
        <f>IF(H11&lt;=Parameters!$H$32,N11,"Not S.L.")</f>
        <v>Not S.L.</v>
      </c>
      <c r="AE11" s="253" t="str">
        <f t="shared" si="12"/>
        <v/>
      </c>
      <c r="AF11" s="70"/>
      <c r="AG11" s="70"/>
      <c r="AH11" s="70"/>
      <c r="AI11" s="70"/>
      <c r="AJ11" s="70"/>
      <c r="AK11" s="70"/>
      <c r="AL11" s="70"/>
      <c r="AM11" s="70"/>
      <c r="AN11" s="70"/>
      <c r="AO11" s="70"/>
      <c r="AP11" s="70"/>
      <c r="AQ11" s="70"/>
      <c r="AR11" s="70"/>
      <c r="AS11" s="70"/>
      <c r="AT11" s="70"/>
      <c r="AU11" s="70"/>
      <c r="AV11" s="70"/>
      <c r="AW11" s="70"/>
      <c r="AX11" s="70"/>
      <c r="AY11" s="70"/>
      <c r="AZ11" s="70"/>
      <c r="BA11" s="70"/>
      <c r="BC11" s="1"/>
      <c r="BD11" s="231"/>
      <c r="BE11" s="144">
        <f>IF(E11="F",(A11*D11*F11),IF(E11="c",((A11*D11*F11)*((100+Parameters!$C$13)/100)^M11),IF(E11="h",((J11)*((100+Parameters!$C$13)/100)^M11),"")))</f>
        <v>74083.97041680738</v>
      </c>
      <c r="BF11" s="69">
        <f t="shared" si="13"/>
        <v>6250</v>
      </c>
      <c r="BG11" s="1"/>
      <c r="BH11" s="2">
        <f t="shared" si="14"/>
        <v>18520.992604201845</v>
      </c>
      <c r="BI11" s="2">
        <f t="shared" si="15"/>
        <v>0</v>
      </c>
      <c r="BJ11" s="2">
        <f t="shared" si="16"/>
        <v>55562.977812605532</v>
      </c>
      <c r="BL11" s="164">
        <f t="shared" ca="1" si="17"/>
        <v>458.95670730507197</v>
      </c>
      <c r="BM11" s="164">
        <f t="shared" ca="1" si="18"/>
        <v>4130.6103657456479</v>
      </c>
      <c r="BN11" s="164">
        <f t="shared" ca="1" si="19"/>
        <v>16522.441462982591</v>
      </c>
      <c r="BO11" s="164">
        <f t="shared" ca="1" si="20"/>
        <v>12391.831097236944</v>
      </c>
      <c r="BP11" s="164">
        <f t="shared" ca="1" si="21"/>
        <v>4130.6103657456479</v>
      </c>
      <c r="BQ11" s="164"/>
      <c r="BR11" s="164">
        <f>IF(A11="",0,((PMT(Parameters!$C$11/100,M11,,(N11*O11))*-1)-(R11/M11)))</f>
        <v>443.77125112920857</v>
      </c>
    </row>
    <row r="12" spans="1:71" ht="16.5" customHeight="1" x14ac:dyDescent="0.2">
      <c r="A12" s="332">
        <v>1</v>
      </c>
      <c r="B12" s="327" t="str">
        <f>IF('Asset Management'!B10="","",'Asset Management'!B10)</f>
        <v>Chlorinator</v>
      </c>
      <c r="C12" s="326">
        <f>IF('Asset Management'!C10="","",'Asset Management'!C10)</f>
        <v>2018</v>
      </c>
      <c r="D12" s="194">
        <v>7500</v>
      </c>
      <c r="E12" s="88" t="s">
        <v>25</v>
      </c>
      <c r="F12" s="229">
        <v>1</v>
      </c>
      <c r="G12" s="90">
        <f>IF(E12="C",(A12*D12*F12*((100-Parameters!$C$12)/100)^I12),IF(E12="H",(A12*D12*F12),IF(E12="F",(A12*D12*F12*((100-Parameters!$C$12)/100)^I12),"")))</f>
        <v>7500</v>
      </c>
      <c r="H12" s="91">
        <v>15</v>
      </c>
      <c r="I12" s="92">
        <f t="shared" ca="1" si="5"/>
        <v>6</v>
      </c>
      <c r="J12" s="92">
        <f ca="1">IF(E12="H",(A12*D12*F12*((100+Parameters!$C$12)/100)^I12),IF(E12="C",(A12*D12*F12),IF(E12="F",(A12*D12*F12*((100-Parameters!$C$13)/100)^M12),"")))</f>
        <v>8496.0237135402858</v>
      </c>
      <c r="K12" s="92">
        <f t="shared" ca="1" si="6"/>
        <v>9</v>
      </c>
      <c r="L12" s="92">
        <f>IF('Asset Management'!J10="","",'Asset Management'!J10)</f>
        <v>1</v>
      </c>
      <c r="M12" s="91">
        <v>10</v>
      </c>
      <c r="N12" s="92">
        <f t="shared" ca="1" si="7"/>
        <v>11307.574649949536</v>
      </c>
      <c r="O12" s="86">
        <f ca="1">IF(BE12&lt;&gt;"",VLOOKUP(BE12,Parameters!$A$22:$D$26,3),0)</f>
        <v>1</v>
      </c>
      <c r="P12" s="86">
        <f ca="1">IF(BE12&lt;&gt;"",VLOOKUP(BE12,Parameters!$A$22:$D$26,4),0)</f>
        <v>0</v>
      </c>
      <c r="Q12" s="190">
        <f t="shared" ca="1" si="8"/>
        <v>0</v>
      </c>
      <c r="R12" s="159">
        <f t="shared" ca="1" si="9"/>
        <v>0</v>
      </c>
      <c r="S12" s="159">
        <f ca="1">IF(M12=0,0,IF(BE12&lt;Parameters!$B$28,"Not Cap.",BR12))</f>
        <v>1105.5480499082728</v>
      </c>
      <c r="T12" s="209"/>
      <c r="U12" s="221" t="s">
        <v>179</v>
      </c>
      <c r="V12" s="222"/>
      <c r="W12" s="222">
        <v>200</v>
      </c>
      <c r="X12" s="222"/>
      <c r="Y12" s="222"/>
      <c r="Z12" s="222"/>
      <c r="AA12" s="70"/>
      <c r="AB12" s="252" t="str">
        <f t="shared" si="10"/>
        <v>Chlorinator</v>
      </c>
      <c r="AC12" s="253">
        <f t="shared" si="11"/>
        <v>15</v>
      </c>
      <c r="AD12" s="253">
        <f ca="1">IF(H12&lt;=Parameters!$H$32,N12,"Not S.L.")</f>
        <v>11307.574649949536</v>
      </c>
      <c r="AE12" s="253">
        <f t="shared" ref="AE12:AE13" ca="1" si="22">IF(AD12="","",IF(AD12="Not S.L.","",AD12/AC12))</f>
        <v>753.83830999663576</v>
      </c>
      <c r="AF12" s="70"/>
      <c r="AG12" s="70"/>
      <c r="AH12" s="70"/>
      <c r="AI12" s="70"/>
      <c r="AJ12" s="70"/>
      <c r="AK12" s="70"/>
      <c r="AL12" s="70"/>
      <c r="AM12" s="70"/>
      <c r="AN12" s="70"/>
      <c r="AO12" s="70"/>
      <c r="AP12" s="70"/>
      <c r="AQ12" s="70"/>
      <c r="AR12" s="70"/>
      <c r="AS12" s="70"/>
      <c r="AT12" s="70"/>
      <c r="AU12" s="70"/>
      <c r="AV12" s="70"/>
      <c r="AW12" s="70"/>
      <c r="AX12" s="70"/>
      <c r="AY12" s="70"/>
      <c r="AZ12" s="70"/>
      <c r="BA12" s="70"/>
      <c r="BC12" s="1"/>
      <c r="BD12" s="231"/>
      <c r="BE12" s="144">
        <f ca="1">IF(E12="F",(A12*D12*F12),IF(E12="c",((A12*D12*F12)*((100+Parameters!$C$13)/100)^M12),IF(E12="h",((J12)*((100+Parameters!$C$13)/100)^M12),"")))</f>
        <v>11307.574649949536</v>
      </c>
      <c r="BF12" s="69">
        <f t="shared" ca="1" si="13"/>
        <v>8496.0237135402858</v>
      </c>
      <c r="BG12" s="1"/>
      <c r="BH12" s="2">
        <f t="shared" ca="1" si="14"/>
        <v>11307.574649949536</v>
      </c>
      <c r="BI12" s="2">
        <f t="shared" ca="1" si="15"/>
        <v>0</v>
      </c>
      <c r="BJ12" s="2">
        <f t="shared" ca="1" si="16"/>
        <v>0</v>
      </c>
      <c r="BL12" s="164">
        <f t="shared" si="17"/>
        <v>500</v>
      </c>
      <c r="BM12" s="164">
        <f t="shared" ca="1" si="18"/>
        <v>3000</v>
      </c>
      <c r="BN12" s="164">
        <f t="shared" ca="1" si="19"/>
        <v>4500</v>
      </c>
      <c r="BO12" s="164">
        <f t="shared" ca="1" si="20"/>
        <v>0</v>
      </c>
      <c r="BP12" s="164">
        <f t="shared" ca="1" si="21"/>
        <v>4500</v>
      </c>
      <c r="BQ12" s="164"/>
      <c r="BR12" s="164">
        <f ca="1">IF(A12="",0,((PMT(Parameters!$C$11/100,M12,,(N12*O12))*-1)-(R12/M12)))</f>
        <v>1105.5480499082728</v>
      </c>
    </row>
    <row r="13" spans="1:71" ht="16.5" customHeight="1" x14ac:dyDescent="0.2">
      <c r="A13" s="203"/>
      <c r="B13" s="327" t="str">
        <f>IF('Asset Management'!B11="","",'Asset Management'!B11)</f>
        <v/>
      </c>
      <c r="C13" s="326" t="str">
        <f>IF('Asset Management'!C11="","",'Asset Management'!C11)</f>
        <v/>
      </c>
      <c r="D13" s="194"/>
      <c r="E13" s="88"/>
      <c r="F13" s="229">
        <v>1</v>
      </c>
      <c r="G13" s="90" t="str">
        <f>IF(E13="C",(A13*D13*F13*((100-Parameters!$C$12)/100)^I13),IF(E13="H",(A13*D13*F13),IF(E13="F",(A13*D13*F13*((100-Parameters!$C$12)/100)^I13),"")))</f>
        <v/>
      </c>
      <c r="H13" s="91"/>
      <c r="I13" s="92" t="str">
        <f t="shared" si="5"/>
        <v/>
      </c>
      <c r="J13" s="92" t="str">
        <f>IF(E13="H",(A13*D13*F13*((100+Parameters!$C$12)/100)^I13),IF(E13="C",(A13*D13*F13),IF(E13="F",(A13*D13*F13*((100-Parameters!$C$13)/100)^M13),"")))</f>
        <v/>
      </c>
      <c r="K13" s="92" t="str">
        <f t="shared" si="6"/>
        <v/>
      </c>
      <c r="L13" s="92" t="str">
        <f>IF('Asset Management'!J11="","",'Asset Management'!J11)</f>
        <v/>
      </c>
      <c r="M13" s="91"/>
      <c r="N13" s="92" t="str">
        <f t="shared" si="7"/>
        <v/>
      </c>
      <c r="O13" s="86">
        <f>IF(BE13&lt;&gt;"",VLOOKUP(BE13,Parameters!$A$22:$D$26,3),0)</f>
        <v>0</v>
      </c>
      <c r="P13" s="86">
        <f>IF(BE13&lt;&gt;"",VLOOKUP(BE13,Parameters!$A$22:$D$26,4),0)</f>
        <v>0</v>
      </c>
      <c r="Q13" s="190">
        <f t="shared" ref="Q13:Q15" si="23">IF(O13 &lt;&gt; "",1-O13-P13,IF(P13 &lt;&gt;"",1-O13-P13,0))</f>
        <v>1</v>
      </c>
      <c r="R13" s="159">
        <f t="shared" si="9"/>
        <v>0</v>
      </c>
      <c r="S13" s="159">
        <f>IF(M13=0,0,IF(BE13&lt;Parameters!$B$28,"Not Cap.",BR13))</f>
        <v>0</v>
      </c>
      <c r="T13" s="1"/>
      <c r="U13" s="216"/>
      <c r="V13" s="217"/>
      <c r="W13" s="217"/>
      <c r="X13" s="217"/>
      <c r="Y13" s="217"/>
      <c r="Z13" s="217"/>
      <c r="AA13" s="70"/>
      <c r="AB13" s="252" t="str">
        <f t="shared" si="10"/>
        <v/>
      </c>
      <c r="AC13" s="253" t="str">
        <f t="shared" si="11"/>
        <v/>
      </c>
      <c r="AD13" s="253" t="str">
        <f>IF(H13&lt;=Parameters!$H$32,N13,"Not S.L.")</f>
        <v/>
      </c>
      <c r="AE13" s="253" t="str">
        <f t="shared" si="22"/>
        <v/>
      </c>
      <c r="AF13" s="70"/>
      <c r="AG13" s="70"/>
      <c r="AH13" s="70"/>
      <c r="AI13" s="70"/>
      <c r="AJ13" s="70"/>
      <c r="AK13" s="70"/>
      <c r="AL13" s="70"/>
      <c r="AM13" s="70"/>
      <c r="AN13" s="70"/>
      <c r="AO13" s="70"/>
      <c r="AP13" s="70"/>
      <c r="AQ13" s="70"/>
      <c r="AR13" s="70"/>
      <c r="AS13" s="70"/>
      <c r="AT13" s="70"/>
      <c r="AU13" s="70"/>
      <c r="AV13" s="70"/>
      <c r="AW13" s="70"/>
      <c r="AX13" s="70"/>
      <c r="AY13" s="70"/>
      <c r="AZ13" s="70"/>
      <c r="BA13" s="70"/>
      <c r="BC13" s="144" t="str">
        <f>IF(E13="F",(A13*D13),IF(E13="c",(J13*((100+Parameters!$C$13)/100)^M13),IF(E13="h",(J13*((100+Parameters!$C$13)/100)^M13),"")))</f>
        <v/>
      </c>
      <c r="BD13" s="231"/>
      <c r="BE13" s="144" t="str">
        <f>IF(E13="F",(A13*D13*F13),IF(E13="c",((A13*D13*F13)*((100+Parameters!$C$13)/100)^M13),IF(E13="h",((J13)*((100+Parameters!$C$13)/100)^M13),"")))</f>
        <v/>
      </c>
      <c r="BF13" s="69">
        <f t="shared" si="13"/>
        <v>0</v>
      </c>
      <c r="BG13" s="1"/>
      <c r="BH13" s="2">
        <f t="shared" si="14"/>
        <v>0</v>
      </c>
      <c r="BI13" s="2">
        <f t="shared" si="15"/>
        <v>0</v>
      </c>
      <c r="BJ13" s="2">
        <f t="shared" si="16"/>
        <v>0</v>
      </c>
      <c r="BL13" s="164" t="str">
        <f t="shared" si="17"/>
        <v/>
      </c>
      <c r="BM13" s="164" t="str">
        <f t="shared" si="18"/>
        <v/>
      </c>
      <c r="BN13" s="164" t="str">
        <f t="shared" si="19"/>
        <v/>
      </c>
      <c r="BO13" s="164" t="str">
        <f t="shared" si="20"/>
        <v/>
      </c>
      <c r="BP13" s="164" t="str">
        <f t="shared" si="21"/>
        <v/>
      </c>
      <c r="BQ13" s="164"/>
      <c r="BR13" s="164">
        <f>IF(A13="",0,((PMT(Parameters!$C$11/100,M13,,(N13*O13))*-1)-(R13/M13)))</f>
        <v>0</v>
      </c>
    </row>
    <row r="14" spans="1:71" s="196" customFormat="1" ht="16.5" customHeight="1" x14ac:dyDescent="0.2">
      <c r="A14" s="203"/>
      <c r="B14" s="327" t="str">
        <f>IF('Asset Management'!B12="","",'Asset Management'!B12)</f>
        <v/>
      </c>
      <c r="C14" s="326" t="str">
        <f>IF('Asset Management'!C12="","",'Asset Management'!C12)</f>
        <v/>
      </c>
      <c r="D14" s="194"/>
      <c r="E14" s="88"/>
      <c r="F14" s="229">
        <v>1</v>
      </c>
      <c r="G14" s="90" t="str">
        <f>IF(E14="C",(A14*D14*F14*((100-Parameters!$C$12)/100)^I14),IF(E14="H",(A14*D14*F14),IF(E14="F",(A14*D14*F14*((100-Parameters!$C$12)/100)^I14),"")))</f>
        <v/>
      </c>
      <c r="H14" s="91"/>
      <c r="I14" s="92" t="str">
        <f t="shared" si="5"/>
        <v/>
      </c>
      <c r="J14" s="92" t="str">
        <f>IF(E14="H",(A14*D14*F14*((100+Parameters!$C$12)/100)^I14),IF(E14="C",(A14*D14*F14),IF(E14="F",(A14*D14*F14*((100-Parameters!$C$13)/100)^M14),"")))</f>
        <v/>
      </c>
      <c r="K14" s="92" t="str">
        <f t="shared" si="6"/>
        <v/>
      </c>
      <c r="L14" s="92" t="str">
        <f>IF('Asset Management'!J12="","",'Asset Management'!J12)</f>
        <v/>
      </c>
      <c r="M14" s="91"/>
      <c r="N14" s="92" t="str">
        <f t="shared" si="7"/>
        <v/>
      </c>
      <c r="O14" s="86">
        <f>IF(BE14&lt;&gt;"",VLOOKUP(BE14,Parameters!$A$22:$D$26,3),0)</f>
        <v>0</v>
      </c>
      <c r="P14" s="86">
        <f>IF(BE14&lt;&gt;"",VLOOKUP(BE14,Parameters!$A$22:$D$26,4),0)</f>
        <v>0</v>
      </c>
      <c r="Q14" s="190">
        <f t="shared" si="23"/>
        <v>1</v>
      </c>
      <c r="R14" s="159">
        <f t="shared" si="9"/>
        <v>0</v>
      </c>
      <c r="S14" s="159">
        <f>IF(M14=0,0,IF(BE14&lt;Parameters!$B$28,"Not Cap.",BR14))</f>
        <v>0</v>
      </c>
      <c r="U14" s="216"/>
      <c r="V14" s="217"/>
      <c r="W14" s="217"/>
      <c r="X14" s="217"/>
      <c r="Y14" s="217"/>
      <c r="Z14" s="217"/>
      <c r="AA14" s="70"/>
      <c r="AB14" s="252" t="str">
        <f t="shared" si="10"/>
        <v/>
      </c>
      <c r="AC14" s="253" t="str">
        <f t="shared" si="11"/>
        <v/>
      </c>
      <c r="AD14" s="253" t="str">
        <f>IF(H14&lt;=Parameters!$H$32,N14,"Not S.L.")</f>
        <v/>
      </c>
      <c r="AE14" s="253" t="str">
        <f t="shared" si="12"/>
        <v/>
      </c>
      <c r="AF14" s="70"/>
      <c r="AG14" s="70"/>
      <c r="AH14" s="70"/>
      <c r="AI14" s="70"/>
      <c r="AJ14" s="70"/>
      <c r="AK14" s="70"/>
      <c r="AL14" s="70"/>
      <c r="AM14" s="70"/>
      <c r="AN14" s="70"/>
      <c r="AO14" s="70"/>
      <c r="AP14" s="70"/>
      <c r="AQ14" s="70"/>
      <c r="AR14" s="70"/>
      <c r="AS14" s="70"/>
      <c r="AT14" s="70"/>
      <c r="AU14" s="70"/>
      <c r="AV14" s="70"/>
      <c r="AW14" s="70"/>
      <c r="AX14" s="70"/>
      <c r="AY14" s="70"/>
      <c r="AZ14" s="70"/>
      <c r="BA14" s="70"/>
      <c r="BC14" s="198" t="str">
        <f>IF(E14="F",(A14*D14),IF(E14="c",(J14*((100+Parameters!$C$13)/100)^M14),IF(E14="h",(J14*((100+Parameters!$C$13)/100)^M14),"")))</f>
        <v/>
      </c>
      <c r="BD14" s="231"/>
      <c r="BE14" s="144" t="str">
        <f>IF(E14="F",(A14*D14*F14),IF(E14="c",((A14*D14*F14)*((100+Parameters!$C$13)/100)^M14),IF(E14="h",((J14)*((100+Parameters!$C$13)/100)^M14),"")))</f>
        <v/>
      </c>
      <c r="BF14" s="69">
        <f t="shared" si="13"/>
        <v>0</v>
      </c>
      <c r="BG14" s="1"/>
      <c r="BH14" s="2">
        <f t="shared" si="14"/>
        <v>0</v>
      </c>
      <c r="BI14" s="2">
        <f t="shared" si="15"/>
        <v>0</v>
      </c>
      <c r="BJ14" s="2">
        <f t="shared" si="16"/>
        <v>0</v>
      </c>
      <c r="BK14" s="1"/>
      <c r="BL14" s="164" t="str">
        <f t="shared" si="17"/>
        <v/>
      </c>
      <c r="BM14" s="164" t="str">
        <f t="shared" si="18"/>
        <v/>
      </c>
      <c r="BN14" s="164" t="str">
        <f t="shared" si="19"/>
        <v/>
      </c>
      <c r="BO14" s="164" t="str">
        <f t="shared" si="20"/>
        <v/>
      </c>
      <c r="BP14" s="164" t="str">
        <f t="shared" si="21"/>
        <v/>
      </c>
      <c r="BQ14" s="164"/>
      <c r="BR14" s="164">
        <f>IF(A14="",0,((PMT(Parameters!$C$11/100,M14,,(N14*O14))*-1)-(R14/M14)))</f>
        <v>0</v>
      </c>
      <c r="BS14" s="1"/>
    </row>
    <row r="15" spans="1:71" s="196" customFormat="1" ht="16.5" customHeight="1" x14ac:dyDescent="0.2">
      <c r="A15" s="203"/>
      <c r="B15" s="327" t="str">
        <f>IF('Asset Management'!B13="","",'Asset Management'!B13)</f>
        <v/>
      </c>
      <c r="C15" s="326" t="str">
        <f>IF('Asset Management'!C13="","",'Asset Management'!C13)</f>
        <v/>
      </c>
      <c r="D15" s="194"/>
      <c r="E15" s="88"/>
      <c r="F15" s="229">
        <v>1</v>
      </c>
      <c r="G15" s="90" t="str">
        <f>IF(E15="C",(A15*D15*F15*((100-Parameters!$C$12)/100)^I15),IF(E15="H",(A15*D15*F15),IF(E15="F",(A15*D15*F15*((100-Parameters!$C$12)/100)^I15),"")))</f>
        <v/>
      </c>
      <c r="H15" s="91"/>
      <c r="I15" s="92" t="str">
        <f t="shared" si="5"/>
        <v/>
      </c>
      <c r="J15" s="92" t="str">
        <f>IF(E15="H",(A15*D15*F15*((100+Parameters!$C$12)/100)^I15),IF(E15="C",(A15*D15*F15),IF(E15="F",(A15*D15*F15*((100-Parameters!$C$13)/100)^M15),"")))</f>
        <v/>
      </c>
      <c r="K15" s="92" t="str">
        <f t="shared" si="6"/>
        <v/>
      </c>
      <c r="L15" s="92" t="str">
        <f>IF('Asset Management'!J13="","",'Asset Management'!J13)</f>
        <v/>
      </c>
      <c r="M15" s="91"/>
      <c r="N15" s="92" t="str">
        <f t="shared" si="7"/>
        <v/>
      </c>
      <c r="O15" s="86">
        <f>IF(BE15&lt;&gt;"",VLOOKUP(BE15,Parameters!$A$22:$D$26,3),0)</f>
        <v>0</v>
      </c>
      <c r="P15" s="86">
        <f>IF(BE15&lt;&gt;"",VLOOKUP(BE15,Parameters!$A$22:$D$26,4),0)</f>
        <v>0</v>
      </c>
      <c r="Q15" s="190">
        <f t="shared" si="23"/>
        <v>1</v>
      </c>
      <c r="R15" s="159">
        <f t="shared" si="9"/>
        <v>0</v>
      </c>
      <c r="S15" s="159">
        <f>IF(M15=0,0,IF(BE15&lt;Parameters!$B$28,"Not Cap.",BR15))</f>
        <v>0</v>
      </c>
      <c r="U15" s="216"/>
      <c r="V15" s="217"/>
      <c r="W15" s="217"/>
      <c r="X15" s="217"/>
      <c r="Y15" s="217"/>
      <c r="Z15" s="217"/>
      <c r="AA15" s="70"/>
      <c r="AB15" s="252" t="str">
        <f t="shared" si="10"/>
        <v/>
      </c>
      <c r="AC15" s="253" t="str">
        <f t="shared" si="11"/>
        <v/>
      </c>
      <c r="AD15" s="253" t="str">
        <f>IF(H15&lt;=Parameters!$H$32,N15,"Not S.L.")</f>
        <v/>
      </c>
      <c r="AE15" s="253" t="str">
        <f t="shared" si="12"/>
        <v/>
      </c>
      <c r="AF15" s="70"/>
      <c r="AG15" s="70"/>
      <c r="AH15" s="70"/>
      <c r="AI15" s="70"/>
      <c r="AJ15" s="70"/>
      <c r="AK15" s="70"/>
      <c r="AL15" s="70"/>
      <c r="AM15" s="70"/>
      <c r="AN15" s="70"/>
      <c r="AO15" s="70"/>
      <c r="AP15" s="70"/>
      <c r="AQ15" s="70"/>
      <c r="AR15" s="70"/>
      <c r="AS15" s="70"/>
      <c r="AT15" s="70"/>
      <c r="AU15" s="70"/>
      <c r="AV15" s="70"/>
      <c r="AW15" s="70"/>
      <c r="AX15" s="70"/>
      <c r="AY15" s="70"/>
      <c r="AZ15" s="70"/>
      <c r="BA15" s="70"/>
      <c r="BC15" s="198" t="str">
        <f>IF(E15="F",(A15*D15),IF(E15="c",(J15*((100+Parameters!$C$13)/100)^M15),IF(E15="h",(J15*((100+Parameters!$C$13)/100)^M15),"")))</f>
        <v/>
      </c>
      <c r="BD15" s="231"/>
      <c r="BE15" s="144" t="str">
        <f>IF(E15="F",(A15*D15*F15),IF(E15="c",((A15*D15*F15)*((100+Parameters!$C$13)/100)^M15),IF(E15="h",((J15)*((100+Parameters!$C$13)/100)^M15),"")))</f>
        <v/>
      </c>
      <c r="BF15" s="69">
        <f t="shared" si="13"/>
        <v>0</v>
      </c>
      <c r="BG15" s="1"/>
      <c r="BH15" s="2">
        <f t="shared" si="14"/>
        <v>0</v>
      </c>
      <c r="BI15" s="2">
        <f t="shared" si="15"/>
        <v>0</v>
      </c>
      <c r="BJ15" s="2">
        <f t="shared" si="16"/>
        <v>0</v>
      </c>
      <c r="BK15" s="1"/>
      <c r="BL15" s="164" t="str">
        <f t="shared" si="17"/>
        <v/>
      </c>
      <c r="BM15" s="164" t="str">
        <f t="shared" si="18"/>
        <v/>
      </c>
      <c r="BN15" s="164" t="str">
        <f t="shared" si="19"/>
        <v/>
      </c>
      <c r="BO15" s="164" t="str">
        <f t="shared" si="20"/>
        <v/>
      </c>
      <c r="BP15" s="164" t="str">
        <f t="shared" si="21"/>
        <v/>
      </c>
      <c r="BQ15" s="164"/>
      <c r="BR15" s="164">
        <f>IF(A15="",0,((PMT(Parameters!$C$11/100,M15,,(N15*O15))*-1)-(R15/M15)))</f>
        <v>0</v>
      </c>
      <c r="BS15" s="1"/>
    </row>
    <row r="16" spans="1:71" s="196" customFormat="1" ht="16.5" customHeight="1" x14ac:dyDescent="0.2">
      <c r="A16" s="203"/>
      <c r="B16" s="327" t="str">
        <f>IF('Asset Management'!B14="","",'Asset Management'!B14)</f>
        <v/>
      </c>
      <c r="C16" s="326" t="str">
        <f>IF('Asset Management'!C14="","",'Asset Management'!C14)</f>
        <v/>
      </c>
      <c r="D16" s="194"/>
      <c r="E16" s="88"/>
      <c r="F16" s="229">
        <v>1</v>
      </c>
      <c r="G16" s="90" t="str">
        <f>IF(E16="C",(A16*D16*F16*((100-Parameters!$C$12)/100)^I16),IF(E16="H",(A16*D16*F16),IF(E16="F",(A16*D16*F16*((100-Parameters!$C$12)/100)^I16),"")))</f>
        <v/>
      </c>
      <c r="H16" s="91"/>
      <c r="I16" s="92" t="str">
        <f t="shared" si="5"/>
        <v/>
      </c>
      <c r="J16" s="92" t="str">
        <f>IF(E16="H",(A16*D16*F16*((100+Parameters!$C$12)/100)^I16),IF(E16="C",(A16*D16*F16),IF(E16="F",(A16*D16*F16*((100-Parameters!$C$13)/100)^M16),"")))</f>
        <v/>
      </c>
      <c r="K16" s="92" t="str">
        <f t="shared" si="6"/>
        <v/>
      </c>
      <c r="L16" s="92" t="str">
        <f>IF('Asset Management'!J14="","",'Asset Management'!J14)</f>
        <v/>
      </c>
      <c r="M16" s="91"/>
      <c r="N16" s="92" t="str">
        <f t="shared" si="7"/>
        <v/>
      </c>
      <c r="O16" s="86">
        <f>IF(BE16&lt;&gt;"",VLOOKUP(BE16,Parameters!$A$22:$D$26,3),0)</f>
        <v>0</v>
      </c>
      <c r="P16" s="86">
        <f>IF(BE16&lt;&gt;"",VLOOKUP(BE16,Parameters!$A$22:$D$26,4),0)</f>
        <v>0</v>
      </c>
      <c r="Q16" s="190">
        <f t="shared" si="8"/>
        <v>1</v>
      </c>
      <c r="R16" s="159">
        <f t="shared" si="9"/>
        <v>0</v>
      </c>
      <c r="S16" s="159">
        <f>IF(M16=0,0,IF(BE16&lt;Parameters!$B$28,"Not Cap.",BR16))</f>
        <v>0</v>
      </c>
      <c r="U16" s="216"/>
      <c r="V16" s="217"/>
      <c r="W16" s="217"/>
      <c r="X16" s="217"/>
      <c r="Y16" s="217"/>
      <c r="Z16" s="217"/>
      <c r="AA16" s="70"/>
      <c r="AB16" s="252" t="str">
        <f t="shared" si="10"/>
        <v/>
      </c>
      <c r="AC16" s="253" t="str">
        <f t="shared" si="11"/>
        <v/>
      </c>
      <c r="AD16" s="253" t="str">
        <f>IF(H16&lt;=Parameters!$H$32,N16,"Not S.L.")</f>
        <v/>
      </c>
      <c r="AE16" s="253" t="str">
        <f t="shared" si="12"/>
        <v/>
      </c>
      <c r="AF16" s="70"/>
      <c r="AG16" s="70"/>
      <c r="AH16" s="70"/>
      <c r="AI16" s="70"/>
      <c r="AJ16" s="70"/>
      <c r="AK16" s="70"/>
      <c r="AL16" s="70"/>
      <c r="AM16" s="70"/>
      <c r="AN16" s="70"/>
      <c r="AO16" s="70"/>
      <c r="AP16" s="70"/>
      <c r="AQ16" s="70"/>
      <c r="AR16" s="70"/>
      <c r="AS16" s="70"/>
      <c r="AT16" s="70"/>
      <c r="AU16" s="70"/>
      <c r="AV16" s="70"/>
      <c r="AW16" s="70"/>
      <c r="AX16" s="70"/>
      <c r="AY16" s="70"/>
      <c r="AZ16" s="70"/>
      <c r="BA16" s="70"/>
      <c r="BC16" s="198" t="str">
        <f>IF(E16="F",(A16*D16),IF(E16="c",(J16*((100+Parameters!$C$13)/100)^M16),IF(E16="h",(J16*((100+Parameters!$C$13)/100)^M16),"")))</f>
        <v/>
      </c>
      <c r="BD16" s="231"/>
      <c r="BE16" s="144" t="str">
        <f>IF(E16="F",(A16*D16*F16),IF(E16="c",((A16*D16*F16)*((100+Parameters!$C$13)/100)^M16),IF(E16="h",((J16)*((100+Parameters!$C$13)/100)^M16),"")))</f>
        <v/>
      </c>
      <c r="BF16" s="69">
        <f t="shared" si="13"/>
        <v>0</v>
      </c>
      <c r="BG16" s="1"/>
      <c r="BH16" s="2">
        <f t="shared" si="14"/>
        <v>0</v>
      </c>
      <c r="BI16" s="2">
        <f t="shared" si="15"/>
        <v>0</v>
      </c>
      <c r="BJ16" s="2">
        <f t="shared" si="16"/>
        <v>0</v>
      </c>
      <c r="BK16" s="1"/>
      <c r="BL16" s="164" t="str">
        <f t="shared" si="17"/>
        <v/>
      </c>
      <c r="BM16" s="164" t="str">
        <f t="shared" si="18"/>
        <v/>
      </c>
      <c r="BN16" s="164" t="str">
        <f t="shared" si="19"/>
        <v/>
      </c>
      <c r="BO16" s="164" t="str">
        <f t="shared" si="20"/>
        <v/>
      </c>
      <c r="BP16" s="164" t="str">
        <f t="shared" si="21"/>
        <v/>
      </c>
      <c r="BQ16" s="164"/>
      <c r="BR16" s="164">
        <f>IF(A16="",0,((PMT(Parameters!$C$11/100,M16,,(N16*O16))*-1)-(R16/M16)))</f>
        <v>0</v>
      </c>
      <c r="BS16" s="1"/>
    </row>
    <row r="17" spans="1:71" s="196" customFormat="1" ht="16.5" customHeight="1" x14ac:dyDescent="0.2">
      <c r="A17" s="203"/>
      <c r="B17" s="327" t="str">
        <f>IF('Asset Management'!B15="","",'Asset Management'!B15)</f>
        <v/>
      </c>
      <c r="C17" s="326" t="str">
        <f>IF('Asset Management'!C15="","",'Asset Management'!C15)</f>
        <v/>
      </c>
      <c r="D17" s="194"/>
      <c r="E17" s="88"/>
      <c r="F17" s="229">
        <v>1</v>
      </c>
      <c r="G17" s="90" t="str">
        <f>IF(E17="C",(A17*D17*F17*((100-Parameters!$C$12)/100)^I17),IF(E17="H",(A17*D17*F17),IF(E17="F",(A17*D17*F17*((100-Parameters!$C$12)/100)^I17),"")))</f>
        <v/>
      </c>
      <c r="H17" s="91"/>
      <c r="I17" s="92" t="str">
        <f t="shared" si="5"/>
        <v/>
      </c>
      <c r="J17" s="92" t="str">
        <f>IF(E17="H",(A17*D17*F17*((100+Parameters!$C$12)/100)^I17),IF(E17="C",(A17*D17*F17),IF(E17="F",(A17*D17*F17*((100-Parameters!$C$13)/100)^M17),"")))</f>
        <v/>
      </c>
      <c r="K17" s="92" t="str">
        <f t="shared" si="6"/>
        <v/>
      </c>
      <c r="L17" s="92" t="str">
        <f>IF('Asset Management'!J15="","",'Asset Management'!J15)</f>
        <v/>
      </c>
      <c r="M17" s="91"/>
      <c r="N17" s="92" t="str">
        <f t="shared" si="7"/>
        <v/>
      </c>
      <c r="O17" s="86">
        <f>IF(BE17&lt;&gt;"",VLOOKUP(BE17,Parameters!$A$22:$D$26,3),0)</f>
        <v>0</v>
      </c>
      <c r="P17" s="86">
        <f>IF(BE17&lt;&gt;"",VLOOKUP(BE17,Parameters!$A$22:$D$26,4),0)</f>
        <v>0</v>
      </c>
      <c r="Q17" s="190">
        <f t="shared" si="8"/>
        <v>1</v>
      </c>
      <c r="R17" s="159">
        <f t="shared" si="9"/>
        <v>0</v>
      </c>
      <c r="S17" s="159">
        <f>IF(M17=0,0,IF(BE17&lt;Parameters!$B$28,"Not Cap.",BR17))</f>
        <v>0</v>
      </c>
      <c r="U17" s="216"/>
      <c r="V17" s="217"/>
      <c r="W17" s="217"/>
      <c r="X17" s="217"/>
      <c r="Y17" s="217"/>
      <c r="Z17" s="217"/>
      <c r="AA17" s="70"/>
      <c r="AB17" s="252" t="str">
        <f t="shared" si="10"/>
        <v/>
      </c>
      <c r="AC17" s="253" t="str">
        <f t="shared" si="11"/>
        <v/>
      </c>
      <c r="AD17" s="253" t="str">
        <f>IF(H17&lt;=Parameters!$H$32,N17,"Not S.L.")</f>
        <v/>
      </c>
      <c r="AE17" s="253" t="str">
        <f t="shared" si="12"/>
        <v/>
      </c>
      <c r="AF17" s="70"/>
      <c r="AG17" s="70"/>
      <c r="AH17" s="70"/>
      <c r="AI17" s="70"/>
      <c r="AJ17" s="70"/>
      <c r="AK17" s="70"/>
      <c r="AL17" s="70"/>
      <c r="AM17" s="70"/>
      <c r="AN17" s="70"/>
      <c r="AO17" s="70"/>
      <c r="AP17" s="70"/>
      <c r="AQ17" s="70"/>
      <c r="AR17" s="70"/>
      <c r="AS17" s="70"/>
      <c r="AT17" s="70"/>
      <c r="AU17" s="70"/>
      <c r="AV17" s="70"/>
      <c r="AW17" s="70"/>
      <c r="AX17" s="70"/>
      <c r="AY17" s="70"/>
      <c r="AZ17" s="70"/>
      <c r="BA17" s="70"/>
      <c r="BC17" s="198" t="str">
        <f>IF(E17="F",(A17*D17),IF(E17="c",(J17*((100+Parameters!$C$13)/100)^M17),IF(E17="h",(J17*((100+Parameters!$C$13)/100)^M17),"")))</f>
        <v/>
      </c>
      <c r="BD17" s="231"/>
      <c r="BE17" s="144" t="str">
        <f>IF(E17="F",(A17*D17*F17),IF(E17="c",((A17*D17*F17)*((100+Parameters!$C$13)/100)^M17),IF(E17="h",((J17)*((100+Parameters!$C$13)/100)^M17),"")))</f>
        <v/>
      </c>
      <c r="BF17" s="69">
        <f t="shared" si="13"/>
        <v>0</v>
      </c>
      <c r="BG17" s="1"/>
      <c r="BH17" s="2">
        <f t="shared" si="14"/>
        <v>0</v>
      </c>
      <c r="BI17" s="2">
        <f t="shared" si="15"/>
        <v>0</v>
      </c>
      <c r="BJ17" s="2">
        <f t="shared" si="16"/>
        <v>0</v>
      </c>
      <c r="BK17" s="1"/>
      <c r="BL17" s="164" t="str">
        <f t="shared" si="17"/>
        <v/>
      </c>
      <c r="BM17" s="164" t="str">
        <f t="shared" si="18"/>
        <v/>
      </c>
      <c r="BN17" s="164" t="str">
        <f t="shared" si="19"/>
        <v/>
      </c>
      <c r="BO17" s="164" t="str">
        <f t="shared" si="20"/>
        <v/>
      </c>
      <c r="BP17" s="164" t="str">
        <f t="shared" si="21"/>
        <v/>
      </c>
      <c r="BQ17" s="164"/>
      <c r="BR17" s="164">
        <f>IF(A17="",0,((PMT(Parameters!$C$11/100,M17,,(N17*O17))*-1)-(R17/M17)))</f>
        <v>0</v>
      </c>
      <c r="BS17" s="1"/>
    </row>
    <row r="18" spans="1:71" s="196" customFormat="1" ht="16.5" customHeight="1" x14ac:dyDescent="0.2">
      <c r="A18" s="203"/>
      <c r="B18" s="327" t="str">
        <f>IF('Asset Management'!B16="","",'Asset Management'!B16)</f>
        <v/>
      </c>
      <c r="C18" s="326" t="str">
        <f>IF('Asset Management'!C16="","",'Asset Management'!C16)</f>
        <v/>
      </c>
      <c r="D18" s="108"/>
      <c r="E18" s="88"/>
      <c r="F18" s="229">
        <v>1</v>
      </c>
      <c r="G18" s="90" t="str">
        <f>IF(E18="C",(A18*D18*F18*((100-Parameters!$C$12)/100)^I18),IF(E18="H",(A18*D18*F18),IF(E18="F",(A18*D18*F18*((100-Parameters!$C$12)/100)^I18),"")))</f>
        <v/>
      </c>
      <c r="H18" s="91"/>
      <c r="I18" s="92" t="str">
        <f t="shared" si="5"/>
        <v/>
      </c>
      <c r="J18" s="92" t="str">
        <f>IF(E18="H",(A18*D18*F18*((100+Parameters!$C$12)/100)^I18),IF(E18="C",(A18*D18*F18),IF(E18="F",(A18*D18*F18*((100-Parameters!$C$13)/100)^M18),"")))</f>
        <v/>
      </c>
      <c r="K18" s="92" t="str">
        <f t="shared" si="6"/>
        <v/>
      </c>
      <c r="L18" s="92" t="str">
        <f>IF('Asset Management'!J16="","",'Asset Management'!J16)</f>
        <v/>
      </c>
      <c r="M18" s="91"/>
      <c r="N18" s="92" t="str">
        <f t="shared" si="7"/>
        <v/>
      </c>
      <c r="O18" s="86">
        <f>IF(BE18&lt;&gt;"",VLOOKUP(BE18,Parameters!$A$22:$D$26,3),0)</f>
        <v>0</v>
      </c>
      <c r="P18" s="86">
        <f>IF(BE18&lt;&gt;"",VLOOKUP(BE18,Parameters!$A$22:$D$26,4),0)</f>
        <v>0</v>
      </c>
      <c r="Q18" s="190">
        <f t="shared" si="8"/>
        <v>1</v>
      </c>
      <c r="R18" s="159">
        <f t="shared" si="9"/>
        <v>0</v>
      </c>
      <c r="S18" s="159">
        <f>IF(M18=0,0,IF(BE18&lt;Parameters!$B$28,"Not Cap.",BR18))</f>
        <v>0</v>
      </c>
      <c r="U18" s="216"/>
      <c r="V18" s="217"/>
      <c r="W18" s="217"/>
      <c r="X18" s="217"/>
      <c r="Y18" s="217"/>
      <c r="Z18" s="217"/>
      <c r="AA18" s="70"/>
      <c r="AB18" s="252" t="str">
        <f t="shared" si="10"/>
        <v/>
      </c>
      <c r="AC18" s="253" t="str">
        <f t="shared" si="11"/>
        <v/>
      </c>
      <c r="AD18" s="253" t="str">
        <f>IF(H18&lt;=Parameters!$H$32,N18,"Not S.L.")</f>
        <v/>
      </c>
      <c r="AE18" s="253" t="str">
        <f t="shared" si="12"/>
        <v/>
      </c>
      <c r="AF18" s="70"/>
      <c r="AG18" s="70"/>
      <c r="AH18" s="70"/>
      <c r="AI18" s="70"/>
      <c r="AJ18" s="70"/>
      <c r="AK18" s="70"/>
      <c r="AL18" s="70"/>
      <c r="AM18" s="70"/>
      <c r="AN18" s="70"/>
      <c r="AO18" s="70"/>
      <c r="AP18" s="70"/>
      <c r="AQ18" s="70"/>
      <c r="AR18" s="70"/>
      <c r="AS18" s="70"/>
      <c r="AT18" s="70"/>
      <c r="AU18" s="70"/>
      <c r="AV18" s="70"/>
      <c r="AW18" s="70"/>
      <c r="AX18" s="70"/>
      <c r="AY18" s="70"/>
      <c r="AZ18" s="70"/>
      <c r="BA18" s="70"/>
      <c r="BC18" s="198" t="str">
        <f>IF(E18="F",(A18*D18),IF(E18="c",(J18*((100+Parameters!$C$13)/100)^M18),IF(E18="h",(J18*((100+Parameters!$C$13)/100)^M18),"")))</f>
        <v/>
      </c>
      <c r="BD18" s="231"/>
      <c r="BE18" s="144" t="str">
        <f>IF(E18="F",(A18*D18*F18),IF(E18="c",((A18*D18*F18)*((100+Parameters!$C$13)/100)^M18),IF(E18="h",((J18)*((100+Parameters!$C$13)/100)^M18),"")))</f>
        <v/>
      </c>
      <c r="BF18" s="69">
        <f t="shared" si="13"/>
        <v>0</v>
      </c>
      <c r="BG18" s="1"/>
      <c r="BH18" s="2">
        <f t="shared" si="14"/>
        <v>0</v>
      </c>
      <c r="BI18" s="2">
        <f t="shared" si="15"/>
        <v>0</v>
      </c>
      <c r="BJ18" s="2">
        <f t="shared" si="16"/>
        <v>0</v>
      </c>
      <c r="BK18" s="1"/>
      <c r="BL18" s="164" t="str">
        <f t="shared" si="17"/>
        <v/>
      </c>
      <c r="BM18" s="164" t="str">
        <f t="shared" si="18"/>
        <v/>
      </c>
      <c r="BN18" s="164" t="str">
        <f t="shared" si="19"/>
        <v/>
      </c>
      <c r="BO18" s="164" t="str">
        <f t="shared" si="20"/>
        <v/>
      </c>
      <c r="BP18" s="164" t="str">
        <f t="shared" si="21"/>
        <v/>
      </c>
      <c r="BQ18" s="164"/>
      <c r="BR18" s="164">
        <f>IF(A18="",0,((PMT(Parameters!$C$11/100,M18,,(N18*O18))*-1)-(R18/M18)))</f>
        <v>0</v>
      </c>
      <c r="BS18" s="1"/>
    </row>
    <row r="19" spans="1:71" s="196" customFormat="1" ht="16.5" customHeight="1" x14ac:dyDescent="0.2">
      <c r="A19" s="203"/>
      <c r="B19" s="327" t="str">
        <f>IF('Asset Management'!B17="","",'Asset Management'!B17)</f>
        <v/>
      </c>
      <c r="C19" s="326" t="str">
        <f>IF('Asset Management'!C17="","",'Asset Management'!C17)</f>
        <v/>
      </c>
      <c r="D19" s="108"/>
      <c r="E19" s="88"/>
      <c r="F19" s="229">
        <v>1</v>
      </c>
      <c r="G19" s="90" t="str">
        <f>IF(E19="C",(A19*D19*F19*((100-Parameters!$C$12)/100)^I19),IF(E19="H",(A19*D19*F19),IF(E19="F",(A19*D19*F19*((100-Parameters!$C$12)/100)^I19),"")))</f>
        <v/>
      </c>
      <c r="H19" s="91"/>
      <c r="I19" s="92" t="str">
        <f t="shared" si="5"/>
        <v/>
      </c>
      <c r="J19" s="92" t="str">
        <f>IF(E19="H",(A19*D19*F19*((100+Parameters!$C$12)/100)^I19),IF(E19="C",(A19*D19*F19),IF(E19="F",(A19*D19*F19*((100-Parameters!$C$13)/100)^M19),"")))</f>
        <v/>
      </c>
      <c r="K19" s="92" t="str">
        <f t="shared" si="6"/>
        <v/>
      </c>
      <c r="L19" s="92" t="str">
        <f>IF('Asset Management'!J17="","",'Asset Management'!J17)</f>
        <v/>
      </c>
      <c r="M19" s="91"/>
      <c r="N19" s="92" t="str">
        <f t="shared" si="7"/>
        <v/>
      </c>
      <c r="O19" s="86">
        <f>IF(BE19&lt;&gt;"",VLOOKUP(BE19,Parameters!$A$22:$D$26,3),0)</f>
        <v>0</v>
      </c>
      <c r="P19" s="86">
        <f>IF(BE19&lt;&gt;"",VLOOKUP(BE19,Parameters!$A$22:$D$26,4),0)</f>
        <v>0</v>
      </c>
      <c r="Q19" s="190">
        <f t="shared" si="8"/>
        <v>1</v>
      </c>
      <c r="R19" s="159">
        <f t="shared" si="9"/>
        <v>0</v>
      </c>
      <c r="S19" s="159">
        <f>IF(M19=0,0,IF(BE19&lt;Parameters!$B$28,"Not Cap.",BR19))</f>
        <v>0</v>
      </c>
      <c r="U19" s="216"/>
      <c r="V19" s="217"/>
      <c r="W19" s="217"/>
      <c r="X19" s="217"/>
      <c r="Y19" s="217"/>
      <c r="Z19" s="217"/>
      <c r="AA19" s="70"/>
      <c r="AB19" s="252" t="str">
        <f t="shared" si="10"/>
        <v/>
      </c>
      <c r="AC19" s="253" t="str">
        <f t="shared" si="11"/>
        <v/>
      </c>
      <c r="AD19" s="253" t="str">
        <f>IF(H19&lt;=Parameters!$H$32,N19,"Not S.L.")</f>
        <v/>
      </c>
      <c r="AE19" s="253" t="str">
        <f t="shared" si="12"/>
        <v/>
      </c>
      <c r="AF19" s="70"/>
      <c r="AG19" s="70"/>
      <c r="AH19" s="70"/>
      <c r="AI19" s="70"/>
      <c r="AJ19" s="70"/>
      <c r="AK19" s="70"/>
      <c r="AL19" s="70"/>
      <c r="AM19" s="70"/>
      <c r="AN19" s="70"/>
      <c r="AO19" s="70"/>
      <c r="AP19" s="70"/>
      <c r="AQ19" s="70"/>
      <c r="AR19" s="70"/>
      <c r="AS19" s="70"/>
      <c r="AT19" s="70"/>
      <c r="AU19" s="70"/>
      <c r="AV19" s="70"/>
      <c r="AW19" s="70"/>
      <c r="AX19" s="70"/>
      <c r="AY19" s="70"/>
      <c r="AZ19" s="70"/>
      <c r="BA19" s="70"/>
      <c r="BC19" s="198" t="str">
        <f>IF(E19="F",(A19*D19),IF(E19="c",(J19*((100+Parameters!$C$13)/100)^M19),IF(E19="h",(J19*((100+Parameters!$C$13)/100)^M19),"")))</f>
        <v/>
      </c>
      <c r="BD19" s="231"/>
      <c r="BE19" s="144" t="str">
        <f>IF(E19="F",(A19*D19*F19),IF(E19="c",((A19*D19*F19)*((100+Parameters!$C$13)/100)^M19),IF(E19="h",((J19)*((100+Parameters!$C$13)/100)^M19),"")))</f>
        <v/>
      </c>
      <c r="BF19" s="69">
        <f t="shared" si="13"/>
        <v>0</v>
      </c>
      <c r="BG19" s="1"/>
      <c r="BH19" s="2">
        <f t="shared" si="14"/>
        <v>0</v>
      </c>
      <c r="BI19" s="2">
        <f t="shared" si="15"/>
        <v>0</v>
      </c>
      <c r="BJ19" s="2">
        <f t="shared" si="16"/>
        <v>0</v>
      </c>
      <c r="BK19" s="1"/>
      <c r="BL19" s="164" t="str">
        <f t="shared" si="17"/>
        <v/>
      </c>
      <c r="BM19" s="164" t="str">
        <f t="shared" si="18"/>
        <v/>
      </c>
      <c r="BN19" s="164" t="str">
        <f t="shared" si="19"/>
        <v/>
      </c>
      <c r="BO19" s="164" t="str">
        <f t="shared" si="20"/>
        <v/>
      </c>
      <c r="BP19" s="164" t="str">
        <f t="shared" si="21"/>
        <v/>
      </c>
      <c r="BQ19" s="164"/>
      <c r="BR19" s="164">
        <f>IF(A19="",0,((PMT(Parameters!$C$11/100,M19,,(N19*O19))*-1)-(R19/M19)))</f>
        <v>0</v>
      </c>
      <c r="BS19" s="1"/>
    </row>
    <row r="20" spans="1:71" s="196" customFormat="1" ht="16.5" customHeight="1" x14ac:dyDescent="0.2">
      <c r="A20" s="203"/>
      <c r="B20" s="327" t="str">
        <f>IF('Asset Management'!B18="","",'Asset Management'!B18)</f>
        <v/>
      </c>
      <c r="C20" s="326" t="str">
        <f>IF('Asset Management'!C18="","",'Asset Management'!C18)</f>
        <v/>
      </c>
      <c r="D20" s="108"/>
      <c r="E20" s="88"/>
      <c r="F20" s="229">
        <v>1</v>
      </c>
      <c r="G20" s="90" t="str">
        <f>IF(E20="C",(A20*D20*F20*((100-Parameters!$C$12)/100)^I20),IF(E20="H",(A20*D20*F20),IF(E20="F",(A20*D20*F20*((100-Parameters!$C$12)/100)^I20),"")))</f>
        <v/>
      </c>
      <c r="H20" s="91"/>
      <c r="I20" s="92" t="str">
        <f t="shared" si="5"/>
        <v/>
      </c>
      <c r="J20" s="92" t="str">
        <f>IF(E20="H",(A20*D20*F20*((100+Parameters!$C$12)/100)^I20),IF(E20="C",(A20*D20*F20),IF(E20="F",(A20*D20*F20*((100-Parameters!$C$13)/100)^M20),"")))</f>
        <v/>
      </c>
      <c r="K20" s="92" t="str">
        <f t="shared" si="6"/>
        <v/>
      </c>
      <c r="L20" s="92" t="str">
        <f>IF('Asset Management'!J18="","",'Asset Management'!J18)</f>
        <v/>
      </c>
      <c r="M20" s="91"/>
      <c r="N20" s="92" t="str">
        <f t="shared" si="7"/>
        <v/>
      </c>
      <c r="O20" s="86">
        <f>IF(BE20&lt;&gt;"",VLOOKUP(BE20,Parameters!$A$22:$D$26,3),0)</f>
        <v>0</v>
      </c>
      <c r="P20" s="86">
        <f>IF(BE20&lt;&gt;"",VLOOKUP(BE20,Parameters!$A$22:$D$26,4),0)</f>
        <v>0</v>
      </c>
      <c r="Q20" s="190">
        <f t="shared" si="8"/>
        <v>1</v>
      </c>
      <c r="R20" s="159">
        <f t="shared" si="9"/>
        <v>0</v>
      </c>
      <c r="S20" s="159">
        <f>IF(M20=0,0,IF(BE20&lt;Parameters!$B$28,"Not Cap.",BR20))</f>
        <v>0</v>
      </c>
      <c r="U20" s="216"/>
      <c r="V20" s="217"/>
      <c r="W20" s="217"/>
      <c r="X20" s="217"/>
      <c r="Y20" s="217"/>
      <c r="Z20" s="217"/>
      <c r="AA20" s="70"/>
      <c r="AB20" s="252" t="str">
        <f t="shared" si="10"/>
        <v/>
      </c>
      <c r="AC20" s="253" t="str">
        <f t="shared" si="11"/>
        <v/>
      </c>
      <c r="AD20" s="253" t="str">
        <f>IF(H20&lt;=Parameters!$H$32,N20,"Not S.L.")</f>
        <v/>
      </c>
      <c r="AE20" s="253" t="str">
        <f t="shared" si="12"/>
        <v/>
      </c>
      <c r="AF20" s="70"/>
      <c r="AG20" s="70"/>
      <c r="AH20" s="70"/>
      <c r="AI20" s="70"/>
      <c r="AJ20" s="70"/>
      <c r="AK20" s="70"/>
      <c r="AL20" s="70"/>
      <c r="AM20" s="70"/>
      <c r="AN20" s="70"/>
      <c r="AO20" s="70"/>
      <c r="AP20" s="70"/>
      <c r="AQ20" s="70"/>
      <c r="AR20" s="70"/>
      <c r="AS20" s="70"/>
      <c r="AT20" s="70"/>
      <c r="AU20" s="70"/>
      <c r="AV20" s="70"/>
      <c r="AW20" s="70"/>
      <c r="AX20" s="70"/>
      <c r="AY20" s="70"/>
      <c r="AZ20" s="70"/>
      <c r="BA20" s="70"/>
      <c r="BC20" s="198" t="str">
        <f>IF(E20="F",(A20*D20),IF(E20="c",(J20*((100+Parameters!$C$13)/100)^M20),IF(E20="h",(J20*((100+Parameters!$C$13)/100)^M20),"")))</f>
        <v/>
      </c>
      <c r="BD20" s="231"/>
      <c r="BE20" s="144" t="str">
        <f>IF(E20="F",(A20*D20*F20),IF(E20="c",((A20*D20*F20)*((100+Parameters!$C$13)/100)^M20),IF(E20="h",((J20)*((100+Parameters!$C$13)/100)^M20),"")))</f>
        <v/>
      </c>
      <c r="BF20" s="69">
        <f t="shared" si="13"/>
        <v>0</v>
      </c>
      <c r="BG20" s="1"/>
      <c r="BH20" s="2">
        <f t="shared" si="14"/>
        <v>0</v>
      </c>
      <c r="BI20" s="2">
        <f t="shared" si="15"/>
        <v>0</v>
      </c>
      <c r="BJ20" s="2">
        <f t="shared" si="16"/>
        <v>0</v>
      </c>
      <c r="BK20" s="1"/>
      <c r="BL20" s="164" t="str">
        <f t="shared" si="17"/>
        <v/>
      </c>
      <c r="BM20" s="164" t="str">
        <f t="shared" si="18"/>
        <v/>
      </c>
      <c r="BN20" s="164" t="str">
        <f t="shared" si="19"/>
        <v/>
      </c>
      <c r="BO20" s="164" t="str">
        <f t="shared" si="20"/>
        <v/>
      </c>
      <c r="BP20" s="164" t="str">
        <f t="shared" si="21"/>
        <v/>
      </c>
      <c r="BQ20" s="164"/>
      <c r="BR20" s="164">
        <f>IF(A20="",0,((PMT(Parameters!$C$11/100,M20,,(N20*O20))*-1)-(R20/M20)))</f>
        <v>0</v>
      </c>
      <c r="BS20" s="1"/>
    </row>
    <row r="21" spans="1:71" s="196" customFormat="1" ht="16.5" customHeight="1" x14ac:dyDescent="0.2">
      <c r="A21" s="203"/>
      <c r="B21" s="327" t="str">
        <f>IF('Asset Management'!B19="","",'Asset Management'!B19)</f>
        <v/>
      </c>
      <c r="C21" s="326" t="str">
        <f>IF('Asset Management'!C19="","",'Asset Management'!C19)</f>
        <v/>
      </c>
      <c r="D21" s="108"/>
      <c r="E21" s="88"/>
      <c r="F21" s="229">
        <v>1</v>
      </c>
      <c r="G21" s="90" t="str">
        <f>IF(E21="C",(A21*D21*F21*((100-Parameters!$C$12)/100)^I21),IF(E21="H",(A21*D21*F21),IF(E21="F",(A21*D21*F21*((100-Parameters!$C$12)/100)^I21),"")))</f>
        <v/>
      </c>
      <c r="H21" s="91"/>
      <c r="I21" s="92" t="str">
        <f t="shared" si="5"/>
        <v/>
      </c>
      <c r="J21" s="92" t="str">
        <f>IF(E21="H",(A21*D21*F21*((100+Parameters!$C$12)/100)^I21),IF(E21="C",(A21*D21*F21),IF(E21="F",(A21*D21*F21*((100-Parameters!$C$13)/100)^M21),"")))</f>
        <v/>
      </c>
      <c r="K21" s="92" t="str">
        <f t="shared" si="6"/>
        <v/>
      </c>
      <c r="L21" s="92" t="str">
        <f>IF('Asset Management'!J19="","",'Asset Management'!J19)</f>
        <v/>
      </c>
      <c r="M21" s="91"/>
      <c r="N21" s="92" t="str">
        <f t="shared" si="7"/>
        <v/>
      </c>
      <c r="O21" s="86">
        <f>IF(BE21&lt;&gt;"",VLOOKUP(BE21,Parameters!$A$22:$D$26,3),0)</f>
        <v>0</v>
      </c>
      <c r="P21" s="86">
        <f>IF(BE21&lt;&gt;"",VLOOKUP(BE21,Parameters!$A$22:$D$26,4),0)</f>
        <v>0</v>
      </c>
      <c r="Q21" s="190">
        <f t="shared" si="8"/>
        <v>1</v>
      </c>
      <c r="R21" s="159">
        <f t="shared" si="9"/>
        <v>0</v>
      </c>
      <c r="S21" s="159">
        <f>IF(M21=0,0,IF(BE21&lt;Parameters!$B$28,"Not Cap.",BR21))</f>
        <v>0</v>
      </c>
      <c r="U21" s="216"/>
      <c r="V21" s="217"/>
      <c r="W21" s="217"/>
      <c r="X21" s="217"/>
      <c r="Y21" s="217"/>
      <c r="Z21" s="217"/>
      <c r="AA21" s="70"/>
      <c r="AB21" s="252" t="str">
        <f t="shared" si="10"/>
        <v/>
      </c>
      <c r="AC21" s="253" t="str">
        <f t="shared" si="11"/>
        <v/>
      </c>
      <c r="AD21" s="253" t="str">
        <f>IF(H21&lt;=Parameters!$H$32,N21,"Not S.L.")</f>
        <v/>
      </c>
      <c r="AE21" s="253" t="str">
        <f t="shared" si="12"/>
        <v/>
      </c>
      <c r="AF21" s="70"/>
      <c r="AG21" s="70"/>
      <c r="AH21" s="70"/>
      <c r="AI21" s="70"/>
      <c r="AJ21" s="70"/>
      <c r="AK21" s="70"/>
      <c r="AL21" s="70"/>
      <c r="AM21" s="70"/>
      <c r="AN21" s="70"/>
      <c r="AO21" s="70"/>
      <c r="AP21" s="70"/>
      <c r="AQ21" s="70"/>
      <c r="AR21" s="70"/>
      <c r="AS21" s="70"/>
      <c r="AT21" s="70"/>
      <c r="AU21" s="70"/>
      <c r="AV21" s="70"/>
      <c r="AW21" s="70"/>
      <c r="AX21" s="70"/>
      <c r="AY21" s="70"/>
      <c r="AZ21" s="70"/>
      <c r="BA21" s="70"/>
      <c r="BC21" s="198" t="str">
        <f>IF(E21="F",(A21*D21),IF(E21="c",(J21*((100+Parameters!$C$13)/100)^M21),IF(E21="h",(J21*((100+Parameters!$C$13)/100)^M21),"")))</f>
        <v/>
      </c>
      <c r="BD21" s="231"/>
      <c r="BE21" s="144" t="str">
        <f>IF(E21="F",(A21*D21*F21),IF(E21="c",((A21*D21*F21)*((100+Parameters!$C$13)/100)^M21),IF(E21="h",((J21)*((100+Parameters!$C$13)/100)^M21),"")))</f>
        <v/>
      </c>
      <c r="BF21" s="69">
        <f t="shared" si="13"/>
        <v>0</v>
      </c>
      <c r="BG21" s="1"/>
      <c r="BH21" s="2">
        <f t="shared" si="14"/>
        <v>0</v>
      </c>
      <c r="BI21" s="2">
        <f t="shared" si="15"/>
        <v>0</v>
      </c>
      <c r="BJ21" s="2">
        <f t="shared" si="16"/>
        <v>0</v>
      </c>
      <c r="BK21" s="1"/>
      <c r="BL21" s="164" t="str">
        <f t="shared" si="17"/>
        <v/>
      </c>
      <c r="BM21" s="164" t="str">
        <f t="shared" si="18"/>
        <v/>
      </c>
      <c r="BN21" s="164" t="str">
        <f t="shared" si="19"/>
        <v/>
      </c>
      <c r="BO21" s="164" t="str">
        <f t="shared" si="20"/>
        <v/>
      </c>
      <c r="BP21" s="164" t="str">
        <f t="shared" si="21"/>
        <v/>
      </c>
      <c r="BQ21" s="164"/>
      <c r="BR21" s="164">
        <f>IF(A21="",0,((PMT(Parameters!$C$11/100,M21,,(N21*O21))*-1)-(R21/M21)))</f>
        <v>0</v>
      </c>
      <c r="BS21" s="1"/>
    </row>
    <row r="22" spans="1:71" s="196" customFormat="1" ht="16.5" customHeight="1" x14ac:dyDescent="0.2">
      <c r="A22" s="203"/>
      <c r="B22" s="327" t="str">
        <f>IF('Asset Management'!B20="","",'Asset Management'!B20)</f>
        <v/>
      </c>
      <c r="C22" s="326" t="str">
        <f>IF('Asset Management'!C20="","",'Asset Management'!C20)</f>
        <v/>
      </c>
      <c r="D22" s="108"/>
      <c r="E22" s="88"/>
      <c r="F22" s="229">
        <v>1</v>
      </c>
      <c r="G22" s="90" t="str">
        <f>IF(E22="C",(A22*D22*F22*((100-Parameters!$C$12)/100)^I22),IF(E22="H",(A22*D22*F22),IF(E22="F",(A22*D22*F22*((100-Parameters!$C$12)/100)^I22),"")))</f>
        <v/>
      </c>
      <c r="H22" s="91"/>
      <c r="I22" s="92" t="str">
        <f t="shared" si="5"/>
        <v/>
      </c>
      <c r="J22" s="92" t="str">
        <f>IF(E22="H",(A22*D22*F22*((100+Parameters!$C$12)/100)^I22),IF(E22="C",(A22*D22*F22),IF(E22="F",(A22*D22*F22*((100-Parameters!$C$13)/100)^M22),"")))</f>
        <v/>
      </c>
      <c r="K22" s="92" t="str">
        <f t="shared" si="6"/>
        <v/>
      </c>
      <c r="L22" s="92" t="str">
        <f>IF('Asset Management'!J20="","",'Asset Management'!J20)</f>
        <v/>
      </c>
      <c r="M22" s="91"/>
      <c r="N22" s="92" t="str">
        <f t="shared" si="7"/>
        <v/>
      </c>
      <c r="O22" s="86">
        <f>IF(BE22&lt;&gt;"",VLOOKUP(BE22,Parameters!$A$22:$D$26,3),0)</f>
        <v>0</v>
      </c>
      <c r="P22" s="86">
        <f>IF(BE22&lt;&gt;"",VLOOKUP(BE22,Parameters!$A$22:$D$26,4),0)</f>
        <v>0</v>
      </c>
      <c r="Q22" s="190">
        <f t="shared" si="8"/>
        <v>1</v>
      </c>
      <c r="R22" s="159">
        <f t="shared" si="9"/>
        <v>0</v>
      </c>
      <c r="S22" s="159">
        <f>IF(M22=0,0,IF(BE22&lt;Parameters!$B$28,"Not Cap.",BR22))</f>
        <v>0</v>
      </c>
      <c r="U22" s="216"/>
      <c r="V22" s="217"/>
      <c r="W22" s="217"/>
      <c r="X22" s="217"/>
      <c r="Y22" s="217"/>
      <c r="Z22" s="217"/>
      <c r="AA22" s="70"/>
      <c r="AB22" s="252" t="str">
        <f t="shared" si="10"/>
        <v/>
      </c>
      <c r="AC22" s="253" t="str">
        <f t="shared" si="11"/>
        <v/>
      </c>
      <c r="AD22" s="253" t="str">
        <f>IF(H22&lt;=Parameters!$H$32,N22,"Not S.L.")</f>
        <v/>
      </c>
      <c r="AE22" s="253" t="str">
        <f t="shared" si="12"/>
        <v/>
      </c>
      <c r="AF22" s="70"/>
      <c r="AG22" s="70"/>
      <c r="AH22" s="70"/>
      <c r="AI22" s="70"/>
      <c r="AJ22" s="70"/>
      <c r="AK22" s="70"/>
      <c r="AL22" s="70"/>
      <c r="AM22" s="70"/>
      <c r="AN22" s="70"/>
      <c r="AO22" s="70"/>
      <c r="AP22" s="70"/>
      <c r="AQ22" s="70"/>
      <c r="AR22" s="70"/>
      <c r="AS22" s="70"/>
      <c r="AT22" s="70"/>
      <c r="AU22" s="70"/>
      <c r="AV22" s="70"/>
      <c r="AW22" s="70"/>
      <c r="AX22" s="70"/>
      <c r="AY22" s="70"/>
      <c r="AZ22" s="70"/>
      <c r="BA22" s="70"/>
      <c r="BC22" s="198" t="str">
        <f>IF(E22="F",(A22*D22),IF(E22="c",(J22*((100+Parameters!$C$13)/100)^M22),IF(E22="h",(J22*((100+Parameters!$C$13)/100)^M22),"")))</f>
        <v/>
      </c>
      <c r="BD22" s="231"/>
      <c r="BE22" s="144" t="str">
        <f>IF(E22="F",(A22*D22*F22),IF(E22="c",((A22*D22*F22)*((100+Parameters!$C$13)/100)^M22),IF(E22="h",((J22)*((100+Parameters!$C$13)/100)^M22),"")))</f>
        <v/>
      </c>
      <c r="BF22" s="69">
        <f t="shared" si="13"/>
        <v>0</v>
      </c>
      <c r="BG22" s="1"/>
      <c r="BH22" s="2">
        <f t="shared" si="14"/>
        <v>0</v>
      </c>
      <c r="BI22" s="2">
        <f t="shared" si="15"/>
        <v>0</v>
      </c>
      <c r="BJ22" s="2">
        <f t="shared" si="16"/>
        <v>0</v>
      </c>
      <c r="BK22" s="1"/>
      <c r="BL22" s="164" t="str">
        <f t="shared" si="17"/>
        <v/>
      </c>
      <c r="BM22" s="164" t="str">
        <f t="shared" si="18"/>
        <v/>
      </c>
      <c r="BN22" s="164" t="str">
        <f t="shared" si="19"/>
        <v/>
      </c>
      <c r="BO22" s="164" t="str">
        <f t="shared" si="20"/>
        <v/>
      </c>
      <c r="BP22" s="164" t="str">
        <f t="shared" si="21"/>
        <v/>
      </c>
      <c r="BQ22" s="164"/>
      <c r="BR22" s="164">
        <f>IF(A22="",0,((PMT(Parameters!$C$11/100,M22,,(N22*O22))*-1)-(R22/M22)))</f>
        <v>0</v>
      </c>
      <c r="BS22" s="1"/>
    </row>
    <row r="23" spans="1:71" s="196" customFormat="1" ht="16.5" customHeight="1" x14ac:dyDescent="0.2">
      <c r="A23" s="203"/>
      <c r="B23" s="327" t="str">
        <f>IF('Asset Management'!B21="","",'Asset Management'!B21)</f>
        <v/>
      </c>
      <c r="C23" s="326" t="str">
        <f>IF('Asset Management'!C21="","",'Asset Management'!C21)</f>
        <v/>
      </c>
      <c r="D23" s="108"/>
      <c r="E23" s="88"/>
      <c r="F23" s="229">
        <v>1</v>
      </c>
      <c r="G23" s="90" t="str">
        <f>IF(E23="C",(A23*D23*F23*((100-Parameters!$C$12)/100)^I23),IF(E23="H",(A23*D23*F23),IF(E23="F",(A23*D23*F23*((100-Parameters!$C$12)/100)^I23),"")))</f>
        <v/>
      </c>
      <c r="H23" s="91"/>
      <c r="I23" s="92" t="str">
        <f t="shared" si="5"/>
        <v/>
      </c>
      <c r="J23" s="92" t="str">
        <f>IF(E23="H",(A23*D23*F23*((100+Parameters!$C$12)/100)^I23),IF(E23="C",(A23*D23*F23),IF(E23="F",(A23*D23*F23*((100-Parameters!$C$13)/100)^M23),"")))</f>
        <v/>
      </c>
      <c r="K23" s="92" t="str">
        <f t="shared" si="6"/>
        <v/>
      </c>
      <c r="L23" s="92" t="str">
        <f>IF('Asset Management'!J21="","",'Asset Management'!J21)</f>
        <v/>
      </c>
      <c r="M23" s="91"/>
      <c r="N23" s="92" t="str">
        <f t="shared" si="7"/>
        <v/>
      </c>
      <c r="O23" s="86">
        <f>IF(BE23&lt;&gt;"",VLOOKUP(BE23,Parameters!$A$22:$D$26,3),0)</f>
        <v>0</v>
      </c>
      <c r="P23" s="86">
        <f>IF(BE23&lt;&gt;"",VLOOKUP(BE23,Parameters!$A$22:$D$26,4),0)</f>
        <v>0</v>
      </c>
      <c r="Q23" s="190">
        <f t="shared" si="8"/>
        <v>1</v>
      </c>
      <c r="R23" s="159">
        <f t="shared" si="9"/>
        <v>0</v>
      </c>
      <c r="S23" s="159">
        <f>IF(M23=0,0,IF(BE23&lt;Parameters!$B$28,"Not Cap.",BR23))</f>
        <v>0</v>
      </c>
      <c r="U23" s="216"/>
      <c r="V23" s="217"/>
      <c r="W23" s="217"/>
      <c r="X23" s="217"/>
      <c r="Y23" s="217"/>
      <c r="Z23" s="217"/>
      <c r="AA23" s="70"/>
      <c r="AB23" s="252" t="str">
        <f t="shared" si="10"/>
        <v/>
      </c>
      <c r="AC23" s="253" t="str">
        <f t="shared" si="11"/>
        <v/>
      </c>
      <c r="AD23" s="253" t="str">
        <f>IF(H23&lt;=Parameters!$H$32,N23,"Not S.L.")</f>
        <v/>
      </c>
      <c r="AE23" s="253" t="str">
        <f t="shared" si="12"/>
        <v/>
      </c>
      <c r="AF23" s="70"/>
      <c r="AG23" s="70"/>
      <c r="AH23" s="70"/>
      <c r="AI23" s="70"/>
      <c r="AJ23" s="70"/>
      <c r="AK23" s="70"/>
      <c r="AL23" s="70"/>
      <c r="AM23" s="70"/>
      <c r="AN23" s="70"/>
      <c r="AO23" s="70"/>
      <c r="AP23" s="70"/>
      <c r="AQ23" s="70"/>
      <c r="AR23" s="70"/>
      <c r="AS23" s="70"/>
      <c r="AT23" s="70"/>
      <c r="AU23" s="70"/>
      <c r="AV23" s="70"/>
      <c r="AW23" s="70"/>
      <c r="AX23" s="70"/>
      <c r="AY23" s="70"/>
      <c r="AZ23" s="70"/>
      <c r="BA23" s="70"/>
      <c r="BC23" s="198" t="str">
        <f>IF(E23="F",(A23*D23),IF(E23="c",(J23*((100+Parameters!$C$13)/100)^M23),IF(E23="h",(J23*((100+Parameters!$C$13)/100)^M23),"")))</f>
        <v/>
      </c>
      <c r="BD23" s="231"/>
      <c r="BE23" s="144" t="str">
        <f>IF(E23="F",(A23*D23*F23),IF(E23="c",((A23*D23*F23)*((100+Parameters!$C$13)/100)^M23),IF(E23="h",((J23)*((100+Parameters!$C$13)/100)^M23),"")))</f>
        <v/>
      </c>
      <c r="BF23" s="69">
        <f t="shared" si="13"/>
        <v>0</v>
      </c>
      <c r="BG23" s="1"/>
      <c r="BH23" s="2">
        <f t="shared" si="14"/>
        <v>0</v>
      </c>
      <c r="BI23" s="2">
        <f t="shared" si="15"/>
        <v>0</v>
      </c>
      <c r="BJ23" s="2">
        <f t="shared" si="16"/>
        <v>0</v>
      </c>
      <c r="BK23" s="1"/>
      <c r="BL23" s="164" t="str">
        <f t="shared" si="17"/>
        <v/>
      </c>
      <c r="BM23" s="164" t="str">
        <f t="shared" si="18"/>
        <v/>
      </c>
      <c r="BN23" s="164" t="str">
        <f t="shared" si="19"/>
        <v/>
      </c>
      <c r="BO23" s="164" t="str">
        <f t="shared" si="20"/>
        <v/>
      </c>
      <c r="BP23" s="164" t="str">
        <f t="shared" si="21"/>
        <v/>
      </c>
      <c r="BQ23" s="164"/>
      <c r="BR23" s="164">
        <f>IF(A23="",0,((PMT(Parameters!$C$11/100,M23,,(N23*O23))*-1)-(R23/M23)))</f>
        <v>0</v>
      </c>
      <c r="BS23" s="1"/>
    </row>
    <row r="24" spans="1:71" s="196" customFormat="1" ht="16.5" customHeight="1" x14ac:dyDescent="0.2">
      <c r="A24" s="203"/>
      <c r="B24" s="327" t="str">
        <f>IF('Asset Management'!B22="","",'Asset Management'!B22)</f>
        <v/>
      </c>
      <c r="C24" s="326" t="str">
        <f>IF('Asset Management'!C22="","",'Asset Management'!C22)</f>
        <v/>
      </c>
      <c r="D24" s="108"/>
      <c r="E24" s="88"/>
      <c r="F24" s="229">
        <v>1</v>
      </c>
      <c r="G24" s="90" t="str">
        <f>IF(E24="C",(A24*D24*F24*((100-Parameters!$C$12)/100)^I24),IF(E24="H",(A24*D24*F24),IF(E24="F",(A24*D24*F24*((100-Parameters!$C$12)/100)^I24),"")))</f>
        <v/>
      </c>
      <c r="H24" s="91"/>
      <c r="I24" s="92" t="str">
        <f t="shared" si="5"/>
        <v/>
      </c>
      <c r="J24" s="92" t="str">
        <f>IF(E24="H",(A24*D24*F24*((100+Parameters!$C$12)/100)^I24),IF(E24="C",(A24*D24*F24),IF(E24="F",(A24*D24*F24*((100-Parameters!$C$13)/100)^M24),"")))</f>
        <v/>
      </c>
      <c r="K24" s="92" t="str">
        <f t="shared" si="6"/>
        <v/>
      </c>
      <c r="L24" s="92" t="str">
        <f>IF('Asset Management'!J22="","",'Asset Management'!J22)</f>
        <v/>
      </c>
      <c r="M24" s="91"/>
      <c r="N24" s="92" t="str">
        <f t="shared" si="7"/>
        <v/>
      </c>
      <c r="O24" s="86">
        <f>IF(BE24&lt;&gt;"",VLOOKUP(BE24,Parameters!$A$22:$D$26,3),0)</f>
        <v>0</v>
      </c>
      <c r="P24" s="86">
        <f>IF(BE24&lt;&gt;"",VLOOKUP(BE24,Parameters!$A$22:$D$26,4),0)</f>
        <v>0</v>
      </c>
      <c r="Q24" s="190">
        <f t="shared" si="8"/>
        <v>1</v>
      </c>
      <c r="R24" s="159">
        <f t="shared" si="9"/>
        <v>0</v>
      </c>
      <c r="S24" s="159">
        <f>IF(M24=0,0,IF(BE24&lt;Parameters!$B$28,"Not Cap.",BR24))</f>
        <v>0</v>
      </c>
      <c r="U24" s="216"/>
      <c r="V24" s="217"/>
      <c r="W24" s="217"/>
      <c r="X24" s="217"/>
      <c r="Y24" s="217"/>
      <c r="Z24" s="217"/>
      <c r="AA24" s="70"/>
      <c r="AB24" s="252" t="str">
        <f t="shared" si="10"/>
        <v/>
      </c>
      <c r="AC24" s="253" t="str">
        <f t="shared" si="11"/>
        <v/>
      </c>
      <c r="AD24" s="253" t="str">
        <f>IF(H24&lt;=Parameters!$H$32,N24,"Not S.L.")</f>
        <v/>
      </c>
      <c r="AE24" s="253" t="str">
        <f t="shared" si="12"/>
        <v/>
      </c>
      <c r="AF24" s="70"/>
      <c r="AG24" s="70"/>
      <c r="AH24" s="70"/>
      <c r="AI24" s="70"/>
      <c r="AJ24" s="70"/>
      <c r="AK24" s="70"/>
      <c r="AL24" s="70"/>
      <c r="AM24" s="70"/>
      <c r="AN24" s="70"/>
      <c r="AO24" s="70"/>
      <c r="AP24" s="70"/>
      <c r="AQ24" s="70"/>
      <c r="AR24" s="70"/>
      <c r="AS24" s="70"/>
      <c r="AT24" s="70"/>
      <c r="AU24" s="70"/>
      <c r="AV24" s="70"/>
      <c r="AW24" s="70"/>
      <c r="AX24" s="70"/>
      <c r="AY24" s="70"/>
      <c r="AZ24" s="70"/>
      <c r="BA24" s="70"/>
      <c r="BC24" s="198" t="str">
        <f>IF(E24="F",(A24*D24),IF(E24="c",(J24*((100+Parameters!$C$13)/100)^M24),IF(E24="h",(J24*((100+Parameters!$C$13)/100)^M24),"")))</f>
        <v/>
      </c>
      <c r="BD24" s="231"/>
      <c r="BE24" s="144" t="str">
        <f>IF(E24="F",(A24*D24*F24),IF(E24="c",((A24*D24*F24)*((100+Parameters!$C$13)/100)^M24),IF(E24="h",((J24)*((100+Parameters!$C$13)/100)^M24),"")))</f>
        <v/>
      </c>
      <c r="BF24" s="69">
        <f t="shared" si="13"/>
        <v>0</v>
      </c>
      <c r="BG24" s="1"/>
      <c r="BH24" s="2">
        <f t="shared" si="14"/>
        <v>0</v>
      </c>
      <c r="BI24" s="2">
        <f t="shared" si="15"/>
        <v>0</v>
      </c>
      <c r="BJ24" s="2">
        <f t="shared" si="16"/>
        <v>0</v>
      </c>
      <c r="BK24" s="1"/>
      <c r="BL24" s="164" t="str">
        <f t="shared" si="17"/>
        <v/>
      </c>
      <c r="BM24" s="164" t="str">
        <f t="shared" si="18"/>
        <v/>
      </c>
      <c r="BN24" s="164" t="str">
        <f t="shared" si="19"/>
        <v/>
      </c>
      <c r="BO24" s="164" t="str">
        <f t="shared" si="20"/>
        <v/>
      </c>
      <c r="BP24" s="164" t="str">
        <f t="shared" si="21"/>
        <v/>
      </c>
      <c r="BQ24" s="164"/>
      <c r="BR24" s="164">
        <f>IF(A24="",0,((PMT(Parameters!$C$11/100,M24,,(N24*O24))*-1)-(R24/M24)))</f>
        <v>0</v>
      </c>
      <c r="BS24" s="1"/>
    </row>
    <row r="25" spans="1:71" s="196" customFormat="1" ht="16.5" customHeight="1" x14ac:dyDescent="0.2">
      <c r="A25" s="203"/>
      <c r="B25" s="327" t="str">
        <f>IF('Asset Management'!B23="","",'Asset Management'!B23)</f>
        <v/>
      </c>
      <c r="C25" s="326" t="str">
        <f>IF('Asset Management'!C23="","",'Asset Management'!C23)</f>
        <v/>
      </c>
      <c r="D25" s="108"/>
      <c r="E25" s="88"/>
      <c r="F25" s="229">
        <v>1</v>
      </c>
      <c r="G25" s="90" t="str">
        <f>IF(E25="C",(A25*D25*F25*((100-Parameters!$C$12)/100)^I25),IF(E25="H",(A25*D25*F25),IF(E25="F",(A25*D25*F25*((100-Parameters!$C$12)/100)^I25),"")))</f>
        <v/>
      </c>
      <c r="H25" s="91"/>
      <c r="I25" s="92" t="str">
        <f t="shared" si="5"/>
        <v/>
      </c>
      <c r="J25" s="92" t="str">
        <f>IF(E25="H",(A25*D25*F25*((100+Parameters!$C$12)/100)^I25),IF(E25="C",(A25*D25*F25),IF(E25="F",(A25*D25*F25*((100-Parameters!$C$13)/100)^M25),"")))</f>
        <v/>
      </c>
      <c r="K25" s="92" t="str">
        <f t="shared" si="6"/>
        <v/>
      </c>
      <c r="L25" s="92" t="str">
        <f>IF('Asset Management'!J23="","",'Asset Management'!J23)</f>
        <v/>
      </c>
      <c r="M25" s="91"/>
      <c r="N25" s="92" t="str">
        <f t="shared" si="7"/>
        <v/>
      </c>
      <c r="O25" s="86">
        <f>IF(BE25&lt;&gt;"",VLOOKUP(BE25,Parameters!$A$22:$D$26,3),0)</f>
        <v>0</v>
      </c>
      <c r="P25" s="86">
        <f>IF(BE25&lt;&gt;"",VLOOKUP(BE25,Parameters!$A$22:$D$26,4),0)</f>
        <v>0</v>
      </c>
      <c r="Q25" s="190">
        <f t="shared" si="8"/>
        <v>1</v>
      </c>
      <c r="R25" s="159">
        <f t="shared" si="9"/>
        <v>0</v>
      </c>
      <c r="S25" s="159">
        <f>IF(M25=0,0,IF(BE25&lt;Parameters!$B$28,"Not Cap.",BR25))</f>
        <v>0</v>
      </c>
      <c r="U25" s="216"/>
      <c r="V25" s="217"/>
      <c r="W25" s="217"/>
      <c r="X25" s="217"/>
      <c r="Y25" s="217"/>
      <c r="Z25" s="217"/>
      <c r="AA25" s="70"/>
      <c r="AB25" s="252" t="str">
        <f t="shared" si="10"/>
        <v/>
      </c>
      <c r="AC25" s="253" t="str">
        <f t="shared" si="11"/>
        <v/>
      </c>
      <c r="AD25" s="253" t="str">
        <f>IF(H25&lt;=Parameters!$H$32,N25,"Not S.L.")</f>
        <v/>
      </c>
      <c r="AE25" s="253" t="str">
        <f t="shared" si="12"/>
        <v/>
      </c>
      <c r="AF25" s="70"/>
      <c r="AG25" s="70"/>
      <c r="AH25" s="70"/>
      <c r="AI25" s="70"/>
      <c r="AJ25" s="70"/>
      <c r="AK25" s="70"/>
      <c r="AL25" s="70"/>
      <c r="AM25" s="70"/>
      <c r="AN25" s="70"/>
      <c r="AO25" s="70"/>
      <c r="AP25" s="70"/>
      <c r="AQ25" s="70"/>
      <c r="AR25" s="70"/>
      <c r="AS25" s="70"/>
      <c r="AT25" s="70"/>
      <c r="AU25" s="70"/>
      <c r="AV25" s="70"/>
      <c r="AW25" s="70"/>
      <c r="AX25" s="70"/>
      <c r="AY25" s="70"/>
      <c r="AZ25" s="70"/>
      <c r="BA25" s="70"/>
      <c r="BC25" s="198" t="str">
        <f>IF(E25="F",(A25*D25),IF(E25="c",(J25*((100+Parameters!$C$13)/100)^M25),IF(E25="h",(J25*((100+Parameters!$C$13)/100)^M25),"")))</f>
        <v/>
      </c>
      <c r="BD25" s="231"/>
      <c r="BE25" s="144" t="str">
        <f>IF(E25="F",(A25*D25*F25),IF(E25="c",((A25*D25*F25)*((100+Parameters!$C$13)/100)^M25),IF(E25="h",((J25)*((100+Parameters!$C$13)/100)^M25),"")))</f>
        <v/>
      </c>
      <c r="BF25" s="69">
        <f t="shared" si="13"/>
        <v>0</v>
      </c>
      <c r="BG25" s="1"/>
      <c r="BH25" s="2">
        <f t="shared" si="14"/>
        <v>0</v>
      </c>
      <c r="BI25" s="2">
        <f t="shared" si="15"/>
        <v>0</v>
      </c>
      <c r="BJ25" s="2">
        <f t="shared" si="16"/>
        <v>0</v>
      </c>
      <c r="BK25" s="1"/>
      <c r="BL25" s="164" t="str">
        <f t="shared" si="17"/>
        <v/>
      </c>
      <c r="BM25" s="164" t="str">
        <f t="shared" si="18"/>
        <v/>
      </c>
      <c r="BN25" s="164" t="str">
        <f t="shared" si="19"/>
        <v/>
      </c>
      <c r="BO25" s="164" t="str">
        <f t="shared" si="20"/>
        <v/>
      </c>
      <c r="BP25" s="164" t="str">
        <f t="shared" si="21"/>
        <v/>
      </c>
      <c r="BQ25" s="164"/>
      <c r="BR25" s="164">
        <f>IF(A25="",0,((PMT(Parameters!$C$11/100,M25,,(N25*O25))*-1)-(R25/M25)))</f>
        <v>0</v>
      </c>
      <c r="BS25" s="1"/>
    </row>
    <row r="26" spans="1:71" s="196" customFormat="1" ht="16.5" customHeight="1" x14ac:dyDescent="0.2">
      <c r="A26" s="203"/>
      <c r="B26" s="327" t="str">
        <f>IF('Asset Management'!B24="","",'Asset Management'!B24)</f>
        <v/>
      </c>
      <c r="C26" s="326" t="str">
        <f>IF('Asset Management'!C24="","",'Asset Management'!C24)</f>
        <v/>
      </c>
      <c r="D26" s="108"/>
      <c r="E26" s="88"/>
      <c r="F26" s="229">
        <v>1</v>
      </c>
      <c r="G26" s="90" t="str">
        <f>IF(E26="C",(A26*D26*F26*((100-Parameters!$C$12)/100)^I26),IF(E26="H",(A26*D26*F26),IF(E26="F",(A26*D26*F26*((100-Parameters!$C$12)/100)^I26),"")))</f>
        <v/>
      </c>
      <c r="H26" s="91"/>
      <c r="I26" s="92" t="str">
        <f t="shared" si="5"/>
        <v/>
      </c>
      <c r="J26" s="92" t="str">
        <f>IF(E26="H",(A26*D26*F26*((100+Parameters!$C$12)/100)^I26),IF(E26="C",(A26*D26*F26),IF(E26="F",(A26*D26*F26*((100-Parameters!$C$13)/100)^M26),"")))</f>
        <v/>
      </c>
      <c r="K26" s="92" t="str">
        <f t="shared" si="6"/>
        <v/>
      </c>
      <c r="L26" s="92" t="str">
        <f>IF('Asset Management'!J24="","",'Asset Management'!J24)</f>
        <v/>
      </c>
      <c r="M26" s="91"/>
      <c r="N26" s="92" t="str">
        <f t="shared" si="7"/>
        <v/>
      </c>
      <c r="O26" s="86">
        <f>IF(BE26&lt;&gt;"",VLOOKUP(BE26,Parameters!$A$22:$D$26,3),0)</f>
        <v>0</v>
      </c>
      <c r="P26" s="86">
        <f>IF(BE26&lt;&gt;"",VLOOKUP(BE26,Parameters!$A$22:$D$26,4),0)</f>
        <v>0</v>
      </c>
      <c r="Q26" s="190">
        <f t="shared" si="8"/>
        <v>1</v>
      </c>
      <c r="R26" s="159">
        <f t="shared" si="9"/>
        <v>0</v>
      </c>
      <c r="S26" s="159">
        <f>IF(M26=0,0,IF(BE26&lt;Parameters!$B$28,"Not Cap.",BR26))</f>
        <v>0</v>
      </c>
      <c r="U26" s="216"/>
      <c r="V26" s="217"/>
      <c r="W26" s="217"/>
      <c r="X26" s="217"/>
      <c r="Y26" s="217"/>
      <c r="Z26" s="217"/>
      <c r="AA26" s="70"/>
      <c r="AB26" s="252" t="str">
        <f t="shared" si="10"/>
        <v/>
      </c>
      <c r="AC26" s="253" t="str">
        <f t="shared" si="11"/>
        <v/>
      </c>
      <c r="AD26" s="253" t="str">
        <f>IF(H26&lt;=Parameters!$H$32,N26,"Not S.L.")</f>
        <v/>
      </c>
      <c r="AE26" s="253" t="str">
        <f t="shared" si="12"/>
        <v/>
      </c>
      <c r="AF26" s="70"/>
      <c r="AG26" s="70"/>
      <c r="AH26" s="70"/>
      <c r="AI26" s="70"/>
      <c r="AJ26" s="70"/>
      <c r="AK26" s="70"/>
      <c r="AL26" s="70"/>
      <c r="AM26" s="70"/>
      <c r="AN26" s="70"/>
      <c r="AO26" s="70"/>
      <c r="AP26" s="70"/>
      <c r="AQ26" s="70"/>
      <c r="AR26" s="70"/>
      <c r="AS26" s="70"/>
      <c r="AT26" s="70"/>
      <c r="AU26" s="70"/>
      <c r="AV26" s="70"/>
      <c r="AW26" s="70"/>
      <c r="AX26" s="70"/>
      <c r="AY26" s="70"/>
      <c r="AZ26" s="70"/>
      <c r="BA26" s="70"/>
      <c r="BC26" s="198" t="str">
        <f>IF(E26="F",(A26*D26),IF(E26="c",(J26*((100+Parameters!$C$13)/100)^M26),IF(E26="h",(J26*((100+Parameters!$C$13)/100)^M26),"")))</f>
        <v/>
      </c>
      <c r="BD26" s="231"/>
      <c r="BE26" s="144" t="str">
        <f>IF(E26="F",(A26*D26*F26),IF(E26="c",((A26*D26*F26)*((100+Parameters!$C$13)/100)^M26),IF(E26="h",((J26)*((100+Parameters!$C$13)/100)^M26),"")))</f>
        <v/>
      </c>
      <c r="BF26" s="69">
        <f t="shared" si="13"/>
        <v>0</v>
      </c>
      <c r="BG26" s="1"/>
      <c r="BH26" s="2">
        <f t="shared" si="14"/>
        <v>0</v>
      </c>
      <c r="BI26" s="2">
        <f t="shared" si="15"/>
        <v>0</v>
      </c>
      <c r="BJ26" s="2">
        <f t="shared" si="16"/>
        <v>0</v>
      </c>
      <c r="BK26" s="1"/>
      <c r="BL26" s="164" t="str">
        <f t="shared" si="17"/>
        <v/>
      </c>
      <c r="BM26" s="164" t="str">
        <f t="shared" si="18"/>
        <v/>
      </c>
      <c r="BN26" s="164" t="str">
        <f t="shared" si="19"/>
        <v/>
      </c>
      <c r="BO26" s="164" t="str">
        <f t="shared" si="20"/>
        <v/>
      </c>
      <c r="BP26" s="164" t="str">
        <f t="shared" si="21"/>
        <v/>
      </c>
      <c r="BQ26" s="164"/>
      <c r="BR26" s="164">
        <f>IF(A26="",0,((PMT(Parameters!$C$11/100,M26,,(N26*O26))*-1)-(R26/M26)))</f>
        <v>0</v>
      </c>
      <c r="BS26" s="1"/>
    </row>
    <row r="27" spans="1:71" s="196" customFormat="1" ht="16.5" customHeight="1" x14ac:dyDescent="0.2">
      <c r="A27" s="203"/>
      <c r="B27" s="327" t="str">
        <f>IF('Asset Management'!B25="","",'Asset Management'!B25)</f>
        <v/>
      </c>
      <c r="C27" s="326" t="str">
        <f>IF('Asset Management'!C25="","",'Asset Management'!C25)</f>
        <v/>
      </c>
      <c r="D27" s="108"/>
      <c r="E27" s="88"/>
      <c r="F27" s="229">
        <v>1</v>
      </c>
      <c r="G27" s="90" t="str">
        <f>IF(E27="C",(A27*D27*F27*((100-Parameters!$C$12)/100)^I27),IF(E27="H",(A27*D27*F27),IF(E27="F",(A27*D27*F27*((100-Parameters!$C$12)/100)^I27),"")))</f>
        <v/>
      </c>
      <c r="H27" s="91"/>
      <c r="I27" s="92" t="str">
        <f t="shared" si="5"/>
        <v/>
      </c>
      <c r="J27" s="92" t="str">
        <f>IF(E27="H",(A27*D27*F27*((100+Parameters!$C$12)/100)^I27),IF(E27="C",(A27*D27*F27),IF(E27="F",(A27*D27*F27*((100-Parameters!$C$13)/100)^M27),"")))</f>
        <v/>
      </c>
      <c r="K27" s="92" t="str">
        <f t="shared" si="6"/>
        <v/>
      </c>
      <c r="L27" s="92" t="str">
        <f>IF('Asset Management'!J25="","",'Asset Management'!J25)</f>
        <v/>
      </c>
      <c r="M27" s="91"/>
      <c r="N27" s="92" t="str">
        <f t="shared" si="7"/>
        <v/>
      </c>
      <c r="O27" s="86">
        <f>IF(BE27&lt;&gt;"",VLOOKUP(BE27,Parameters!$A$22:$D$26,3),0)</f>
        <v>0</v>
      </c>
      <c r="P27" s="86">
        <f>IF(BE27&lt;&gt;"",VLOOKUP(BE27,Parameters!$A$22:$D$26,4),0)</f>
        <v>0</v>
      </c>
      <c r="Q27" s="190">
        <f t="shared" si="8"/>
        <v>1</v>
      </c>
      <c r="R27" s="159">
        <f t="shared" si="9"/>
        <v>0</v>
      </c>
      <c r="S27" s="159">
        <f>IF(M27=0,0,IF(BE27&lt;Parameters!$B$28,"Not Cap.",BR27))</f>
        <v>0</v>
      </c>
      <c r="U27" s="216"/>
      <c r="V27" s="217"/>
      <c r="W27" s="217"/>
      <c r="X27" s="217"/>
      <c r="Y27" s="217"/>
      <c r="Z27" s="217"/>
      <c r="AA27" s="70"/>
      <c r="AB27" s="252" t="str">
        <f t="shared" si="10"/>
        <v/>
      </c>
      <c r="AC27" s="253" t="str">
        <f t="shared" si="11"/>
        <v/>
      </c>
      <c r="AD27" s="253" t="str">
        <f>IF(H27&lt;=Parameters!$H$32,N27,"Not S.L.")</f>
        <v/>
      </c>
      <c r="AE27" s="253" t="str">
        <f t="shared" si="12"/>
        <v/>
      </c>
      <c r="AF27" s="70"/>
      <c r="AG27" s="70"/>
      <c r="AH27" s="70"/>
      <c r="AI27" s="70"/>
      <c r="AJ27" s="70"/>
      <c r="AK27" s="70"/>
      <c r="AL27" s="70"/>
      <c r="AM27" s="70"/>
      <c r="AN27" s="70"/>
      <c r="AO27" s="70"/>
      <c r="AP27" s="70"/>
      <c r="AQ27" s="70"/>
      <c r="AR27" s="70"/>
      <c r="AS27" s="70"/>
      <c r="AT27" s="70"/>
      <c r="AU27" s="70"/>
      <c r="AV27" s="70"/>
      <c r="AW27" s="70"/>
      <c r="AX27" s="70"/>
      <c r="AY27" s="70"/>
      <c r="AZ27" s="70"/>
      <c r="BA27" s="70"/>
      <c r="BC27" s="198" t="str">
        <f>IF(E27="F",(A27*D27),IF(E27="c",(J27*((100+Parameters!$C$13)/100)^M27),IF(E27="h",(J27*((100+Parameters!$C$13)/100)^M27),"")))</f>
        <v/>
      </c>
      <c r="BD27" s="231"/>
      <c r="BE27" s="144" t="str">
        <f>IF(E27="F",(A27*D27*F27),IF(E27="c",((A27*D27*F27)*((100+Parameters!$C$13)/100)^M27),IF(E27="h",((J27)*((100+Parameters!$C$13)/100)^M27),"")))</f>
        <v/>
      </c>
      <c r="BF27" s="69">
        <f t="shared" si="13"/>
        <v>0</v>
      </c>
      <c r="BG27" s="1"/>
      <c r="BH27" s="2">
        <f t="shared" si="14"/>
        <v>0</v>
      </c>
      <c r="BI27" s="2">
        <f t="shared" si="15"/>
        <v>0</v>
      </c>
      <c r="BJ27" s="2">
        <f t="shared" si="16"/>
        <v>0</v>
      </c>
      <c r="BK27" s="1"/>
      <c r="BL27" s="164" t="str">
        <f t="shared" si="17"/>
        <v/>
      </c>
      <c r="BM27" s="164" t="str">
        <f t="shared" si="18"/>
        <v/>
      </c>
      <c r="BN27" s="164" t="str">
        <f t="shared" si="19"/>
        <v/>
      </c>
      <c r="BO27" s="164" t="str">
        <f t="shared" si="20"/>
        <v/>
      </c>
      <c r="BP27" s="164" t="str">
        <f t="shared" si="21"/>
        <v/>
      </c>
      <c r="BQ27" s="164"/>
      <c r="BR27" s="164">
        <f>IF(A27="",0,((PMT(Parameters!$C$11/100,M27,,(N27*O27))*-1)-(R27/M27)))</f>
        <v>0</v>
      </c>
      <c r="BS27" s="1"/>
    </row>
    <row r="28" spans="1:71" s="196" customFormat="1" ht="16.5" customHeight="1" x14ac:dyDescent="0.2">
      <c r="A28" s="203"/>
      <c r="B28" s="327" t="str">
        <f>IF('Asset Management'!B26="","",'Asset Management'!B26)</f>
        <v/>
      </c>
      <c r="C28" s="326" t="str">
        <f>IF('Asset Management'!C26="","",'Asset Management'!C26)</f>
        <v/>
      </c>
      <c r="D28" s="194"/>
      <c r="E28" s="88"/>
      <c r="F28" s="229">
        <v>1</v>
      </c>
      <c r="G28" s="90" t="str">
        <f>IF(E28="C",(A28*D28*F28*((100-Parameters!$C$12)/100)^I28),IF(E28="H",(A28*D28*F28),IF(E28="F",(A28*D28*F28*((100-Parameters!$C$12)/100)^I28),"")))</f>
        <v/>
      </c>
      <c r="H28" s="91"/>
      <c r="I28" s="92" t="str">
        <f t="shared" si="5"/>
        <v/>
      </c>
      <c r="J28" s="92" t="str">
        <f>IF(E28="H",(A28*D28*F28*((100+Parameters!$C$12)/100)^I28),IF(E28="C",(A28*D28*F28),IF(E28="F",(A28*D28*F28*((100-Parameters!$C$13)/100)^M28),"")))</f>
        <v/>
      </c>
      <c r="K28" s="92" t="str">
        <f t="shared" si="6"/>
        <v/>
      </c>
      <c r="L28" s="92" t="str">
        <f>IF('Asset Management'!J26="","",'Asset Management'!J26)</f>
        <v/>
      </c>
      <c r="M28" s="91"/>
      <c r="N28" s="92" t="str">
        <f t="shared" si="7"/>
        <v/>
      </c>
      <c r="O28" s="86">
        <f>IF(BE28&lt;&gt;"",VLOOKUP(BE28,Parameters!$A$22:$D$26,3),0)</f>
        <v>0</v>
      </c>
      <c r="P28" s="86">
        <f>IF(BE28&lt;&gt;"",VLOOKUP(BE28,Parameters!$A$22:$D$26,4),0)</f>
        <v>0</v>
      </c>
      <c r="Q28" s="190">
        <f t="shared" si="8"/>
        <v>1</v>
      </c>
      <c r="R28" s="159">
        <f t="shared" si="9"/>
        <v>0</v>
      </c>
      <c r="S28" s="159">
        <f>IF(M28=0,0,IF(BE28&lt;Parameters!$B$28,"Not Cap.",BR28))</f>
        <v>0</v>
      </c>
      <c r="U28" s="216"/>
      <c r="V28" s="217"/>
      <c r="W28" s="218"/>
      <c r="X28" s="217"/>
      <c r="Y28" s="217"/>
      <c r="Z28" s="217"/>
      <c r="AA28" s="70"/>
      <c r="AB28" s="252" t="str">
        <f t="shared" si="10"/>
        <v/>
      </c>
      <c r="AC28" s="253" t="str">
        <f t="shared" si="11"/>
        <v/>
      </c>
      <c r="AD28" s="253" t="str">
        <f>IF(H28&lt;=Parameters!$H$32,N28,"Not S.L.")</f>
        <v/>
      </c>
      <c r="AE28" s="253" t="str">
        <f t="shared" si="12"/>
        <v/>
      </c>
      <c r="AF28" s="70"/>
      <c r="AG28" s="70"/>
      <c r="AH28" s="70"/>
      <c r="AI28" s="70"/>
      <c r="AJ28" s="70"/>
      <c r="AK28" s="70"/>
      <c r="AL28" s="70"/>
      <c r="AM28" s="70"/>
      <c r="AN28" s="70"/>
      <c r="AO28" s="70"/>
      <c r="AP28" s="70"/>
      <c r="AQ28" s="70"/>
      <c r="AR28" s="70"/>
      <c r="AS28" s="70"/>
      <c r="AT28" s="70"/>
      <c r="AU28" s="70"/>
      <c r="AV28" s="70"/>
      <c r="AW28" s="70"/>
      <c r="AX28" s="70"/>
      <c r="AY28" s="70"/>
      <c r="AZ28" s="70"/>
      <c r="BA28" s="70"/>
      <c r="BC28" s="198" t="str">
        <f>IF(E28="F",(A28*D28),IF(E28="c",(J28*((100+Parameters!$C$13)/100)^M28),IF(E28="h",(J28*((100+Parameters!$C$13)/100)^M28),"")))</f>
        <v/>
      </c>
      <c r="BD28" s="231"/>
      <c r="BE28" s="144" t="str">
        <f>IF(E28="F",(A28*D28*F28),IF(E28="c",((A28*D28*F28)*((100+Parameters!$C$13)/100)^M28),IF(E28="h",((J28)*((100+Parameters!$C$13)/100)^M28),"")))</f>
        <v/>
      </c>
      <c r="BF28" s="69">
        <f t="shared" si="13"/>
        <v>0</v>
      </c>
      <c r="BG28" s="1"/>
      <c r="BH28" s="2">
        <f t="shared" si="14"/>
        <v>0</v>
      </c>
      <c r="BI28" s="2">
        <f t="shared" si="15"/>
        <v>0</v>
      </c>
      <c r="BJ28" s="2">
        <f t="shared" si="16"/>
        <v>0</v>
      </c>
      <c r="BK28" s="1"/>
      <c r="BL28" s="164" t="str">
        <f t="shared" si="17"/>
        <v/>
      </c>
      <c r="BM28" s="164" t="str">
        <f t="shared" si="18"/>
        <v/>
      </c>
      <c r="BN28" s="164" t="str">
        <f t="shared" si="19"/>
        <v/>
      </c>
      <c r="BO28" s="164" t="str">
        <f t="shared" si="20"/>
        <v/>
      </c>
      <c r="BP28" s="164" t="str">
        <f t="shared" si="21"/>
        <v/>
      </c>
      <c r="BQ28" s="164"/>
      <c r="BR28" s="164">
        <f>IF(A28="",0,((PMT(Parameters!$C$11/100,M28,,(N28*O28))*-1)-(R28/M28)))</f>
        <v>0</v>
      </c>
      <c r="BS28" s="1"/>
    </row>
    <row r="29" spans="1:71" s="196" customFormat="1" ht="16.5" customHeight="1" x14ac:dyDescent="0.2">
      <c r="A29" s="203"/>
      <c r="B29" s="327" t="str">
        <f>IF('Asset Management'!B27="","",'Asset Management'!B27)</f>
        <v/>
      </c>
      <c r="C29" s="326" t="str">
        <f>IF('Asset Management'!C27="","",'Asset Management'!C27)</f>
        <v/>
      </c>
      <c r="D29" s="194"/>
      <c r="E29" s="88"/>
      <c r="F29" s="229">
        <v>1</v>
      </c>
      <c r="G29" s="90" t="str">
        <f>IF(E29="C",(A29*D29*F29*((100-Parameters!$C$12)/100)^I29),IF(E29="H",(A29*D29*F29),IF(E29="F",(A29*D29*F29*((100-Parameters!$C$12)/100)^I29),"")))</f>
        <v/>
      </c>
      <c r="H29" s="91"/>
      <c r="I29" s="92" t="str">
        <f t="shared" si="5"/>
        <v/>
      </c>
      <c r="J29" s="92" t="str">
        <f>IF(E29="H",(A29*D29*F29*((100+Parameters!$C$12)/100)^I29),IF(E29="C",(A29*D29*F29),IF(E29="F",(A29*D29*F29*((100-Parameters!$C$13)/100)^M29),"")))</f>
        <v/>
      </c>
      <c r="K29" s="92" t="str">
        <f t="shared" si="6"/>
        <v/>
      </c>
      <c r="L29" s="92" t="str">
        <f>IF('Asset Management'!J27="","",'Asset Management'!J27)</f>
        <v/>
      </c>
      <c r="M29" s="91"/>
      <c r="N29" s="92" t="str">
        <f t="shared" si="7"/>
        <v/>
      </c>
      <c r="O29" s="86">
        <f>IF(BE29&lt;&gt;"",VLOOKUP(BE29,Parameters!$A$22:$D$26,3),0)</f>
        <v>0</v>
      </c>
      <c r="P29" s="86">
        <f>IF(BE29&lt;&gt;"",VLOOKUP(BE29,Parameters!$A$22:$D$26,4),0)</f>
        <v>0</v>
      </c>
      <c r="Q29" s="190">
        <f t="shared" si="8"/>
        <v>1</v>
      </c>
      <c r="R29" s="159">
        <f t="shared" si="9"/>
        <v>0</v>
      </c>
      <c r="S29" s="159">
        <f>IF(M29=0,0,IF(BE29&lt;Parameters!$B$28,"Not Cap.",BR29))</f>
        <v>0</v>
      </c>
      <c r="U29" s="216"/>
      <c r="V29" s="217"/>
      <c r="W29" s="217"/>
      <c r="X29" s="217"/>
      <c r="Y29" s="217"/>
      <c r="Z29" s="217"/>
      <c r="AA29" s="70"/>
      <c r="AB29" s="252" t="str">
        <f t="shared" si="10"/>
        <v/>
      </c>
      <c r="AC29" s="253" t="str">
        <f t="shared" si="11"/>
        <v/>
      </c>
      <c r="AD29" s="253" t="str">
        <f>IF(H29&lt;=Parameters!$H$32,N29,"Not S.L.")</f>
        <v/>
      </c>
      <c r="AE29" s="253" t="str">
        <f t="shared" si="12"/>
        <v/>
      </c>
      <c r="AF29" s="70"/>
      <c r="AG29" s="70"/>
      <c r="AH29" s="70"/>
      <c r="AI29" s="70"/>
      <c r="AJ29" s="70"/>
      <c r="AK29" s="70"/>
      <c r="AL29" s="70"/>
      <c r="AM29" s="70"/>
      <c r="AN29" s="70"/>
      <c r="AO29" s="70"/>
      <c r="AP29" s="70"/>
      <c r="AQ29" s="70"/>
      <c r="AR29" s="70"/>
      <c r="AS29" s="70"/>
      <c r="AT29" s="70"/>
      <c r="AU29" s="70"/>
      <c r="AV29" s="70"/>
      <c r="AW29" s="70"/>
      <c r="AX29" s="70"/>
      <c r="AY29" s="70"/>
      <c r="AZ29" s="70"/>
      <c r="BA29" s="70"/>
      <c r="BC29" s="198" t="str">
        <f>IF(E29="F",(A29*D29),IF(E29="c",(J29*((100+Parameters!$C$13)/100)^M29),IF(E29="h",(J29*((100+Parameters!$C$13)/100)^M29),"")))</f>
        <v/>
      </c>
      <c r="BD29" s="231"/>
      <c r="BE29" s="144" t="str">
        <f>IF(E29="F",(A29*D29*F29),IF(E29="c",((A29*D29*F29)*((100+Parameters!$C$13)/100)^M29),IF(E29="h",((J29)*((100+Parameters!$C$13)/100)^M29),"")))</f>
        <v/>
      </c>
      <c r="BF29" s="69">
        <f t="shared" si="13"/>
        <v>0</v>
      </c>
      <c r="BG29" s="1"/>
      <c r="BH29" s="2">
        <f t="shared" si="14"/>
        <v>0</v>
      </c>
      <c r="BI29" s="2">
        <f t="shared" si="15"/>
        <v>0</v>
      </c>
      <c r="BJ29" s="2">
        <f t="shared" si="16"/>
        <v>0</v>
      </c>
      <c r="BK29" s="1"/>
      <c r="BL29" s="164" t="str">
        <f t="shared" si="17"/>
        <v/>
      </c>
      <c r="BM29" s="164" t="str">
        <f t="shared" si="18"/>
        <v/>
      </c>
      <c r="BN29" s="164" t="str">
        <f t="shared" si="19"/>
        <v/>
      </c>
      <c r="BO29" s="164" t="str">
        <f t="shared" si="20"/>
        <v/>
      </c>
      <c r="BP29" s="164" t="str">
        <f t="shared" si="21"/>
        <v/>
      </c>
      <c r="BQ29" s="164"/>
      <c r="BR29" s="164">
        <f>IF(A29="",0,((PMT(Parameters!$C$11/100,M29,,(N29*O29))*-1)-(R29/M29)))</f>
        <v>0</v>
      </c>
      <c r="BS29" s="1"/>
    </row>
    <row r="30" spans="1:71" s="196" customFormat="1" ht="16.5" customHeight="1" x14ac:dyDescent="0.2">
      <c r="A30" s="203"/>
      <c r="B30" s="327" t="str">
        <f>IF('Asset Management'!B28="","",'Asset Management'!B28)</f>
        <v/>
      </c>
      <c r="C30" s="326" t="str">
        <f>IF('Asset Management'!C28="","",'Asset Management'!C28)</f>
        <v/>
      </c>
      <c r="D30" s="194"/>
      <c r="E30" s="88"/>
      <c r="F30" s="229">
        <v>1</v>
      </c>
      <c r="G30" s="90" t="str">
        <f>IF(E30="C",(A30*D30*F30*((100-Parameters!$C$12)/100)^I30),IF(E30="H",(A30*D30*F30),IF(E30="F",(A30*D30*F30*((100-Parameters!$C$12)/100)^I30),"")))</f>
        <v/>
      </c>
      <c r="H30" s="91"/>
      <c r="I30" s="92" t="str">
        <f t="shared" si="5"/>
        <v/>
      </c>
      <c r="J30" s="92" t="str">
        <f>IF(E30="H",(A30*D30*F30*((100+Parameters!$C$12)/100)^I30),IF(E30="C",(A30*D30*F30),IF(E30="F",(A30*D30*F30*((100-Parameters!$C$13)/100)^M30),"")))</f>
        <v/>
      </c>
      <c r="K30" s="92" t="str">
        <f t="shared" si="6"/>
        <v/>
      </c>
      <c r="L30" s="92" t="str">
        <f>IF('Asset Management'!J28="","",'Asset Management'!J28)</f>
        <v/>
      </c>
      <c r="M30" s="91"/>
      <c r="N30" s="92" t="str">
        <f t="shared" si="7"/>
        <v/>
      </c>
      <c r="O30" s="86">
        <f>IF(BE30&lt;&gt;"",VLOOKUP(BE30,Parameters!$A$22:$D$26,3),0)</f>
        <v>0</v>
      </c>
      <c r="P30" s="86">
        <f>IF(BE30&lt;&gt;"",VLOOKUP(BE30,Parameters!$A$22:$D$26,4),0)</f>
        <v>0</v>
      </c>
      <c r="Q30" s="190">
        <f t="shared" si="8"/>
        <v>1</v>
      </c>
      <c r="R30" s="159">
        <f t="shared" si="9"/>
        <v>0</v>
      </c>
      <c r="S30" s="159">
        <f>IF(M30=0,0,IF(BE30&lt;Parameters!$B$28,"Not Cap.",BR30))</f>
        <v>0</v>
      </c>
      <c r="U30" s="216"/>
      <c r="V30" s="217"/>
      <c r="W30" s="217"/>
      <c r="X30" s="217"/>
      <c r="Y30" s="217"/>
      <c r="Z30" s="217"/>
      <c r="AA30" s="70"/>
      <c r="AB30" s="252" t="str">
        <f t="shared" si="10"/>
        <v/>
      </c>
      <c r="AC30" s="253" t="str">
        <f t="shared" si="11"/>
        <v/>
      </c>
      <c r="AD30" s="253" t="str">
        <f>IF(H30&lt;=Parameters!$H$32,N30,"Not S.L.")</f>
        <v/>
      </c>
      <c r="AE30" s="253" t="str">
        <f t="shared" si="12"/>
        <v/>
      </c>
      <c r="AF30" s="70"/>
      <c r="AG30" s="70"/>
      <c r="AH30" s="70"/>
      <c r="AI30" s="70"/>
      <c r="AJ30" s="70"/>
      <c r="AK30" s="70"/>
      <c r="AL30" s="70"/>
      <c r="AM30" s="70"/>
      <c r="AN30" s="70"/>
      <c r="AO30" s="70"/>
      <c r="AP30" s="70"/>
      <c r="AQ30" s="70"/>
      <c r="AR30" s="70"/>
      <c r="AS30" s="70"/>
      <c r="AT30" s="70"/>
      <c r="AU30" s="70"/>
      <c r="AV30" s="70"/>
      <c r="AW30" s="70"/>
      <c r="AX30" s="70"/>
      <c r="AY30" s="70"/>
      <c r="AZ30" s="70"/>
      <c r="BA30" s="70"/>
      <c r="BC30" s="198" t="str">
        <f>IF(E30="F",(A30*D30),IF(E30="c",(J30*((100+Parameters!$C$13)/100)^M30),IF(E30="h",(J30*((100+Parameters!$C$13)/100)^M30),"")))</f>
        <v/>
      </c>
      <c r="BD30" s="231"/>
      <c r="BE30" s="144" t="str">
        <f>IF(E30="F",(A30*D30*F30),IF(E30="c",((A30*D30*F30)*((100+Parameters!$C$13)/100)^M30),IF(E30="h",((J30)*((100+Parameters!$C$13)/100)^M30),"")))</f>
        <v/>
      </c>
      <c r="BF30" s="69">
        <f t="shared" si="13"/>
        <v>0</v>
      </c>
      <c r="BG30" s="1"/>
      <c r="BH30" s="2">
        <f t="shared" si="14"/>
        <v>0</v>
      </c>
      <c r="BI30" s="2">
        <f t="shared" si="15"/>
        <v>0</v>
      </c>
      <c r="BJ30" s="2">
        <f t="shared" si="16"/>
        <v>0</v>
      </c>
      <c r="BK30" s="1"/>
      <c r="BL30" s="164" t="str">
        <f t="shared" si="17"/>
        <v/>
      </c>
      <c r="BM30" s="164" t="str">
        <f t="shared" si="18"/>
        <v/>
      </c>
      <c r="BN30" s="164" t="str">
        <f t="shared" si="19"/>
        <v/>
      </c>
      <c r="BO30" s="164" t="str">
        <f t="shared" si="20"/>
        <v/>
      </c>
      <c r="BP30" s="164" t="str">
        <f t="shared" si="21"/>
        <v/>
      </c>
      <c r="BQ30" s="164"/>
      <c r="BR30" s="164">
        <f>IF(A30="",0,((PMT(Parameters!$C$11/100,M30,,(N30*O30))*-1)-(R30/M30)))</f>
        <v>0</v>
      </c>
      <c r="BS30" s="1"/>
    </row>
    <row r="31" spans="1:71" s="196" customFormat="1" ht="16.5" customHeight="1" x14ac:dyDescent="0.2">
      <c r="A31" s="203"/>
      <c r="B31" s="327" t="str">
        <f>IF('Asset Management'!B29="","",'Asset Management'!B29)</f>
        <v/>
      </c>
      <c r="C31" s="326" t="str">
        <f>IF('Asset Management'!C29="","",'Asset Management'!C29)</f>
        <v/>
      </c>
      <c r="D31" s="194"/>
      <c r="E31" s="88"/>
      <c r="F31" s="229">
        <v>1</v>
      </c>
      <c r="G31" s="90" t="str">
        <f>IF(E31="C",(A31*D31*F31*((100-Parameters!$C$12)/100)^I31),IF(E31="H",(A31*D31*F31),IF(E31="F",(A31*D31*F31*((100-Parameters!$C$12)/100)^I31),"")))</f>
        <v/>
      </c>
      <c r="H31" s="91"/>
      <c r="I31" s="92" t="str">
        <f t="shared" si="5"/>
        <v/>
      </c>
      <c r="J31" s="92" t="str">
        <f>IF(E31="H",(A31*D31*F31*((100+Parameters!$C$12)/100)^I31),IF(E31="C",(A31*D31*F31),IF(E31="F",(A31*D31*F31*((100-Parameters!$C$13)/100)^M31),"")))</f>
        <v/>
      </c>
      <c r="K31" s="92" t="str">
        <f t="shared" si="6"/>
        <v/>
      </c>
      <c r="L31" s="92" t="str">
        <f>IF('Asset Management'!J29="","",'Asset Management'!J29)</f>
        <v/>
      </c>
      <c r="M31" s="91"/>
      <c r="N31" s="92" t="str">
        <f t="shared" si="7"/>
        <v/>
      </c>
      <c r="O31" s="86">
        <f>IF(BE31&lt;&gt;"",VLOOKUP(BE31,Parameters!$A$22:$D$26,3),0)</f>
        <v>0</v>
      </c>
      <c r="P31" s="86">
        <f>IF(BE31&lt;&gt;"",VLOOKUP(BE31,Parameters!$A$22:$D$26,4),0)</f>
        <v>0</v>
      </c>
      <c r="Q31" s="190">
        <f t="shared" si="8"/>
        <v>1</v>
      </c>
      <c r="R31" s="159">
        <f t="shared" si="9"/>
        <v>0</v>
      </c>
      <c r="S31" s="159">
        <f>IF(M31=0,0,IF(BE31&lt;Parameters!$B$28,"Not Cap.",BR31))</f>
        <v>0</v>
      </c>
      <c r="U31" s="216"/>
      <c r="V31" s="217"/>
      <c r="W31" s="217"/>
      <c r="X31" s="217"/>
      <c r="Y31" s="217"/>
      <c r="Z31" s="217"/>
      <c r="AA31" s="70"/>
      <c r="AB31" s="252" t="str">
        <f t="shared" si="10"/>
        <v/>
      </c>
      <c r="AC31" s="253" t="str">
        <f t="shared" si="11"/>
        <v/>
      </c>
      <c r="AD31" s="253" t="str">
        <f>IF(H31&lt;=Parameters!$H$32,N31,"Not S.L.")</f>
        <v/>
      </c>
      <c r="AE31" s="253" t="str">
        <f t="shared" si="12"/>
        <v/>
      </c>
      <c r="AF31" s="70"/>
      <c r="AG31" s="70"/>
      <c r="AH31" s="70"/>
      <c r="AI31" s="70"/>
      <c r="AJ31" s="70"/>
      <c r="AK31" s="70"/>
      <c r="AL31" s="70"/>
      <c r="AM31" s="70"/>
      <c r="AN31" s="70"/>
      <c r="AO31" s="70"/>
      <c r="AP31" s="70"/>
      <c r="AQ31" s="70"/>
      <c r="AR31" s="70"/>
      <c r="AS31" s="70"/>
      <c r="AT31" s="70"/>
      <c r="AU31" s="70"/>
      <c r="AV31" s="70"/>
      <c r="AW31" s="70"/>
      <c r="AX31" s="70"/>
      <c r="AY31" s="70"/>
      <c r="AZ31" s="70"/>
      <c r="BA31" s="70"/>
      <c r="BC31" s="198" t="str">
        <f>IF(E31="F",(A31*D31),IF(E31="c",(J31*((100+Parameters!$C$13)/100)^M31),IF(E31="h",(J31*((100+Parameters!$C$13)/100)^M31),"")))</f>
        <v/>
      </c>
      <c r="BD31" s="231"/>
      <c r="BE31" s="144" t="str">
        <f>IF(E31="F",(A31*D31*F31),IF(E31="c",((A31*D31*F31)*((100+Parameters!$C$13)/100)^M31),IF(E31="h",((J31)*((100+Parameters!$C$13)/100)^M31),"")))</f>
        <v/>
      </c>
      <c r="BF31" s="69">
        <f t="shared" si="13"/>
        <v>0</v>
      </c>
      <c r="BG31" s="1"/>
      <c r="BH31" s="2">
        <f t="shared" si="14"/>
        <v>0</v>
      </c>
      <c r="BI31" s="2">
        <f t="shared" si="15"/>
        <v>0</v>
      </c>
      <c r="BJ31" s="2">
        <f t="shared" si="16"/>
        <v>0</v>
      </c>
      <c r="BK31" s="1"/>
      <c r="BL31" s="164" t="str">
        <f t="shared" si="17"/>
        <v/>
      </c>
      <c r="BM31" s="164" t="str">
        <f t="shared" si="18"/>
        <v/>
      </c>
      <c r="BN31" s="164" t="str">
        <f t="shared" si="19"/>
        <v/>
      </c>
      <c r="BO31" s="164" t="str">
        <f t="shared" si="20"/>
        <v/>
      </c>
      <c r="BP31" s="164" t="str">
        <f t="shared" si="21"/>
        <v/>
      </c>
      <c r="BQ31" s="164"/>
      <c r="BR31" s="164">
        <f>IF(A31="",0,((PMT(Parameters!$C$11/100,M31,,(N31*O31))*-1)-(R31/M31)))</f>
        <v>0</v>
      </c>
      <c r="BS31" s="1"/>
    </row>
    <row r="32" spans="1:71" ht="16.5" customHeight="1" x14ac:dyDescent="0.2">
      <c r="A32" s="203"/>
      <c r="B32" s="327" t="str">
        <f>IF('Asset Management'!B30="","",'Asset Management'!B30)</f>
        <v/>
      </c>
      <c r="C32" s="326" t="str">
        <f>IF('Asset Management'!C30="","",'Asset Management'!C30)</f>
        <v/>
      </c>
      <c r="D32" s="89"/>
      <c r="E32" s="88"/>
      <c r="F32" s="229">
        <v>1</v>
      </c>
      <c r="G32" s="90" t="str">
        <f>IF(E32="C",(A32*D32*F32*((100-Parameters!$C$12)/100)^I32),IF(E32="H",(A32*D32*F32),IF(E32="F",(A32*D32*F32*((100-Parameters!$C$12)/100)^I32),"")))</f>
        <v/>
      </c>
      <c r="H32" s="91"/>
      <c r="I32" s="92" t="str">
        <f t="shared" si="5"/>
        <v/>
      </c>
      <c r="J32" s="92" t="str">
        <f>IF(E32="H",(A32*D32*F32*((100+Parameters!$C$12)/100)^I32),IF(E32="C",(A32*D32*F32),IF(E32="F",(A32*D32*F32*((100-Parameters!$C$13)/100)^M32),"")))</f>
        <v/>
      </c>
      <c r="K32" s="92" t="str">
        <f t="shared" si="6"/>
        <v/>
      </c>
      <c r="L32" s="92" t="str">
        <f>IF('Asset Management'!J30="","",'Asset Management'!J30)</f>
        <v/>
      </c>
      <c r="M32" s="91"/>
      <c r="N32" s="92" t="str">
        <f t="shared" si="7"/>
        <v/>
      </c>
      <c r="O32" s="86">
        <f>IF(BE32&lt;&gt;"",VLOOKUP(BE32,Parameters!$A$22:$D$26,3),0)</f>
        <v>0</v>
      </c>
      <c r="P32" s="86">
        <f>IF(BE32&lt;&gt;"",VLOOKUP(BE32,Parameters!$A$22:$D$26,4),0)</f>
        <v>0</v>
      </c>
      <c r="Q32" s="190">
        <f t="shared" si="8"/>
        <v>1</v>
      </c>
      <c r="R32" s="159">
        <f t="shared" si="9"/>
        <v>0</v>
      </c>
      <c r="S32" s="159">
        <f>IF(M32=0,0,IF(BE32&lt;Parameters!$B$28,"Not Cap.",BR32))</f>
        <v>0</v>
      </c>
      <c r="T32" s="25"/>
      <c r="U32" s="216"/>
      <c r="V32" s="217"/>
      <c r="W32" s="217"/>
      <c r="X32" s="217"/>
      <c r="Y32" s="217"/>
      <c r="Z32" s="217"/>
      <c r="AA32" s="70"/>
      <c r="AB32" s="252" t="str">
        <f t="shared" si="10"/>
        <v/>
      </c>
      <c r="AC32" s="253" t="str">
        <f t="shared" si="11"/>
        <v/>
      </c>
      <c r="AD32" s="253" t="str">
        <f>IF(H32&lt;=Parameters!$H$32,N32,"Not S.L.")</f>
        <v/>
      </c>
      <c r="AE32" s="253" t="str">
        <f t="shared" si="12"/>
        <v/>
      </c>
      <c r="AF32" s="70"/>
      <c r="AG32" s="70"/>
      <c r="AH32" s="70"/>
      <c r="AI32" s="70"/>
      <c r="AJ32" s="70"/>
      <c r="AK32" s="70"/>
      <c r="AL32" s="70"/>
      <c r="AM32" s="70"/>
      <c r="AN32" s="70"/>
      <c r="AO32" s="70"/>
      <c r="AP32" s="70"/>
      <c r="AQ32" s="70"/>
      <c r="AR32" s="70"/>
      <c r="AS32" s="70"/>
      <c r="AT32" s="70"/>
      <c r="AU32" s="70"/>
      <c r="AV32" s="70"/>
      <c r="AW32" s="70"/>
      <c r="AX32" s="70"/>
      <c r="AY32" s="70"/>
      <c r="AZ32" s="70"/>
      <c r="BA32" s="70"/>
      <c r="BC32" s="42" t="str">
        <f>IF(E32="F",(A32*D32),IF(E32="c",(J32*((100+Parameters!$C$13)/100)^M32),IF(E32="h",(J32*((100+Parameters!$C$13)/100)^M32),"")))</f>
        <v/>
      </c>
      <c r="BD32" s="231"/>
      <c r="BE32" s="144" t="str">
        <f>IF(E32="F",(A32*D32*F32),IF(E32="c",((A32*D32*F32)*((100+Parameters!$C$13)/100)^M32),IF(E32="h",((J32)*((100+Parameters!$C$13)/100)^M32),"")))</f>
        <v/>
      </c>
      <c r="BF32" s="69">
        <f t="shared" si="13"/>
        <v>0</v>
      </c>
      <c r="BG32" s="1"/>
      <c r="BH32" s="2">
        <f t="shared" si="14"/>
        <v>0</v>
      </c>
      <c r="BI32" s="2">
        <f t="shared" si="15"/>
        <v>0</v>
      </c>
      <c r="BJ32" s="2">
        <f t="shared" si="16"/>
        <v>0</v>
      </c>
      <c r="BL32" s="164" t="str">
        <f t="shared" si="17"/>
        <v/>
      </c>
      <c r="BM32" s="164" t="str">
        <f t="shared" si="18"/>
        <v/>
      </c>
      <c r="BN32" s="164" t="str">
        <f t="shared" si="19"/>
        <v/>
      </c>
      <c r="BO32" s="164" t="str">
        <f t="shared" si="20"/>
        <v/>
      </c>
      <c r="BP32" s="164" t="str">
        <f t="shared" si="21"/>
        <v/>
      </c>
      <c r="BQ32" s="164"/>
      <c r="BR32" s="164">
        <f>IF(A32="",0,((PMT(Parameters!$C$11/100,M32,,(N32*O32))*-1)-(R32/M32)))</f>
        <v>0</v>
      </c>
    </row>
    <row r="33" spans="1:70" ht="16.5" customHeight="1" x14ac:dyDescent="0.2">
      <c r="A33" s="203"/>
      <c r="B33" s="327" t="str">
        <f>IF('Asset Management'!B31="","",'Asset Management'!B31)</f>
        <v/>
      </c>
      <c r="C33" s="326" t="str">
        <f>IF('Asset Management'!C31="","",'Asset Management'!C31)</f>
        <v/>
      </c>
      <c r="D33" s="89"/>
      <c r="E33" s="88"/>
      <c r="F33" s="229">
        <v>1</v>
      </c>
      <c r="G33" s="90" t="str">
        <f>IF(E33="C",(A33*D33*F33*((100-Parameters!$C$12)/100)^I33),IF(E33="H",(A33*D33*F33),IF(E33="F",(A33*D33*F33*((100-Parameters!$C$12)/100)^I33),"")))</f>
        <v/>
      </c>
      <c r="H33" s="91"/>
      <c r="I33" s="92" t="str">
        <f t="shared" si="5"/>
        <v/>
      </c>
      <c r="J33" s="92" t="str">
        <f>IF(E33="H",(A33*D33*F33*((100+Parameters!$C$12)/100)^I33),IF(E33="C",(A33*D33*F33),IF(E33="F",(A33*D33*F33*((100-Parameters!$C$13)/100)^M33),"")))</f>
        <v/>
      </c>
      <c r="K33" s="92" t="str">
        <f t="shared" si="6"/>
        <v/>
      </c>
      <c r="L33" s="92" t="str">
        <f>IF('Asset Management'!J31="","",'Asset Management'!J31)</f>
        <v/>
      </c>
      <c r="M33" s="91"/>
      <c r="N33" s="92" t="str">
        <f t="shared" si="7"/>
        <v/>
      </c>
      <c r="O33" s="86">
        <f>IF(BE33&lt;&gt;"",VLOOKUP(BE33,Parameters!$A$22:$D$26,3),0)</f>
        <v>0</v>
      </c>
      <c r="P33" s="86">
        <f>IF(BE33&lt;&gt;"",VLOOKUP(BE33,Parameters!$A$22:$D$26,4),0)</f>
        <v>0</v>
      </c>
      <c r="Q33" s="190">
        <f t="shared" si="8"/>
        <v>1</v>
      </c>
      <c r="R33" s="159">
        <f t="shared" si="9"/>
        <v>0</v>
      </c>
      <c r="S33" s="159">
        <f>IF(M33=0,0,IF(BE33&lt;Parameters!$B$28,"Not Cap.",BR33))</f>
        <v>0</v>
      </c>
      <c r="T33" s="25"/>
      <c r="U33" s="216"/>
      <c r="V33" s="217"/>
      <c r="W33" s="217"/>
      <c r="X33" s="217"/>
      <c r="Y33" s="217"/>
      <c r="Z33" s="217"/>
      <c r="AA33" s="70"/>
      <c r="AB33" s="252" t="str">
        <f t="shared" si="10"/>
        <v/>
      </c>
      <c r="AC33" s="253" t="str">
        <f t="shared" si="11"/>
        <v/>
      </c>
      <c r="AD33" s="253" t="str">
        <f>IF(H33&lt;=Parameters!$H$32,N33,"Not S.L.")</f>
        <v/>
      </c>
      <c r="AE33" s="253" t="str">
        <f t="shared" si="12"/>
        <v/>
      </c>
      <c r="AF33" s="70"/>
      <c r="AG33" s="70"/>
      <c r="AH33" s="70"/>
      <c r="AI33" s="70"/>
      <c r="AJ33" s="70"/>
      <c r="AK33" s="70"/>
      <c r="AL33" s="70"/>
      <c r="AM33" s="70"/>
      <c r="AN33" s="70"/>
      <c r="AO33" s="70"/>
      <c r="AP33" s="70"/>
      <c r="AQ33" s="70"/>
      <c r="AR33" s="70"/>
      <c r="AS33" s="70"/>
      <c r="AT33" s="70"/>
      <c r="AU33" s="70"/>
      <c r="AV33" s="70"/>
      <c r="AW33" s="70"/>
      <c r="AX33" s="70"/>
      <c r="AY33" s="70"/>
      <c r="AZ33" s="70"/>
      <c r="BA33" s="70"/>
      <c r="BC33" s="42" t="str">
        <f>IF(E33="F",(A33*D33),IF(E33="c",(J33*((100+Parameters!$C$13)/100)^M33),IF(E33="h",(J33*((100+Parameters!$C$13)/100)^M33),"")))</f>
        <v/>
      </c>
      <c r="BD33" s="231"/>
      <c r="BE33" s="144" t="str">
        <f>IF(E33="F",(A33*D33*F33),IF(E33="c",((A33*D33*F33)*((100+Parameters!$C$13)/100)^M33),IF(E33="h",((J33)*((100+Parameters!$C$13)/100)^M33),"")))</f>
        <v/>
      </c>
      <c r="BF33" s="69">
        <f t="shared" si="13"/>
        <v>0</v>
      </c>
      <c r="BG33" s="1"/>
      <c r="BH33" s="2">
        <f t="shared" si="14"/>
        <v>0</v>
      </c>
      <c r="BI33" s="2">
        <f t="shared" si="15"/>
        <v>0</v>
      </c>
      <c r="BJ33" s="2">
        <f t="shared" si="16"/>
        <v>0</v>
      </c>
      <c r="BL33" s="164" t="str">
        <f t="shared" si="17"/>
        <v/>
      </c>
      <c r="BM33" s="164" t="str">
        <f t="shared" si="18"/>
        <v/>
      </c>
      <c r="BN33" s="164" t="str">
        <f t="shared" si="19"/>
        <v/>
      </c>
      <c r="BO33" s="164" t="str">
        <f t="shared" si="20"/>
        <v/>
      </c>
      <c r="BP33" s="164" t="str">
        <f t="shared" si="21"/>
        <v/>
      </c>
      <c r="BQ33" s="164"/>
      <c r="BR33" s="164">
        <f>IF(A33="",0,((PMT(Parameters!$C$11/100,M33,,(N33*O33))*-1)-(R33/M33)))</f>
        <v>0</v>
      </c>
    </row>
    <row r="34" spans="1:70" ht="16.5" customHeight="1" x14ac:dyDescent="0.2">
      <c r="A34" s="203"/>
      <c r="B34" s="327" t="str">
        <f>IF('Asset Management'!B32="","",'Asset Management'!B32)</f>
        <v/>
      </c>
      <c r="C34" s="326" t="str">
        <f>IF('Asset Management'!C32="","",'Asset Management'!C32)</f>
        <v/>
      </c>
      <c r="D34" s="89"/>
      <c r="E34" s="88"/>
      <c r="F34" s="229">
        <v>1</v>
      </c>
      <c r="G34" s="90" t="str">
        <f>IF(E34="C",(A34*D34*F34*((100-Parameters!$C$12)/100)^I34),IF(E34="H",(A34*D34*F34),IF(E34="F",(A34*D34*F34*((100-Parameters!$C$12)/100)^I34),"")))</f>
        <v/>
      </c>
      <c r="H34" s="91"/>
      <c r="I34" s="92" t="str">
        <f t="shared" si="5"/>
        <v/>
      </c>
      <c r="J34" s="92" t="str">
        <f>IF(E34="H",(A34*D34*F34*((100+Parameters!$C$12)/100)^I34),IF(E34="C",(A34*D34*F34),IF(E34="F",(A34*D34*F34*((100-Parameters!$C$13)/100)^M34),"")))</f>
        <v/>
      </c>
      <c r="K34" s="92" t="str">
        <f t="shared" si="6"/>
        <v/>
      </c>
      <c r="L34" s="92" t="str">
        <f>IF('Asset Management'!J32="","",'Asset Management'!J32)</f>
        <v/>
      </c>
      <c r="M34" s="91"/>
      <c r="N34" s="92" t="str">
        <f t="shared" si="7"/>
        <v/>
      </c>
      <c r="O34" s="86">
        <f>IF(BE34&lt;&gt;"",VLOOKUP(BE34,Parameters!$A$22:$D$26,3),0)</f>
        <v>0</v>
      </c>
      <c r="P34" s="86">
        <f>IF(BE34&lt;&gt;"",VLOOKUP(BE34,Parameters!$A$22:$D$26,4),0)</f>
        <v>0</v>
      </c>
      <c r="Q34" s="190">
        <f t="shared" si="8"/>
        <v>1</v>
      </c>
      <c r="R34" s="159">
        <f t="shared" si="9"/>
        <v>0</v>
      </c>
      <c r="S34" s="159">
        <f>IF(M34=0,0,IF(BE34&lt;Parameters!$B$28,"Not Cap.",BR34))</f>
        <v>0</v>
      </c>
      <c r="T34" s="25"/>
      <c r="U34" s="216"/>
      <c r="V34" s="217"/>
      <c r="W34" s="217"/>
      <c r="X34" s="217"/>
      <c r="Y34" s="217"/>
      <c r="Z34" s="217"/>
      <c r="AA34" s="70"/>
      <c r="AB34" s="252" t="str">
        <f t="shared" si="10"/>
        <v/>
      </c>
      <c r="AC34" s="253" t="str">
        <f t="shared" si="11"/>
        <v/>
      </c>
      <c r="AD34" s="253" t="str">
        <f>IF(H34&lt;=Parameters!$H$32,N34,"Not S.L.")</f>
        <v/>
      </c>
      <c r="AE34" s="253" t="str">
        <f t="shared" si="12"/>
        <v/>
      </c>
      <c r="AF34" s="70"/>
      <c r="AG34" s="70"/>
      <c r="AH34" s="70"/>
      <c r="AI34" s="70"/>
      <c r="AJ34" s="70"/>
      <c r="AK34" s="70"/>
      <c r="AL34" s="70"/>
      <c r="AM34" s="70"/>
      <c r="AN34" s="70"/>
      <c r="AO34" s="70"/>
      <c r="AP34" s="70"/>
      <c r="AQ34" s="70"/>
      <c r="AR34" s="70"/>
      <c r="AS34" s="70"/>
      <c r="AT34" s="70"/>
      <c r="AU34" s="70"/>
      <c r="AV34" s="70"/>
      <c r="AW34" s="70"/>
      <c r="AX34" s="70"/>
      <c r="AY34" s="70"/>
      <c r="AZ34" s="70"/>
      <c r="BA34" s="70"/>
      <c r="BC34" s="42" t="str">
        <f>IF(E34="F",(A34*D34),IF(E34="c",(J34*((100+Parameters!$C$13)/100)^M34),IF(E34="h",(J34*((100+Parameters!$C$13)/100)^M34),"")))</f>
        <v/>
      </c>
      <c r="BD34" s="231"/>
      <c r="BE34" s="144" t="str">
        <f>IF(E34="F",(A34*D34*F34),IF(E34="c",((A34*D34*F34)*((100+Parameters!$C$13)/100)^M34),IF(E34="h",((J34)*((100+Parameters!$C$13)/100)^M34),"")))</f>
        <v/>
      </c>
      <c r="BF34" s="69">
        <f t="shared" si="13"/>
        <v>0</v>
      </c>
      <c r="BG34" s="1"/>
      <c r="BH34" s="2">
        <f t="shared" si="14"/>
        <v>0</v>
      </c>
      <c r="BI34" s="2">
        <f t="shared" si="15"/>
        <v>0</v>
      </c>
      <c r="BJ34" s="2">
        <f t="shared" si="16"/>
        <v>0</v>
      </c>
      <c r="BL34" s="164" t="str">
        <f t="shared" si="17"/>
        <v/>
      </c>
      <c r="BM34" s="164" t="str">
        <f t="shared" si="18"/>
        <v/>
      </c>
      <c r="BN34" s="164" t="str">
        <f t="shared" si="19"/>
        <v/>
      </c>
      <c r="BO34" s="164" t="str">
        <f t="shared" si="20"/>
        <v/>
      </c>
      <c r="BP34" s="164" t="str">
        <f t="shared" si="21"/>
        <v/>
      </c>
      <c r="BQ34" s="164"/>
      <c r="BR34" s="164">
        <f>IF(A34="",0,((PMT(Parameters!$C$11/100,M34,,(N34*O34))*-1)-(R34/M34)))</f>
        <v>0</v>
      </c>
    </row>
    <row r="35" spans="1:70" ht="16.5" customHeight="1" x14ac:dyDescent="0.2">
      <c r="A35" s="203"/>
      <c r="B35" s="327" t="str">
        <f>IF('Asset Management'!B33="","",'Asset Management'!B33)</f>
        <v/>
      </c>
      <c r="C35" s="326" t="str">
        <f>IF('Asset Management'!C33="","",'Asset Management'!C33)</f>
        <v/>
      </c>
      <c r="D35" s="89"/>
      <c r="E35" s="88"/>
      <c r="F35" s="229">
        <v>1</v>
      </c>
      <c r="G35" s="90" t="str">
        <f>IF(E35="C",(A35*D35*F35*((100-Parameters!$C$12)/100)^I35),IF(E35="H",(A35*D35*F35),IF(E35="F",(A35*D35*F35*((100-Parameters!$C$12)/100)^I35),"")))</f>
        <v/>
      </c>
      <c r="H35" s="91"/>
      <c r="I35" s="92" t="str">
        <f t="shared" si="5"/>
        <v/>
      </c>
      <c r="J35" s="92" t="str">
        <f>IF(E35="H",(A35*D35*F35*((100+Parameters!$C$12)/100)^I35),IF(E35="C",(A35*D35*F35),IF(E35="F",(A35*D35*F35*((100-Parameters!$C$13)/100)^M35),"")))</f>
        <v/>
      </c>
      <c r="K35" s="92" t="str">
        <f t="shared" si="6"/>
        <v/>
      </c>
      <c r="L35" s="92" t="str">
        <f>IF('Asset Management'!J33="","",'Asset Management'!J33)</f>
        <v/>
      </c>
      <c r="M35" s="91"/>
      <c r="N35" s="92" t="str">
        <f t="shared" si="7"/>
        <v/>
      </c>
      <c r="O35" s="86">
        <f>IF(BE35&lt;&gt;"",VLOOKUP(BE35,Parameters!$A$22:$D$26,3),0)</f>
        <v>0</v>
      </c>
      <c r="P35" s="86">
        <f>IF(BE35&lt;&gt;"",VLOOKUP(BE35,Parameters!$A$22:$D$26,4),0)</f>
        <v>0</v>
      </c>
      <c r="Q35" s="190">
        <f t="shared" si="8"/>
        <v>1</v>
      </c>
      <c r="R35" s="159">
        <f t="shared" si="9"/>
        <v>0</v>
      </c>
      <c r="S35" s="159">
        <f>IF(M35=0,0,IF(BE35&lt;Parameters!$B$28,"Not Cap.",BR35))</f>
        <v>0</v>
      </c>
      <c r="T35" s="25"/>
      <c r="U35" s="216"/>
      <c r="V35" s="217"/>
      <c r="W35" s="217"/>
      <c r="X35" s="217"/>
      <c r="Y35" s="217"/>
      <c r="Z35" s="217"/>
      <c r="AA35" s="70"/>
      <c r="AB35" s="252" t="str">
        <f t="shared" si="10"/>
        <v/>
      </c>
      <c r="AC35" s="253" t="str">
        <f t="shared" si="11"/>
        <v/>
      </c>
      <c r="AD35" s="253" t="str">
        <f>IF(H35&lt;=Parameters!$H$32,N35,"Not S.L.")</f>
        <v/>
      </c>
      <c r="AE35" s="253" t="str">
        <f t="shared" si="12"/>
        <v/>
      </c>
      <c r="AF35" s="70"/>
      <c r="AG35" s="70"/>
      <c r="AH35" s="70"/>
      <c r="AI35" s="70"/>
      <c r="AJ35" s="70"/>
      <c r="AK35" s="70"/>
      <c r="AL35" s="70"/>
      <c r="AM35" s="70"/>
      <c r="AN35" s="70"/>
      <c r="AO35" s="70"/>
      <c r="AP35" s="70"/>
      <c r="AQ35" s="70"/>
      <c r="AR35" s="70"/>
      <c r="AS35" s="70"/>
      <c r="AT35" s="70"/>
      <c r="AU35" s="70"/>
      <c r="AV35" s="70"/>
      <c r="AW35" s="70"/>
      <c r="AX35" s="70"/>
      <c r="AY35" s="70"/>
      <c r="AZ35" s="70"/>
      <c r="BA35" s="70"/>
      <c r="BC35" s="42" t="str">
        <f>IF(E35="F",(A35*D35),IF(E35="c",(J35*((100+Parameters!$C$13)/100)^M35),IF(E35="h",(J35*((100+Parameters!$C$13)/100)^M35),"")))</f>
        <v/>
      </c>
      <c r="BD35" s="231"/>
      <c r="BE35" s="144" t="str">
        <f>IF(E35="F",(A35*D35*F35),IF(E35="c",((A35*D35*F35)*((100+Parameters!$C$13)/100)^M35),IF(E35="h",((J35)*((100+Parameters!$C$13)/100)^M35),"")))</f>
        <v/>
      </c>
      <c r="BF35" s="69">
        <f t="shared" si="13"/>
        <v>0</v>
      </c>
      <c r="BG35" s="1"/>
      <c r="BH35" s="2">
        <f t="shared" si="14"/>
        <v>0</v>
      </c>
      <c r="BI35" s="2">
        <f t="shared" si="15"/>
        <v>0</v>
      </c>
      <c r="BJ35" s="2">
        <f t="shared" si="16"/>
        <v>0</v>
      </c>
      <c r="BL35" s="164" t="str">
        <f t="shared" si="17"/>
        <v/>
      </c>
      <c r="BM35" s="164" t="str">
        <f t="shared" si="18"/>
        <v/>
      </c>
      <c r="BN35" s="164" t="str">
        <f t="shared" si="19"/>
        <v/>
      </c>
      <c r="BO35" s="164" t="str">
        <f t="shared" si="20"/>
        <v/>
      </c>
      <c r="BP35" s="164" t="str">
        <f t="shared" si="21"/>
        <v/>
      </c>
      <c r="BQ35" s="164"/>
      <c r="BR35" s="164">
        <f>IF(A35="",0,((PMT(Parameters!$C$11/100,M35,,(N35*O35))*-1)-(R35/M35)))</f>
        <v>0</v>
      </c>
    </row>
    <row r="36" spans="1:70" ht="16.5" customHeight="1" x14ac:dyDescent="0.2">
      <c r="A36" s="203"/>
      <c r="B36" s="327" t="str">
        <f>IF('Asset Management'!B34="","",'Asset Management'!B34)</f>
        <v/>
      </c>
      <c r="C36" s="326" t="str">
        <f>IF('Asset Management'!C34="","",'Asset Management'!C34)</f>
        <v/>
      </c>
      <c r="D36" s="89"/>
      <c r="E36" s="88"/>
      <c r="F36" s="229">
        <v>1</v>
      </c>
      <c r="G36" s="90" t="str">
        <f>IF(E36="C",(A36*D36*F36*((100-Parameters!$C$12)/100)^I36),IF(E36="H",(A36*D36*F36),IF(E36="F",(A36*D36*F36*((100-Parameters!$C$12)/100)^I36),"")))</f>
        <v/>
      </c>
      <c r="H36" s="91"/>
      <c r="I36" s="92" t="str">
        <f t="shared" si="5"/>
        <v/>
      </c>
      <c r="J36" s="92" t="str">
        <f>IF(E36="H",(A36*D36*F36*((100+Parameters!$C$12)/100)^I36),IF(E36="C",(A36*D36*F36),IF(E36="F",(A36*D36*F36*((100-Parameters!$C$13)/100)^M36),"")))</f>
        <v/>
      </c>
      <c r="K36" s="92" t="str">
        <f t="shared" si="6"/>
        <v/>
      </c>
      <c r="L36" s="92" t="str">
        <f>IF('Asset Management'!J34="","",'Asset Management'!J34)</f>
        <v/>
      </c>
      <c r="M36" s="91"/>
      <c r="N36" s="92" t="str">
        <f t="shared" si="7"/>
        <v/>
      </c>
      <c r="O36" s="86">
        <f>IF(BE36&lt;&gt;"",VLOOKUP(BE36,Parameters!$A$22:$D$26,3),0)</f>
        <v>0</v>
      </c>
      <c r="P36" s="86">
        <f>IF(BE36&lt;&gt;"",VLOOKUP(BE36,Parameters!$A$22:$D$26,4),0)</f>
        <v>0</v>
      </c>
      <c r="Q36" s="190">
        <f t="shared" si="8"/>
        <v>1</v>
      </c>
      <c r="R36" s="159">
        <f t="shared" si="9"/>
        <v>0</v>
      </c>
      <c r="S36" s="159">
        <f>IF(M36=0,0,IF(BE36&lt;Parameters!$B$28,"Not Cap.",BR36))</f>
        <v>0</v>
      </c>
      <c r="T36" s="25"/>
      <c r="U36" s="216"/>
      <c r="V36" s="217"/>
      <c r="W36" s="217"/>
      <c r="X36" s="217"/>
      <c r="Y36" s="217"/>
      <c r="Z36" s="217"/>
      <c r="AA36" s="70"/>
      <c r="AB36" s="252" t="str">
        <f t="shared" si="10"/>
        <v/>
      </c>
      <c r="AC36" s="253" t="str">
        <f t="shared" si="11"/>
        <v/>
      </c>
      <c r="AD36" s="253" t="str">
        <f>IF(H36&lt;=Parameters!$H$32,N36,"Not S.L.")</f>
        <v/>
      </c>
      <c r="AE36" s="253" t="str">
        <f t="shared" si="12"/>
        <v/>
      </c>
      <c r="AF36" s="70"/>
      <c r="AG36" s="70"/>
      <c r="AH36" s="70"/>
      <c r="AI36" s="70"/>
      <c r="AJ36" s="70"/>
      <c r="AK36" s="70"/>
      <c r="AL36" s="70"/>
      <c r="AM36" s="70"/>
      <c r="AN36" s="70"/>
      <c r="AO36" s="70"/>
      <c r="AP36" s="70"/>
      <c r="AQ36" s="70"/>
      <c r="AR36" s="70"/>
      <c r="AS36" s="70"/>
      <c r="AT36" s="70"/>
      <c r="AU36" s="70"/>
      <c r="AV36" s="70"/>
      <c r="AW36" s="70"/>
      <c r="AX36" s="70"/>
      <c r="AY36" s="70"/>
      <c r="AZ36" s="70"/>
      <c r="BA36" s="70"/>
      <c r="BC36" s="42" t="str">
        <f>IF(E36="F",(A36*D36),IF(E36="c",(J36*((100+Parameters!$C$13)/100)^M36),IF(E36="h",(J36*((100+Parameters!$C$13)/100)^M36),"")))</f>
        <v/>
      </c>
      <c r="BD36" s="231"/>
      <c r="BE36" s="144" t="str">
        <f>IF(E36="F",(A36*D36*F36),IF(E36="c",((A36*D36*F36)*((100+Parameters!$C$13)/100)^M36),IF(E36="h",((J36)*((100+Parameters!$C$13)/100)^M36),"")))</f>
        <v/>
      </c>
      <c r="BF36" s="69">
        <f t="shared" si="13"/>
        <v>0</v>
      </c>
      <c r="BG36" s="1"/>
      <c r="BH36" s="2">
        <f t="shared" si="14"/>
        <v>0</v>
      </c>
      <c r="BI36" s="2">
        <f t="shared" si="15"/>
        <v>0</v>
      </c>
      <c r="BJ36" s="2">
        <f t="shared" si="16"/>
        <v>0</v>
      </c>
      <c r="BL36" s="164" t="str">
        <f t="shared" si="17"/>
        <v/>
      </c>
      <c r="BM36" s="164" t="str">
        <f t="shared" si="18"/>
        <v/>
      </c>
      <c r="BN36" s="164" t="str">
        <f t="shared" si="19"/>
        <v/>
      </c>
      <c r="BO36" s="164" t="str">
        <f t="shared" si="20"/>
        <v/>
      </c>
      <c r="BP36" s="164" t="str">
        <f t="shared" si="21"/>
        <v/>
      </c>
      <c r="BQ36" s="164"/>
      <c r="BR36" s="164">
        <f>IF(A36="",0,((PMT(Parameters!$C$11/100,M36,,(N36*O36))*-1)-(R36/M36)))</f>
        <v>0</v>
      </c>
    </row>
    <row r="37" spans="1:70" ht="16.5" customHeight="1" x14ac:dyDescent="0.2">
      <c r="A37" s="203"/>
      <c r="B37" s="327" t="str">
        <f>IF('Asset Management'!B35="","",'Asset Management'!B35)</f>
        <v/>
      </c>
      <c r="C37" s="326" t="str">
        <f>IF('Asset Management'!C35="","",'Asset Management'!C35)</f>
        <v/>
      </c>
      <c r="D37" s="89"/>
      <c r="E37" s="88"/>
      <c r="F37" s="229">
        <v>1</v>
      </c>
      <c r="G37" s="90" t="str">
        <f>IF(E37="C",(A37*D37*F37*((100-Parameters!$C$12)/100)^I37),IF(E37="H",(A37*D37*F37),IF(E37="F",(A37*D37*F37*((100-Parameters!$C$12)/100)^I37),"")))</f>
        <v/>
      </c>
      <c r="H37" s="91"/>
      <c r="I37" s="92" t="str">
        <f t="shared" si="5"/>
        <v/>
      </c>
      <c r="J37" s="92" t="str">
        <f>IF(E37="H",(A37*D37*F37*((100+Parameters!$C$12)/100)^I37),IF(E37="C",(A37*D37*F37),IF(E37="F",(A37*D37*F37*((100-Parameters!$C$13)/100)^M37),"")))</f>
        <v/>
      </c>
      <c r="K37" s="92" t="str">
        <f t="shared" si="6"/>
        <v/>
      </c>
      <c r="L37" s="92" t="str">
        <f>IF('Asset Management'!J35="","",'Asset Management'!J35)</f>
        <v/>
      </c>
      <c r="M37" s="91"/>
      <c r="N37" s="92" t="str">
        <f t="shared" si="7"/>
        <v/>
      </c>
      <c r="O37" s="86">
        <f>IF(BE37&lt;&gt;"",VLOOKUP(BE37,Parameters!$A$22:$D$26,3),0)</f>
        <v>0</v>
      </c>
      <c r="P37" s="86">
        <f>IF(BE37&lt;&gt;"",VLOOKUP(BE37,Parameters!$A$22:$D$26,4),0)</f>
        <v>0</v>
      </c>
      <c r="Q37" s="190">
        <f t="shared" si="8"/>
        <v>1</v>
      </c>
      <c r="R37" s="159">
        <f t="shared" si="9"/>
        <v>0</v>
      </c>
      <c r="S37" s="159">
        <f>IF(M37=0,0,IF(BE37&lt;Parameters!$B$28,"Not Cap.",BR37))</f>
        <v>0</v>
      </c>
      <c r="T37" s="25"/>
      <c r="U37" s="216"/>
      <c r="V37" s="217"/>
      <c r="W37" s="217"/>
      <c r="X37" s="217"/>
      <c r="Y37" s="217"/>
      <c r="Z37" s="217"/>
      <c r="AA37" s="70"/>
      <c r="AB37" s="252" t="str">
        <f t="shared" si="10"/>
        <v/>
      </c>
      <c r="AC37" s="253" t="str">
        <f t="shared" si="11"/>
        <v/>
      </c>
      <c r="AD37" s="253" t="str">
        <f>IF(H37&lt;=Parameters!$H$32,N37,"Not S.L.")</f>
        <v/>
      </c>
      <c r="AE37" s="253" t="str">
        <f t="shared" si="12"/>
        <v/>
      </c>
      <c r="AF37" s="70"/>
      <c r="AG37" s="70"/>
      <c r="AH37" s="70"/>
      <c r="AI37" s="70"/>
      <c r="AJ37" s="70"/>
      <c r="AK37" s="70"/>
      <c r="AL37" s="70"/>
      <c r="AM37" s="70"/>
      <c r="AN37" s="70"/>
      <c r="AO37" s="70"/>
      <c r="AP37" s="70"/>
      <c r="AQ37" s="70"/>
      <c r="AR37" s="70"/>
      <c r="AS37" s="70"/>
      <c r="AT37" s="70"/>
      <c r="AU37" s="70"/>
      <c r="AV37" s="70"/>
      <c r="AW37" s="70"/>
      <c r="AX37" s="70"/>
      <c r="AY37" s="70"/>
      <c r="AZ37" s="70"/>
      <c r="BA37" s="70"/>
      <c r="BC37" s="42" t="str">
        <f>IF(E37="F",(A37*D37),IF(E37="c",(J37*((100+Parameters!$C$13)/100)^M37),IF(E37="h",(J37*((100+Parameters!$C$13)/100)^M37),"")))</f>
        <v/>
      </c>
      <c r="BD37" s="231"/>
      <c r="BE37" s="144" t="str">
        <f>IF(E37="F",(A37*D37*F37),IF(E37="c",((A37*D37*F37)*((100+Parameters!$C$13)/100)^M37),IF(E37="h",((J37)*((100+Parameters!$C$13)/100)^M37),"")))</f>
        <v/>
      </c>
      <c r="BF37" s="69">
        <f t="shared" si="13"/>
        <v>0</v>
      </c>
      <c r="BG37" s="1"/>
      <c r="BH37" s="2">
        <f t="shared" si="14"/>
        <v>0</v>
      </c>
      <c r="BI37" s="2">
        <f t="shared" si="15"/>
        <v>0</v>
      </c>
      <c r="BJ37" s="2">
        <f t="shared" si="16"/>
        <v>0</v>
      </c>
      <c r="BL37" s="164" t="str">
        <f t="shared" si="17"/>
        <v/>
      </c>
      <c r="BM37" s="164" t="str">
        <f t="shared" si="18"/>
        <v/>
      </c>
      <c r="BN37" s="164" t="str">
        <f t="shared" si="19"/>
        <v/>
      </c>
      <c r="BO37" s="164" t="str">
        <f t="shared" si="20"/>
        <v/>
      </c>
      <c r="BP37" s="164" t="str">
        <f t="shared" si="21"/>
        <v/>
      </c>
      <c r="BQ37" s="164"/>
      <c r="BR37" s="164">
        <f>IF(A37="",0,((PMT(Parameters!$C$11/100,M37,,(N37*O37))*-1)-(R37/M37)))</f>
        <v>0</v>
      </c>
    </row>
    <row r="38" spans="1:70" ht="16.5" customHeight="1" x14ac:dyDescent="0.2">
      <c r="A38" s="203"/>
      <c r="B38" s="327" t="str">
        <f>IF('Asset Management'!B36="","",'Asset Management'!B36)</f>
        <v/>
      </c>
      <c r="C38" s="326" t="str">
        <f>IF('Asset Management'!C36="","",'Asset Management'!C36)</f>
        <v/>
      </c>
      <c r="D38" s="89"/>
      <c r="E38" s="88"/>
      <c r="F38" s="229">
        <v>1</v>
      </c>
      <c r="G38" s="90" t="str">
        <f>IF(E38="C",(A38*D38*F38*((100-Parameters!$C$12)/100)^I38),IF(E38="H",(A38*D38*F38),IF(E38="F",(A38*D38*F38*((100-Parameters!$C$12)/100)^I38),"")))</f>
        <v/>
      </c>
      <c r="H38" s="91"/>
      <c r="I38" s="92" t="str">
        <f t="shared" si="5"/>
        <v/>
      </c>
      <c r="J38" s="92" t="str">
        <f>IF(E38="H",(A38*D38*F38*((100+Parameters!$C$12)/100)^I38),IF(E38="C",(A38*D38*F38),IF(E38="F",(A38*D38*F38*((100-Parameters!$C$13)/100)^M38),"")))</f>
        <v/>
      </c>
      <c r="K38" s="92" t="str">
        <f t="shared" si="6"/>
        <v/>
      </c>
      <c r="L38" s="92" t="str">
        <f>IF('Asset Management'!J36="","",'Asset Management'!J36)</f>
        <v/>
      </c>
      <c r="M38" s="91"/>
      <c r="N38" s="92" t="str">
        <f t="shared" si="7"/>
        <v/>
      </c>
      <c r="O38" s="86">
        <f>IF(BE38&lt;&gt;"",VLOOKUP(BE38,Parameters!$A$22:$D$26,3),0)</f>
        <v>0</v>
      </c>
      <c r="P38" s="86">
        <f>IF(BE38&lt;&gt;"",VLOOKUP(BE38,Parameters!$A$22:$D$26,4),0)</f>
        <v>0</v>
      </c>
      <c r="Q38" s="190">
        <f t="shared" si="8"/>
        <v>1</v>
      </c>
      <c r="R38" s="159">
        <f t="shared" si="9"/>
        <v>0</v>
      </c>
      <c r="S38" s="159">
        <f>IF(M38=0,0,IF(BE38&lt;Parameters!$B$28,"Not Cap.",BR38))</f>
        <v>0</v>
      </c>
      <c r="T38" s="25"/>
      <c r="U38" s="216"/>
      <c r="V38" s="217"/>
      <c r="W38" s="217"/>
      <c r="X38" s="217"/>
      <c r="Y38" s="217"/>
      <c r="Z38" s="217"/>
      <c r="AA38" s="70"/>
      <c r="AB38" s="252" t="str">
        <f t="shared" si="10"/>
        <v/>
      </c>
      <c r="AC38" s="253" t="str">
        <f t="shared" si="11"/>
        <v/>
      </c>
      <c r="AD38" s="253" t="str">
        <f>IF(H38&lt;=Parameters!$H$32,N38,"Not S.L.")</f>
        <v/>
      </c>
      <c r="AE38" s="253" t="str">
        <f t="shared" si="12"/>
        <v/>
      </c>
      <c r="AF38" s="70"/>
      <c r="AG38" s="70"/>
      <c r="AH38" s="70"/>
      <c r="AI38" s="70"/>
      <c r="AJ38" s="70"/>
      <c r="AK38" s="70"/>
      <c r="AL38" s="70"/>
      <c r="AM38" s="70"/>
      <c r="AN38" s="70"/>
      <c r="AO38" s="70"/>
      <c r="AP38" s="70"/>
      <c r="AQ38" s="70"/>
      <c r="AR38" s="70"/>
      <c r="AS38" s="70"/>
      <c r="AT38" s="70"/>
      <c r="AU38" s="70"/>
      <c r="AV38" s="70"/>
      <c r="AW38" s="70"/>
      <c r="AX38" s="70"/>
      <c r="AY38" s="70"/>
      <c r="AZ38" s="70"/>
      <c r="BA38" s="70"/>
      <c r="BC38" s="42" t="str">
        <f>IF(E38="F",(A38*D38),IF(E38="c",(J38*((100+Parameters!$C$13)/100)^M38),IF(E38="h",(J38*((100+Parameters!$C$13)/100)^M38),"")))</f>
        <v/>
      </c>
      <c r="BD38" s="231"/>
      <c r="BE38" s="144" t="str">
        <f>IF(E38="F",(A38*D38*F38),IF(E38="c",((A38*D38*F38)*((100+Parameters!$C$13)/100)^M38),IF(E38="h",((J38)*((100+Parameters!$C$13)/100)^M38),"")))</f>
        <v/>
      </c>
      <c r="BF38" s="69">
        <f t="shared" si="13"/>
        <v>0</v>
      </c>
      <c r="BG38" s="1"/>
      <c r="BH38" s="2">
        <f t="shared" si="14"/>
        <v>0</v>
      </c>
      <c r="BI38" s="2">
        <f t="shared" si="15"/>
        <v>0</v>
      </c>
      <c r="BJ38" s="2">
        <f t="shared" si="16"/>
        <v>0</v>
      </c>
      <c r="BL38" s="164" t="str">
        <f t="shared" si="17"/>
        <v/>
      </c>
      <c r="BM38" s="164" t="str">
        <f t="shared" si="18"/>
        <v/>
      </c>
      <c r="BN38" s="164" t="str">
        <f t="shared" si="19"/>
        <v/>
      </c>
      <c r="BO38" s="164" t="str">
        <f t="shared" si="20"/>
        <v/>
      </c>
      <c r="BP38" s="164" t="str">
        <f t="shared" si="21"/>
        <v/>
      </c>
      <c r="BQ38" s="164"/>
      <c r="BR38" s="164">
        <f>IF(A38="",0,((PMT(Parameters!$C$11/100,M38,,(N38*O38))*-1)-(R38/M38)))</f>
        <v>0</v>
      </c>
    </row>
    <row r="39" spans="1:70" ht="16.5" customHeight="1" x14ac:dyDescent="0.2">
      <c r="A39" s="203"/>
      <c r="B39" s="327" t="str">
        <f>IF('Asset Management'!B37="","",'Asset Management'!B37)</f>
        <v/>
      </c>
      <c r="C39" s="326" t="str">
        <f>IF('Asset Management'!C37="","",'Asset Management'!C37)</f>
        <v/>
      </c>
      <c r="D39" s="89"/>
      <c r="E39" s="88"/>
      <c r="F39" s="229">
        <v>1</v>
      </c>
      <c r="G39" s="90" t="str">
        <f>IF(E39="C",(A39*D39*F39*((100-Parameters!$C$12)/100)^I39),IF(E39="H",(A39*D39*F39),IF(E39="F",(A39*D39*F39*((100-Parameters!$C$12)/100)^I39),"")))</f>
        <v/>
      </c>
      <c r="H39" s="91"/>
      <c r="I39" s="92" t="str">
        <f t="shared" si="5"/>
        <v/>
      </c>
      <c r="J39" s="92" t="str">
        <f>IF(E39="H",(A39*D39*F39*((100+Parameters!$C$12)/100)^I39),IF(E39="C",(A39*D39*F39),IF(E39="F",(A39*D39*F39*((100-Parameters!$C$13)/100)^M39),"")))</f>
        <v/>
      </c>
      <c r="K39" s="92" t="str">
        <f t="shared" si="6"/>
        <v/>
      </c>
      <c r="L39" s="92" t="str">
        <f>IF('Asset Management'!J37="","",'Asset Management'!J37)</f>
        <v/>
      </c>
      <c r="M39" s="91"/>
      <c r="N39" s="92" t="str">
        <f t="shared" si="7"/>
        <v/>
      </c>
      <c r="O39" s="86">
        <f>IF(BE39&lt;&gt;"",VLOOKUP(BE39,Parameters!$A$22:$D$26,3),0)</f>
        <v>0</v>
      </c>
      <c r="P39" s="86">
        <f>IF(BE39&lt;&gt;"",VLOOKUP(BE39,Parameters!$A$22:$D$26,4),0)</f>
        <v>0</v>
      </c>
      <c r="Q39" s="190">
        <f t="shared" si="8"/>
        <v>1</v>
      </c>
      <c r="R39" s="159">
        <f t="shared" si="9"/>
        <v>0</v>
      </c>
      <c r="S39" s="159">
        <f>IF(M39=0,0,IF(BE39&lt;Parameters!$B$28,"Not Cap.",BR39))</f>
        <v>0</v>
      </c>
      <c r="T39" s="25"/>
      <c r="U39" s="216"/>
      <c r="V39" s="217"/>
      <c r="W39" s="217"/>
      <c r="X39" s="217"/>
      <c r="Y39" s="217"/>
      <c r="Z39" s="217"/>
      <c r="AA39" s="70"/>
      <c r="AB39" s="252" t="str">
        <f t="shared" si="10"/>
        <v/>
      </c>
      <c r="AC39" s="253" t="str">
        <f t="shared" si="11"/>
        <v/>
      </c>
      <c r="AD39" s="253" t="str">
        <f>IF(H39&lt;=Parameters!$H$32,N39,"Not S.L.")</f>
        <v/>
      </c>
      <c r="AE39" s="253" t="str">
        <f t="shared" si="12"/>
        <v/>
      </c>
      <c r="AF39" s="70"/>
      <c r="AG39" s="70"/>
      <c r="AH39" s="70"/>
      <c r="AI39" s="70"/>
      <c r="AJ39" s="70"/>
      <c r="AK39" s="70"/>
      <c r="AL39" s="70"/>
      <c r="AM39" s="70"/>
      <c r="AN39" s="70"/>
      <c r="AO39" s="70"/>
      <c r="AP39" s="70"/>
      <c r="AQ39" s="70"/>
      <c r="AR39" s="70"/>
      <c r="AS39" s="70"/>
      <c r="AT39" s="70"/>
      <c r="AU39" s="70"/>
      <c r="AV39" s="70"/>
      <c r="AW39" s="70"/>
      <c r="AX39" s="70"/>
      <c r="AY39" s="70"/>
      <c r="AZ39" s="70"/>
      <c r="BA39" s="70"/>
      <c r="BC39" s="42" t="str">
        <f>IF(E39="F",(A39*D39),IF(E39="c",(J39*((100+Parameters!$C$13)/100)^M39),IF(E39="h",(J39*((100+Parameters!$C$13)/100)^M39),"")))</f>
        <v/>
      </c>
      <c r="BD39" s="231"/>
      <c r="BE39" s="144" t="str">
        <f>IF(E39="F",(A39*D39*F39),IF(E39="c",((A39*D39*F39)*((100+Parameters!$C$13)/100)^M39),IF(E39="h",((J39)*((100+Parameters!$C$13)/100)^M39),"")))</f>
        <v/>
      </c>
      <c r="BF39" s="69">
        <f t="shared" si="13"/>
        <v>0</v>
      </c>
      <c r="BG39" s="1"/>
      <c r="BH39" s="2">
        <f t="shared" si="14"/>
        <v>0</v>
      </c>
      <c r="BI39" s="2">
        <f t="shared" si="15"/>
        <v>0</v>
      </c>
      <c r="BJ39" s="2">
        <f t="shared" si="16"/>
        <v>0</v>
      </c>
      <c r="BL39" s="164" t="str">
        <f t="shared" si="17"/>
        <v/>
      </c>
      <c r="BM39" s="164" t="str">
        <f t="shared" si="18"/>
        <v/>
      </c>
      <c r="BN39" s="164" t="str">
        <f t="shared" si="19"/>
        <v/>
      </c>
      <c r="BO39" s="164" t="str">
        <f t="shared" si="20"/>
        <v/>
      </c>
      <c r="BP39" s="164" t="str">
        <f t="shared" si="21"/>
        <v/>
      </c>
      <c r="BQ39" s="164"/>
      <c r="BR39" s="164">
        <f>IF(A39="",0,((PMT(Parameters!$C$11/100,M39,,(N39*O39))*-1)-(R39/M39)))</f>
        <v>0</v>
      </c>
    </row>
    <row r="40" spans="1:70" ht="16.5" customHeight="1" x14ac:dyDescent="0.2">
      <c r="A40" s="203"/>
      <c r="B40" s="327" t="str">
        <f>IF('Asset Management'!B38="","",'Asset Management'!B38)</f>
        <v/>
      </c>
      <c r="C40" s="326" t="str">
        <f>IF('Asset Management'!C38="","",'Asset Management'!C38)</f>
        <v/>
      </c>
      <c r="D40" s="89"/>
      <c r="E40" s="88"/>
      <c r="F40" s="229">
        <v>1</v>
      </c>
      <c r="G40" s="90" t="str">
        <f>IF(E40="C",(A40*D40*F40*((100-Parameters!$C$12)/100)^I40),IF(E40="H",(A40*D40*F40),IF(E40="F",(A40*D40*F40*((100-Parameters!$C$12)/100)^I40),"")))</f>
        <v/>
      </c>
      <c r="H40" s="91"/>
      <c r="I40" s="92" t="str">
        <f t="shared" si="5"/>
        <v/>
      </c>
      <c r="J40" s="92" t="str">
        <f>IF(E40="H",(A40*D40*F40*((100+Parameters!$C$12)/100)^I40),IF(E40="C",(A40*D40*F40),IF(E40="F",(A40*D40*F40*((100-Parameters!$C$13)/100)^M40),"")))</f>
        <v/>
      </c>
      <c r="K40" s="92" t="str">
        <f t="shared" si="6"/>
        <v/>
      </c>
      <c r="L40" s="92" t="str">
        <f>IF('Asset Management'!J38="","",'Asset Management'!J38)</f>
        <v/>
      </c>
      <c r="M40" s="91"/>
      <c r="N40" s="92" t="str">
        <f t="shared" si="7"/>
        <v/>
      </c>
      <c r="O40" s="86">
        <f>IF(BE40&lt;&gt;"",VLOOKUP(BE40,Parameters!$A$22:$D$26,3),0)</f>
        <v>0</v>
      </c>
      <c r="P40" s="86">
        <f>IF(BE40&lt;&gt;"",VLOOKUP(BE40,Parameters!$A$22:$D$26,4),0)</f>
        <v>0</v>
      </c>
      <c r="Q40" s="190">
        <f t="shared" si="8"/>
        <v>1</v>
      </c>
      <c r="R40" s="159">
        <f t="shared" si="9"/>
        <v>0</v>
      </c>
      <c r="S40" s="159">
        <f>IF(M40=0,0,IF(BE40&lt;Parameters!$B$28,"Not Cap.",BR40))</f>
        <v>0</v>
      </c>
      <c r="T40" s="25"/>
      <c r="U40" s="216"/>
      <c r="V40" s="217"/>
      <c r="W40" s="217"/>
      <c r="X40" s="217"/>
      <c r="Y40" s="217"/>
      <c r="Z40" s="217"/>
      <c r="AA40" s="70"/>
      <c r="AB40" s="252" t="str">
        <f t="shared" si="10"/>
        <v/>
      </c>
      <c r="AC40" s="253" t="str">
        <f t="shared" si="11"/>
        <v/>
      </c>
      <c r="AD40" s="253" t="str">
        <f>IF(H40&lt;=Parameters!$H$32,N40,"Not S.L.")</f>
        <v/>
      </c>
      <c r="AE40" s="253" t="str">
        <f t="shared" si="12"/>
        <v/>
      </c>
      <c r="AF40" s="70"/>
      <c r="AG40" s="70"/>
      <c r="AH40" s="70"/>
      <c r="AI40" s="70"/>
      <c r="AJ40" s="70"/>
      <c r="AK40" s="70"/>
      <c r="AL40" s="70"/>
      <c r="AM40" s="70"/>
      <c r="AN40" s="70"/>
      <c r="AO40" s="70"/>
      <c r="AP40" s="70"/>
      <c r="AQ40" s="70"/>
      <c r="AR40" s="70"/>
      <c r="AS40" s="70"/>
      <c r="AT40" s="70"/>
      <c r="AU40" s="70"/>
      <c r="AV40" s="70"/>
      <c r="AW40" s="70"/>
      <c r="AX40" s="70"/>
      <c r="AY40" s="70"/>
      <c r="AZ40" s="70"/>
      <c r="BA40" s="70"/>
      <c r="BC40" s="42" t="str">
        <f>IF(E40="F",(A40*D40),IF(E40="c",(J40*((100+Parameters!$C$13)/100)^M40),IF(E40="h",(J40*((100+Parameters!$C$13)/100)^M40),"")))</f>
        <v/>
      </c>
      <c r="BD40" s="231"/>
      <c r="BE40" s="144" t="str">
        <f>IF(E40="F",(A40*D40*F40),IF(E40="c",((A40*D40*F40)*((100+Parameters!$C$13)/100)^M40),IF(E40="h",((J40)*((100+Parameters!$C$13)/100)^M40),"")))</f>
        <v/>
      </c>
      <c r="BF40" s="69">
        <f t="shared" si="13"/>
        <v>0</v>
      </c>
      <c r="BG40" s="1"/>
      <c r="BH40" s="2">
        <f t="shared" si="14"/>
        <v>0</v>
      </c>
      <c r="BI40" s="2">
        <f t="shared" si="15"/>
        <v>0</v>
      </c>
      <c r="BJ40" s="2">
        <f t="shared" si="16"/>
        <v>0</v>
      </c>
      <c r="BL40" s="164" t="str">
        <f t="shared" si="17"/>
        <v/>
      </c>
      <c r="BM40" s="164" t="str">
        <f t="shared" si="18"/>
        <v/>
      </c>
      <c r="BN40" s="164" t="str">
        <f t="shared" si="19"/>
        <v/>
      </c>
      <c r="BO40" s="164" t="str">
        <f t="shared" si="20"/>
        <v/>
      </c>
      <c r="BP40" s="164" t="str">
        <f t="shared" si="21"/>
        <v/>
      </c>
      <c r="BQ40" s="164"/>
      <c r="BR40" s="164">
        <f>IF(A40="",0,((PMT(Parameters!$C$11/100,M40,,(N40*O40))*-1)-(R40/M40)))</f>
        <v>0</v>
      </c>
    </row>
    <row r="41" spans="1:70" ht="16.5" customHeight="1" x14ac:dyDescent="0.2">
      <c r="A41" s="203"/>
      <c r="B41" s="327" t="str">
        <f>IF('Asset Management'!B39="","",'Asset Management'!B39)</f>
        <v/>
      </c>
      <c r="C41" s="326" t="str">
        <f>IF('Asset Management'!C39="","",'Asset Management'!C39)</f>
        <v/>
      </c>
      <c r="D41" s="89"/>
      <c r="E41" s="88"/>
      <c r="F41" s="229">
        <v>1</v>
      </c>
      <c r="G41" s="90" t="str">
        <f>IF(E41="C",(A41*D41*F41*((100-Parameters!$C$12)/100)^I41),IF(E41="H",(A41*D41*F41),IF(E41="F",(A41*D41*F41*((100-Parameters!$C$12)/100)^I41),"")))</f>
        <v/>
      </c>
      <c r="H41" s="91"/>
      <c r="I41" s="92" t="str">
        <f t="shared" si="5"/>
        <v/>
      </c>
      <c r="J41" s="92" t="str">
        <f>IF(E41="H",(A41*D41*F41*((100+Parameters!$C$12)/100)^I41),IF(E41="C",(A41*D41*F41),IF(E41="F",(A41*D41*F41*((100-Parameters!$C$13)/100)^M41),"")))</f>
        <v/>
      </c>
      <c r="K41" s="92" t="str">
        <f t="shared" si="6"/>
        <v/>
      </c>
      <c r="L41" s="92" t="str">
        <f>IF('Asset Management'!J39="","",'Asset Management'!J39)</f>
        <v/>
      </c>
      <c r="M41" s="91"/>
      <c r="N41" s="92" t="str">
        <f t="shared" si="7"/>
        <v/>
      </c>
      <c r="O41" s="86">
        <f>IF(BE41&lt;&gt;"",VLOOKUP(BE41,Parameters!$A$22:$D$26,3),0)</f>
        <v>0</v>
      </c>
      <c r="P41" s="86">
        <f>IF(BE41&lt;&gt;"",VLOOKUP(BE41,Parameters!$A$22:$D$26,4),0)</f>
        <v>0</v>
      </c>
      <c r="Q41" s="190">
        <f t="shared" si="8"/>
        <v>1</v>
      </c>
      <c r="R41" s="159">
        <f t="shared" si="9"/>
        <v>0</v>
      </c>
      <c r="S41" s="159">
        <f>IF(M41=0,0,IF(BE41&lt;Parameters!$B$28,"Not Cap.",BR41))</f>
        <v>0</v>
      </c>
      <c r="T41" s="25"/>
      <c r="U41" s="216"/>
      <c r="V41" s="217"/>
      <c r="W41" s="217"/>
      <c r="X41" s="217"/>
      <c r="Y41" s="217"/>
      <c r="Z41" s="217"/>
      <c r="AA41" s="70"/>
      <c r="AB41" s="252" t="str">
        <f t="shared" si="10"/>
        <v/>
      </c>
      <c r="AC41" s="253" t="str">
        <f t="shared" si="11"/>
        <v/>
      </c>
      <c r="AD41" s="253" t="str">
        <f>IF(H41&lt;=Parameters!$H$32,N41,"Not S.L.")</f>
        <v/>
      </c>
      <c r="AE41" s="253" t="str">
        <f t="shared" si="12"/>
        <v/>
      </c>
      <c r="AF41" s="70"/>
      <c r="AG41" s="70"/>
      <c r="AH41" s="70"/>
      <c r="AI41" s="70"/>
      <c r="AJ41" s="70"/>
      <c r="AK41" s="70"/>
      <c r="AL41" s="70"/>
      <c r="AM41" s="70"/>
      <c r="AN41" s="70"/>
      <c r="AO41" s="70"/>
      <c r="AP41" s="70"/>
      <c r="AQ41" s="70"/>
      <c r="AR41" s="70"/>
      <c r="AS41" s="70"/>
      <c r="AT41" s="70"/>
      <c r="AU41" s="70"/>
      <c r="AV41" s="70"/>
      <c r="AW41" s="70"/>
      <c r="AX41" s="70"/>
      <c r="AY41" s="70"/>
      <c r="AZ41" s="70"/>
      <c r="BA41" s="70"/>
      <c r="BC41" s="42" t="str">
        <f>IF(E41="F",(A41*D41),IF(E41="c",(J41*((100+Parameters!$C$13)/100)^M41),IF(E41="h",(J41*((100+Parameters!$C$13)/100)^M41),"")))</f>
        <v/>
      </c>
      <c r="BD41" s="231"/>
      <c r="BE41" s="144" t="str">
        <f>IF(E41="F",(A41*D41*F41),IF(E41="c",((A41*D41*F41)*((100+Parameters!$C$13)/100)^M41),IF(E41="h",((J41)*((100+Parameters!$C$13)/100)^M41),"")))</f>
        <v/>
      </c>
      <c r="BF41" s="69">
        <f t="shared" si="13"/>
        <v>0</v>
      </c>
      <c r="BG41" s="1"/>
      <c r="BH41" s="2">
        <f t="shared" si="14"/>
        <v>0</v>
      </c>
      <c r="BI41" s="2">
        <f t="shared" si="15"/>
        <v>0</v>
      </c>
      <c r="BJ41" s="2">
        <f t="shared" si="16"/>
        <v>0</v>
      </c>
      <c r="BL41" s="164" t="str">
        <f t="shared" si="17"/>
        <v/>
      </c>
      <c r="BM41" s="164" t="str">
        <f t="shared" si="18"/>
        <v/>
      </c>
      <c r="BN41" s="164" t="str">
        <f t="shared" si="19"/>
        <v/>
      </c>
      <c r="BO41" s="164" t="str">
        <f t="shared" si="20"/>
        <v/>
      </c>
      <c r="BP41" s="164" t="str">
        <f t="shared" si="21"/>
        <v/>
      </c>
      <c r="BQ41" s="164"/>
      <c r="BR41" s="164">
        <f>IF(A41="",0,((PMT(Parameters!$C$11/100,M41,,(N41*O41))*-1)-(R41/M41)))</f>
        <v>0</v>
      </c>
    </row>
    <row r="42" spans="1:70" ht="16.5" customHeight="1" x14ac:dyDescent="0.2">
      <c r="A42" s="203"/>
      <c r="B42" s="327" t="str">
        <f>IF('Asset Management'!B40="","",'Asset Management'!B40)</f>
        <v/>
      </c>
      <c r="C42" s="326" t="str">
        <f>IF('Asset Management'!C40="","",'Asset Management'!C40)</f>
        <v/>
      </c>
      <c r="D42" s="89"/>
      <c r="E42" s="88"/>
      <c r="F42" s="229">
        <v>1</v>
      </c>
      <c r="G42" s="90" t="str">
        <f>IF(E42="C",(A42*D42*F42*((100-Parameters!$C$12)/100)^I42),IF(E42="H",(A42*D42*F42),IF(E42="F",(A42*D42*F42*((100-Parameters!$C$12)/100)^I42),"")))</f>
        <v/>
      </c>
      <c r="H42" s="91"/>
      <c r="I42" s="92" t="str">
        <f t="shared" si="5"/>
        <v/>
      </c>
      <c r="J42" s="92" t="str">
        <f>IF(E42="H",(A42*D42*F42*((100+Parameters!$C$12)/100)^I42),IF(E42="C",(A42*D42*F42),IF(E42="F",(A42*D42*F42*((100-Parameters!$C$13)/100)^M42),"")))</f>
        <v/>
      </c>
      <c r="K42" s="92" t="str">
        <f t="shared" si="6"/>
        <v/>
      </c>
      <c r="L42" s="92" t="str">
        <f>IF('Asset Management'!J40="","",'Asset Management'!J40)</f>
        <v/>
      </c>
      <c r="M42" s="91"/>
      <c r="N42" s="92" t="str">
        <f t="shared" si="7"/>
        <v/>
      </c>
      <c r="O42" s="86">
        <f>IF(BE42&lt;&gt;"",VLOOKUP(BE42,Parameters!$A$22:$D$26,3),0)</f>
        <v>0</v>
      </c>
      <c r="P42" s="86">
        <f>IF(BE42&lt;&gt;"",VLOOKUP(BE42,Parameters!$A$22:$D$26,4),0)</f>
        <v>0</v>
      </c>
      <c r="Q42" s="190">
        <f t="shared" si="8"/>
        <v>1</v>
      </c>
      <c r="R42" s="159">
        <f t="shared" si="9"/>
        <v>0</v>
      </c>
      <c r="S42" s="159">
        <f>IF(M42=0,0,IF(BE42&lt;Parameters!$B$28,"Not Cap.",BR42))</f>
        <v>0</v>
      </c>
      <c r="T42" s="25"/>
      <c r="U42" s="216"/>
      <c r="V42" s="217"/>
      <c r="W42" s="217"/>
      <c r="X42" s="217"/>
      <c r="Y42" s="217"/>
      <c r="Z42" s="217"/>
      <c r="AA42" s="70"/>
      <c r="AB42" s="252" t="str">
        <f t="shared" si="10"/>
        <v/>
      </c>
      <c r="AC42" s="253" t="str">
        <f t="shared" si="11"/>
        <v/>
      </c>
      <c r="AD42" s="253" t="str">
        <f>IF(H42&lt;=Parameters!$H$32,N42,"Not S.L.")</f>
        <v/>
      </c>
      <c r="AE42" s="253" t="str">
        <f t="shared" si="12"/>
        <v/>
      </c>
      <c r="AF42" s="70"/>
      <c r="AG42" s="70"/>
      <c r="AH42" s="70"/>
      <c r="AI42" s="70"/>
      <c r="AJ42" s="70"/>
      <c r="AK42" s="70"/>
      <c r="AL42" s="70"/>
      <c r="AM42" s="70"/>
      <c r="AN42" s="70"/>
      <c r="AO42" s="70"/>
      <c r="AP42" s="70"/>
      <c r="AQ42" s="70"/>
      <c r="AR42" s="70"/>
      <c r="AS42" s="70"/>
      <c r="AT42" s="70"/>
      <c r="AU42" s="70"/>
      <c r="AV42" s="70"/>
      <c r="AW42" s="70"/>
      <c r="AX42" s="70"/>
      <c r="AY42" s="70"/>
      <c r="AZ42" s="70"/>
      <c r="BA42" s="70"/>
      <c r="BC42" s="42" t="str">
        <f>IF(E42="F",(A42*D42),IF(E42="c",(J42*((100+Parameters!$C$13)/100)^M42),IF(E42="h",(J42*((100+Parameters!$C$13)/100)^M42),"")))</f>
        <v/>
      </c>
      <c r="BD42" s="231"/>
      <c r="BE42" s="144" t="str">
        <f>IF(E42="F",(A42*D42*F42),IF(E42="c",((A42*D42*F42)*((100+Parameters!$C$13)/100)^M42),IF(E42="h",((J42)*((100+Parameters!$C$13)/100)^M42),"")))</f>
        <v/>
      </c>
      <c r="BF42" s="69">
        <f t="shared" si="13"/>
        <v>0</v>
      </c>
      <c r="BG42" s="1"/>
      <c r="BH42" s="2">
        <f t="shared" si="14"/>
        <v>0</v>
      </c>
      <c r="BI42" s="2">
        <f t="shared" si="15"/>
        <v>0</v>
      </c>
      <c r="BJ42" s="2">
        <f t="shared" si="16"/>
        <v>0</v>
      </c>
      <c r="BL42" s="164" t="str">
        <f t="shared" si="17"/>
        <v/>
      </c>
      <c r="BM42" s="164" t="str">
        <f t="shared" si="18"/>
        <v/>
      </c>
      <c r="BN42" s="164" t="str">
        <f t="shared" si="19"/>
        <v/>
      </c>
      <c r="BO42" s="164" t="str">
        <f t="shared" si="20"/>
        <v/>
      </c>
      <c r="BP42" s="164" t="str">
        <f t="shared" si="21"/>
        <v/>
      </c>
      <c r="BQ42" s="164"/>
      <c r="BR42" s="164">
        <f>IF(A42="",0,((PMT(Parameters!$C$11/100,M42,,(N42*O42))*-1)-(R42/M42)))</f>
        <v>0</v>
      </c>
    </row>
    <row r="43" spans="1:70" ht="16.5" customHeight="1" x14ac:dyDescent="0.2">
      <c r="A43" s="203"/>
      <c r="B43" s="327" t="str">
        <f>IF('Asset Management'!B41="","",'Asset Management'!B41)</f>
        <v/>
      </c>
      <c r="C43" s="326" t="str">
        <f>IF('Asset Management'!C41="","",'Asset Management'!C41)</f>
        <v/>
      </c>
      <c r="D43" s="89"/>
      <c r="E43" s="88"/>
      <c r="F43" s="229">
        <v>1</v>
      </c>
      <c r="G43" s="90" t="str">
        <f>IF(E43="C",(A43*D43*F43*((100-Parameters!$C$12)/100)^I43),IF(E43="H",(A43*D43*F43),IF(E43="F",(A43*D43*F43*((100-Parameters!$C$12)/100)^I43),"")))</f>
        <v/>
      </c>
      <c r="H43" s="91"/>
      <c r="I43" s="92" t="str">
        <f t="shared" si="5"/>
        <v/>
      </c>
      <c r="J43" s="92" t="str">
        <f>IF(E43="H",(A43*D43*F43*((100+Parameters!$C$12)/100)^I43),IF(E43="C",(A43*D43*F43),IF(E43="F",(A43*D43*F43*((100-Parameters!$C$13)/100)^M43),"")))</f>
        <v/>
      </c>
      <c r="K43" s="92" t="str">
        <f t="shared" si="6"/>
        <v/>
      </c>
      <c r="L43" s="92" t="str">
        <f>IF('Asset Management'!J41="","",'Asset Management'!J41)</f>
        <v/>
      </c>
      <c r="M43" s="91"/>
      <c r="N43" s="92" t="str">
        <f t="shared" si="7"/>
        <v/>
      </c>
      <c r="O43" s="86">
        <f>IF(BE43&lt;&gt;"",VLOOKUP(BE43,Parameters!$A$22:$D$26,3),0)</f>
        <v>0</v>
      </c>
      <c r="P43" s="86">
        <f>IF(BE43&lt;&gt;"",VLOOKUP(BE43,Parameters!$A$22:$D$26,4),0)</f>
        <v>0</v>
      </c>
      <c r="Q43" s="190">
        <f t="shared" si="8"/>
        <v>1</v>
      </c>
      <c r="R43" s="159">
        <f t="shared" si="9"/>
        <v>0</v>
      </c>
      <c r="S43" s="159">
        <f>IF(M43=0,0,IF(BE43&lt;Parameters!$B$28,"Not Cap.",BR43))</f>
        <v>0</v>
      </c>
      <c r="T43" s="25"/>
      <c r="U43" s="219"/>
      <c r="V43" s="220"/>
      <c r="W43" s="220"/>
      <c r="X43" s="220"/>
      <c r="Y43" s="220"/>
      <c r="Z43" s="220"/>
      <c r="AA43" s="197"/>
      <c r="AB43" s="252" t="str">
        <f t="shared" si="10"/>
        <v/>
      </c>
      <c r="AC43" s="253" t="str">
        <f t="shared" si="11"/>
        <v/>
      </c>
      <c r="AD43" s="253" t="str">
        <f>IF(H43&lt;=Parameters!$H$32,N43,"Not S.L.")</f>
        <v/>
      </c>
      <c r="AE43" s="253" t="str">
        <f t="shared" si="12"/>
        <v/>
      </c>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C43" s="42" t="str">
        <f>IF(E43="F",(A43*D43),IF(E43="c",(J43*((100+Parameters!$C$13)/100)^M43),IF(E43="h",(J43*((100+Parameters!$C$13)/100)^M43),"")))</f>
        <v/>
      </c>
      <c r="BD43" s="231"/>
      <c r="BE43" s="144" t="str">
        <f>IF(E43="F",(A43*D43*F43),IF(E43="c",((A43*D43*F43)*((100+Parameters!$C$13)/100)^M43),IF(E43="h",((J43)*((100+Parameters!$C$13)/100)^M43),"")))</f>
        <v/>
      </c>
      <c r="BF43" s="69">
        <f t="shared" si="13"/>
        <v>0</v>
      </c>
      <c r="BG43" s="1"/>
      <c r="BH43" s="2">
        <f t="shared" si="14"/>
        <v>0</v>
      </c>
      <c r="BI43" s="2">
        <f t="shared" si="15"/>
        <v>0</v>
      </c>
      <c r="BJ43" s="2">
        <f t="shared" si="16"/>
        <v>0</v>
      </c>
      <c r="BL43" s="164" t="str">
        <f t="shared" si="17"/>
        <v/>
      </c>
      <c r="BM43" s="164" t="str">
        <f t="shared" si="18"/>
        <v/>
      </c>
      <c r="BN43" s="164" t="str">
        <f t="shared" si="19"/>
        <v/>
      </c>
      <c r="BO43" s="164" t="str">
        <f t="shared" si="20"/>
        <v/>
      </c>
      <c r="BP43" s="164" t="str">
        <f t="shared" si="21"/>
        <v/>
      </c>
      <c r="BQ43" s="164"/>
      <c r="BR43" s="164">
        <f>IF(A43="",0,((PMT(Parameters!$C$11/100,M43,,(N43*O43))*-1)-(R43/M43)))</f>
        <v>0</v>
      </c>
    </row>
    <row r="44" spans="1:70" ht="16.5" customHeight="1" x14ac:dyDescent="0.2">
      <c r="A44" s="203"/>
      <c r="B44" s="327" t="str">
        <f>IF('Asset Management'!B42="","",'Asset Management'!B42)</f>
        <v/>
      </c>
      <c r="C44" s="326" t="str">
        <f>IF('Asset Management'!C42="","",'Asset Management'!C42)</f>
        <v/>
      </c>
      <c r="D44" s="89"/>
      <c r="E44" s="88"/>
      <c r="F44" s="229">
        <v>1</v>
      </c>
      <c r="G44" s="90" t="str">
        <f>IF(E44="C",(A44*D44*F44*((100-Parameters!$C$12)/100)^I44),IF(E44="H",(A44*D44*F44),IF(E44="F",(A44*D44*F44*((100-Parameters!$C$12)/100)^I44),"")))</f>
        <v/>
      </c>
      <c r="H44" s="91"/>
      <c r="I44" s="92" t="str">
        <f t="shared" si="5"/>
        <v/>
      </c>
      <c r="J44" s="92" t="str">
        <f>IF(E44="H",(A44*D44*F44*((100+Parameters!$C$12)/100)^I44),IF(E44="C",(A44*D44*F44),IF(E44="F",(A44*D44*F44*((100-Parameters!$C$13)/100)^M44),"")))</f>
        <v/>
      </c>
      <c r="K44" s="92" t="str">
        <f t="shared" si="6"/>
        <v/>
      </c>
      <c r="L44" s="92" t="str">
        <f>IF('Asset Management'!J42="","",'Asset Management'!J42)</f>
        <v/>
      </c>
      <c r="M44" s="91"/>
      <c r="N44" s="92" t="str">
        <f t="shared" si="7"/>
        <v/>
      </c>
      <c r="O44" s="86">
        <f>IF(BE44&lt;&gt;"",VLOOKUP(BE44,Parameters!$A$22:$D$26,3),0)</f>
        <v>0</v>
      </c>
      <c r="P44" s="86">
        <f>IF(BE44&lt;&gt;"",VLOOKUP(BE44,Parameters!$A$22:$D$26,4),0)</f>
        <v>0</v>
      </c>
      <c r="Q44" s="190">
        <f t="shared" si="8"/>
        <v>1</v>
      </c>
      <c r="R44" s="159">
        <f t="shared" si="9"/>
        <v>0</v>
      </c>
      <c r="S44" s="159">
        <f>IF(M44=0,0,IF(BE44&lt;Parameters!$B$28,"Not Cap.",BR44))</f>
        <v>0</v>
      </c>
      <c r="T44" s="25"/>
      <c r="U44" s="216"/>
      <c r="V44" s="217"/>
      <c r="W44" s="217"/>
      <c r="X44" s="217"/>
      <c r="Y44" s="217"/>
      <c r="Z44" s="217"/>
      <c r="AA44" s="70"/>
      <c r="AB44" s="252" t="str">
        <f t="shared" si="10"/>
        <v/>
      </c>
      <c r="AC44" s="253" t="str">
        <f t="shared" si="11"/>
        <v/>
      </c>
      <c r="AD44" s="253" t="str">
        <f>IF(H44&lt;=Parameters!$H$32,N44,"Not S.L.")</f>
        <v/>
      </c>
      <c r="AE44" s="253" t="str">
        <f t="shared" si="12"/>
        <v/>
      </c>
      <c r="AF44" s="70"/>
      <c r="AG44" s="70"/>
      <c r="AH44" s="70"/>
      <c r="AI44" s="70"/>
      <c r="AJ44" s="70"/>
      <c r="AK44" s="70"/>
      <c r="AL44" s="70"/>
      <c r="AM44" s="70"/>
      <c r="AN44" s="70"/>
      <c r="AO44" s="70"/>
      <c r="AP44" s="70"/>
      <c r="AQ44" s="70"/>
      <c r="AR44" s="70"/>
      <c r="AS44" s="70"/>
      <c r="AT44" s="70"/>
      <c r="AU44" s="70"/>
      <c r="AV44" s="70"/>
      <c r="AW44" s="70"/>
      <c r="AX44" s="70"/>
      <c r="AY44" s="70"/>
      <c r="AZ44" s="70"/>
      <c r="BA44" s="70"/>
      <c r="BC44" s="42" t="str">
        <f>IF(E44="F",(A44*D44),IF(E44="c",(J44*((100+Parameters!$C$13)/100)^M44),IF(E44="h",(J44*((100+Parameters!$C$13)/100)^M44),"")))</f>
        <v/>
      </c>
      <c r="BD44" s="231"/>
      <c r="BE44" s="144" t="str">
        <f>IF(E44="F",(A44*D44*F44),IF(E44="c",((A44*D44*F44)*((100+Parameters!$C$13)/100)^M44),IF(E44="h",((J44)*((100+Parameters!$C$13)/100)^M44),"")))</f>
        <v/>
      </c>
      <c r="BF44" s="69">
        <f t="shared" si="13"/>
        <v>0</v>
      </c>
      <c r="BG44" s="1"/>
      <c r="BH44" s="2">
        <f t="shared" si="14"/>
        <v>0</v>
      </c>
      <c r="BI44" s="2">
        <f t="shared" si="15"/>
        <v>0</v>
      </c>
      <c r="BJ44" s="2">
        <f t="shared" si="16"/>
        <v>0</v>
      </c>
      <c r="BL44" s="164" t="str">
        <f t="shared" si="17"/>
        <v/>
      </c>
      <c r="BM44" s="164" t="str">
        <f t="shared" si="18"/>
        <v/>
      </c>
      <c r="BN44" s="164" t="str">
        <f t="shared" si="19"/>
        <v/>
      </c>
      <c r="BO44" s="164" t="str">
        <f t="shared" si="20"/>
        <v/>
      </c>
      <c r="BP44" s="164" t="str">
        <f t="shared" si="21"/>
        <v/>
      </c>
      <c r="BQ44" s="164"/>
      <c r="BR44" s="164">
        <f>IF(A44="",0,((PMT(Parameters!$C$11/100,M44,,(N44*O44))*-1)-(R44/M44)))</f>
        <v>0</v>
      </c>
    </row>
    <row r="45" spans="1:70" ht="16.5" customHeight="1" x14ac:dyDescent="0.2">
      <c r="A45" s="203"/>
      <c r="B45" s="325" t="str">
        <f>IF('Asset Management'!B43="","",'Asset Management'!B43)</f>
        <v/>
      </c>
      <c r="C45" s="326" t="str">
        <f>IF('Asset Management'!C43="","",'Asset Management'!C43)</f>
        <v/>
      </c>
      <c r="D45" s="89"/>
      <c r="E45" s="88"/>
      <c r="F45" s="229">
        <v>1</v>
      </c>
      <c r="G45" s="90" t="str">
        <f>IF(E45="C",(A45*D45*F45*((100-Parameters!$C$12)/100)^I45),IF(E45="H",(A45*D45*F45),IF(E45="F",(A45*D45*F45*((100-Parameters!$C$12)/100)^I45),"")))</f>
        <v/>
      </c>
      <c r="H45" s="91"/>
      <c r="I45" s="92" t="str">
        <f t="shared" si="5"/>
        <v/>
      </c>
      <c r="J45" s="92" t="str">
        <f>IF(E45="H",(A45*D45*F45*((100+Parameters!$C$12)/100)^I45),IF(E45="C",(A45*D45*F45),IF(E45="F",(A45*D45*F45*((100-Parameters!$C$13)/100)^M45),"")))</f>
        <v/>
      </c>
      <c r="K45" s="92" t="str">
        <f t="shared" si="6"/>
        <v/>
      </c>
      <c r="L45" s="92" t="str">
        <f>IF('Asset Management'!J43="","",'Asset Management'!J43)</f>
        <v/>
      </c>
      <c r="M45" s="91"/>
      <c r="N45" s="92" t="str">
        <f t="shared" si="7"/>
        <v/>
      </c>
      <c r="O45" s="86">
        <f>IF(BE45&lt;&gt;"",VLOOKUP(BE45,Parameters!$A$22:$D$26,3),0)</f>
        <v>0</v>
      </c>
      <c r="P45" s="86">
        <f>IF(BE45&lt;&gt;"",VLOOKUP(BE45,Parameters!$A$22:$D$26,4),0)</f>
        <v>0</v>
      </c>
      <c r="Q45" s="190">
        <f t="shared" si="8"/>
        <v>1</v>
      </c>
      <c r="R45" s="159">
        <f t="shared" si="9"/>
        <v>0</v>
      </c>
      <c r="S45" s="159">
        <f>IF(M45=0,0,IF(BE45&lt;Parameters!$B$28,"Not Cap.",BR45))</f>
        <v>0</v>
      </c>
      <c r="T45" s="25"/>
      <c r="U45" s="216"/>
      <c r="V45" s="217"/>
      <c r="W45" s="217"/>
      <c r="X45" s="217"/>
      <c r="Y45" s="217"/>
      <c r="Z45" s="217"/>
      <c r="AA45" s="70"/>
      <c r="AB45" s="252" t="str">
        <f t="shared" si="10"/>
        <v/>
      </c>
      <c r="AC45" s="253" t="str">
        <f t="shared" si="11"/>
        <v/>
      </c>
      <c r="AD45" s="253" t="str">
        <f>IF(H45&lt;=Parameters!$H$32,N45,"Not S.L.")</f>
        <v/>
      </c>
      <c r="AE45" s="253" t="str">
        <f t="shared" si="12"/>
        <v/>
      </c>
      <c r="AF45" s="70"/>
      <c r="AG45" s="70"/>
      <c r="AH45" s="70"/>
      <c r="AI45" s="70"/>
      <c r="AJ45" s="70"/>
      <c r="AK45" s="70"/>
      <c r="AL45" s="70"/>
      <c r="AM45" s="70"/>
      <c r="AN45" s="70"/>
      <c r="AO45" s="70"/>
      <c r="AP45" s="70"/>
      <c r="AQ45" s="70"/>
      <c r="AR45" s="70"/>
      <c r="AS45" s="70"/>
      <c r="AT45" s="70"/>
      <c r="AU45" s="70"/>
      <c r="AV45" s="70"/>
      <c r="AW45" s="70"/>
      <c r="AX45" s="70"/>
      <c r="AY45" s="70"/>
      <c r="AZ45" s="70"/>
      <c r="BA45" s="70"/>
      <c r="BC45" s="42" t="str">
        <f>IF(E45="F",(A45*D45),IF(E45="c",(J45*((100+Parameters!$C$13)/100)^M45),IF(E45="h",(J45*((100+Parameters!$C$13)/100)^M45),"")))</f>
        <v/>
      </c>
      <c r="BD45" s="231"/>
      <c r="BE45" s="144" t="str">
        <f>IF(E45="F",(A45*D45*F45),IF(E45="c",((A45*D45*F45)*((100+Parameters!$C$13)/100)^M45),IF(E45="h",((J45)*((100+Parameters!$C$13)/100)^M45),"")))</f>
        <v/>
      </c>
      <c r="BF45" s="69">
        <f t="shared" si="13"/>
        <v>0</v>
      </c>
      <c r="BG45" s="1"/>
      <c r="BH45" s="2">
        <f t="shared" si="14"/>
        <v>0</v>
      </c>
      <c r="BI45" s="2">
        <f t="shared" si="15"/>
        <v>0</v>
      </c>
      <c r="BJ45" s="2">
        <f t="shared" si="16"/>
        <v>0</v>
      </c>
      <c r="BL45" s="164" t="str">
        <f t="shared" si="17"/>
        <v/>
      </c>
      <c r="BM45" s="164" t="str">
        <f t="shared" si="18"/>
        <v/>
      </c>
      <c r="BN45" s="164" t="str">
        <f t="shared" si="19"/>
        <v/>
      </c>
      <c r="BO45" s="164" t="str">
        <f t="shared" si="20"/>
        <v/>
      </c>
      <c r="BP45" s="164" t="str">
        <f t="shared" si="21"/>
        <v/>
      </c>
      <c r="BQ45" s="164"/>
      <c r="BR45" s="164">
        <f>IF(A45="",0,((PMT(Parameters!$C$11/100,M45,,(N45*O45))*-1)-(R45/M45)))</f>
        <v>0</v>
      </c>
    </row>
    <row r="46" spans="1:70" ht="16.5" customHeight="1" x14ac:dyDescent="0.2">
      <c r="A46" s="203"/>
      <c r="B46" s="327" t="str">
        <f>IF('Asset Management'!B44="","",'Asset Management'!B44)</f>
        <v/>
      </c>
      <c r="C46" s="326" t="str">
        <f>IF('Asset Management'!C44="","",'Asset Management'!C44)</f>
        <v/>
      </c>
      <c r="D46" s="89"/>
      <c r="E46" s="88"/>
      <c r="F46" s="229">
        <v>1</v>
      </c>
      <c r="G46" s="90" t="str">
        <f>IF(E46="C",(A46*D46*F46*((100-Parameters!$C$12)/100)^I46),IF(E46="H",(A46*D46*F46),IF(E46="F",(A46*D46*F46*((100-Parameters!$C$12)/100)^I46),"")))</f>
        <v/>
      </c>
      <c r="H46" s="91"/>
      <c r="I46" s="92" t="str">
        <f t="shared" si="5"/>
        <v/>
      </c>
      <c r="J46" s="92" t="str">
        <f>IF(E46="H",(A46*D46*F46*((100+Parameters!$C$12)/100)^I46),IF(E46="C",(A46*D46*F46),IF(E46="F",(A46*D46*F46*((100-Parameters!$C$13)/100)^M46),"")))</f>
        <v/>
      </c>
      <c r="K46" s="92" t="str">
        <f t="shared" si="6"/>
        <v/>
      </c>
      <c r="L46" s="92" t="str">
        <f>IF('Asset Management'!J44="","",'Asset Management'!J44)</f>
        <v/>
      </c>
      <c r="M46" s="91"/>
      <c r="N46" s="92" t="str">
        <f t="shared" si="7"/>
        <v/>
      </c>
      <c r="O46" s="86">
        <f>IF(BE46&lt;&gt;"",VLOOKUP(BE46,Parameters!$A$22:$D$26,3),0)</f>
        <v>0</v>
      </c>
      <c r="P46" s="86">
        <f>IF(BE46&lt;&gt;"",VLOOKUP(BE46,Parameters!$A$22:$D$26,4),0)</f>
        <v>0</v>
      </c>
      <c r="Q46" s="190">
        <f t="shared" si="8"/>
        <v>1</v>
      </c>
      <c r="R46" s="159">
        <f t="shared" si="9"/>
        <v>0</v>
      </c>
      <c r="S46" s="159">
        <f>IF(M46=0,0,IF(BE46&lt;Parameters!$B$28,"Not Cap.",BR46))</f>
        <v>0</v>
      </c>
      <c r="T46" s="25"/>
      <c r="U46" s="216"/>
      <c r="V46" s="217"/>
      <c r="W46" s="217"/>
      <c r="X46" s="217"/>
      <c r="Y46" s="217"/>
      <c r="Z46" s="217"/>
      <c r="AA46" s="70"/>
      <c r="AB46" s="252" t="str">
        <f t="shared" si="10"/>
        <v/>
      </c>
      <c r="AC46" s="253" t="str">
        <f t="shared" si="11"/>
        <v/>
      </c>
      <c r="AD46" s="253" t="str">
        <f>IF(H46&lt;=Parameters!$H$32,N46,"Not S.L.")</f>
        <v/>
      </c>
      <c r="AE46" s="253" t="str">
        <f t="shared" si="12"/>
        <v/>
      </c>
      <c r="AF46" s="70"/>
      <c r="AG46" s="70"/>
      <c r="AH46" s="70"/>
      <c r="AI46" s="70"/>
      <c r="AJ46" s="70"/>
      <c r="AK46" s="70"/>
      <c r="AL46" s="70"/>
      <c r="AM46" s="70"/>
      <c r="AN46" s="70"/>
      <c r="AO46" s="70"/>
      <c r="AP46" s="70"/>
      <c r="AQ46" s="70"/>
      <c r="AR46" s="70"/>
      <c r="AS46" s="70"/>
      <c r="AT46" s="70"/>
      <c r="AU46" s="70"/>
      <c r="AV46" s="70"/>
      <c r="AW46" s="70"/>
      <c r="AX46" s="70"/>
      <c r="AY46" s="70"/>
      <c r="AZ46" s="70"/>
      <c r="BA46" s="70"/>
      <c r="BC46" s="42" t="str">
        <f>IF(E46="F",(A46*D46),IF(E46="c",(J46*((100+Parameters!$C$13)/100)^M46),IF(E46="h",(J46*((100+Parameters!$C$13)/100)^M46),"")))</f>
        <v/>
      </c>
      <c r="BD46" s="231"/>
      <c r="BE46" s="144" t="str">
        <f>IF(E46="F",(A46*D46*F46),IF(E46="c",((A46*D46*F46)*((100+Parameters!$C$13)/100)^M46),IF(E46="h",((J46)*((100+Parameters!$C$13)/100)^M46),"")))</f>
        <v/>
      </c>
      <c r="BF46" s="69">
        <f t="shared" si="13"/>
        <v>0</v>
      </c>
      <c r="BG46" s="1"/>
      <c r="BH46" s="2">
        <f t="shared" si="14"/>
        <v>0</v>
      </c>
      <c r="BI46" s="2">
        <f t="shared" si="15"/>
        <v>0</v>
      </c>
      <c r="BJ46" s="2">
        <f t="shared" si="16"/>
        <v>0</v>
      </c>
      <c r="BL46" s="164" t="str">
        <f t="shared" si="17"/>
        <v/>
      </c>
      <c r="BM46" s="164" t="str">
        <f t="shared" si="18"/>
        <v/>
      </c>
      <c r="BN46" s="164" t="str">
        <f t="shared" si="19"/>
        <v/>
      </c>
      <c r="BO46" s="164" t="str">
        <f t="shared" si="20"/>
        <v/>
      </c>
      <c r="BP46" s="164" t="str">
        <f t="shared" si="21"/>
        <v/>
      </c>
      <c r="BQ46" s="164"/>
      <c r="BR46" s="164">
        <f>IF(A46="",0,((PMT(Parameters!$C$11/100,M46,,(N46*O46))*-1)-(R46/M46)))</f>
        <v>0</v>
      </c>
    </row>
    <row r="47" spans="1:70" ht="16.5" customHeight="1" x14ac:dyDescent="0.2">
      <c r="A47" s="203"/>
      <c r="B47" s="327" t="str">
        <f>IF('Asset Management'!B45="","",'Asset Management'!B45)</f>
        <v/>
      </c>
      <c r="C47" s="326" t="str">
        <f>IF('Asset Management'!C45="","",'Asset Management'!C45)</f>
        <v/>
      </c>
      <c r="D47" s="89"/>
      <c r="E47" s="88"/>
      <c r="F47" s="229">
        <v>1</v>
      </c>
      <c r="G47" s="90" t="str">
        <f>IF(E47="C",(A47*D47*F47*((100-Parameters!$C$12)/100)^I47),IF(E47="H",(A47*D47*F47),IF(E47="F",(A47*D47*F47*((100-Parameters!$C$12)/100)^I47),"")))</f>
        <v/>
      </c>
      <c r="H47" s="91"/>
      <c r="I47" s="92" t="str">
        <f t="shared" si="5"/>
        <v/>
      </c>
      <c r="J47" s="92" t="str">
        <f>IF(E47="H",(A47*D47*F47*((100+Parameters!$C$12)/100)^I47),IF(E47="C",(A47*D47*F47),IF(E47="F",(A47*D47*F47*((100-Parameters!$C$13)/100)^M47),"")))</f>
        <v/>
      </c>
      <c r="K47" s="92" t="str">
        <f t="shared" si="6"/>
        <v/>
      </c>
      <c r="L47" s="92" t="str">
        <f>IF('Asset Management'!J45="","",'Asset Management'!J45)</f>
        <v/>
      </c>
      <c r="M47" s="91"/>
      <c r="N47" s="92" t="str">
        <f t="shared" si="7"/>
        <v/>
      </c>
      <c r="O47" s="86">
        <f>IF(BE47&lt;&gt;"",VLOOKUP(BE47,Parameters!$A$22:$D$26,3),0)</f>
        <v>0</v>
      </c>
      <c r="P47" s="86">
        <f>IF(BE47&lt;&gt;"",VLOOKUP(BE47,Parameters!$A$22:$D$26,4),0)</f>
        <v>0</v>
      </c>
      <c r="Q47" s="190">
        <f t="shared" si="8"/>
        <v>1</v>
      </c>
      <c r="R47" s="159">
        <f t="shared" si="9"/>
        <v>0</v>
      </c>
      <c r="S47" s="159">
        <f>IF(M47=0,0,IF(BE47&lt;Parameters!$B$28,"Not Cap.",BR47))</f>
        <v>0</v>
      </c>
      <c r="T47" s="25"/>
      <c r="U47" s="216"/>
      <c r="V47" s="217"/>
      <c r="W47" s="217"/>
      <c r="X47" s="217"/>
      <c r="Y47" s="217"/>
      <c r="Z47" s="217"/>
      <c r="AA47" s="70"/>
      <c r="AB47" s="252" t="str">
        <f t="shared" si="10"/>
        <v/>
      </c>
      <c r="AC47" s="253" t="str">
        <f t="shared" si="11"/>
        <v/>
      </c>
      <c r="AD47" s="253" t="str">
        <f>IF(H47&lt;=Parameters!$H$32,N47,"Not S.L.")</f>
        <v/>
      </c>
      <c r="AE47" s="253" t="str">
        <f t="shared" si="12"/>
        <v/>
      </c>
      <c r="AF47" s="70"/>
      <c r="AG47" s="70"/>
      <c r="AH47" s="70"/>
      <c r="AI47" s="70"/>
      <c r="AJ47" s="70"/>
      <c r="AK47" s="70"/>
      <c r="AL47" s="70"/>
      <c r="AM47" s="70"/>
      <c r="AN47" s="70"/>
      <c r="AO47" s="70"/>
      <c r="AP47" s="70"/>
      <c r="AQ47" s="70"/>
      <c r="AR47" s="70"/>
      <c r="AS47" s="70"/>
      <c r="AT47" s="70"/>
      <c r="AU47" s="70"/>
      <c r="AV47" s="70"/>
      <c r="AW47" s="70"/>
      <c r="AX47" s="70"/>
      <c r="AY47" s="70"/>
      <c r="AZ47" s="70"/>
      <c r="BA47" s="70"/>
      <c r="BC47" s="42" t="str">
        <f>IF(E47="F",(A47*D47),IF(E47="c",(J47*((100+Parameters!$C$13)/100)^M47),IF(E47="h",(J47*((100+Parameters!$C$13)/100)^M47),"")))</f>
        <v/>
      </c>
      <c r="BD47" s="231"/>
      <c r="BE47" s="144" t="str">
        <f>IF(E47="F",(A47*D47*F47),IF(E47="c",((A47*D47*F47)*((100+Parameters!$C$13)/100)^M47),IF(E47="h",((J47)*((100+Parameters!$C$13)/100)^M47),"")))</f>
        <v/>
      </c>
      <c r="BF47" s="69">
        <f t="shared" si="13"/>
        <v>0</v>
      </c>
      <c r="BG47" s="1"/>
      <c r="BH47" s="2">
        <f t="shared" si="14"/>
        <v>0</v>
      </c>
      <c r="BI47" s="2">
        <f t="shared" si="15"/>
        <v>0</v>
      </c>
      <c r="BJ47" s="2">
        <f t="shared" si="16"/>
        <v>0</v>
      </c>
      <c r="BL47" s="164" t="str">
        <f t="shared" si="17"/>
        <v/>
      </c>
      <c r="BM47" s="164" t="str">
        <f t="shared" si="18"/>
        <v/>
      </c>
      <c r="BN47" s="164" t="str">
        <f t="shared" si="19"/>
        <v/>
      </c>
      <c r="BO47" s="164" t="str">
        <f t="shared" si="20"/>
        <v/>
      </c>
      <c r="BP47" s="164" t="str">
        <f t="shared" si="21"/>
        <v/>
      </c>
      <c r="BQ47" s="164"/>
      <c r="BR47" s="164">
        <f>IF(A47="",0,((PMT(Parameters!$C$11/100,M47,,(N47*O47))*-1)-(R47/M47)))</f>
        <v>0</v>
      </c>
    </row>
    <row r="48" spans="1:70" ht="16.5" customHeight="1" x14ac:dyDescent="0.2">
      <c r="A48" s="203"/>
      <c r="B48" s="327" t="str">
        <f>IF('Asset Management'!B46="","",'Asset Management'!B46)</f>
        <v/>
      </c>
      <c r="C48" s="326" t="str">
        <f>IF('Asset Management'!C46="","",'Asset Management'!C46)</f>
        <v/>
      </c>
      <c r="D48" s="189"/>
      <c r="E48" s="88"/>
      <c r="F48" s="229">
        <v>1</v>
      </c>
      <c r="G48" s="90" t="str">
        <f>IF(E48="C",(A48*D48*F48*((100-Parameters!$C$12)/100)^I48),IF(E48="H",(A48*D48*F48),IF(E48="F",(A48*D48*F48*((100-Parameters!$C$12)/100)^I48),"")))</f>
        <v/>
      </c>
      <c r="H48" s="91"/>
      <c r="I48" s="92" t="str">
        <f t="shared" si="5"/>
        <v/>
      </c>
      <c r="J48" s="92" t="str">
        <f>IF(E48="H",(A48*D48*F48*((100+Parameters!$C$12)/100)^I48),IF(E48="C",(A48*D48*F48),IF(E48="F",(A48*D48*F48*((100-Parameters!$C$13)/100)^M48),"")))</f>
        <v/>
      </c>
      <c r="K48" s="92" t="str">
        <f t="shared" si="6"/>
        <v/>
      </c>
      <c r="L48" s="92" t="str">
        <f>IF('Asset Management'!J46="","",'Asset Management'!J46)</f>
        <v/>
      </c>
      <c r="M48" s="91"/>
      <c r="N48" s="92" t="str">
        <f t="shared" si="7"/>
        <v/>
      </c>
      <c r="O48" s="86">
        <f>IF(BE48&lt;&gt;"",VLOOKUP(BE48,Parameters!$A$22:$D$26,3),0)</f>
        <v>0</v>
      </c>
      <c r="P48" s="86">
        <f>IF(BE48&lt;&gt;"",VLOOKUP(BE48,Parameters!$A$22:$D$26,4),0)</f>
        <v>0</v>
      </c>
      <c r="Q48" s="190">
        <f t="shared" si="8"/>
        <v>1</v>
      </c>
      <c r="R48" s="159">
        <f t="shared" si="9"/>
        <v>0</v>
      </c>
      <c r="S48" s="159">
        <f>IF(M48=0,0,IF(BE48&lt;Parameters!$B$28,"Not Cap.",BR48))</f>
        <v>0</v>
      </c>
      <c r="T48" s="25"/>
      <c r="U48" s="216"/>
      <c r="V48" s="217"/>
      <c r="W48" s="217"/>
      <c r="X48" s="217"/>
      <c r="Y48" s="217"/>
      <c r="Z48" s="217"/>
      <c r="AA48" s="70"/>
      <c r="AB48" s="252" t="str">
        <f t="shared" si="10"/>
        <v/>
      </c>
      <c r="AC48" s="253" t="str">
        <f t="shared" si="11"/>
        <v/>
      </c>
      <c r="AD48" s="253" t="str">
        <f>IF(H48&lt;=Parameters!$H$32,N48,"Not S.L.")</f>
        <v/>
      </c>
      <c r="AE48" s="253" t="str">
        <f t="shared" si="12"/>
        <v/>
      </c>
      <c r="AF48" s="70"/>
      <c r="AG48" s="70"/>
      <c r="AH48" s="70"/>
      <c r="AI48" s="70"/>
      <c r="AJ48" s="70"/>
      <c r="AK48" s="70"/>
      <c r="AL48" s="70"/>
      <c r="AM48" s="70"/>
      <c r="AN48" s="70"/>
      <c r="AO48" s="70"/>
      <c r="AP48" s="70"/>
      <c r="AQ48" s="70"/>
      <c r="AR48" s="70"/>
      <c r="AS48" s="70"/>
      <c r="AT48" s="70"/>
      <c r="AU48" s="70"/>
      <c r="AV48" s="70"/>
      <c r="AW48" s="70"/>
      <c r="AX48" s="70"/>
      <c r="AY48" s="70"/>
      <c r="AZ48" s="70"/>
      <c r="BA48" s="70"/>
      <c r="BC48" s="42" t="str">
        <f>IF(E48="F",(A48*D48),IF(E48="c",(J48*((100+Parameters!$C$13)/100)^M48),IF(E48="h",(J48*((100+Parameters!$C$13)/100)^M48),"")))</f>
        <v/>
      </c>
      <c r="BD48" s="231"/>
      <c r="BE48" s="144" t="str">
        <f>IF(E48="F",(A48*D48*F48),IF(E48="c",((A48*D48*F48)*((100+Parameters!$C$13)/100)^M48),IF(E48="h",((J48)*((100+Parameters!$C$13)/100)^M48),"")))</f>
        <v/>
      </c>
      <c r="BF48" s="69">
        <f t="shared" si="13"/>
        <v>0</v>
      </c>
      <c r="BG48" s="1"/>
      <c r="BH48" s="2">
        <f t="shared" si="14"/>
        <v>0</v>
      </c>
      <c r="BI48" s="2">
        <f t="shared" si="15"/>
        <v>0</v>
      </c>
      <c r="BJ48" s="2">
        <f t="shared" si="16"/>
        <v>0</v>
      </c>
      <c r="BL48" s="164" t="str">
        <f t="shared" si="17"/>
        <v/>
      </c>
      <c r="BM48" s="164" t="str">
        <f t="shared" si="18"/>
        <v/>
      </c>
      <c r="BN48" s="164" t="str">
        <f t="shared" si="19"/>
        <v/>
      </c>
      <c r="BO48" s="164" t="str">
        <f t="shared" si="20"/>
        <v/>
      </c>
      <c r="BP48" s="164" t="str">
        <f t="shared" si="21"/>
        <v/>
      </c>
      <c r="BQ48" s="164"/>
      <c r="BR48" s="164">
        <f>IF(A48="",0,((PMT(Parameters!$C$11/100,M48,,(N48*O48))*-1)-(R48/M48)))</f>
        <v>0</v>
      </c>
    </row>
    <row r="49" spans="1:71" ht="16.5" customHeight="1" x14ac:dyDescent="0.2">
      <c r="A49" s="203"/>
      <c r="B49" s="327" t="str">
        <f>IF('Asset Management'!B47="","",'Asset Management'!B47)</f>
        <v/>
      </c>
      <c r="C49" s="326" t="str">
        <f>IF('Asset Management'!C47="","",'Asset Management'!C47)</f>
        <v/>
      </c>
      <c r="D49" s="189"/>
      <c r="E49" s="88"/>
      <c r="F49" s="229">
        <v>1</v>
      </c>
      <c r="G49" s="90" t="str">
        <f>IF(E49="C",(A49*D49*F49*((100-Parameters!$C$12)/100)^I49),IF(E49="H",(A49*D49*F49),IF(E49="F",(A49*D49*F49*((100-Parameters!$C$12)/100)^I49),"")))</f>
        <v/>
      </c>
      <c r="H49" s="91"/>
      <c r="I49" s="92" t="str">
        <f t="shared" si="5"/>
        <v/>
      </c>
      <c r="J49" s="92" t="str">
        <f>IF(E49="H",(A49*D49*F49*((100+Parameters!$C$12)/100)^I49),IF(E49="C",(A49*D49*F49),IF(E49="F",(A49*D49*F49*((100-Parameters!$C$13)/100)^M49),"")))</f>
        <v/>
      </c>
      <c r="K49" s="92" t="str">
        <f t="shared" si="6"/>
        <v/>
      </c>
      <c r="L49" s="92" t="str">
        <f>IF('Asset Management'!J47="","",'Asset Management'!J47)</f>
        <v/>
      </c>
      <c r="M49" s="91"/>
      <c r="N49" s="92" t="str">
        <f t="shared" si="7"/>
        <v/>
      </c>
      <c r="O49" s="86">
        <f>IF(BE49&lt;&gt;"",VLOOKUP(BE49,Parameters!$A$22:$D$26,3),0)</f>
        <v>0</v>
      </c>
      <c r="P49" s="86">
        <f>IF(BE49&lt;&gt;"",VLOOKUP(BE49,Parameters!$A$22:$D$26,4),0)</f>
        <v>0</v>
      </c>
      <c r="Q49" s="190">
        <f t="shared" si="8"/>
        <v>1</v>
      </c>
      <c r="R49" s="159">
        <f t="shared" si="9"/>
        <v>0</v>
      </c>
      <c r="S49" s="159">
        <f>IF(M49=0,0,IF(BE49&lt;Parameters!$B$28,"Not Cap.",BR49))</f>
        <v>0</v>
      </c>
      <c r="T49" s="25"/>
      <c r="U49" s="216"/>
      <c r="V49" s="217"/>
      <c r="W49" s="217"/>
      <c r="X49" s="217"/>
      <c r="Y49" s="217"/>
      <c r="Z49" s="217"/>
      <c r="AA49" s="70"/>
      <c r="AB49" s="252" t="str">
        <f t="shared" si="10"/>
        <v/>
      </c>
      <c r="AC49" s="253" t="str">
        <f t="shared" si="11"/>
        <v/>
      </c>
      <c r="AD49" s="253" t="str">
        <f>IF(H49&lt;=Parameters!$H$32,N49,"Not S.L.")</f>
        <v/>
      </c>
      <c r="AE49" s="253" t="str">
        <f t="shared" si="12"/>
        <v/>
      </c>
      <c r="AF49" s="70"/>
      <c r="AG49" s="70"/>
      <c r="AH49" s="70"/>
      <c r="AI49" s="70"/>
      <c r="AJ49" s="70"/>
      <c r="AK49" s="70"/>
      <c r="AL49" s="70"/>
      <c r="AM49" s="70"/>
      <c r="AN49" s="70"/>
      <c r="AO49" s="70"/>
      <c r="AP49" s="70"/>
      <c r="AQ49" s="70"/>
      <c r="AR49" s="70"/>
      <c r="AS49" s="70"/>
      <c r="AT49" s="70"/>
      <c r="AU49" s="70"/>
      <c r="AV49" s="70"/>
      <c r="AW49" s="70"/>
      <c r="AX49" s="70"/>
      <c r="AY49" s="70"/>
      <c r="AZ49" s="70"/>
      <c r="BA49" s="70"/>
      <c r="BC49" s="42" t="str">
        <f>IF(E49="F",(A49*D49),IF(E49="c",(J49*((100+Parameters!$C$13)/100)^M49),IF(E49="h",(J49*((100+Parameters!$C$13)/100)^M49),"")))</f>
        <v/>
      </c>
      <c r="BD49" s="231"/>
      <c r="BE49" s="144" t="str">
        <f>IF(E49="F",(A49*D49*F49),IF(E49="c",((A49*D49*F49)*((100+Parameters!$C$13)/100)^M49),IF(E49="h",((J49)*((100+Parameters!$C$13)/100)^M49),"")))</f>
        <v/>
      </c>
      <c r="BF49" s="69">
        <f t="shared" si="13"/>
        <v>0</v>
      </c>
      <c r="BG49" s="1"/>
      <c r="BH49" s="2">
        <f t="shared" si="14"/>
        <v>0</v>
      </c>
      <c r="BI49" s="2">
        <f t="shared" si="15"/>
        <v>0</v>
      </c>
      <c r="BJ49" s="2">
        <f t="shared" si="16"/>
        <v>0</v>
      </c>
      <c r="BL49" s="164" t="str">
        <f t="shared" si="17"/>
        <v/>
      </c>
      <c r="BM49" s="164" t="str">
        <f t="shared" si="18"/>
        <v/>
      </c>
      <c r="BN49" s="164" t="str">
        <f t="shared" si="19"/>
        <v/>
      </c>
      <c r="BO49" s="164" t="str">
        <f t="shared" si="20"/>
        <v/>
      </c>
      <c r="BP49" s="164" t="str">
        <f t="shared" si="21"/>
        <v/>
      </c>
      <c r="BQ49" s="164"/>
      <c r="BR49" s="164">
        <f>IF(A49="",0,((PMT(Parameters!$C$11/100,M49,,(N49*O49))*-1)-(R49/M49)))</f>
        <v>0</v>
      </c>
    </row>
    <row r="50" spans="1:71" ht="16.5" customHeight="1" x14ac:dyDescent="0.2">
      <c r="A50" s="203"/>
      <c r="B50" s="327" t="str">
        <f>IF('Asset Management'!B48="","",'Asset Management'!B48)</f>
        <v/>
      </c>
      <c r="C50" s="326" t="str">
        <f>IF('Asset Management'!C48="","",'Asset Management'!C48)</f>
        <v/>
      </c>
      <c r="D50" s="189"/>
      <c r="E50" s="88"/>
      <c r="F50" s="229">
        <v>1</v>
      </c>
      <c r="G50" s="90" t="str">
        <f>IF(E50="C",(A50*D50*F50*((100-Parameters!$C$12)/100)^I50),IF(E50="H",(A50*D50*F50),IF(E50="F",(A50*D50*F50*((100-Parameters!$C$12)/100)^I50),"")))</f>
        <v/>
      </c>
      <c r="H50" s="91"/>
      <c r="I50" s="92" t="str">
        <f t="shared" si="5"/>
        <v/>
      </c>
      <c r="J50" s="92" t="str">
        <f>IF(E50="H",(A50*D50*F50*((100+Parameters!$C$12)/100)^I50),IF(E50="C",(A50*D50*F50),IF(E50="F",(A50*D50*F50*((100-Parameters!$C$13)/100)^M50),"")))</f>
        <v/>
      </c>
      <c r="K50" s="92" t="str">
        <f t="shared" si="6"/>
        <v/>
      </c>
      <c r="L50" s="92" t="str">
        <f>IF('Asset Management'!J48="","",'Asset Management'!J48)</f>
        <v/>
      </c>
      <c r="M50" s="91"/>
      <c r="N50" s="92" t="str">
        <f t="shared" si="7"/>
        <v/>
      </c>
      <c r="O50" s="86">
        <f>IF(BE50&lt;&gt;"",VLOOKUP(BE50,Parameters!$A$22:$D$26,3),0)</f>
        <v>0</v>
      </c>
      <c r="P50" s="86">
        <f>IF(BE50&lt;&gt;"",VLOOKUP(BE50,Parameters!$A$22:$D$26,4),0)</f>
        <v>0</v>
      </c>
      <c r="Q50" s="190">
        <f t="shared" si="8"/>
        <v>1</v>
      </c>
      <c r="R50" s="159">
        <f t="shared" si="9"/>
        <v>0</v>
      </c>
      <c r="S50" s="159">
        <f>IF(M50=0,0,IF(BE50&lt;Parameters!$B$28,"Not Cap.",BR50))</f>
        <v>0</v>
      </c>
      <c r="T50" s="25"/>
      <c r="U50" s="221"/>
      <c r="V50" s="222"/>
      <c r="W50" s="222"/>
      <c r="X50" s="222"/>
      <c r="Y50" s="222"/>
      <c r="Z50" s="222"/>
      <c r="AA50" s="70"/>
      <c r="AB50" s="252" t="str">
        <f t="shared" si="10"/>
        <v/>
      </c>
      <c r="AC50" s="253" t="str">
        <f t="shared" si="11"/>
        <v/>
      </c>
      <c r="AD50" s="253" t="str">
        <f>IF(H50&lt;=Parameters!$H$32,N50,"Not S.L.")</f>
        <v/>
      </c>
      <c r="AE50" s="253" t="str">
        <f t="shared" si="12"/>
        <v/>
      </c>
      <c r="AF50" s="70"/>
      <c r="AG50" s="70"/>
      <c r="AH50" s="70"/>
      <c r="AI50" s="70"/>
      <c r="AJ50" s="70"/>
      <c r="AK50" s="70"/>
      <c r="AL50" s="70"/>
      <c r="AM50" s="70"/>
      <c r="AN50" s="70"/>
      <c r="AO50" s="70"/>
      <c r="AP50" s="70"/>
      <c r="AQ50" s="70"/>
      <c r="AR50" s="70"/>
      <c r="AS50" s="70"/>
      <c r="AT50" s="70"/>
      <c r="AU50" s="70"/>
      <c r="AV50" s="70"/>
      <c r="AW50" s="70"/>
      <c r="AX50" s="70"/>
      <c r="AY50" s="70"/>
      <c r="AZ50" s="70"/>
      <c r="BA50" s="70"/>
      <c r="BC50" s="42" t="str">
        <f>IF(E50="F",(A50*D50),IF(E50="c",(J50*((100+Parameters!$C$13)/100)^M50),IF(E50="h",(J50*((100+Parameters!$C$13)/100)^M50),"")))</f>
        <v/>
      </c>
      <c r="BD50" s="231"/>
      <c r="BE50" s="144" t="str">
        <f>IF(E50="F",(A50*D50*F50),IF(E50="c",((A50*D50*F50)*((100+Parameters!$C$13)/100)^M50),IF(E50="h",((J50)*((100+Parameters!$C$13)/100)^M50),"")))</f>
        <v/>
      </c>
      <c r="BF50" s="69">
        <f t="shared" si="13"/>
        <v>0</v>
      </c>
      <c r="BG50" s="1"/>
      <c r="BH50" s="2">
        <f t="shared" si="14"/>
        <v>0</v>
      </c>
      <c r="BI50" s="2">
        <f t="shared" si="15"/>
        <v>0</v>
      </c>
      <c r="BJ50" s="2">
        <f t="shared" si="16"/>
        <v>0</v>
      </c>
      <c r="BL50" s="164" t="str">
        <f t="shared" si="17"/>
        <v/>
      </c>
      <c r="BM50" s="164" t="str">
        <f t="shared" si="18"/>
        <v/>
      </c>
      <c r="BN50" s="164" t="str">
        <f t="shared" si="19"/>
        <v/>
      </c>
      <c r="BO50" s="164" t="str">
        <f t="shared" si="20"/>
        <v/>
      </c>
      <c r="BP50" s="164" t="str">
        <f t="shared" si="21"/>
        <v/>
      </c>
      <c r="BQ50" s="164"/>
      <c r="BR50" s="164">
        <f>IF(A50="",0,((PMT(Parameters!$C$11/100,M50,,(N50*O50))*-1)-(R50/M50)))</f>
        <v>0</v>
      </c>
    </row>
    <row r="51" spans="1:71" ht="16.5" customHeight="1" x14ac:dyDescent="0.2">
      <c r="A51" s="203"/>
      <c r="B51" s="327" t="str">
        <f>IF('Asset Management'!B49="","",'Asset Management'!B49)</f>
        <v/>
      </c>
      <c r="C51" s="326" t="str">
        <f>IF('Asset Management'!C49="","",'Asset Management'!C49)</f>
        <v/>
      </c>
      <c r="D51" s="189"/>
      <c r="E51" s="88"/>
      <c r="F51" s="229">
        <v>1</v>
      </c>
      <c r="G51" s="90" t="str">
        <f>IF(E51="C",(A51*D51*F51*((100-Parameters!$C$12)/100)^I51),IF(E51="H",(A51*D51*F51),IF(E51="F",(A51*D51*F51*((100-Parameters!$C$12)/100)^I51),"")))</f>
        <v/>
      </c>
      <c r="H51" s="91"/>
      <c r="I51" s="92" t="str">
        <f t="shared" si="5"/>
        <v/>
      </c>
      <c r="J51" s="92" t="str">
        <f>IF(E51="H",(A51*D51*F51*((100+Parameters!$C$12)/100)^I51),IF(E51="C",(A51*D51*F51),IF(E51="F",(A51*D51*F51*((100-Parameters!$C$13)/100)^M51),"")))</f>
        <v/>
      </c>
      <c r="K51" s="92" t="str">
        <f t="shared" si="6"/>
        <v/>
      </c>
      <c r="L51" s="92" t="str">
        <f>IF('Asset Management'!J49="","",'Asset Management'!J49)</f>
        <v/>
      </c>
      <c r="M51" s="91"/>
      <c r="N51" s="92" t="str">
        <f t="shared" si="7"/>
        <v/>
      </c>
      <c r="O51" s="86">
        <f>IF(BE51&lt;&gt;"",VLOOKUP(BE51,Parameters!$A$22:$D$26,3),0)</f>
        <v>0</v>
      </c>
      <c r="P51" s="86">
        <f>IF(BE51&lt;&gt;"",VLOOKUP(BE51,Parameters!$A$22:$D$26,4),0)</f>
        <v>0</v>
      </c>
      <c r="Q51" s="190">
        <f t="shared" si="8"/>
        <v>1</v>
      </c>
      <c r="R51" s="159">
        <f t="shared" si="9"/>
        <v>0</v>
      </c>
      <c r="S51" s="159">
        <f>IF(M51=0,0,IF(BE51&lt;Parameters!$B$28,"Not Cap.",BR51))</f>
        <v>0</v>
      </c>
      <c r="T51" s="25"/>
      <c r="U51" s="221"/>
      <c r="V51" s="222"/>
      <c r="W51" s="222"/>
      <c r="X51" s="222"/>
      <c r="Y51" s="222"/>
      <c r="Z51" s="222"/>
      <c r="AA51" s="70"/>
      <c r="AB51" s="252" t="str">
        <f t="shared" si="10"/>
        <v/>
      </c>
      <c r="AC51" s="253" t="str">
        <f t="shared" si="11"/>
        <v/>
      </c>
      <c r="AD51" s="253" t="str">
        <f>IF(H51&lt;=Parameters!$H$32,N51,"Not S.L.")</f>
        <v/>
      </c>
      <c r="AE51" s="253" t="str">
        <f t="shared" si="12"/>
        <v/>
      </c>
      <c r="AF51" s="70"/>
      <c r="AG51" s="70"/>
      <c r="AH51" s="70"/>
      <c r="AI51" s="70"/>
      <c r="AJ51" s="70"/>
      <c r="AK51" s="70"/>
      <c r="AL51" s="70"/>
      <c r="AM51" s="70"/>
      <c r="AN51" s="70"/>
      <c r="AO51" s="70"/>
      <c r="AP51" s="70"/>
      <c r="AQ51" s="70"/>
      <c r="AR51" s="70"/>
      <c r="AS51" s="70"/>
      <c r="AT51" s="70"/>
      <c r="AU51" s="70"/>
      <c r="AV51" s="70"/>
      <c r="AW51" s="70"/>
      <c r="AX51" s="70"/>
      <c r="AY51" s="70"/>
      <c r="AZ51" s="70"/>
      <c r="BA51" s="70"/>
      <c r="BC51" s="42" t="str">
        <f>IF(E51="F",(A51*D51),IF(E51="c",(J51*((100+Parameters!$C$13)/100)^M51),IF(E51="h",(J51*((100+Parameters!$C$13)/100)^M51),"")))</f>
        <v/>
      </c>
      <c r="BD51" s="231"/>
      <c r="BE51" s="144" t="str">
        <f>IF(E51="F",(A51*D51*F51),IF(E51="c",((A51*D51*F51)*((100+Parameters!$C$13)/100)^M51),IF(E51="h",((J51)*((100+Parameters!$C$13)/100)^M51),"")))</f>
        <v/>
      </c>
      <c r="BF51" s="69">
        <f t="shared" si="13"/>
        <v>0</v>
      </c>
      <c r="BG51" s="1"/>
      <c r="BH51" s="2">
        <f t="shared" si="14"/>
        <v>0</v>
      </c>
      <c r="BI51" s="2">
        <f t="shared" si="15"/>
        <v>0</v>
      </c>
      <c r="BJ51" s="2">
        <f t="shared" si="16"/>
        <v>0</v>
      </c>
      <c r="BL51" s="164" t="str">
        <f t="shared" si="17"/>
        <v/>
      </c>
      <c r="BM51" s="164" t="str">
        <f t="shared" si="18"/>
        <v/>
      </c>
      <c r="BN51" s="164" t="str">
        <f t="shared" si="19"/>
        <v/>
      </c>
      <c r="BO51" s="164" t="str">
        <f t="shared" si="20"/>
        <v/>
      </c>
      <c r="BP51" s="164" t="str">
        <f t="shared" si="21"/>
        <v/>
      </c>
      <c r="BQ51" s="164"/>
      <c r="BR51" s="164">
        <f>IF(A51="",0,((PMT(Parameters!$C$11/100,M51,,(N51*O51))*-1)-(R51/M51)))</f>
        <v>0</v>
      </c>
    </row>
    <row r="52" spans="1:71" s="196" customFormat="1" ht="16.5" customHeight="1" x14ac:dyDescent="0.2">
      <c r="A52" s="203"/>
      <c r="B52" s="327" t="str">
        <f>IF('Asset Management'!B50="","",'Asset Management'!B50)</f>
        <v/>
      </c>
      <c r="C52" s="326" t="str">
        <f>IF('Asset Management'!C50="","",'Asset Management'!C50)</f>
        <v/>
      </c>
      <c r="D52" s="189"/>
      <c r="E52" s="88"/>
      <c r="F52" s="229">
        <v>1</v>
      </c>
      <c r="G52" s="90" t="str">
        <f>IF(E52="C",(A52*D52*F52*((100-Parameters!$C$12)/100)^I52),IF(E52="H",(A52*D52*F52),IF(E52="F",(A52*D52*F52*((100-Parameters!$C$12)/100)^I52),"")))</f>
        <v/>
      </c>
      <c r="H52" s="91"/>
      <c r="I52" s="92" t="str">
        <f t="shared" si="5"/>
        <v/>
      </c>
      <c r="J52" s="92" t="str">
        <f>IF(E52="H",(A52*D52*F52*((100+Parameters!$C$12)/100)^I52),IF(E52="C",(A52*D52*F52),IF(E52="F",(A52*D52*F52*((100-Parameters!$C$13)/100)^M52),"")))</f>
        <v/>
      </c>
      <c r="K52" s="92" t="str">
        <f t="shared" si="6"/>
        <v/>
      </c>
      <c r="L52" s="92" t="str">
        <f>IF('Asset Management'!J50="","",'Asset Management'!J50)</f>
        <v/>
      </c>
      <c r="M52" s="91"/>
      <c r="N52" s="92" t="str">
        <f t="shared" si="7"/>
        <v/>
      </c>
      <c r="O52" s="86">
        <f>IF(BE52&lt;&gt;"",VLOOKUP(BE52,Parameters!$A$22:$D$26,3),0)</f>
        <v>0</v>
      </c>
      <c r="P52" s="86">
        <f>IF(BE52&lt;&gt;"",VLOOKUP(BE52,Parameters!$A$22:$D$26,4),0)</f>
        <v>0</v>
      </c>
      <c r="Q52" s="190">
        <f t="shared" si="8"/>
        <v>1</v>
      </c>
      <c r="R52" s="159">
        <f t="shared" si="9"/>
        <v>0</v>
      </c>
      <c r="S52" s="159">
        <f>IF(M52=0,0,IF(BE52&lt;Parameters!$B$28,"Not Cap.",BR52))</f>
        <v>0</v>
      </c>
      <c r="U52" s="216"/>
      <c r="V52" s="217"/>
      <c r="W52" s="217"/>
      <c r="X52" s="217"/>
      <c r="Y52" s="217"/>
      <c r="Z52" s="217"/>
      <c r="AA52" s="70"/>
      <c r="AB52" s="252" t="str">
        <f t="shared" si="10"/>
        <v/>
      </c>
      <c r="AC52" s="253" t="str">
        <f t="shared" si="11"/>
        <v/>
      </c>
      <c r="AD52" s="253" t="str">
        <f>IF(H52&lt;=Parameters!$H$32,N52,"Not S.L.")</f>
        <v/>
      </c>
      <c r="AE52" s="253" t="str">
        <f t="shared" si="12"/>
        <v/>
      </c>
      <c r="AF52" s="70"/>
      <c r="AG52" s="70"/>
      <c r="AH52" s="70"/>
      <c r="AI52" s="70"/>
      <c r="AJ52" s="70"/>
      <c r="AK52" s="70"/>
      <c r="AL52" s="70"/>
      <c r="AM52" s="70"/>
      <c r="AN52" s="70"/>
      <c r="AO52" s="70"/>
      <c r="AP52" s="70"/>
      <c r="AQ52" s="70"/>
      <c r="AR52" s="70"/>
      <c r="AS52" s="70"/>
      <c r="AT52" s="70"/>
      <c r="AU52" s="70"/>
      <c r="AV52" s="70"/>
      <c r="AW52" s="70"/>
      <c r="AX52" s="70"/>
      <c r="AY52" s="70"/>
      <c r="AZ52" s="70"/>
      <c r="BA52" s="70"/>
      <c r="BC52" s="198" t="str">
        <f>IF(E52="F",(A52*D52),IF(E52="c",(J52*((100+Parameters!$C$13)/100)^M52),IF(E52="h",(J52*((100+Parameters!$C$13)/100)^M52),"")))</f>
        <v/>
      </c>
      <c r="BD52" s="231"/>
      <c r="BE52" s="144" t="str">
        <f>IF(E52="F",(A52*D52*F52),IF(E52="c",((A52*D52*F52)*((100+Parameters!$C$13)/100)^M52),IF(E52="h",((J52)*((100+Parameters!$C$13)/100)^M52),"")))</f>
        <v/>
      </c>
      <c r="BF52" s="69">
        <f t="shared" si="13"/>
        <v>0</v>
      </c>
      <c r="BG52" s="1"/>
      <c r="BH52" s="2">
        <f t="shared" si="14"/>
        <v>0</v>
      </c>
      <c r="BI52" s="2">
        <f t="shared" si="15"/>
        <v>0</v>
      </c>
      <c r="BJ52" s="2">
        <f t="shared" si="16"/>
        <v>0</v>
      </c>
      <c r="BK52" s="1"/>
      <c r="BL52" s="164" t="str">
        <f t="shared" si="17"/>
        <v/>
      </c>
      <c r="BM52" s="164" t="str">
        <f t="shared" si="18"/>
        <v/>
      </c>
      <c r="BN52" s="164" t="str">
        <f t="shared" si="19"/>
        <v/>
      </c>
      <c r="BO52" s="164" t="str">
        <f t="shared" si="20"/>
        <v/>
      </c>
      <c r="BP52" s="164" t="str">
        <f t="shared" si="21"/>
        <v/>
      </c>
      <c r="BQ52" s="164"/>
      <c r="BR52" s="164">
        <f>IF(A52="",0,((PMT(Parameters!$C$11/100,M52,,(N52*O52))*-1)-(R52/M52)))</f>
        <v>0</v>
      </c>
      <c r="BS52" s="1"/>
    </row>
    <row r="53" spans="1:71" s="196" customFormat="1" ht="16.5" customHeight="1" x14ac:dyDescent="0.2">
      <c r="A53" s="203"/>
      <c r="B53" s="327" t="str">
        <f>IF('Asset Management'!B51="","",'Asset Management'!B51)</f>
        <v/>
      </c>
      <c r="C53" s="326" t="str">
        <f>IF('Asset Management'!C51="","",'Asset Management'!C51)</f>
        <v/>
      </c>
      <c r="D53" s="189"/>
      <c r="E53" s="88"/>
      <c r="F53" s="229">
        <v>1</v>
      </c>
      <c r="G53" s="90" t="str">
        <f>IF(E53="C",(A53*D53*F53*((100-Parameters!$C$12)/100)^I53),IF(E53="H",(A53*D53*F53),IF(E53="F",(A53*D53*F53*((100-Parameters!$C$12)/100)^I53),"")))</f>
        <v/>
      </c>
      <c r="H53" s="91"/>
      <c r="I53" s="92" t="str">
        <f t="shared" si="5"/>
        <v/>
      </c>
      <c r="J53" s="92" t="str">
        <f>IF(E53="H",(A53*D53*F53*((100+Parameters!$C$12)/100)^I53),IF(E53="C",(A53*D53*F53),IF(E53="F",(A53*D53*F53*((100-Parameters!$C$13)/100)^M53),"")))</f>
        <v/>
      </c>
      <c r="K53" s="92" t="str">
        <f t="shared" si="6"/>
        <v/>
      </c>
      <c r="L53" s="92" t="str">
        <f>IF('Asset Management'!J51="","",'Asset Management'!J51)</f>
        <v/>
      </c>
      <c r="M53" s="91"/>
      <c r="N53" s="92" t="str">
        <f t="shared" si="7"/>
        <v/>
      </c>
      <c r="O53" s="86">
        <f>IF(BE53&lt;&gt;"",VLOOKUP(BE53,Parameters!$A$22:$D$26,3),0)</f>
        <v>0</v>
      </c>
      <c r="P53" s="86">
        <f>IF(BE53&lt;&gt;"",VLOOKUP(BE53,Parameters!$A$22:$D$26,4),0)</f>
        <v>0</v>
      </c>
      <c r="Q53" s="190">
        <f t="shared" si="8"/>
        <v>1</v>
      </c>
      <c r="R53" s="159">
        <f t="shared" si="9"/>
        <v>0</v>
      </c>
      <c r="S53" s="159">
        <f>IF(M53=0,0,IF(BE53&lt;Parameters!$B$28,"Not Cap.",BR53))</f>
        <v>0</v>
      </c>
      <c r="U53" s="216"/>
      <c r="V53" s="217"/>
      <c r="W53" s="217"/>
      <c r="X53" s="217"/>
      <c r="Y53" s="217"/>
      <c r="Z53" s="217"/>
      <c r="AA53" s="70"/>
      <c r="AB53" s="252" t="str">
        <f t="shared" si="10"/>
        <v/>
      </c>
      <c r="AC53" s="253" t="str">
        <f t="shared" si="11"/>
        <v/>
      </c>
      <c r="AD53" s="253" t="str">
        <f>IF(H53&lt;=Parameters!$H$32,N53,"Not S.L.")</f>
        <v/>
      </c>
      <c r="AE53" s="253" t="str">
        <f t="shared" si="12"/>
        <v/>
      </c>
      <c r="AF53" s="70"/>
      <c r="AG53" s="70"/>
      <c r="AH53" s="70"/>
      <c r="AI53" s="70"/>
      <c r="AJ53" s="70"/>
      <c r="AK53" s="70"/>
      <c r="AL53" s="70"/>
      <c r="AM53" s="70"/>
      <c r="AN53" s="70"/>
      <c r="AO53" s="70"/>
      <c r="AP53" s="70"/>
      <c r="AQ53" s="70"/>
      <c r="AR53" s="70"/>
      <c r="AS53" s="70"/>
      <c r="AT53" s="70"/>
      <c r="AU53" s="70"/>
      <c r="AV53" s="70"/>
      <c r="AW53" s="70"/>
      <c r="AX53" s="70"/>
      <c r="AY53" s="70"/>
      <c r="AZ53" s="70"/>
      <c r="BA53" s="70"/>
      <c r="BC53" s="198" t="str">
        <f>IF(E53="F",(A53*D53),IF(E53="c",(J53*((100+Parameters!$C$13)/100)^M53),IF(E53="h",(J53*((100+Parameters!$C$13)/100)^M53),"")))</f>
        <v/>
      </c>
      <c r="BD53" s="231"/>
      <c r="BE53" s="144" t="str">
        <f>IF(E53="F",(A53*D53*F53),IF(E53="c",((A53*D53*F53)*((100+Parameters!$C$13)/100)^M53),IF(E53="h",((J53)*((100+Parameters!$C$13)/100)^M53),"")))</f>
        <v/>
      </c>
      <c r="BF53" s="69">
        <f t="shared" si="13"/>
        <v>0</v>
      </c>
      <c r="BG53" s="1"/>
      <c r="BH53" s="2">
        <f t="shared" si="14"/>
        <v>0</v>
      </c>
      <c r="BI53" s="2">
        <f t="shared" si="15"/>
        <v>0</v>
      </c>
      <c r="BJ53" s="2">
        <f t="shared" si="16"/>
        <v>0</v>
      </c>
      <c r="BK53" s="1"/>
      <c r="BL53" s="164" t="str">
        <f t="shared" si="17"/>
        <v/>
      </c>
      <c r="BM53" s="164" t="str">
        <f t="shared" si="18"/>
        <v/>
      </c>
      <c r="BN53" s="164" t="str">
        <f t="shared" si="19"/>
        <v/>
      </c>
      <c r="BO53" s="164" t="str">
        <f t="shared" si="20"/>
        <v/>
      </c>
      <c r="BP53" s="164" t="str">
        <f t="shared" si="21"/>
        <v/>
      </c>
      <c r="BQ53" s="164"/>
      <c r="BR53" s="164">
        <f>IF(A53="",0,((PMT(Parameters!$C$11/100,M53,,(N53*O53))*-1)-(R53/M53)))</f>
        <v>0</v>
      </c>
      <c r="BS53" s="1"/>
    </row>
    <row r="54" spans="1:71" ht="16.5" customHeight="1" x14ac:dyDescent="0.2">
      <c r="A54" s="195"/>
      <c r="B54" s="327" t="str">
        <f>IF('Asset Management'!B52="","",'Asset Management'!B52)</f>
        <v/>
      </c>
      <c r="C54" s="326" t="str">
        <f>IF('Asset Management'!C52="","",'Asset Management'!C52)</f>
        <v/>
      </c>
      <c r="D54" s="89"/>
      <c r="E54" s="88"/>
      <c r="F54" s="229">
        <v>1</v>
      </c>
      <c r="G54" s="90" t="str">
        <f>IF(E54="C",(A54*D54*F54*((100-Parameters!$C$12)/100)^I54),IF(E54="H",(A54*D54*F54),IF(E54="F",(A54*D54*F54*((100-Parameters!$C$12)/100)^I54),"")))</f>
        <v/>
      </c>
      <c r="H54" s="91"/>
      <c r="I54" s="92" t="str">
        <f t="shared" si="5"/>
        <v/>
      </c>
      <c r="J54" s="92" t="str">
        <f>IF(E54="H",(A54*D54*F54*((100+Parameters!$C$12)/100)^I54),IF(E54="C",(A54*D54*F54),IF(E54="F",(A54*D54*F54*((100-Parameters!$C$13)/100)^M54),"")))</f>
        <v/>
      </c>
      <c r="K54" s="92" t="str">
        <f t="shared" si="6"/>
        <v/>
      </c>
      <c r="L54" s="92" t="str">
        <f>IF('Asset Management'!J52="","",'Asset Management'!J52)</f>
        <v/>
      </c>
      <c r="M54" s="91"/>
      <c r="N54" s="92" t="str">
        <f t="shared" si="7"/>
        <v/>
      </c>
      <c r="O54" s="86">
        <f>IF(BE54&lt;&gt;"",VLOOKUP(BE54,Parameters!$A$22:$D$26,3),0)</f>
        <v>0</v>
      </c>
      <c r="P54" s="86">
        <f>IF(BE54&lt;&gt;"",VLOOKUP(BE54,Parameters!$A$22:$D$26,4),0)</f>
        <v>0</v>
      </c>
      <c r="Q54" s="190">
        <f t="shared" si="8"/>
        <v>1</v>
      </c>
      <c r="R54" s="159">
        <f t="shared" si="9"/>
        <v>0</v>
      </c>
      <c r="S54" s="159">
        <f>IF(M54=0,0,IF(BE54&lt;Parameters!$B$28,"Not Cap.",BR54))</f>
        <v>0</v>
      </c>
      <c r="T54" s="25"/>
      <c r="U54" s="216"/>
      <c r="V54" s="217"/>
      <c r="W54" s="217"/>
      <c r="X54" s="217"/>
      <c r="Y54" s="217"/>
      <c r="Z54" s="217"/>
      <c r="AA54" s="70"/>
      <c r="AB54" s="252" t="str">
        <f t="shared" si="10"/>
        <v/>
      </c>
      <c r="AC54" s="253" t="str">
        <f t="shared" si="11"/>
        <v/>
      </c>
      <c r="AD54" s="253" t="str">
        <f>IF(H54&lt;=Parameters!$H$32,N54,"Not S.L.")</f>
        <v/>
      </c>
      <c r="AE54" s="253" t="str">
        <f t="shared" si="12"/>
        <v/>
      </c>
      <c r="AF54" s="70"/>
      <c r="AG54" s="70"/>
      <c r="AH54" s="70"/>
      <c r="AI54" s="70"/>
      <c r="AJ54" s="70"/>
      <c r="AK54" s="70"/>
      <c r="AL54" s="70"/>
      <c r="AM54" s="70"/>
      <c r="AN54" s="70"/>
      <c r="AO54" s="70"/>
      <c r="AP54" s="70"/>
      <c r="AQ54" s="70"/>
      <c r="AR54" s="70"/>
      <c r="AS54" s="70"/>
      <c r="AT54" s="70"/>
      <c r="AU54" s="70"/>
      <c r="AV54" s="70"/>
      <c r="AW54" s="70"/>
      <c r="AX54" s="70"/>
      <c r="AY54" s="70"/>
      <c r="AZ54" s="70"/>
      <c r="BA54" s="70"/>
      <c r="BC54" s="42" t="str">
        <f>IF(E54="F",(A54*D54),IF(E54="c",(J54*((100+Parameters!$C$13)/100)^M54),IF(E54="h",(J54*((100+Parameters!$C$13)/100)^M54),"")))</f>
        <v/>
      </c>
      <c r="BD54" s="231"/>
      <c r="BE54" s="144" t="str">
        <f>IF(E54="F",(A54*D54*F54),IF(E54="c",((A54*D54*F54)*((100+Parameters!$C$13)/100)^M54),IF(E54="h",((J54)*((100+Parameters!$C$13)/100)^M54),"")))</f>
        <v/>
      </c>
      <c r="BF54" s="69">
        <f t="shared" si="13"/>
        <v>0</v>
      </c>
      <c r="BG54" s="1"/>
      <c r="BH54" s="2">
        <f t="shared" si="14"/>
        <v>0</v>
      </c>
      <c r="BI54" s="2">
        <f t="shared" si="15"/>
        <v>0</v>
      </c>
      <c r="BJ54" s="2">
        <f t="shared" si="16"/>
        <v>0</v>
      </c>
      <c r="BL54" s="164" t="str">
        <f t="shared" si="17"/>
        <v/>
      </c>
      <c r="BM54" s="164" t="str">
        <f t="shared" si="18"/>
        <v/>
      </c>
      <c r="BN54" s="164" t="str">
        <f t="shared" si="19"/>
        <v/>
      </c>
      <c r="BO54" s="164" t="str">
        <f t="shared" si="20"/>
        <v/>
      </c>
      <c r="BP54" s="164" t="str">
        <f t="shared" si="21"/>
        <v/>
      </c>
      <c r="BQ54" s="164"/>
      <c r="BR54" s="164">
        <f>IF(A54="",0,((PMT(Parameters!$C$11/100,M54,,(N54*O54))*-1)-(R54/M54)))</f>
        <v>0</v>
      </c>
    </row>
    <row r="55" spans="1:71" ht="16.5" customHeight="1" x14ac:dyDescent="0.2">
      <c r="A55" s="195"/>
      <c r="B55" s="327" t="str">
        <f>IF('Asset Management'!B53="","",'Asset Management'!B53)</f>
        <v/>
      </c>
      <c r="C55" s="326" t="str">
        <f>IF('Asset Management'!C53="","",'Asset Management'!C53)</f>
        <v/>
      </c>
      <c r="D55" s="89"/>
      <c r="E55" s="88"/>
      <c r="F55" s="229">
        <v>1</v>
      </c>
      <c r="G55" s="90" t="str">
        <f>IF(E55="C",(A55*D55*F55*((100-Parameters!$C$12)/100)^I55),IF(E55="H",(A55*D55*F55),IF(E55="F",(A55*D55*F55*((100-Parameters!$C$12)/100)^I55),"")))</f>
        <v/>
      </c>
      <c r="H55" s="91"/>
      <c r="I55" s="92" t="str">
        <f t="shared" si="5"/>
        <v/>
      </c>
      <c r="J55" s="92" t="str">
        <f>IF(E55="H",(A55*D55*F55*((100+Parameters!$C$12)/100)^I55),IF(E55="C",(A55*D55*F55),IF(E55="F",(A55*D55*F55*((100-Parameters!$C$13)/100)^M55),"")))</f>
        <v/>
      </c>
      <c r="K55" s="92" t="str">
        <f t="shared" si="6"/>
        <v/>
      </c>
      <c r="L55" s="92" t="str">
        <f>IF('Asset Management'!J53="","",'Asset Management'!J53)</f>
        <v/>
      </c>
      <c r="M55" s="91"/>
      <c r="N55" s="92" t="str">
        <f t="shared" si="7"/>
        <v/>
      </c>
      <c r="O55" s="86">
        <f>IF(BE55&lt;&gt;"",VLOOKUP(BE55,Parameters!$A$22:$D$26,3),0)</f>
        <v>0</v>
      </c>
      <c r="P55" s="86">
        <f>IF(BE55&lt;&gt;"",VLOOKUP(BE55,Parameters!$A$22:$D$26,4),0)</f>
        <v>0</v>
      </c>
      <c r="Q55" s="190">
        <f t="shared" si="8"/>
        <v>1</v>
      </c>
      <c r="R55" s="159">
        <f t="shared" si="9"/>
        <v>0</v>
      </c>
      <c r="S55" s="159">
        <f>IF(M55=0,0,IF(BE55&lt;Parameters!$B$28,"Not Cap.",BR55))</f>
        <v>0</v>
      </c>
      <c r="T55" s="25"/>
      <c r="U55" s="216"/>
      <c r="V55" s="217"/>
      <c r="W55" s="217"/>
      <c r="X55" s="217"/>
      <c r="Y55" s="217"/>
      <c r="Z55" s="217"/>
      <c r="AA55" s="70"/>
      <c r="AB55" s="252" t="str">
        <f t="shared" si="10"/>
        <v/>
      </c>
      <c r="AC55" s="253" t="str">
        <f t="shared" si="11"/>
        <v/>
      </c>
      <c r="AD55" s="253" t="str">
        <f>IF(H55&lt;=Parameters!$H$32,N55,"Not S.L.")</f>
        <v/>
      </c>
      <c r="AE55" s="253" t="str">
        <f t="shared" si="12"/>
        <v/>
      </c>
      <c r="AF55" s="70"/>
      <c r="AG55" s="70"/>
      <c r="AH55" s="70"/>
      <c r="AI55" s="70"/>
      <c r="AJ55" s="70"/>
      <c r="AK55" s="70"/>
      <c r="AL55" s="70"/>
      <c r="AM55" s="70"/>
      <c r="AN55" s="70"/>
      <c r="AO55" s="70"/>
      <c r="AP55" s="70"/>
      <c r="AQ55" s="70"/>
      <c r="AR55" s="70"/>
      <c r="AS55" s="70"/>
      <c r="AT55" s="70"/>
      <c r="AU55" s="70"/>
      <c r="AV55" s="70"/>
      <c r="AW55" s="70"/>
      <c r="AX55" s="70"/>
      <c r="AY55" s="70"/>
      <c r="AZ55" s="70"/>
      <c r="BA55" s="70"/>
      <c r="BC55" s="42" t="str">
        <f>IF(E55="F",(A55*D55),IF(E55="c",(J55*((100+Parameters!$C$13)/100)^M55),IF(E55="h",(J55*((100+Parameters!$C$13)/100)^M55),"")))</f>
        <v/>
      </c>
      <c r="BD55" s="231"/>
      <c r="BE55" s="144" t="str">
        <f>IF(E55="F",(A55*D55*F55),IF(E55="c",((A55*D55*F55)*((100+Parameters!$C$13)/100)^M55),IF(E55="h",((J55)*((100+Parameters!$C$13)/100)^M55),"")))</f>
        <v/>
      </c>
      <c r="BF55" s="69">
        <f t="shared" si="13"/>
        <v>0</v>
      </c>
      <c r="BG55" s="1"/>
      <c r="BH55" s="2">
        <f t="shared" si="14"/>
        <v>0</v>
      </c>
      <c r="BI55" s="2">
        <f t="shared" si="15"/>
        <v>0</v>
      </c>
      <c r="BJ55" s="2">
        <f t="shared" si="16"/>
        <v>0</v>
      </c>
      <c r="BL55" s="164" t="str">
        <f t="shared" si="17"/>
        <v/>
      </c>
      <c r="BM55" s="164" t="str">
        <f t="shared" si="18"/>
        <v/>
      </c>
      <c r="BN55" s="164" t="str">
        <f t="shared" si="19"/>
        <v/>
      </c>
      <c r="BO55" s="164" t="str">
        <f t="shared" si="20"/>
        <v/>
      </c>
      <c r="BP55" s="164" t="str">
        <f t="shared" si="21"/>
        <v/>
      </c>
      <c r="BQ55" s="164"/>
      <c r="BR55" s="164">
        <f>IF(A55="",0,((PMT(Parameters!$C$11/100,M55,,(N55*O55))*-1)-(R55/M55)))</f>
        <v>0</v>
      </c>
    </row>
    <row r="56" spans="1:71" ht="16.5" customHeight="1" x14ac:dyDescent="0.2">
      <c r="A56" s="195"/>
      <c r="B56" s="327" t="str">
        <f>IF('Asset Management'!B54="","",'Asset Management'!B54)</f>
        <v/>
      </c>
      <c r="C56" s="326" t="str">
        <f>IF('Asset Management'!C54="","",'Asset Management'!C54)</f>
        <v/>
      </c>
      <c r="D56" s="89"/>
      <c r="E56" s="88"/>
      <c r="F56" s="229">
        <v>1</v>
      </c>
      <c r="G56" s="90" t="str">
        <f>IF(E56="C",(A56*D56*F56*((100-Parameters!$C$12)/100)^I56),IF(E56="H",(A56*D56*F56),IF(E56="F",(A56*D56*F56*((100-Parameters!$C$12)/100)^I56),"")))</f>
        <v/>
      </c>
      <c r="H56" s="91"/>
      <c r="I56" s="92" t="str">
        <f t="shared" si="5"/>
        <v/>
      </c>
      <c r="J56" s="92" t="str">
        <f>IF(E56="H",(A56*D56*F56*((100+Parameters!$C$12)/100)^I56),IF(E56="C",(A56*D56*F56),IF(E56="F",(A56*D56*F56*((100-Parameters!$C$13)/100)^M56),"")))</f>
        <v/>
      </c>
      <c r="K56" s="92" t="str">
        <f t="shared" si="6"/>
        <v/>
      </c>
      <c r="L56" s="92" t="str">
        <f>IF('Asset Management'!J54="","",'Asset Management'!J54)</f>
        <v/>
      </c>
      <c r="M56" s="91"/>
      <c r="N56" s="92" t="str">
        <f t="shared" si="7"/>
        <v/>
      </c>
      <c r="O56" s="86">
        <f>IF(BE56&lt;&gt;"",VLOOKUP(BE56,Parameters!$A$22:$D$26,3),0)</f>
        <v>0</v>
      </c>
      <c r="P56" s="86">
        <f>IF(BE56&lt;&gt;"",VLOOKUP(BE56,Parameters!$A$22:$D$26,4),0)</f>
        <v>0</v>
      </c>
      <c r="Q56" s="190">
        <f t="shared" si="8"/>
        <v>1</v>
      </c>
      <c r="R56" s="159">
        <f t="shared" si="9"/>
        <v>0</v>
      </c>
      <c r="S56" s="159">
        <f>IF(M56=0,0,IF(BE56&lt;Parameters!$B$28,"Not Cap.",BR56))</f>
        <v>0</v>
      </c>
      <c r="T56" s="25"/>
      <c r="U56" s="216"/>
      <c r="V56" s="217"/>
      <c r="W56" s="217"/>
      <c r="X56" s="217"/>
      <c r="Y56" s="217"/>
      <c r="Z56" s="217"/>
      <c r="AA56" s="70"/>
      <c r="AB56" s="252" t="str">
        <f t="shared" si="10"/>
        <v/>
      </c>
      <c r="AC56" s="253" t="str">
        <f t="shared" si="11"/>
        <v/>
      </c>
      <c r="AD56" s="253" t="str">
        <f>IF(H56&lt;=Parameters!$H$32,N56,"Not S.L.")</f>
        <v/>
      </c>
      <c r="AE56" s="253" t="str">
        <f t="shared" si="12"/>
        <v/>
      </c>
      <c r="AF56" s="70"/>
      <c r="AG56" s="70"/>
      <c r="AH56" s="70"/>
      <c r="AI56" s="70"/>
      <c r="AJ56" s="70"/>
      <c r="AK56" s="70"/>
      <c r="AL56" s="70"/>
      <c r="AM56" s="70"/>
      <c r="AN56" s="70"/>
      <c r="AO56" s="70"/>
      <c r="AP56" s="70"/>
      <c r="AQ56" s="70"/>
      <c r="AR56" s="70"/>
      <c r="AS56" s="70"/>
      <c r="AT56" s="70"/>
      <c r="AU56" s="70"/>
      <c r="AV56" s="70"/>
      <c r="AW56" s="70"/>
      <c r="AX56" s="70"/>
      <c r="AY56" s="70"/>
      <c r="AZ56" s="70"/>
      <c r="BA56" s="70"/>
      <c r="BC56" s="42" t="str">
        <f>IF(E56="F",(A56*D56),IF(E56="c",(J56*((100+Parameters!$C$13)/100)^M56),IF(E56="h",(J56*((100+Parameters!$C$13)/100)^M56),"")))</f>
        <v/>
      </c>
      <c r="BD56" s="231"/>
      <c r="BE56" s="144" t="str">
        <f>IF(E56="F",(A56*D56*F56),IF(E56="c",((A56*D56*F56)*((100+Parameters!$C$13)/100)^M56),IF(E56="h",((J56)*((100+Parameters!$C$13)/100)^M56),"")))</f>
        <v/>
      </c>
      <c r="BF56" s="69">
        <f t="shared" si="13"/>
        <v>0</v>
      </c>
      <c r="BG56" s="1"/>
      <c r="BH56" s="2">
        <f t="shared" si="14"/>
        <v>0</v>
      </c>
      <c r="BI56" s="2">
        <f t="shared" si="15"/>
        <v>0</v>
      </c>
      <c r="BJ56" s="2">
        <f t="shared" si="16"/>
        <v>0</v>
      </c>
      <c r="BL56" s="164" t="str">
        <f t="shared" si="17"/>
        <v/>
      </c>
      <c r="BM56" s="164" t="str">
        <f t="shared" si="18"/>
        <v/>
      </c>
      <c r="BN56" s="164" t="str">
        <f t="shared" si="19"/>
        <v/>
      </c>
      <c r="BO56" s="164" t="str">
        <f t="shared" si="20"/>
        <v/>
      </c>
      <c r="BP56" s="164" t="str">
        <f t="shared" si="21"/>
        <v/>
      </c>
      <c r="BQ56" s="164"/>
      <c r="BR56" s="164">
        <f>IF(A56="",0,((PMT(Parameters!$C$11/100,M56,,(N56*O56))*-1)-(R56/M56)))</f>
        <v>0</v>
      </c>
    </row>
    <row r="57" spans="1:71" ht="16.5" customHeight="1" x14ac:dyDescent="0.2">
      <c r="A57" s="195"/>
      <c r="B57" s="327" t="str">
        <f>IF('Asset Management'!B55="","",'Asset Management'!B55)</f>
        <v/>
      </c>
      <c r="C57" s="326" t="str">
        <f>IF('Asset Management'!C55="","",'Asset Management'!C55)</f>
        <v/>
      </c>
      <c r="D57" s="89"/>
      <c r="E57" s="88"/>
      <c r="F57" s="229">
        <v>1</v>
      </c>
      <c r="G57" s="90" t="str">
        <f>IF(E57="C",(A57*D57*F57*((100-Parameters!$C$12)/100)^I57),IF(E57="H",(A57*D57*F57),IF(E57="F",(A57*D57*F57*((100-Parameters!$C$12)/100)^I57),"")))</f>
        <v/>
      </c>
      <c r="H57" s="91"/>
      <c r="I57" s="92" t="str">
        <f t="shared" si="5"/>
        <v/>
      </c>
      <c r="J57" s="92" t="str">
        <f>IF(E57="H",(A57*D57*F57*((100+Parameters!$C$12)/100)^I57),IF(E57="C",(A57*D57*F57),IF(E57="F",(A57*D57*F57*((100-Parameters!$C$13)/100)^M57),"")))</f>
        <v/>
      </c>
      <c r="K57" s="92" t="str">
        <f t="shared" si="6"/>
        <v/>
      </c>
      <c r="L57" s="92" t="str">
        <f>IF('Asset Management'!J55="","",'Asset Management'!J55)</f>
        <v/>
      </c>
      <c r="M57" s="91"/>
      <c r="N57" s="92" t="str">
        <f t="shared" si="7"/>
        <v/>
      </c>
      <c r="O57" s="86">
        <f>IF(BE57&lt;&gt;"",VLOOKUP(BE57,Parameters!$A$22:$D$26,3),0)</f>
        <v>0</v>
      </c>
      <c r="P57" s="86">
        <f>IF(BE57&lt;&gt;"",VLOOKUP(BE57,Parameters!$A$22:$D$26,4),0)</f>
        <v>0</v>
      </c>
      <c r="Q57" s="190">
        <f t="shared" si="8"/>
        <v>1</v>
      </c>
      <c r="R57" s="159">
        <f t="shared" si="9"/>
        <v>0</v>
      </c>
      <c r="S57" s="159">
        <f>IF(M57=0,0,IF(BE57&lt;Parameters!$B$28,"Not Cap.",BR57))</f>
        <v>0</v>
      </c>
      <c r="T57" s="25"/>
      <c r="U57" s="216"/>
      <c r="V57" s="217"/>
      <c r="W57" s="217"/>
      <c r="X57" s="217"/>
      <c r="Y57" s="217"/>
      <c r="Z57" s="217"/>
      <c r="AA57" s="70"/>
      <c r="AB57" s="252" t="str">
        <f t="shared" si="10"/>
        <v/>
      </c>
      <c r="AC57" s="253" t="str">
        <f t="shared" si="11"/>
        <v/>
      </c>
      <c r="AD57" s="253" t="str">
        <f>IF(H57&lt;=Parameters!$H$32,N57,"Not S.L.")</f>
        <v/>
      </c>
      <c r="AE57" s="253" t="str">
        <f t="shared" si="12"/>
        <v/>
      </c>
      <c r="AF57" s="70"/>
      <c r="AG57" s="70"/>
      <c r="AH57" s="70"/>
      <c r="AI57" s="70"/>
      <c r="AJ57" s="70"/>
      <c r="AK57" s="70"/>
      <c r="AL57" s="70"/>
      <c r="AM57" s="70"/>
      <c r="AN57" s="70"/>
      <c r="AO57" s="70"/>
      <c r="AP57" s="70"/>
      <c r="AQ57" s="70"/>
      <c r="AR57" s="70"/>
      <c r="AS57" s="70"/>
      <c r="AT57" s="70"/>
      <c r="AU57" s="70"/>
      <c r="AV57" s="70"/>
      <c r="AW57" s="70"/>
      <c r="AX57" s="70"/>
      <c r="AY57" s="70"/>
      <c r="AZ57" s="70"/>
      <c r="BA57" s="70"/>
      <c r="BC57" s="42" t="str">
        <f>IF(E57="F",(A57*D57),IF(E57="c",(J57*((100+Parameters!$C$13)/100)^M57),IF(E57="h",(J57*((100+Parameters!$C$13)/100)^M57),"")))</f>
        <v/>
      </c>
      <c r="BD57" s="231"/>
      <c r="BE57" s="144" t="str">
        <f>IF(E57="F",(A57*D57*F57),IF(E57="c",((A57*D57*F57)*((100+Parameters!$C$13)/100)^M57),IF(E57="h",((J57)*((100+Parameters!$C$13)/100)^M57),"")))</f>
        <v/>
      </c>
      <c r="BF57" s="69">
        <f t="shared" si="13"/>
        <v>0</v>
      </c>
      <c r="BG57" s="1"/>
      <c r="BH57" s="2">
        <f t="shared" si="14"/>
        <v>0</v>
      </c>
      <c r="BI57" s="2">
        <f t="shared" si="15"/>
        <v>0</v>
      </c>
      <c r="BJ57" s="2">
        <f t="shared" si="16"/>
        <v>0</v>
      </c>
      <c r="BL57" s="164" t="str">
        <f t="shared" si="17"/>
        <v/>
      </c>
      <c r="BM57" s="164" t="str">
        <f t="shared" si="18"/>
        <v/>
      </c>
      <c r="BN57" s="164" t="str">
        <f t="shared" si="19"/>
        <v/>
      </c>
      <c r="BO57" s="164" t="str">
        <f t="shared" si="20"/>
        <v/>
      </c>
      <c r="BP57" s="164" t="str">
        <f t="shared" si="21"/>
        <v/>
      </c>
      <c r="BQ57" s="164"/>
      <c r="BR57" s="164">
        <f>IF(A57="",0,((PMT(Parameters!$C$11/100,M57,,(N57*O57))*-1)-(R57/M57)))</f>
        <v>0</v>
      </c>
    </row>
    <row r="58" spans="1:71" ht="16.5" customHeight="1" x14ac:dyDescent="0.2">
      <c r="A58" s="195"/>
      <c r="B58" s="327" t="str">
        <f>IF('Asset Management'!B56="","",'Asset Management'!B56)</f>
        <v/>
      </c>
      <c r="C58" s="326" t="str">
        <f>IF('Asset Management'!C56="","",'Asset Management'!C56)</f>
        <v/>
      </c>
      <c r="D58" s="89"/>
      <c r="E58" s="88"/>
      <c r="F58" s="229">
        <v>1</v>
      </c>
      <c r="G58" s="90" t="str">
        <f>IF(E58="C",(A58*D58*F58*((100-Parameters!$C$12)/100)^I58),IF(E58="H",(A58*D58*F58),IF(E58="F",(A58*D58*F58*((100-Parameters!$C$12)/100)^I58),"")))</f>
        <v/>
      </c>
      <c r="H58" s="91"/>
      <c r="I58" s="92" t="str">
        <f t="shared" si="5"/>
        <v/>
      </c>
      <c r="J58" s="92" t="str">
        <f>IF(E58="H",(A58*D58*F58*((100+Parameters!$C$12)/100)^I58),IF(E58="C",(A58*D58*F58),IF(E58="F",(A58*D58*F58*((100-Parameters!$C$13)/100)^M58),"")))</f>
        <v/>
      </c>
      <c r="K58" s="92" t="str">
        <f t="shared" si="6"/>
        <v/>
      </c>
      <c r="L58" s="92" t="str">
        <f>IF('Asset Management'!J56="","",'Asset Management'!J56)</f>
        <v/>
      </c>
      <c r="M58" s="91"/>
      <c r="N58" s="92" t="str">
        <f t="shared" si="7"/>
        <v/>
      </c>
      <c r="O58" s="86">
        <f>IF(BE58&lt;&gt;"",VLOOKUP(BE58,Parameters!$A$22:$D$26,3),0)</f>
        <v>0</v>
      </c>
      <c r="P58" s="86">
        <f>IF(BE58&lt;&gt;"",VLOOKUP(BE58,Parameters!$A$22:$D$26,4),0)</f>
        <v>0</v>
      </c>
      <c r="Q58" s="190">
        <f t="shared" si="8"/>
        <v>1</v>
      </c>
      <c r="R58" s="159">
        <f t="shared" si="9"/>
        <v>0</v>
      </c>
      <c r="S58" s="159">
        <f>IF(M58=0,0,IF(BE58&lt;Parameters!$B$28,"Not Cap.",BR58))</f>
        <v>0</v>
      </c>
      <c r="T58" s="25"/>
      <c r="U58" s="216"/>
      <c r="V58" s="217"/>
      <c r="W58" s="217"/>
      <c r="X58" s="217"/>
      <c r="Y58" s="217"/>
      <c r="Z58" s="217"/>
      <c r="AA58" s="70"/>
      <c r="AB58" s="252" t="str">
        <f t="shared" si="10"/>
        <v/>
      </c>
      <c r="AC58" s="253" t="str">
        <f t="shared" si="11"/>
        <v/>
      </c>
      <c r="AD58" s="253" t="str">
        <f>IF(H58&lt;=Parameters!$H$32,N58,"Not S.L.")</f>
        <v/>
      </c>
      <c r="AE58" s="253" t="str">
        <f t="shared" si="12"/>
        <v/>
      </c>
      <c r="AF58" s="70"/>
      <c r="AG58" s="70"/>
      <c r="AH58" s="70"/>
      <c r="AI58" s="70"/>
      <c r="AJ58" s="70"/>
      <c r="AK58" s="70"/>
      <c r="AL58" s="70"/>
      <c r="AM58" s="70"/>
      <c r="AN58" s="70"/>
      <c r="AO58" s="70"/>
      <c r="AP58" s="70"/>
      <c r="AQ58" s="70"/>
      <c r="AR58" s="70"/>
      <c r="AS58" s="70"/>
      <c r="AT58" s="70"/>
      <c r="AU58" s="70"/>
      <c r="AV58" s="70"/>
      <c r="AW58" s="70"/>
      <c r="AX58" s="70"/>
      <c r="AY58" s="70"/>
      <c r="AZ58" s="70"/>
      <c r="BA58" s="70"/>
      <c r="BC58" s="42" t="str">
        <f>IF(E58="F",(A58*D58),IF(E58="c",(J58*((100+Parameters!$C$13)/100)^M58),IF(E58="h",(J58*((100+Parameters!$C$13)/100)^M58),"")))</f>
        <v/>
      </c>
      <c r="BD58" s="231"/>
      <c r="BE58" s="144" t="str">
        <f>IF(E58="F",(A58*D58*F58),IF(E58="c",((A58*D58*F58)*((100+Parameters!$C$13)/100)^M58),IF(E58="h",((J58)*((100+Parameters!$C$13)/100)^M58),"")))</f>
        <v/>
      </c>
      <c r="BF58" s="69">
        <f t="shared" si="13"/>
        <v>0</v>
      </c>
      <c r="BG58" s="1"/>
      <c r="BH58" s="2">
        <f t="shared" si="14"/>
        <v>0</v>
      </c>
      <c r="BI58" s="2">
        <f t="shared" si="15"/>
        <v>0</v>
      </c>
      <c r="BJ58" s="2">
        <f t="shared" si="16"/>
        <v>0</v>
      </c>
      <c r="BL58" s="164" t="str">
        <f t="shared" si="17"/>
        <v/>
      </c>
      <c r="BM58" s="164" t="str">
        <f t="shared" si="18"/>
        <v/>
      </c>
      <c r="BN58" s="164" t="str">
        <f t="shared" si="19"/>
        <v/>
      </c>
      <c r="BO58" s="164" t="str">
        <f t="shared" si="20"/>
        <v/>
      </c>
      <c r="BP58" s="164" t="str">
        <f t="shared" si="21"/>
        <v/>
      </c>
      <c r="BQ58" s="164"/>
      <c r="BR58" s="164">
        <f>IF(A58="",0,((PMT(Parameters!$C$11/100,M58,,(N58*O58))*-1)-(R58/M58)))</f>
        <v>0</v>
      </c>
    </row>
    <row r="59" spans="1:71" ht="16.5" customHeight="1" x14ac:dyDescent="0.2">
      <c r="A59" s="195"/>
      <c r="B59" s="327" t="str">
        <f>IF('Asset Management'!B57="","",'Asset Management'!B57)</f>
        <v/>
      </c>
      <c r="C59" s="326" t="str">
        <f>IF('Asset Management'!C57="","",'Asset Management'!C57)</f>
        <v/>
      </c>
      <c r="D59" s="89"/>
      <c r="E59" s="88"/>
      <c r="F59" s="229">
        <v>1</v>
      </c>
      <c r="G59" s="90" t="str">
        <f>IF(E59="C",(A59*D59*F59*((100-Parameters!$C$12)/100)^I59),IF(E59="H",(A59*D59*F59),IF(E59="F",(A59*D59*F59*((100-Parameters!$C$12)/100)^I59),"")))</f>
        <v/>
      </c>
      <c r="H59" s="91"/>
      <c r="I59" s="92" t="str">
        <f t="shared" si="5"/>
        <v/>
      </c>
      <c r="J59" s="92" t="str">
        <f>IF(E59="H",(A59*D59*F59*((100+Parameters!$C$12)/100)^I59),IF(E59="C",(A59*D59*F59),IF(E59="F",(A59*D59*F59*((100-Parameters!$C$13)/100)^M59),"")))</f>
        <v/>
      </c>
      <c r="K59" s="92" t="str">
        <f t="shared" si="6"/>
        <v/>
      </c>
      <c r="L59" s="92" t="str">
        <f>IF('Asset Management'!J57="","",'Asset Management'!J57)</f>
        <v/>
      </c>
      <c r="M59" s="91"/>
      <c r="N59" s="92" t="str">
        <f t="shared" si="7"/>
        <v/>
      </c>
      <c r="O59" s="86">
        <f>IF(BE59&lt;&gt;"",VLOOKUP(BE59,Parameters!$A$22:$D$26,3),0)</f>
        <v>0</v>
      </c>
      <c r="P59" s="86">
        <f>IF(BE59&lt;&gt;"",VLOOKUP(BE59,Parameters!$A$22:$D$26,4),0)</f>
        <v>0</v>
      </c>
      <c r="Q59" s="190">
        <f t="shared" si="8"/>
        <v>1</v>
      </c>
      <c r="R59" s="159">
        <f t="shared" si="9"/>
        <v>0</v>
      </c>
      <c r="S59" s="159">
        <f>IF(M59=0,0,IF(BE59&lt;Parameters!$B$28,"Not Cap.",BR59))</f>
        <v>0</v>
      </c>
      <c r="T59" s="25"/>
      <c r="U59" s="216"/>
      <c r="V59" s="217"/>
      <c r="W59" s="217"/>
      <c r="X59" s="217"/>
      <c r="Y59" s="217"/>
      <c r="Z59" s="217"/>
      <c r="AA59" s="70"/>
      <c r="AB59" s="252" t="str">
        <f t="shared" si="10"/>
        <v/>
      </c>
      <c r="AC59" s="253" t="str">
        <f t="shared" si="11"/>
        <v/>
      </c>
      <c r="AD59" s="253" t="str">
        <f>IF(H59&lt;=Parameters!$H$32,N59,"Not S.L.")</f>
        <v/>
      </c>
      <c r="AE59" s="253" t="str">
        <f t="shared" si="12"/>
        <v/>
      </c>
      <c r="AF59" s="70"/>
      <c r="AG59" s="70"/>
      <c r="AH59" s="70"/>
      <c r="AI59" s="70"/>
      <c r="AJ59" s="70"/>
      <c r="AK59" s="70"/>
      <c r="AL59" s="70"/>
      <c r="AM59" s="70"/>
      <c r="AN59" s="70"/>
      <c r="AO59" s="70"/>
      <c r="AP59" s="70"/>
      <c r="AQ59" s="70"/>
      <c r="AR59" s="70"/>
      <c r="AS59" s="70"/>
      <c r="AT59" s="70"/>
      <c r="AU59" s="70"/>
      <c r="AV59" s="70"/>
      <c r="AW59" s="70"/>
      <c r="AX59" s="70"/>
      <c r="AY59" s="70"/>
      <c r="AZ59" s="70"/>
      <c r="BA59" s="70"/>
      <c r="BC59" s="42" t="str">
        <f>IF(E59="F",(A59*D59),IF(E59="c",(J59*((100+Parameters!$C$13)/100)^M59),IF(E59="h",(J59*((100+Parameters!$C$13)/100)^M59),"")))</f>
        <v/>
      </c>
      <c r="BD59" s="231"/>
      <c r="BE59" s="144" t="str">
        <f>IF(E59="F",(A59*D59*F59),IF(E59="c",((A59*D59*F59)*((100+Parameters!$C$13)/100)^M59),IF(E59="h",((J59)*((100+Parameters!$C$13)/100)^M59),"")))</f>
        <v/>
      </c>
      <c r="BF59" s="69">
        <f t="shared" si="13"/>
        <v>0</v>
      </c>
      <c r="BG59" s="1"/>
      <c r="BH59" s="2">
        <f t="shared" si="14"/>
        <v>0</v>
      </c>
      <c r="BI59" s="2">
        <f t="shared" si="15"/>
        <v>0</v>
      </c>
      <c r="BJ59" s="2">
        <f t="shared" si="16"/>
        <v>0</v>
      </c>
      <c r="BL59" s="164" t="str">
        <f t="shared" si="17"/>
        <v/>
      </c>
      <c r="BM59" s="164" t="str">
        <f t="shared" si="18"/>
        <v/>
      </c>
      <c r="BN59" s="164" t="str">
        <f t="shared" si="19"/>
        <v/>
      </c>
      <c r="BO59" s="164" t="str">
        <f t="shared" si="20"/>
        <v/>
      </c>
      <c r="BP59" s="164" t="str">
        <f t="shared" si="21"/>
        <v/>
      </c>
      <c r="BQ59" s="164"/>
      <c r="BR59" s="164">
        <f>IF(A59="",0,((PMT(Parameters!$C$11/100,M59,,(N59*O59))*-1)-(R59/M59)))</f>
        <v>0</v>
      </c>
    </row>
    <row r="60" spans="1:71" ht="16.5" customHeight="1" x14ac:dyDescent="0.2">
      <c r="A60" s="195"/>
      <c r="B60" s="327" t="str">
        <f>IF('Asset Management'!B58="","",'Asset Management'!B58)</f>
        <v/>
      </c>
      <c r="C60" s="326" t="str">
        <f>IF('Asset Management'!C58="","",'Asset Management'!C58)</f>
        <v/>
      </c>
      <c r="D60" s="89"/>
      <c r="E60" s="88"/>
      <c r="F60" s="229">
        <v>1</v>
      </c>
      <c r="G60" s="90" t="str">
        <f>IF(E60="C",(A60*D60*F60*((100-Parameters!$C$12)/100)^I60),IF(E60="H",(A60*D60*F60),IF(E60="F",(A60*D60*F60*((100-Parameters!$C$12)/100)^I60),"")))</f>
        <v/>
      </c>
      <c r="H60" s="91"/>
      <c r="I60" s="92" t="str">
        <f t="shared" si="5"/>
        <v/>
      </c>
      <c r="J60" s="92" t="str">
        <f>IF(E60="H",(A60*D60*F60*((100+Parameters!$C$12)/100)^I60),IF(E60="C",(A60*D60*F60),IF(E60="F",(A60*D60*F60*((100-Parameters!$C$13)/100)^M60),"")))</f>
        <v/>
      </c>
      <c r="K60" s="92" t="str">
        <f t="shared" si="6"/>
        <v/>
      </c>
      <c r="L60" s="92" t="str">
        <f>IF('Asset Management'!J58="","",'Asset Management'!J58)</f>
        <v/>
      </c>
      <c r="M60" s="91"/>
      <c r="N60" s="92" t="str">
        <f t="shared" si="7"/>
        <v/>
      </c>
      <c r="O60" s="86">
        <f>IF(BE60&lt;&gt;"",VLOOKUP(BE60,Parameters!$A$22:$D$26,3),0)</f>
        <v>0</v>
      </c>
      <c r="P60" s="86">
        <f>IF(BE60&lt;&gt;"",VLOOKUP(BE60,Parameters!$A$22:$D$26,4),0)</f>
        <v>0</v>
      </c>
      <c r="Q60" s="190">
        <f t="shared" si="8"/>
        <v>1</v>
      </c>
      <c r="R60" s="159">
        <f t="shared" si="9"/>
        <v>0</v>
      </c>
      <c r="S60" s="159">
        <f>IF(M60=0,0,IF(BE60&lt;Parameters!$B$28,"Not Cap.",BR60))</f>
        <v>0</v>
      </c>
      <c r="T60" s="25"/>
      <c r="U60" s="216"/>
      <c r="V60" s="217"/>
      <c r="W60" s="217"/>
      <c r="X60" s="217"/>
      <c r="Y60" s="217"/>
      <c r="Z60" s="217"/>
      <c r="AA60" s="70"/>
      <c r="AB60" s="252" t="str">
        <f t="shared" si="10"/>
        <v/>
      </c>
      <c r="AC60" s="253" t="str">
        <f t="shared" si="11"/>
        <v/>
      </c>
      <c r="AD60" s="253" t="str">
        <f>IF(H60&lt;=Parameters!$H$32,N60,"Not S.L.")</f>
        <v/>
      </c>
      <c r="AE60" s="253" t="str">
        <f t="shared" si="12"/>
        <v/>
      </c>
      <c r="AF60" s="70"/>
      <c r="AG60" s="70"/>
      <c r="AH60" s="70"/>
      <c r="AI60" s="70"/>
      <c r="AJ60" s="70"/>
      <c r="AK60" s="70"/>
      <c r="AL60" s="70"/>
      <c r="AM60" s="70"/>
      <c r="AN60" s="70"/>
      <c r="AO60" s="70"/>
      <c r="AP60" s="70"/>
      <c r="AQ60" s="70"/>
      <c r="AR60" s="70"/>
      <c r="AS60" s="70"/>
      <c r="AT60" s="70"/>
      <c r="AU60" s="70"/>
      <c r="AV60" s="70"/>
      <c r="AW60" s="70"/>
      <c r="AX60" s="70"/>
      <c r="AY60" s="70"/>
      <c r="AZ60" s="70"/>
      <c r="BA60" s="70"/>
      <c r="BC60" s="42" t="str">
        <f>IF(E60="F",(A60*D60),IF(E60="c",(J60*((100+Parameters!$C$13)/100)^M60),IF(E60="h",(J60*((100+Parameters!$C$13)/100)^M60),"")))</f>
        <v/>
      </c>
      <c r="BD60" s="231"/>
      <c r="BE60" s="144" t="str">
        <f>IF(E60="F",(A60*D60*F60),IF(E60="c",((A60*D60*F60)*((100+Parameters!$C$13)/100)^M60),IF(E60="h",((J60)*((100+Parameters!$C$13)/100)^M60),"")))</f>
        <v/>
      </c>
      <c r="BF60" s="69">
        <f t="shared" si="13"/>
        <v>0</v>
      </c>
      <c r="BG60" s="1"/>
      <c r="BH60" s="2">
        <f t="shared" si="14"/>
        <v>0</v>
      </c>
      <c r="BI60" s="2">
        <f t="shared" si="15"/>
        <v>0</v>
      </c>
      <c r="BJ60" s="2">
        <f t="shared" si="16"/>
        <v>0</v>
      </c>
      <c r="BL60" s="164" t="str">
        <f t="shared" si="17"/>
        <v/>
      </c>
      <c r="BM60" s="164" t="str">
        <f t="shared" si="18"/>
        <v/>
      </c>
      <c r="BN60" s="164" t="str">
        <f t="shared" si="19"/>
        <v/>
      </c>
      <c r="BO60" s="164" t="str">
        <f t="shared" si="20"/>
        <v/>
      </c>
      <c r="BP60" s="164" t="str">
        <f t="shared" si="21"/>
        <v/>
      </c>
      <c r="BQ60" s="164"/>
      <c r="BR60" s="164">
        <f>IF(A60="",0,((PMT(Parameters!$C$11/100,M60,,(N60*O60))*-1)-(R60/M60)))</f>
        <v>0</v>
      </c>
    </row>
    <row r="61" spans="1:71" ht="16.5" customHeight="1" x14ac:dyDescent="0.2">
      <c r="A61" s="195"/>
      <c r="B61" s="327" t="str">
        <f>IF('Asset Management'!B59="","",'Asset Management'!B59)</f>
        <v/>
      </c>
      <c r="C61" s="326" t="str">
        <f>IF('Asset Management'!C59="","",'Asset Management'!C59)</f>
        <v/>
      </c>
      <c r="D61" s="89"/>
      <c r="E61" s="88"/>
      <c r="F61" s="229">
        <v>1</v>
      </c>
      <c r="G61" s="90" t="str">
        <f>IF(E61="C",(A61*D61*F61*((100-Parameters!$C$12)/100)^I61),IF(E61="H",(A61*D61*F61),IF(E61="F",(A61*D61*F61*((100-Parameters!$C$12)/100)^I61),"")))</f>
        <v/>
      </c>
      <c r="H61" s="91"/>
      <c r="I61" s="92" t="str">
        <f t="shared" si="5"/>
        <v/>
      </c>
      <c r="J61" s="92" t="str">
        <f>IF(E61="H",(A61*D61*F61*((100+Parameters!$C$12)/100)^I61),IF(E61="C",(A61*D61*F61),IF(E61="F",(A61*D61*F61*((100-Parameters!$C$13)/100)^M61),"")))</f>
        <v/>
      </c>
      <c r="K61" s="92" t="str">
        <f t="shared" si="6"/>
        <v/>
      </c>
      <c r="L61" s="92" t="str">
        <f>IF('Asset Management'!J59="","",'Asset Management'!J59)</f>
        <v/>
      </c>
      <c r="M61" s="91"/>
      <c r="N61" s="92" t="str">
        <f t="shared" si="7"/>
        <v/>
      </c>
      <c r="O61" s="86">
        <f>IF(BE61&lt;&gt;"",VLOOKUP(BE61,Parameters!$A$22:$D$26,3),0)</f>
        <v>0</v>
      </c>
      <c r="P61" s="86">
        <f>IF(BE61&lt;&gt;"",VLOOKUP(BE61,Parameters!$A$22:$D$26,4),0)</f>
        <v>0</v>
      </c>
      <c r="Q61" s="190">
        <f t="shared" si="8"/>
        <v>1</v>
      </c>
      <c r="R61" s="159">
        <f t="shared" si="9"/>
        <v>0</v>
      </c>
      <c r="S61" s="159">
        <f>IF(M61=0,0,IF(BE61&lt;Parameters!$B$28,"Not Cap.",BR61))</f>
        <v>0</v>
      </c>
      <c r="T61" s="25"/>
      <c r="U61" s="221"/>
      <c r="V61" s="222"/>
      <c r="W61" s="222"/>
      <c r="X61" s="222"/>
      <c r="Y61" s="222"/>
      <c r="Z61" s="222"/>
      <c r="AA61" s="70"/>
      <c r="AB61" s="252" t="str">
        <f t="shared" si="10"/>
        <v/>
      </c>
      <c r="AC61" s="253" t="str">
        <f t="shared" si="11"/>
        <v/>
      </c>
      <c r="AD61" s="253" t="str">
        <f>IF(H61&lt;=Parameters!$H$32,N61,"Not S.L.")</f>
        <v/>
      </c>
      <c r="AE61" s="253" t="str">
        <f t="shared" si="12"/>
        <v/>
      </c>
      <c r="AF61" s="70"/>
      <c r="AG61" s="70"/>
      <c r="AH61" s="70"/>
      <c r="AI61" s="70"/>
      <c r="AJ61" s="70"/>
      <c r="AK61" s="70"/>
      <c r="AL61" s="70"/>
      <c r="AM61" s="70"/>
      <c r="AN61" s="70"/>
      <c r="AO61" s="70"/>
      <c r="AP61" s="70"/>
      <c r="AQ61" s="70"/>
      <c r="AR61" s="70"/>
      <c r="AS61" s="70"/>
      <c r="AT61" s="70"/>
      <c r="AU61" s="70"/>
      <c r="AV61" s="70"/>
      <c r="AW61" s="70"/>
      <c r="AX61" s="70"/>
      <c r="AY61" s="70"/>
      <c r="AZ61" s="70"/>
      <c r="BA61" s="70"/>
      <c r="BC61" s="42" t="str">
        <f>IF(E61="F",(A61*D61),IF(E61="c",(J61*((100+Parameters!$C$13)/100)^M61),IF(E61="h",(J61*((100+Parameters!$C$13)/100)^M61),"")))</f>
        <v/>
      </c>
      <c r="BD61" s="231"/>
      <c r="BE61" s="144" t="str">
        <f>IF(E61="F",(A61*D61*F61),IF(E61="c",((A61*D61*F61)*((100+Parameters!$C$13)/100)^M61),IF(E61="h",((J61)*((100+Parameters!$C$13)/100)^M61),"")))</f>
        <v/>
      </c>
      <c r="BF61" s="69">
        <f t="shared" si="13"/>
        <v>0</v>
      </c>
      <c r="BG61" s="1"/>
      <c r="BH61" s="2">
        <f t="shared" si="14"/>
        <v>0</v>
      </c>
      <c r="BI61" s="2">
        <f t="shared" si="15"/>
        <v>0</v>
      </c>
      <c r="BJ61" s="2">
        <f t="shared" si="16"/>
        <v>0</v>
      </c>
      <c r="BL61" s="164" t="str">
        <f t="shared" si="17"/>
        <v/>
      </c>
      <c r="BM61" s="164" t="str">
        <f t="shared" si="18"/>
        <v/>
      </c>
      <c r="BN61" s="164" t="str">
        <f t="shared" si="19"/>
        <v/>
      </c>
      <c r="BO61" s="164" t="str">
        <f t="shared" si="20"/>
        <v/>
      </c>
      <c r="BP61" s="164" t="str">
        <f t="shared" si="21"/>
        <v/>
      </c>
      <c r="BQ61" s="164"/>
      <c r="BR61" s="164">
        <f>IF(A61="",0,((PMT(Parameters!$C$11/100,M61,,(N61*O61))*-1)-(R61/M61)))</f>
        <v>0</v>
      </c>
    </row>
    <row r="62" spans="1:71" ht="16.5" customHeight="1" x14ac:dyDescent="0.2">
      <c r="A62" s="195"/>
      <c r="B62" s="327" t="str">
        <f>IF('Asset Management'!B60="","",'Asset Management'!B60)</f>
        <v/>
      </c>
      <c r="C62" s="326" t="str">
        <f>IF('Asset Management'!C60="","",'Asset Management'!C60)</f>
        <v/>
      </c>
      <c r="D62" s="89"/>
      <c r="E62" s="88"/>
      <c r="F62" s="229">
        <v>1</v>
      </c>
      <c r="G62" s="90" t="str">
        <f>IF(E62="C",(A62*D62*F62*((100-Parameters!$C$12)/100)^I62),IF(E62="H",(A62*D62*F62),IF(E62="F",(A62*D62*F62*((100-Parameters!$C$12)/100)^I62),"")))</f>
        <v/>
      </c>
      <c r="H62" s="91"/>
      <c r="I62" s="92" t="str">
        <f t="shared" si="5"/>
        <v/>
      </c>
      <c r="J62" s="92" t="str">
        <f>IF(E62="H",(A62*D62*F62*((100+Parameters!$C$12)/100)^I62),IF(E62="C",(A62*D62*F62),IF(E62="F",(A62*D62*F62*((100-Parameters!$C$13)/100)^M62),"")))</f>
        <v/>
      </c>
      <c r="K62" s="92" t="str">
        <f t="shared" si="6"/>
        <v/>
      </c>
      <c r="L62" s="92" t="str">
        <f>IF('Asset Management'!J60="","",'Asset Management'!J60)</f>
        <v/>
      </c>
      <c r="M62" s="91"/>
      <c r="N62" s="92" t="str">
        <f t="shared" si="7"/>
        <v/>
      </c>
      <c r="O62" s="86">
        <f>IF(BE62&lt;&gt;"",VLOOKUP(BE62,Parameters!$A$22:$D$26,3),0)</f>
        <v>0</v>
      </c>
      <c r="P62" s="86">
        <f>IF(BE62&lt;&gt;"",VLOOKUP(BE62,Parameters!$A$22:$D$26,4),0)</f>
        <v>0</v>
      </c>
      <c r="Q62" s="190">
        <f t="shared" si="8"/>
        <v>1</v>
      </c>
      <c r="R62" s="159">
        <f t="shared" si="9"/>
        <v>0</v>
      </c>
      <c r="S62" s="159">
        <f>IF(M62=0,0,IF(BE62&lt;Parameters!$B$28,"Not Cap.",BR62))</f>
        <v>0</v>
      </c>
      <c r="T62" s="25"/>
      <c r="U62" s="216"/>
      <c r="V62" s="217"/>
      <c r="W62" s="217"/>
      <c r="X62" s="217"/>
      <c r="Y62" s="217"/>
      <c r="Z62" s="217"/>
      <c r="AA62" s="70"/>
      <c r="AB62" s="252" t="str">
        <f t="shared" si="10"/>
        <v/>
      </c>
      <c r="AC62" s="253" t="str">
        <f t="shared" si="11"/>
        <v/>
      </c>
      <c r="AD62" s="253" t="str">
        <f>IF(H62&lt;=Parameters!$H$32,N62,"Not S.L.")</f>
        <v/>
      </c>
      <c r="AE62" s="253" t="str">
        <f t="shared" si="12"/>
        <v/>
      </c>
      <c r="AF62" s="70"/>
      <c r="AG62" s="70"/>
      <c r="AH62" s="70"/>
      <c r="AI62" s="70"/>
      <c r="AJ62" s="70"/>
      <c r="AK62" s="70"/>
      <c r="AL62" s="70"/>
      <c r="AM62" s="70"/>
      <c r="AN62" s="70"/>
      <c r="AO62" s="70"/>
      <c r="AP62" s="70"/>
      <c r="AQ62" s="70"/>
      <c r="AR62" s="70"/>
      <c r="AS62" s="70"/>
      <c r="AT62" s="70"/>
      <c r="AU62" s="70"/>
      <c r="AV62" s="70"/>
      <c r="AW62" s="70"/>
      <c r="AX62" s="70"/>
      <c r="AY62" s="70"/>
      <c r="AZ62" s="70"/>
      <c r="BA62" s="70"/>
      <c r="BC62" s="42" t="str">
        <f>IF(E62="F",(A62*D62),IF(E62="c",(J62*((100+Parameters!$C$13)/100)^M62),IF(E62="h",(J62*((100+Parameters!$C$13)/100)^M62),"")))</f>
        <v/>
      </c>
      <c r="BD62" s="231"/>
      <c r="BE62" s="144" t="str">
        <f>IF(E62="F",(A62*D62*F62),IF(E62="c",((A62*D62*F62)*((100+Parameters!$C$13)/100)^M62),IF(E62="h",((J62)*((100+Parameters!$C$13)/100)^M62),"")))</f>
        <v/>
      </c>
      <c r="BF62" s="69">
        <f t="shared" si="13"/>
        <v>0</v>
      </c>
      <c r="BG62" s="1"/>
      <c r="BH62" s="2">
        <f t="shared" si="14"/>
        <v>0</v>
      </c>
      <c r="BI62" s="2">
        <f t="shared" si="15"/>
        <v>0</v>
      </c>
      <c r="BJ62" s="2">
        <f t="shared" si="16"/>
        <v>0</v>
      </c>
      <c r="BL62" s="164" t="str">
        <f t="shared" si="17"/>
        <v/>
      </c>
      <c r="BM62" s="164" t="str">
        <f t="shared" si="18"/>
        <v/>
      </c>
      <c r="BN62" s="164" t="str">
        <f t="shared" si="19"/>
        <v/>
      </c>
      <c r="BO62" s="164" t="str">
        <f t="shared" si="20"/>
        <v/>
      </c>
      <c r="BP62" s="164" t="str">
        <f t="shared" si="21"/>
        <v/>
      </c>
      <c r="BQ62" s="164"/>
      <c r="BR62" s="164">
        <f>IF(A62="",0,((PMT(Parameters!$C$11/100,M62,,(N62*O62))*-1)-(R62/M62)))</f>
        <v>0</v>
      </c>
    </row>
    <row r="63" spans="1:71" ht="16.5" customHeight="1" x14ac:dyDescent="0.2">
      <c r="A63" s="195"/>
      <c r="B63" s="327" t="str">
        <f>IF('Asset Management'!B61="","",'Asset Management'!B61)</f>
        <v/>
      </c>
      <c r="C63" s="326" t="str">
        <f>IF('Asset Management'!C61="","",'Asset Management'!C61)</f>
        <v/>
      </c>
      <c r="D63" s="89"/>
      <c r="E63" s="88"/>
      <c r="F63" s="229">
        <v>1</v>
      </c>
      <c r="G63" s="90" t="str">
        <f>IF(E63="C",(A63*D63*F63*((100-Parameters!$C$12)/100)^I63),IF(E63="H",(A63*D63*F63),IF(E63="F",(A63*D63*F63*((100-Parameters!$C$12)/100)^I63),"")))</f>
        <v/>
      </c>
      <c r="H63" s="91"/>
      <c r="I63" s="92" t="str">
        <f t="shared" si="5"/>
        <v/>
      </c>
      <c r="J63" s="92" t="str">
        <f>IF(E63="H",(A63*D63*F63*((100+Parameters!$C$12)/100)^I63),IF(E63="C",(A63*D63*F63),IF(E63="F",(A63*D63*F63*((100-Parameters!$C$13)/100)^M63),"")))</f>
        <v/>
      </c>
      <c r="K63" s="92" t="str">
        <f t="shared" si="6"/>
        <v/>
      </c>
      <c r="L63" s="92" t="str">
        <f>IF('Asset Management'!J61="","",'Asset Management'!J61)</f>
        <v/>
      </c>
      <c r="M63" s="91"/>
      <c r="N63" s="92" t="str">
        <f t="shared" si="7"/>
        <v/>
      </c>
      <c r="O63" s="86">
        <f>IF(BE63&lt;&gt;"",VLOOKUP(BE63,Parameters!$A$22:$D$26,3),0)</f>
        <v>0</v>
      </c>
      <c r="P63" s="86">
        <f>IF(BE63&lt;&gt;"",VLOOKUP(BE63,Parameters!$A$22:$D$26,4),0)</f>
        <v>0</v>
      </c>
      <c r="Q63" s="190">
        <f t="shared" si="8"/>
        <v>1</v>
      </c>
      <c r="R63" s="159">
        <f t="shared" si="9"/>
        <v>0</v>
      </c>
      <c r="S63" s="159">
        <f>IF(M63=0,0,IF(BE63&lt;Parameters!$B$28,"Not Cap.",BR63))</f>
        <v>0</v>
      </c>
      <c r="T63" s="25"/>
      <c r="U63" s="216"/>
      <c r="V63" s="217"/>
      <c r="W63" s="217"/>
      <c r="X63" s="217"/>
      <c r="Y63" s="217"/>
      <c r="Z63" s="217"/>
      <c r="AA63" s="70"/>
      <c r="AB63" s="252" t="str">
        <f t="shared" si="10"/>
        <v/>
      </c>
      <c r="AC63" s="253" t="str">
        <f t="shared" si="11"/>
        <v/>
      </c>
      <c r="AD63" s="253" t="str">
        <f>IF(H63&lt;=Parameters!$H$32,N63,"Not S.L.")</f>
        <v/>
      </c>
      <c r="AE63" s="253" t="str">
        <f t="shared" si="12"/>
        <v/>
      </c>
      <c r="AF63" s="70"/>
      <c r="AG63" s="70"/>
      <c r="AH63" s="70"/>
      <c r="AI63" s="70"/>
      <c r="AJ63" s="70"/>
      <c r="AK63" s="70"/>
      <c r="AL63" s="70"/>
      <c r="AM63" s="70"/>
      <c r="AN63" s="70"/>
      <c r="AO63" s="70"/>
      <c r="AP63" s="70"/>
      <c r="AQ63" s="70"/>
      <c r="AR63" s="70"/>
      <c r="AS63" s="70"/>
      <c r="AT63" s="70"/>
      <c r="AU63" s="70"/>
      <c r="AV63" s="70"/>
      <c r="AW63" s="70"/>
      <c r="AX63" s="70"/>
      <c r="AY63" s="70"/>
      <c r="AZ63" s="70"/>
      <c r="BA63" s="70"/>
      <c r="BC63" s="42" t="str">
        <f>IF(E63="F",(A63*D63),IF(E63="c",(J63*((100+Parameters!$C$13)/100)^M63),IF(E63="h",(J63*((100+Parameters!$C$13)/100)^M63),"")))</f>
        <v/>
      </c>
      <c r="BD63" s="231"/>
      <c r="BE63" s="144" t="str">
        <f>IF(E63="F",(A63*D63*F63),IF(E63="c",((A63*D63*F63)*((100+Parameters!$C$13)/100)^M63),IF(E63="h",((J63)*((100+Parameters!$C$13)/100)^M63),"")))</f>
        <v/>
      </c>
      <c r="BF63" s="69">
        <f t="shared" si="13"/>
        <v>0</v>
      </c>
      <c r="BG63" s="1"/>
      <c r="BH63" s="2">
        <f t="shared" si="14"/>
        <v>0</v>
      </c>
      <c r="BI63" s="2">
        <f t="shared" si="15"/>
        <v>0</v>
      </c>
      <c r="BJ63" s="2">
        <f t="shared" si="16"/>
        <v>0</v>
      </c>
      <c r="BL63" s="164" t="str">
        <f t="shared" si="17"/>
        <v/>
      </c>
      <c r="BM63" s="164" t="str">
        <f t="shared" si="18"/>
        <v/>
      </c>
      <c r="BN63" s="164" t="str">
        <f t="shared" si="19"/>
        <v/>
      </c>
      <c r="BO63" s="164" t="str">
        <f t="shared" si="20"/>
        <v/>
      </c>
      <c r="BP63" s="164" t="str">
        <f t="shared" si="21"/>
        <v/>
      </c>
      <c r="BQ63" s="164"/>
      <c r="BR63" s="164">
        <f>IF(A63="",0,((PMT(Parameters!$C$11/100,M63,,(N63*O63))*-1)-(R63/M63)))</f>
        <v>0</v>
      </c>
    </row>
    <row r="64" spans="1:71" ht="16.5" customHeight="1" x14ac:dyDescent="0.2">
      <c r="A64" s="195"/>
      <c r="B64" s="327" t="str">
        <f>IF('Asset Management'!B62="","",'Asset Management'!B62)</f>
        <v/>
      </c>
      <c r="C64" s="326" t="str">
        <f>IF('Asset Management'!C62="","",'Asset Management'!C62)</f>
        <v/>
      </c>
      <c r="D64" s="89"/>
      <c r="E64" s="88"/>
      <c r="F64" s="229">
        <v>1</v>
      </c>
      <c r="G64" s="90" t="str">
        <f>IF(E64="C",(A64*D64*F64*((100-Parameters!$C$12)/100)^I64),IF(E64="H",(A64*D64*F64),IF(E64="F",(A64*D64*F64*((100-Parameters!$C$12)/100)^I64),"")))</f>
        <v/>
      </c>
      <c r="H64" s="91"/>
      <c r="I64" s="92" t="str">
        <f t="shared" si="5"/>
        <v/>
      </c>
      <c r="J64" s="92" t="str">
        <f>IF(E64="H",(A64*D64*F64*((100+Parameters!$C$12)/100)^I64),IF(E64="C",(A64*D64*F64),IF(E64="F",(A64*D64*F64*((100-Parameters!$C$13)/100)^M64),"")))</f>
        <v/>
      </c>
      <c r="K64" s="92" t="str">
        <f t="shared" si="6"/>
        <v/>
      </c>
      <c r="L64" s="92" t="str">
        <f>IF('Asset Management'!J62="","",'Asset Management'!J62)</f>
        <v/>
      </c>
      <c r="M64" s="91"/>
      <c r="N64" s="92" t="str">
        <f t="shared" si="7"/>
        <v/>
      </c>
      <c r="O64" s="86">
        <f>IF(BE64&lt;&gt;"",VLOOKUP(BE64,Parameters!$A$22:$D$26,3),0)</f>
        <v>0</v>
      </c>
      <c r="P64" s="86">
        <f>IF(BE64&lt;&gt;"",VLOOKUP(BE64,Parameters!$A$22:$D$26,4),0)</f>
        <v>0</v>
      </c>
      <c r="Q64" s="190">
        <f t="shared" si="8"/>
        <v>1</v>
      </c>
      <c r="R64" s="159">
        <f t="shared" si="9"/>
        <v>0</v>
      </c>
      <c r="S64" s="159">
        <f>IF(M64=0,0,IF(BE64&lt;Parameters!$B$28,"Not Cap.",BR64))</f>
        <v>0</v>
      </c>
      <c r="T64" s="25"/>
      <c r="U64" s="216"/>
      <c r="V64" s="217"/>
      <c r="W64" s="217"/>
      <c r="X64" s="217"/>
      <c r="Y64" s="217"/>
      <c r="Z64" s="217"/>
      <c r="AA64" s="70"/>
      <c r="AB64" s="252" t="str">
        <f t="shared" si="10"/>
        <v/>
      </c>
      <c r="AC64" s="253" t="str">
        <f t="shared" si="11"/>
        <v/>
      </c>
      <c r="AD64" s="253" t="str">
        <f>IF(H64&lt;=Parameters!$H$32,N64,"Not S.L.")</f>
        <v/>
      </c>
      <c r="AE64" s="253" t="str">
        <f t="shared" si="12"/>
        <v/>
      </c>
      <c r="AF64" s="70"/>
      <c r="AG64" s="70"/>
      <c r="AH64" s="70"/>
      <c r="AI64" s="70"/>
      <c r="AJ64" s="70"/>
      <c r="AK64" s="70"/>
      <c r="AL64" s="70"/>
      <c r="AM64" s="70"/>
      <c r="AN64" s="70"/>
      <c r="AO64" s="70"/>
      <c r="AP64" s="70"/>
      <c r="AQ64" s="70"/>
      <c r="AR64" s="70"/>
      <c r="AS64" s="70"/>
      <c r="AT64" s="70"/>
      <c r="AU64" s="70"/>
      <c r="AV64" s="70"/>
      <c r="AW64" s="70"/>
      <c r="AX64" s="70"/>
      <c r="AY64" s="70"/>
      <c r="AZ64" s="70"/>
      <c r="BA64" s="70"/>
      <c r="BC64" s="42" t="str">
        <f>IF(E64="F",(A64*D64),IF(E64="c",(J64*((100+Parameters!$C$13)/100)^M64),IF(E64="h",(J64*((100+Parameters!$C$13)/100)^M64),"")))</f>
        <v/>
      </c>
      <c r="BD64" s="231"/>
      <c r="BE64" s="144" t="str">
        <f>IF(E64="F",(A64*D64*F64),IF(E64="c",((A64*D64*F64)*((100+Parameters!$C$13)/100)^M64),IF(E64="h",((J64)*((100+Parameters!$C$13)/100)^M64),"")))</f>
        <v/>
      </c>
      <c r="BF64" s="69">
        <f t="shared" si="13"/>
        <v>0</v>
      </c>
      <c r="BG64" s="1"/>
      <c r="BH64" s="2">
        <f t="shared" si="14"/>
        <v>0</v>
      </c>
      <c r="BI64" s="2">
        <f t="shared" si="15"/>
        <v>0</v>
      </c>
      <c r="BJ64" s="2">
        <f t="shared" si="16"/>
        <v>0</v>
      </c>
      <c r="BL64" s="164" t="str">
        <f t="shared" si="17"/>
        <v/>
      </c>
      <c r="BM64" s="164" t="str">
        <f t="shared" si="18"/>
        <v/>
      </c>
      <c r="BN64" s="164" t="str">
        <f t="shared" si="19"/>
        <v/>
      </c>
      <c r="BO64" s="164" t="str">
        <f t="shared" si="20"/>
        <v/>
      </c>
      <c r="BP64" s="164" t="str">
        <f t="shared" si="21"/>
        <v/>
      </c>
      <c r="BQ64" s="164"/>
      <c r="BR64" s="164">
        <f>IF(A64="",0,((PMT(Parameters!$C$11/100,M64,,(N64*O64))*-1)-(R64/M64)))</f>
        <v>0</v>
      </c>
    </row>
    <row r="65" spans="1:70" ht="16.5" customHeight="1" x14ac:dyDescent="0.2">
      <c r="A65" s="195"/>
      <c r="B65" s="327" t="str">
        <f>IF('Asset Management'!B63="","",'Asset Management'!B63)</f>
        <v/>
      </c>
      <c r="C65" s="326" t="str">
        <f>IF('Asset Management'!C63="","",'Asset Management'!C63)</f>
        <v/>
      </c>
      <c r="D65" s="89"/>
      <c r="E65" s="88"/>
      <c r="F65" s="229">
        <v>1</v>
      </c>
      <c r="G65" s="90" t="str">
        <f>IF(E65="C",(A65*D65*F65*((100-Parameters!$C$12)/100)^I65),IF(E65="H",(A65*D65*F65),IF(E65="F",(A65*D65*F65*((100-Parameters!$C$12)/100)^I65),"")))</f>
        <v/>
      </c>
      <c r="H65" s="91"/>
      <c r="I65" s="92" t="str">
        <f t="shared" si="5"/>
        <v/>
      </c>
      <c r="J65" s="92" t="str">
        <f>IF(E65="H",(A65*D65*F65*((100+Parameters!$C$12)/100)^I65),IF(E65="C",(A65*D65*F65),IF(E65="F",(A65*D65*F65*((100-Parameters!$C$13)/100)^M65),"")))</f>
        <v/>
      </c>
      <c r="K65" s="92" t="str">
        <f t="shared" si="6"/>
        <v/>
      </c>
      <c r="L65" s="92" t="str">
        <f>IF('Asset Management'!J63="","",'Asset Management'!J63)</f>
        <v/>
      </c>
      <c r="M65" s="91"/>
      <c r="N65" s="92" t="str">
        <f t="shared" si="7"/>
        <v/>
      </c>
      <c r="O65" s="86">
        <f>IF(BE65&lt;&gt;"",VLOOKUP(BE65,Parameters!$A$22:$D$26,3),0)</f>
        <v>0</v>
      </c>
      <c r="P65" s="86">
        <f>IF(BE65&lt;&gt;"",VLOOKUP(BE65,Parameters!$A$22:$D$26,4),0)</f>
        <v>0</v>
      </c>
      <c r="Q65" s="190">
        <f t="shared" si="8"/>
        <v>1</v>
      </c>
      <c r="R65" s="159">
        <f t="shared" si="9"/>
        <v>0</v>
      </c>
      <c r="S65" s="159">
        <f>IF(M65=0,0,IF(BE65&lt;Parameters!$B$28,"Not Cap.",BR65))</f>
        <v>0</v>
      </c>
      <c r="T65" s="25"/>
      <c r="U65" s="216"/>
      <c r="V65" s="217"/>
      <c r="W65" s="217"/>
      <c r="X65" s="217"/>
      <c r="Y65" s="217"/>
      <c r="Z65" s="217"/>
      <c r="AA65" s="70"/>
      <c r="AB65" s="252" t="str">
        <f t="shared" si="10"/>
        <v/>
      </c>
      <c r="AC65" s="253" t="str">
        <f t="shared" si="11"/>
        <v/>
      </c>
      <c r="AD65" s="253" t="str">
        <f>IF(H65&lt;=Parameters!$H$32,N65,"Not S.L.")</f>
        <v/>
      </c>
      <c r="AE65" s="253" t="str">
        <f t="shared" si="12"/>
        <v/>
      </c>
      <c r="AF65" s="70"/>
      <c r="AG65" s="70"/>
      <c r="AH65" s="70"/>
      <c r="AI65" s="70"/>
      <c r="AJ65" s="70"/>
      <c r="AK65" s="70"/>
      <c r="AL65" s="70"/>
      <c r="AM65" s="70"/>
      <c r="AN65" s="70"/>
      <c r="AO65" s="70"/>
      <c r="AP65" s="70"/>
      <c r="AQ65" s="70"/>
      <c r="AR65" s="70"/>
      <c r="AS65" s="70"/>
      <c r="AT65" s="70"/>
      <c r="AU65" s="70"/>
      <c r="AV65" s="70"/>
      <c r="AW65" s="70"/>
      <c r="AX65" s="70"/>
      <c r="AY65" s="70"/>
      <c r="AZ65" s="70"/>
      <c r="BA65" s="70"/>
      <c r="BC65" s="42" t="str">
        <f>IF(E65="F",(A65*D65),IF(E65="c",(J65*((100+Parameters!$C$13)/100)^M65),IF(E65="h",(J65*((100+Parameters!$C$13)/100)^M65),"")))</f>
        <v/>
      </c>
      <c r="BD65" s="231"/>
      <c r="BE65" s="144" t="str">
        <f>IF(E65="F",(A65*D65*F65),IF(E65="c",((A65*D65*F65)*((100+Parameters!$C$13)/100)^M65),IF(E65="h",((J65)*((100+Parameters!$C$13)/100)^M65),"")))</f>
        <v/>
      </c>
      <c r="BF65" s="69">
        <f t="shared" si="13"/>
        <v>0</v>
      </c>
      <c r="BG65" s="1"/>
      <c r="BH65" s="2">
        <f t="shared" si="14"/>
        <v>0</v>
      </c>
      <c r="BI65" s="2">
        <f t="shared" si="15"/>
        <v>0</v>
      </c>
      <c r="BJ65" s="2">
        <f t="shared" si="16"/>
        <v>0</v>
      </c>
      <c r="BL65" s="164" t="str">
        <f t="shared" si="17"/>
        <v/>
      </c>
      <c r="BM65" s="164" t="str">
        <f t="shared" si="18"/>
        <v/>
      </c>
      <c r="BN65" s="164" t="str">
        <f t="shared" si="19"/>
        <v/>
      </c>
      <c r="BO65" s="164" t="str">
        <f t="shared" si="20"/>
        <v/>
      </c>
      <c r="BP65" s="164" t="str">
        <f t="shared" si="21"/>
        <v/>
      </c>
      <c r="BQ65" s="164"/>
      <c r="BR65" s="164">
        <f>IF(A65="",0,((PMT(Parameters!$C$11/100,M65,,(N65*O65))*-1)-(R65/M65)))</f>
        <v>0</v>
      </c>
    </row>
    <row r="66" spans="1:70" ht="16.5" customHeight="1" x14ac:dyDescent="0.2">
      <c r="A66" s="195"/>
      <c r="B66" s="327" t="str">
        <f>IF('Asset Management'!B64="","",'Asset Management'!B64)</f>
        <v/>
      </c>
      <c r="C66" s="326" t="str">
        <f>IF('Asset Management'!C64="","",'Asset Management'!C64)</f>
        <v/>
      </c>
      <c r="D66" s="89"/>
      <c r="E66" s="88"/>
      <c r="F66" s="229">
        <v>1</v>
      </c>
      <c r="G66" s="90" t="str">
        <f>IF(E66="C",(A66*D66*F66*((100-Parameters!$C$12)/100)^I66),IF(E66="H",(A66*D66*F66),IF(E66="F",(A66*D66*F66*((100-Parameters!$C$12)/100)^I66),"")))</f>
        <v/>
      </c>
      <c r="H66" s="91"/>
      <c r="I66" s="92" t="str">
        <f t="shared" si="5"/>
        <v/>
      </c>
      <c r="J66" s="92" t="str">
        <f>IF(E66="H",(A66*D66*F66*((100+Parameters!$C$12)/100)^I66),IF(E66="C",(A66*D66*F66),IF(E66="F",(A66*D66*F66*((100-Parameters!$C$13)/100)^M66),"")))</f>
        <v/>
      </c>
      <c r="K66" s="92" t="str">
        <f t="shared" si="6"/>
        <v/>
      </c>
      <c r="L66" s="92" t="str">
        <f>IF('Asset Management'!J64="","",'Asset Management'!J64)</f>
        <v/>
      </c>
      <c r="M66" s="91"/>
      <c r="N66" s="92" t="str">
        <f t="shared" si="7"/>
        <v/>
      </c>
      <c r="O66" s="86">
        <f>IF(BE66&lt;&gt;"",VLOOKUP(BE66,Parameters!$A$22:$D$26,3),0)</f>
        <v>0</v>
      </c>
      <c r="P66" s="86">
        <f>IF(BE66&lt;&gt;"",VLOOKUP(BE66,Parameters!$A$22:$D$26,4),0)</f>
        <v>0</v>
      </c>
      <c r="Q66" s="190">
        <f t="shared" si="8"/>
        <v>1</v>
      </c>
      <c r="R66" s="159">
        <f t="shared" si="9"/>
        <v>0</v>
      </c>
      <c r="S66" s="159">
        <f>IF(M66=0,0,IF(BE66&lt;Parameters!$B$28,"Not Cap.",BR66))</f>
        <v>0</v>
      </c>
      <c r="T66" s="25"/>
      <c r="U66" s="216"/>
      <c r="V66" s="217"/>
      <c r="W66" s="217"/>
      <c r="X66" s="217"/>
      <c r="Y66" s="217"/>
      <c r="Z66" s="217"/>
      <c r="AA66" s="70"/>
      <c r="AB66" s="252" t="str">
        <f t="shared" si="10"/>
        <v/>
      </c>
      <c r="AC66" s="253" t="str">
        <f t="shared" si="11"/>
        <v/>
      </c>
      <c r="AD66" s="253" t="str">
        <f>IF(H66&lt;=Parameters!$H$32,N66,"Not S.L.")</f>
        <v/>
      </c>
      <c r="AE66" s="253" t="str">
        <f t="shared" si="12"/>
        <v/>
      </c>
      <c r="AF66" s="70"/>
      <c r="AG66" s="70"/>
      <c r="AH66" s="70"/>
      <c r="AI66" s="70"/>
      <c r="AJ66" s="70"/>
      <c r="AK66" s="70"/>
      <c r="AL66" s="70"/>
      <c r="AM66" s="70"/>
      <c r="AN66" s="70"/>
      <c r="AO66" s="70"/>
      <c r="AP66" s="70"/>
      <c r="AQ66" s="70"/>
      <c r="AR66" s="70"/>
      <c r="AS66" s="70"/>
      <c r="AT66" s="70"/>
      <c r="AU66" s="70"/>
      <c r="AV66" s="70"/>
      <c r="AW66" s="70"/>
      <c r="AX66" s="70"/>
      <c r="AY66" s="70"/>
      <c r="AZ66" s="70"/>
      <c r="BA66" s="70"/>
      <c r="BC66" s="42" t="str">
        <f>IF(E66="F",(A66*D66),IF(E66="c",(J66*((100+Parameters!$C$13)/100)^M66),IF(E66="h",(J66*((100+Parameters!$C$13)/100)^M66),"")))</f>
        <v/>
      </c>
      <c r="BD66" s="231"/>
      <c r="BE66" s="144" t="str">
        <f>IF(E66="F",(A66*D66*F66),IF(E66="c",((A66*D66*F66)*((100+Parameters!$C$13)/100)^M66),IF(E66="h",((J66)*((100+Parameters!$C$13)/100)^M66),"")))</f>
        <v/>
      </c>
      <c r="BF66" s="69">
        <f t="shared" si="13"/>
        <v>0</v>
      </c>
      <c r="BG66" s="1"/>
      <c r="BH66" s="2">
        <f t="shared" si="14"/>
        <v>0</v>
      </c>
      <c r="BI66" s="2">
        <f t="shared" si="15"/>
        <v>0</v>
      </c>
      <c r="BJ66" s="2">
        <f t="shared" si="16"/>
        <v>0</v>
      </c>
      <c r="BL66" s="164" t="str">
        <f t="shared" si="17"/>
        <v/>
      </c>
      <c r="BM66" s="164" t="str">
        <f t="shared" si="18"/>
        <v/>
      </c>
      <c r="BN66" s="164" t="str">
        <f t="shared" si="19"/>
        <v/>
      </c>
      <c r="BO66" s="164" t="str">
        <f t="shared" si="20"/>
        <v/>
      </c>
      <c r="BP66" s="164" t="str">
        <f t="shared" si="21"/>
        <v/>
      </c>
      <c r="BQ66" s="164"/>
      <c r="BR66" s="164">
        <f>IF(A66="",0,((PMT(Parameters!$C$11/100,M66,,(N66*O66))*-1)-(R66/M66)))</f>
        <v>0</v>
      </c>
    </row>
    <row r="67" spans="1:70" ht="16.5" customHeight="1" x14ac:dyDescent="0.2">
      <c r="A67" s="195"/>
      <c r="B67" s="327" t="str">
        <f>IF('Asset Management'!B65="","",'Asset Management'!B65)</f>
        <v/>
      </c>
      <c r="C67" s="326" t="str">
        <f>IF('Asset Management'!C65="","",'Asset Management'!C65)</f>
        <v/>
      </c>
      <c r="D67" s="89"/>
      <c r="E67" s="88"/>
      <c r="F67" s="229">
        <v>1</v>
      </c>
      <c r="G67" s="90" t="str">
        <f>IF(E67="C",(A67*D67*F67*((100-Parameters!$C$12)/100)^I67),IF(E67="H",(A67*D67*F67),IF(E67="F",(A67*D67*F67*((100-Parameters!$C$12)/100)^I67),"")))</f>
        <v/>
      </c>
      <c r="H67" s="91"/>
      <c r="I67" s="92" t="str">
        <f t="shared" si="5"/>
        <v/>
      </c>
      <c r="J67" s="92" t="str">
        <f>IF(E67="H",(A67*D67*F67*((100+Parameters!$C$12)/100)^I67),IF(E67="C",(A67*D67*F67),IF(E67="F",(A67*D67*F67*((100-Parameters!$C$13)/100)^M67),"")))</f>
        <v/>
      </c>
      <c r="K67" s="92" t="str">
        <f t="shared" si="6"/>
        <v/>
      </c>
      <c r="L67" s="92" t="str">
        <f>IF('Asset Management'!J65="","",'Asset Management'!J65)</f>
        <v/>
      </c>
      <c r="M67" s="91"/>
      <c r="N67" s="92" t="str">
        <f t="shared" si="7"/>
        <v/>
      </c>
      <c r="O67" s="86">
        <f>IF(BE67&lt;&gt;"",VLOOKUP(BE67,Parameters!$A$22:$D$26,3),0)</f>
        <v>0</v>
      </c>
      <c r="P67" s="86">
        <f>IF(BE67&lt;&gt;"",VLOOKUP(BE67,Parameters!$A$22:$D$26,4),0)</f>
        <v>0</v>
      </c>
      <c r="Q67" s="190">
        <f t="shared" si="8"/>
        <v>1</v>
      </c>
      <c r="R67" s="159">
        <f t="shared" si="9"/>
        <v>0</v>
      </c>
      <c r="S67" s="159">
        <f>IF(M67=0,0,IF(BE67&lt;Parameters!$B$28,"Not Cap.",BR67))</f>
        <v>0</v>
      </c>
      <c r="T67" s="25"/>
      <c r="U67" s="216"/>
      <c r="V67" s="217"/>
      <c r="W67" s="217"/>
      <c r="X67" s="217"/>
      <c r="Y67" s="217"/>
      <c r="Z67" s="217"/>
      <c r="AA67" s="70"/>
      <c r="AB67" s="252" t="str">
        <f t="shared" si="10"/>
        <v/>
      </c>
      <c r="AC67" s="253" t="str">
        <f t="shared" si="11"/>
        <v/>
      </c>
      <c r="AD67" s="253" t="str">
        <f>IF(H67&lt;=Parameters!$H$32,N67,"Not S.L.")</f>
        <v/>
      </c>
      <c r="AE67" s="253" t="str">
        <f t="shared" si="12"/>
        <v/>
      </c>
      <c r="AF67" s="70"/>
      <c r="AG67" s="70"/>
      <c r="AH67" s="70"/>
      <c r="AI67" s="70"/>
      <c r="AJ67" s="70"/>
      <c r="AK67" s="70"/>
      <c r="AL67" s="70"/>
      <c r="AM67" s="70"/>
      <c r="AN67" s="70"/>
      <c r="AO67" s="70"/>
      <c r="AP67" s="70"/>
      <c r="AQ67" s="70"/>
      <c r="AR67" s="70"/>
      <c r="AS67" s="70"/>
      <c r="AT67" s="70"/>
      <c r="AU67" s="70"/>
      <c r="AV67" s="70"/>
      <c r="AW67" s="70"/>
      <c r="AX67" s="70"/>
      <c r="AY67" s="70"/>
      <c r="AZ67" s="70"/>
      <c r="BA67" s="70"/>
      <c r="BC67" s="42" t="str">
        <f>IF(E67="F",(A67*D67),IF(E67="c",(J67*((100+Parameters!$C$13)/100)^M67),IF(E67="h",(J67*((100+Parameters!$C$13)/100)^M67),"")))</f>
        <v/>
      </c>
      <c r="BD67" s="231"/>
      <c r="BE67" s="144" t="str">
        <f>IF(E67="F",(A67*D67*F67),IF(E67="c",((A67*D67*F67)*((100+Parameters!$C$13)/100)^M67),IF(E67="h",((J67)*((100+Parameters!$C$13)/100)^M67),"")))</f>
        <v/>
      </c>
      <c r="BF67" s="69">
        <f t="shared" si="13"/>
        <v>0</v>
      </c>
      <c r="BG67" s="1"/>
      <c r="BH67" s="2">
        <f t="shared" si="14"/>
        <v>0</v>
      </c>
      <c r="BI67" s="2">
        <f t="shared" si="15"/>
        <v>0</v>
      </c>
      <c r="BJ67" s="2">
        <f t="shared" si="16"/>
        <v>0</v>
      </c>
      <c r="BL67" s="164" t="str">
        <f t="shared" si="17"/>
        <v/>
      </c>
      <c r="BM67" s="164" t="str">
        <f t="shared" si="18"/>
        <v/>
      </c>
      <c r="BN67" s="164" t="str">
        <f t="shared" si="19"/>
        <v/>
      </c>
      <c r="BO67" s="164" t="str">
        <f t="shared" si="20"/>
        <v/>
      </c>
      <c r="BP67" s="164" t="str">
        <f t="shared" si="21"/>
        <v/>
      </c>
      <c r="BQ67" s="164"/>
      <c r="BR67" s="164">
        <f>IF(A67="",0,((PMT(Parameters!$C$11/100,M67,,(N67*O67))*-1)-(R67/M67)))</f>
        <v>0</v>
      </c>
    </row>
    <row r="68" spans="1:70" ht="16.5" customHeight="1" x14ac:dyDescent="0.2">
      <c r="A68" s="195"/>
      <c r="B68" s="327" t="str">
        <f>IF('Asset Management'!B66="","",'Asset Management'!B66)</f>
        <v/>
      </c>
      <c r="C68" s="326" t="str">
        <f>IF('Asset Management'!C66="","",'Asset Management'!C66)</f>
        <v/>
      </c>
      <c r="D68" s="89"/>
      <c r="E68" s="88"/>
      <c r="F68" s="229">
        <v>1</v>
      </c>
      <c r="G68" s="90" t="str">
        <f>IF(E68="C",(A68*D68*F68*((100-Parameters!$C$12)/100)^I68),IF(E68="H",(A68*D68*F68),IF(E68="F",(A68*D68*F68*((100-Parameters!$C$12)/100)^I68),"")))</f>
        <v/>
      </c>
      <c r="H68" s="91"/>
      <c r="I68" s="92" t="str">
        <f t="shared" si="5"/>
        <v/>
      </c>
      <c r="J68" s="92" t="str">
        <f>IF(E68="H",(A68*D68*F68*((100+Parameters!$C$12)/100)^I68),IF(E68="C",(A68*D68*F68),IF(E68="F",(A68*D68*F68*((100-Parameters!$C$13)/100)^M68),"")))</f>
        <v/>
      </c>
      <c r="K68" s="92" t="str">
        <f t="shared" si="6"/>
        <v/>
      </c>
      <c r="L68" s="92" t="str">
        <f>IF('Asset Management'!J66="","",'Asset Management'!J66)</f>
        <v/>
      </c>
      <c r="M68" s="91"/>
      <c r="N68" s="92" t="str">
        <f t="shared" si="7"/>
        <v/>
      </c>
      <c r="O68" s="86">
        <f>IF(BE68&lt;&gt;"",VLOOKUP(BE68,Parameters!$A$22:$D$26,3),0)</f>
        <v>0</v>
      </c>
      <c r="P68" s="86">
        <f>IF(BE68&lt;&gt;"",VLOOKUP(BE68,Parameters!$A$22:$D$26,4),0)</f>
        <v>0</v>
      </c>
      <c r="Q68" s="190">
        <f t="shared" si="8"/>
        <v>1</v>
      </c>
      <c r="R68" s="159">
        <f t="shared" si="9"/>
        <v>0</v>
      </c>
      <c r="S68" s="159">
        <f>IF(M68=0,0,IF(BE68&lt;Parameters!$B$28,"Not Cap.",BR68))</f>
        <v>0</v>
      </c>
      <c r="T68" s="25"/>
      <c r="U68" s="216"/>
      <c r="V68" s="217"/>
      <c r="W68" s="217"/>
      <c r="X68" s="217"/>
      <c r="Y68" s="217"/>
      <c r="Z68" s="217"/>
      <c r="AA68" s="70"/>
      <c r="AB68" s="252" t="str">
        <f t="shared" si="10"/>
        <v/>
      </c>
      <c r="AC68" s="253" t="str">
        <f t="shared" si="11"/>
        <v/>
      </c>
      <c r="AD68" s="253" t="str">
        <f>IF(H68&lt;=Parameters!$H$32,N68,"Not S.L.")</f>
        <v/>
      </c>
      <c r="AE68" s="253" t="str">
        <f t="shared" si="12"/>
        <v/>
      </c>
      <c r="AF68" s="70"/>
      <c r="AG68" s="70"/>
      <c r="AH68" s="70"/>
      <c r="AI68" s="70"/>
      <c r="AJ68" s="70"/>
      <c r="AK68" s="70"/>
      <c r="AL68" s="70"/>
      <c r="AM68" s="70"/>
      <c r="AN68" s="70"/>
      <c r="AO68" s="70"/>
      <c r="AP68" s="70"/>
      <c r="AQ68" s="70"/>
      <c r="AR68" s="70"/>
      <c r="AS68" s="70"/>
      <c r="AT68" s="70"/>
      <c r="AU68" s="70"/>
      <c r="AV68" s="70"/>
      <c r="AW68" s="70"/>
      <c r="AX68" s="70"/>
      <c r="AY68" s="70"/>
      <c r="AZ68" s="70"/>
      <c r="BA68" s="70"/>
      <c r="BC68" s="42" t="str">
        <f>IF(E68="F",(A68*D68),IF(E68="c",(J68*((100+Parameters!$C$13)/100)^M68),IF(E68="h",(J68*((100+Parameters!$C$13)/100)^M68),"")))</f>
        <v/>
      </c>
      <c r="BD68" s="231"/>
      <c r="BE68" s="144" t="str">
        <f>IF(E68="F",(A68*D68*F68),IF(E68="c",((A68*D68*F68)*((100+Parameters!$C$13)/100)^M68),IF(E68="h",((J68)*((100+Parameters!$C$13)/100)^M68),"")))</f>
        <v/>
      </c>
      <c r="BF68" s="69">
        <f t="shared" si="13"/>
        <v>0</v>
      </c>
      <c r="BG68" s="1"/>
      <c r="BH68" s="2">
        <f t="shared" si="14"/>
        <v>0</v>
      </c>
      <c r="BI68" s="2">
        <f t="shared" si="15"/>
        <v>0</v>
      </c>
      <c r="BJ68" s="2">
        <f t="shared" si="16"/>
        <v>0</v>
      </c>
      <c r="BL68" s="164" t="str">
        <f t="shared" si="17"/>
        <v/>
      </c>
      <c r="BM68" s="164" t="str">
        <f t="shared" si="18"/>
        <v/>
      </c>
      <c r="BN68" s="164" t="str">
        <f t="shared" si="19"/>
        <v/>
      </c>
      <c r="BO68" s="164" t="str">
        <f t="shared" si="20"/>
        <v/>
      </c>
      <c r="BP68" s="164" t="str">
        <f t="shared" si="21"/>
        <v/>
      </c>
      <c r="BQ68" s="164"/>
      <c r="BR68" s="164">
        <f>IF(A68="",0,((PMT(Parameters!$C$11/100,M68,,(N68*O68))*-1)-(R68/M68)))</f>
        <v>0</v>
      </c>
    </row>
    <row r="69" spans="1:70" ht="16.5" customHeight="1" x14ac:dyDescent="0.2">
      <c r="A69" s="195"/>
      <c r="B69" s="327" t="str">
        <f>IF('Asset Management'!B67="","",'Asset Management'!B67)</f>
        <v/>
      </c>
      <c r="C69" s="326" t="str">
        <f>IF('Asset Management'!C67="","",'Asset Management'!C67)</f>
        <v/>
      </c>
      <c r="D69" s="89"/>
      <c r="E69" s="88"/>
      <c r="F69" s="229">
        <v>1</v>
      </c>
      <c r="G69" s="90" t="str">
        <f>IF(E69="C",(A69*D69*F69*((100-Parameters!$C$12)/100)^I69),IF(E69="H",(A69*D69*F69),IF(E69="F",(A69*D69*F69*((100-Parameters!$C$12)/100)^I69),"")))</f>
        <v/>
      </c>
      <c r="H69" s="91"/>
      <c r="I69" s="92" t="str">
        <f t="shared" si="5"/>
        <v/>
      </c>
      <c r="J69" s="92" t="str">
        <f>IF(E69="H",(A69*D69*F69*((100+Parameters!$C$12)/100)^I69),IF(E69="C",(A69*D69*F69),IF(E69="F",(A69*D69*F69*((100-Parameters!$C$13)/100)^M69),"")))</f>
        <v/>
      </c>
      <c r="K69" s="92" t="str">
        <f t="shared" si="6"/>
        <v/>
      </c>
      <c r="L69" s="92" t="str">
        <f>IF('Asset Management'!J67="","",'Asset Management'!J67)</f>
        <v/>
      </c>
      <c r="M69" s="91"/>
      <c r="N69" s="92" t="str">
        <f t="shared" si="7"/>
        <v/>
      </c>
      <c r="O69" s="86">
        <f>IF(BE69&lt;&gt;"",VLOOKUP(BE69,Parameters!$A$22:$D$26,3),0)</f>
        <v>0</v>
      </c>
      <c r="P69" s="86">
        <f>IF(BE69&lt;&gt;"",VLOOKUP(BE69,Parameters!$A$22:$D$26,4),0)</f>
        <v>0</v>
      </c>
      <c r="Q69" s="190">
        <f t="shared" si="8"/>
        <v>1</v>
      </c>
      <c r="R69" s="159">
        <f t="shared" si="9"/>
        <v>0</v>
      </c>
      <c r="S69" s="159">
        <f>IF(M69=0,0,IF(BE69&lt;Parameters!$B$28,"Not Cap.",BR69))</f>
        <v>0</v>
      </c>
      <c r="T69" s="25"/>
      <c r="U69" s="216"/>
      <c r="V69" s="217"/>
      <c r="W69" s="217"/>
      <c r="X69" s="217"/>
      <c r="Y69" s="217"/>
      <c r="Z69" s="217"/>
      <c r="AA69" s="70"/>
      <c r="AB69" s="252" t="str">
        <f t="shared" si="10"/>
        <v/>
      </c>
      <c r="AC69" s="253" t="str">
        <f t="shared" si="11"/>
        <v/>
      </c>
      <c r="AD69" s="253" t="str">
        <f>IF(H69&lt;=Parameters!$H$32,N69,"Not S.L.")</f>
        <v/>
      </c>
      <c r="AE69" s="253" t="str">
        <f t="shared" si="12"/>
        <v/>
      </c>
      <c r="AF69" s="70"/>
      <c r="AG69" s="70"/>
      <c r="AH69" s="70"/>
      <c r="AI69" s="70"/>
      <c r="AJ69" s="70"/>
      <c r="AK69" s="70"/>
      <c r="AL69" s="70"/>
      <c r="AM69" s="70"/>
      <c r="AN69" s="70"/>
      <c r="AO69" s="70"/>
      <c r="AP69" s="70"/>
      <c r="AQ69" s="70"/>
      <c r="AR69" s="70"/>
      <c r="AS69" s="70"/>
      <c r="AT69" s="70"/>
      <c r="AU69" s="70"/>
      <c r="AV69" s="70"/>
      <c r="AW69" s="70"/>
      <c r="AX69" s="70"/>
      <c r="AY69" s="70"/>
      <c r="AZ69" s="70"/>
      <c r="BA69" s="70"/>
      <c r="BC69" s="42" t="str">
        <f>IF(E69="F",(A69*D69),IF(E69="c",(J69*((100+Parameters!$C$13)/100)^M69),IF(E69="h",(J69*((100+Parameters!$C$13)/100)^M69),"")))</f>
        <v/>
      </c>
      <c r="BD69" s="231"/>
      <c r="BE69" s="144" t="str">
        <f>IF(E69="F",(A69*D69*F69),IF(E69="c",((A69*D69*F69)*((100+Parameters!$C$13)/100)^M69),IF(E69="h",((J69)*((100+Parameters!$C$13)/100)^M69),"")))</f>
        <v/>
      </c>
      <c r="BF69" s="69">
        <f t="shared" si="13"/>
        <v>0</v>
      </c>
      <c r="BG69" s="1"/>
      <c r="BH69" s="2">
        <f t="shared" si="14"/>
        <v>0</v>
      </c>
      <c r="BI69" s="2">
        <f t="shared" si="15"/>
        <v>0</v>
      </c>
      <c r="BJ69" s="2">
        <f t="shared" si="16"/>
        <v>0</v>
      </c>
      <c r="BL69" s="164" t="str">
        <f t="shared" si="17"/>
        <v/>
      </c>
      <c r="BM69" s="164" t="str">
        <f t="shared" si="18"/>
        <v/>
      </c>
      <c r="BN69" s="164" t="str">
        <f t="shared" si="19"/>
        <v/>
      </c>
      <c r="BO69" s="164" t="str">
        <f t="shared" si="20"/>
        <v/>
      </c>
      <c r="BP69" s="164" t="str">
        <f t="shared" si="21"/>
        <v/>
      </c>
      <c r="BQ69" s="164"/>
      <c r="BR69" s="164">
        <f>IF(A69="",0,((PMT(Parameters!$C$11/100,M69,,(N69*O69))*-1)-(R69/M69)))</f>
        <v>0</v>
      </c>
    </row>
    <row r="70" spans="1:70" ht="16.5" customHeight="1" x14ac:dyDescent="0.2">
      <c r="A70" s="195"/>
      <c r="B70" s="327" t="str">
        <f>IF('Asset Management'!B68="","",'Asset Management'!B68)</f>
        <v/>
      </c>
      <c r="C70" s="326" t="str">
        <f>IF('Asset Management'!C68="","",'Asset Management'!C68)</f>
        <v/>
      </c>
      <c r="D70" s="200"/>
      <c r="E70" s="88"/>
      <c r="F70" s="229">
        <v>1</v>
      </c>
      <c r="G70" s="90" t="str">
        <f>IF(E70="C",(A70*D70*F70*((100-Parameters!$C$12)/100)^I70),IF(E70="H",(A70*D70*F70),IF(E70="F",(A70*D70*F70*((100-Parameters!$C$12)/100)^I70),"")))</f>
        <v/>
      </c>
      <c r="H70" s="91"/>
      <c r="I70" s="92" t="str">
        <f t="shared" si="5"/>
        <v/>
      </c>
      <c r="J70" s="92" t="str">
        <f>IF(E70="H",(A70*D70*F70*((100+Parameters!$C$12)/100)^I70),IF(E70="C",(A70*D70*F70),IF(E70="F",(A70*D70*F70*((100-Parameters!$C$13)/100)^M70),"")))</f>
        <v/>
      </c>
      <c r="K70" s="92" t="str">
        <f t="shared" si="6"/>
        <v/>
      </c>
      <c r="L70" s="92" t="str">
        <f>IF('Asset Management'!J68="","",'Asset Management'!J68)</f>
        <v/>
      </c>
      <c r="M70" s="91"/>
      <c r="N70" s="92" t="str">
        <f t="shared" si="7"/>
        <v/>
      </c>
      <c r="O70" s="86">
        <f>IF(BE70&lt;&gt;"",VLOOKUP(BE70,Parameters!$A$22:$D$26,3),0)</f>
        <v>0</v>
      </c>
      <c r="P70" s="86">
        <f>IF(BE70&lt;&gt;"",VLOOKUP(BE70,Parameters!$A$22:$D$26,4),0)</f>
        <v>0</v>
      </c>
      <c r="Q70" s="190">
        <f t="shared" si="8"/>
        <v>1</v>
      </c>
      <c r="R70" s="159">
        <f t="shared" si="9"/>
        <v>0</v>
      </c>
      <c r="S70" s="159">
        <f>IF(M70=0,0,IF(BE70&lt;Parameters!$B$28,"Not Cap.",BR70))</f>
        <v>0</v>
      </c>
      <c r="T70" s="25"/>
      <c r="U70" s="216"/>
      <c r="V70" s="217"/>
      <c r="W70" s="217"/>
      <c r="X70" s="217"/>
      <c r="Y70" s="217"/>
      <c r="Z70" s="217"/>
      <c r="AA70" s="70"/>
      <c r="AB70" s="252" t="str">
        <f t="shared" si="10"/>
        <v/>
      </c>
      <c r="AC70" s="253" t="str">
        <f t="shared" si="11"/>
        <v/>
      </c>
      <c r="AD70" s="253" t="str">
        <f>IF(H70&lt;=Parameters!$H$32,N70,"Not S.L.")</f>
        <v/>
      </c>
      <c r="AE70" s="253" t="str">
        <f t="shared" si="12"/>
        <v/>
      </c>
      <c r="AF70" s="70"/>
      <c r="AG70" s="70"/>
      <c r="AH70" s="70"/>
      <c r="AI70" s="70"/>
      <c r="AJ70" s="70"/>
      <c r="AK70" s="70"/>
      <c r="AL70" s="70"/>
      <c r="AM70" s="70"/>
      <c r="AN70" s="70"/>
      <c r="AO70" s="70"/>
      <c r="AP70" s="70"/>
      <c r="AQ70" s="70"/>
      <c r="AR70" s="70"/>
      <c r="AS70" s="70"/>
      <c r="AT70" s="70"/>
      <c r="AU70" s="70"/>
      <c r="AV70" s="70"/>
      <c r="AW70" s="70"/>
      <c r="AX70" s="70"/>
      <c r="AY70" s="70"/>
      <c r="AZ70" s="70"/>
      <c r="BA70" s="70"/>
      <c r="BC70" s="42" t="str">
        <f>IF(E70="F",(A70*D70),IF(E70="c",(J70*((100+Parameters!$C$13)/100)^M70),IF(E70="h",(J70*((100+Parameters!$C$13)/100)^M70),"")))</f>
        <v/>
      </c>
      <c r="BD70" s="231"/>
      <c r="BE70" s="144" t="str">
        <f>IF(E70="F",(A70*D70*F70),IF(E70="c",((A70*D70*F70)*((100+Parameters!$C$13)/100)^M70),IF(E70="h",((J70)*((100+Parameters!$C$13)/100)^M70),"")))</f>
        <v/>
      </c>
      <c r="BF70" s="69">
        <f t="shared" si="13"/>
        <v>0</v>
      </c>
      <c r="BG70" s="1"/>
      <c r="BH70" s="2">
        <f t="shared" si="14"/>
        <v>0</v>
      </c>
      <c r="BI70" s="2">
        <f t="shared" si="15"/>
        <v>0</v>
      </c>
      <c r="BJ70" s="2">
        <f t="shared" si="16"/>
        <v>0</v>
      </c>
      <c r="BL70" s="164" t="str">
        <f t="shared" si="17"/>
        <v/>
      </c>
      <c r="BM70" s="164" t="str">
        <f t="shared" si="18"/>
        <v/>
      </c>
      <c r="BN70" s="164" t="str">
        <f t="shared" si="19"/>
        <v/>
      </c>
      <c r="BO70" s="164" t="str">
        <f t="shared" si="20"/>
        <v/>
      </c>
      <c r="BP70" s="164" t="str">
        <f t="shared" si="21"/>
        <v/>
      </c>
      <c r="BQ70" s="164"/>
      <c r="BR70" s="164">
        <f>IF(A70="",0,((PMT(Parameters!$C$11/100,M70,,(N70*O70))*-1)-(R70/M70)))</f>
        <v>0</v>
      </c>
    </row>
    <row r="71" spans="1:70" ht="16.5" customHeight="1" x14ac:dyDescent="0.2">
      <c r="A71" s="195"/>
      <c r="B71" s="325" t="str">
        <f>IF('Asset Management'!B69="","",'Asset Management'!B69)</f>
        <v/>
      </c>
      <c r="C71" s="326" t="str">
        <f>IF('Asset Management'!C69="","",'Asset Management'!C69)</f>
        <v/>
      </c>
      <c r="D71" s="200"/>
      <c r="E71" s="88"/>
      <c r="F71" s="229">
        <v>1</v>
      </c>
      <c r="G71" s="90" t="str">
        <f>IF(E71="C",(A71*D71*F71*((100-Parameters!$C$12)/100)^I71),IF(E71="H",(A71*D71*F71),IF(E71="F",(A71*D71*F71*((100-Parameters!$C$12)/100)^I71),"")))</f>
        <v/>
      </c>
      <c r="H71" s="91"/>
      <c r="I71" s="92" t="str">
        <f t="shared" si="5"/>
        <v/>
      </c>
      <c r="J71" s="92" t="str">
        <f>IF(E71="H",(A71*D71*F71*((100+Parameters!$C$12)/100)^I71),IF(E71="C",(A71*D71*F71),IF(E71="F",(A71*D71*F71*((100-Parameters!$C$13)/100)^M71),"")))</f>
        <v/>
      </c>
      <c r="K71" s="92" t="str">
        <f t="shared" si="6"/>
        <v/>
      </c>
      <c r="L71" s="92" t="str">
        <f>IF('Asset Management'!J69="","",'Asset Management'!J69)</f>
        <v/>
      </c>
      <c r="M71" s="91"/>
      <c r="N71" s="92" t="str">
        <f t="shared" si="7"/>
        <v/>
      </c>
      <c r="O71" s="86">
        <f>IF(BE71&lt;&gt;"",VLOOKUP(BE71,Parameters!$A$22:$D$26,3),0)</f>
        <v>0</v>
      </c>
      <c r="P71" s="86">
        <f>IF(BE71&lt;&gt;"",VLOOKUP(BE71,Parameters!$A$22:$D$26,4),0)</f>
        <v>0</v>
      </c>
      <c r="Q71" s="190">
        <f t="shared" si="8"/>
        <v>1</v>
      </c>
      <c r="R71" s="159">
        <f t="shared" si="9"/>
        <v>0</v>
      </c>
      <c r="S71" s="159">
        <f>IF(M71=0,0,IF(BE71&lt;Parameters!$B$28,"Not Cap.",BR71))</f>
        <v>0</v>
      </c>
      <c r="T71" s="25"/>
      <c r="U71" s="216"/>
      <c r="V71" s="217"/>
      <c r="W71" s="217"/>
      <c r="X71" s="217"/>
      <c r="Y71" s="217"/>
      <c r="Z71" s="217"/>
      <c r="AA71" s="70"/>
      <c r="AB71" s="252" t="str">
        <f t="shared" si="10"/>
        <v/>
      </c>
      <c r="AC71" s="253" t="str">
        <f t="shared" si="11"/>
        <v/>
      </c>
      <c r="AD71" s="253" t="str">
        <f>IF(H71&lt;=Parameters!$H$32,N71,"Not S.L.")</f>
        <v/>
      </c>
      <c r="AE71" s="253" t="str">
        <f t="shared" si="12"/>
        <v/>
      </c>
      <c r="AF71" s="70"/>
      <c r="AG71" s="70"/>
      <c r="AH71" s="70"/>
      <c r="AI71" s="70"/>
      <c r="AJ71" s="70"/>
      <c r="AK71" s="70"/>
      <c r="AL71" s="70"/>
      <c r="AM71" s="70"/>
      <c r="AN71" s="70"/>
      <c r="AO71" s="70"/>
      <c r="AP71" s="70"/>
      <c r="AQ71" s="70"/>
      <c r="AR71" s="70"/>
      <c r="AS71" s="70"/>
      <c r="AT71" s="70"/>
      <c r="AU71" s="70"/>
      <c r="AV71" s="70"/>
      <c r="AW71" s="70"/>
      <c r="AX71" s="70"/>
      <c r="AY71" s="70"/>
      <c r="AZ71" s="70"/>
      <c r="BA71" s="70"/>
      <c r="BC71" s="42" t="str">
        <f>IF(E71="F",(A71*D71),IF(E71="c",(J71*((100+Parameters!$C$13)/100)^M71),IF(E71="h",(J71*((100+Parameters!$C$13)/100)^M71),"")))</f>
        <v/>
      </c>
      <c r="BD71" s="231"/>
      <c r="BE71" s="144" t="str">
        <f>IF(E71="F",(A71*D71*F71),IF(E71="c",((A71*D71*F71)*((100+Parameters!$C$13)/100)^M71),IF(E71="h",((J71)*((100+Parameters!$C$13)/100)^M71),"")))</f>
        <v/>
      </c>
      <c r="BF71" s="69">
        <f t="shared" si="13"/>
        <v>0</v>
      </c>
      <c r="BG71" s="1"/>
      <c r="BH71" s="2">
        <f t="shared" si="14"/>
        <v>0</v>
      </c>
      <c r="BI71" s="2">
        <f t="shared" si="15"/>
        <v>0</v>
      </c>
      <c r="BJ71" s="2">
        <f t="shared" si="16"/>
        <v>0</v>
      </c>
      <c r="BL71" s="164" t="str">
        <f t="shared" si="17"/>
        <v/>
      </c>
      <c r="BM71" s="164" t="str">
        <f t="shared" si="18"/>
        <v/>
      </c>
      <c r="BN71" s="164" t="str">
        <f t="shared" si="19"/>
        <v/>
      </c>
      <c r="BO71" s="164" t="str">
        <f t="shared" si="20"/>
        <v/>
      </c>
      <c r="BP71" s="164" t="str">
        <f t="shared" si="21"/>
        <v/>
      </c>
      <c r="BQ71" s="164"/>
      <c r="BR71" s="164">
        <f>IF(A71="",0,((PMT(Parameters!$C$11/100,M71,,(N71*O71))*-1)-(R71/M71)))</f>
        <v>0</v>
      </c>
    </row>
    <row r="72" spans="1:70" ht="16.5" customHeight="1" x14ac:dyDescent="0.2">
      <c r="A72" s="195"/>
      <c r="B72" s="327" t="str">
        <f>IF('Asset Management'!B70="","",'Asset Management'!B70)</f>
        <v/>
      </c>
      <c r="C72" s="326" t="str">
        <f>IF('Asset Management'!C70="","",'Asset Management'!C70)</f>
        <v/>
      </c>
      <c r="D72" s="200"/>
      <c r="E72" s="88"/>
      <c r="F72" s="229">
        <v>1</v>
      </c>
      <c r="G72" s="90" t="str">
        <f>IF(E72="C",(A72*D72*F72*((100-Parameters!$C$12)/100)^I72),IF(E72="H",(A72*D72*F72),IF(E72="F",(A72*D72*F72*((100-Parameters!$C$12)/100)^I72),"")))</f>
        <v/>
      </c>
      <c r="H72" s="91"/>
      <c r="I72" s="92" t="str">
        <f t="shared" si="5"/>
        <v/>
      </c>
      <c r="J72" s="92" t="str">
        <f>IF(E72="H",(A72*D72*F72*((100+Parameters!$C$12)/100)^I72),IF(E72="C",(A72*D72*F72),IF(E72="F",(A72*D72*F72*((100-Parameters!$C$13)/100)^M72),"")))</f>
        <v/>
      </c>
      <c r="K72" s="92" t="str">
        <f t="shared" si="6"/>
        <v/>
      </c>
      <c r="L72" s="92" t="str">
        <f>IF('Asset Management'!J70="","",'Asset Management'!J70)</f>
        <v/>
      </c>
      <c r="M72" s="91"/>
      <c r="N72" s="92" t="str">
        <f t="shared" si="7"/>
        <v/>
      </c>
      <c r="O72" s="86">
        <f>IF(BE72&lt;&gt;"",VLOOKUP(BE72,Parameters!$A$22:$D$26,3),0)</f>
        <v>0</v>
      </c>
      <c r="P72" s="86">
        <f>IF(BE72&lt;&gt;"",VLOOKUP(BE72,Parameters!$A$22:$D$26,4),0)</f>
        <v>0</v>
      </c>
      <c r="Q72" s="190">
        <f t="shared" si="8"/>
        <v>1</v>
      </c>
      <c r="R72" s="159">
        <f t="shared" si="9"/>
        <v>0</v>
      </c>
      <c r="S72" s="159">
        <f>IF(M72=0,0,IF(BE72&lt;Parameters!$B$28,"Not Cap.",BR72))</f>
        <v>0</v>
      </c>
      <c r="T72" s="25"/>
      <c r="U72" s="216"/>
      <c r="V72" s="217"/>
      <c r="W72" s="217"/>
      <c r="X72" s="217"/>
      <c r="Y72" s="217"/>
      <c r="Z72" s="217"/>
      <c r="AA72" s="70"/>
      <c r="AB72" s="252" t="str">
        <f t="shared" si="10"/>
        <v/>
      </c>
      <c r="AC72" s="253" t="str">
        <f t="shared" si="11"/>
        <v/>
      </c>
      <c r="AD72" s="253" t="str">
        <f>IF(H72&lt;=Parameters!$H$32,N72,"Not S.L.")</f>
        <v/>
      </c>
      <c r="AE72" s="253" t="str">
        <f t="shared" si="12"/>
        <v/>
      </c>
      <c r="AF72" s="70"/>
      <c r="AG72" s="70"/>
      <c r="AH72" s="70"/>
      <c r="AI72" s="70"/>
      <c r="AJ72" s="70"/>
      <c r="AK72" s="70"/>
      <c r="AL72" s="70"/>
      <c r="AM72" s="70"/>
      <c r="AN72" s="70"/>
      <c r="AO72" s="70"/>
      <c r="AP72" s="70"/>
      <c r="AQ72" s="70"/>
      <c r="AR72" s="70"/>
      <c r="AS72" s="70"/>
      <c r="AT72" s="70"/>
      <c r="AU72" s="70"/>
      <c r="AV72" s="70"/>
      <c r="AW72" s="70"/>
      <c r="AX72" s="70"/>
      <c r="AY72" s="70"/>
      <c r="AZ72" s="70"/>
      <c r="BA72" s="70"/>
      <c r="BC72" s="42" t="str">
        <f>IF(E72="F",(A72*D72),IF(E72="c",(J72*((100+Parameters!$C$13)/100)^M72),IF(E72="h",(J72*((100+Parameters!$C$13)/100)^M72),"")))</f>
        <v/>
      </c>
      <c r="BD72" s="231"/>
      <c r="BE72" s="144" t="str">
        <f>IF(E72="F",(A72*D72*F72),IF(E72="c",((A72*D72*F72)*((100+Parameters!$C$13)/100)^M72),IF(E72="h",((J72)*((100+Parameters!$C$13)/100)^M72),"")))</f>
        <v/>
      </c>
      <c r="BF72" s="69">
        <f t="shared" si="13"/>
        <v>0</v>
      </c>
      <c r="BG72" s="1"/>
      <c r="BH72" s="2">
        <f t="shared" si="14"/>
        <v>0</v>
      </c>
      <c r="BI72" s="2">
        <f t="shared" si="15"/>
        <v>0</v>
      </c>
      <c r="BJ72" s="2">
        <f t="shared" si="16"/>
        <v>0</v>
      </c>
      <c r="BL72" s="164" t="str">
        <f t="shared" si="17"/>
        <v/>
      </c>
      <c r="BM72" s="164" t="str">
        <f t="shared" si="18"/>
        <v/>
      </c>
      <c r="BN72" s="164" t="str">
        <f t="shared" si="19"/>
        <v/>
      </c>
      <c r="BO72" s="164" t="str">
        <f t="shared" si="20"/>
        <v/>
      </c>
      <c r="BP72" s="164" t="str">
        <f t="shared" si="21"/>
        <v/>
      </c>
      <c r="BQ72" s="164"/>
      <c r="BR72" s="164">
        <f>IF(A72="",0,((PMT(Parameters!$C$11/100,M72,,(N72*O72))*-1)-(R72/M72)))</f>
        <v>0</v>
      </c>
    </row>
    <row r="73" spans="1:70" ht="16.5" customHeight="1" x14ac:dyDescent="0.2">
      <c r="A73" s="195"/>
      <c r="B73" s="327" t="str">
        <f>IF('Asset Management'!B71="","",'Asset Management'!B71)</f>
        <v/>
      </c>
      <c r="C73" s="326" t="str">
        <f>IF('Asset Management'!C71="","",'Asset Management'!C71)</f>
        <v/>
      </c>
      <c r="D73" s="89"/>
      <c r="E73" s="88"/>
      <c r="F73" s="229">
        <v>1</v>
      </c>
      <c r="G73" s="90" t="str">
        <f>IF(E73="C",(A73*D73*F73*((100-Parameters!$C$12)/100)^I73),IF(E73="H",(A73*D73*F73),IF(E73="F",(A73*D73*F73*((100-Parameters!$C$12)/100)^I73),"")))</f>
        <v/>
      </c>
      <c r="H73" s="91"/>
      <c r="I73" s="92" t="str">
        <f t="shared" si="5"/>
        <v/>
      </c>
      <c r="J73" s="92" t="str">
        <f>IF(E73="H",(A73*D73*F73*((100+Parameters!$C$12)/100)^I73),IF(E73="C",(A73*D73*F73),IF(E73="F",(A73*D73*F73*((100-Parameters!$C$13)/100)^M73),"")))</f>
        <v/>
      </c>
      <c r="K73" s="92" t="str">
        <f t="shared" si="6"/>
        <v/>
      </c>
      <c r="L73" s="92" t="str">
        <f>IF('Asset Management'!J71="","",'Asset Management'!J71)</f>
        <v/>
      </c>
      <c r="M73" s="91"/>
      <c r="N73" s="92" t="str">
        <f t="shared" si="7"/>
        <v/>
      </c>
      <c r="O73" s="86">
        <f>IF(BE73&lt;&gt;"",VLOOKUP(BE73,Parameters!$A$22:$D$26,3),0)</f>
        <v>0</v>
      </c>
      <c r="P73" s="86">
        <f>IF(BE73&lt;&gt;"",VLOOKUP(BE73,Parameters!$A$22:$D$26,4),0)</f>
        <v>0</v>
      </c>
      <c r="Q73" s="190">
        <f t="shared" si="8"/>
        <v>1</v>
      </c>
      <c r="R73" s="159">
        <f t="shared" si="9"/>
        <v>0</v>
      </c>
      <c r="S73" s="159">
        <f>IF(M73=0,0,IF(BE73&lt;Parameters!$B$28,"Not Cap.",BR73))</f>
        <v>0</v>
      </c>
      <c r="T73" s="25"/>
      <c r="U73" s="216"/>
      <c r="V73" s="217"/>
      <c r="W73" s="217"/>
      <c r="X73" s="217"/>
      <c r="Y73" s="217"/>
      <c r="Z73" s="217"/>
      <c r="AA73" s="70"/>
      <c r="AB73" s="252" t="str">
        <f t="shared" si="10"/>
        <v/>
      </c>
      <c r="AC73" s="253" t="str">
        <f t="shared" si="11"/>
        <v/>
      </c>
      <c r="AD73" s="253" t="str">
        <f>IF(H73&lt;=Parameters!$H$32,N73,"Not S.L.")</f>
        <v/>
      </c>
      <c r="AE73" s="253" t="str">
        <f t="shared" si="12"/>
        <v/>
      </c>
      <c r="AF73" s="70"/>
      <c r="AG73" s="70"/>
      <c r="AH73" s="70"/>
      <c r="AI73" s="70"/>
      <c r="AJ73" s="70"/>
      <c r="AK73" s="70"/>
      <c r="AL73" s="70"/>
      <c r="AM73" s="70"/>
      <c r="AN73" s="70"/>
      <c r="AO73" s="70"/>
      <c r="AP73" s="70"/>
      <c r="AQ73" s="70"/>
      <c r="AR73" s="70"/>
      <c r="AS73" s="70"/>
      <c r="AT73" s="70"/>
      <c r="AU73" s="70"/>
      <c r="AV73" s="70"/>
      <c r="AW73" s="70"/>
      <c r="AX73" s="70"/>
      <c r="AY73" s="70"/>
      <c r="AZ73" s="70"/>
      <c r="BA73" s="70"/>
      <c r="BC73" s="42" t="str">
        <f>IF(E73="F",(A73*D73),IF(E73="c",(J73*((100+Parameters!$C$13)/100)^M73),IF(E73="h",(J73*((100+Parameters!$C$13)/100)^M73),"")))</f>
        <v/>
      </c>
      <c r="BD73" s="231"/>
      <c r="BE73" s="144" t="str">
        <f>IF(E73="F",(A73*D73*F73),IF(E73="c",((A73*D73*F73)*((100+Parameters!$C$13)/100)^M73),IF(E73="h",((J73)*((100+Parameters!$C$13)/100)^M73),"")))</f>
        <v/>
      </c>
      <c r="BF73" s="69">
        <f t="shared" si="13"/>
        <v>0</v>
      </c>
      <c r="BG73" s="1"/>
      <c r="BH73" s="2">
        <f t="shared" si="14"/>
        <v>0</v>
      </c>
      <c r="BI73" s="2">
        <f t="shared" si="15"/>
        <v>0</v>
      </c>
      <c r="BJ73" s="2">
        <f t="shared" si="16"/>
        <v>0</v>
      </c>
      <c r="BL73" s="164" t="str">
        <f t="shared" si="17"/>
        <v/>
      </c>
      <c r="BM73" s="164" t="str">
        <f t="shared" si="18"/>
        <v/>
      </c>
      <c r="BN73" s="164" t="str">
        <f t="shared" si="19"/>
        <v/>
      </c>
      <c r="BO73" s="164" t="str">
        <f t="shared" si="20"/>
        <v/>
      </c>
      <c r="BP73" s="164" t="str">
        <f t="shared" si="21"/>
        <v/>
      </c>
      <c r="BQ73" s="164"/>
      <c r="BR73" s="164">
        <f>IF(A73="",0,((PMT(Parameters!$C$11/100,M73,,(N73*O73))*-1)-(R73/M73)))</f>
        <v>0</v>
      </c>
    </row>
    <row r="74" spans="1:70" ht="16.5" customHeight="1" x14ac:dyDescent="0.2">
      <c r="A74" s="195"/>
      <c r="B74" s="327" t="str">
        <f>IF('Asset Management'!B72="","",'Asset Management'!B72)</f>
        <v/>
      </c>
      <c r="C74" s="326" t="str">
        <f>IF('Asset Management'!C72="","",'Asset Management'!C72)</f>
        <v/>
      </c>
      <c r="D74" s="89"/>
      <c r="E74" s="88"/>
      <c r="F74" s="229">
        <v>1</v>
      </c>
      <c r="G74" s="90" t="str">
        <f>IF(E74="C",(A74*D74*F74*((100-Parameters!$C$12)/100)^I74),IF(E74="H",(A74*D74*F74),IF(E74="F",(A74*D74*F74*((100-Parameters!$C$12)/100)^I74),"")))</f>
        <v/>
      </c>
      <c r="H74" s="91"/>
      <c r="I74" s="92" t="str">
        <f t="shared" ref="I74:I137" si="24">IF(C74&lt;&gt;"",(YEAR($S$2)-C74),"")</f>
        <v/>
      </c>
      <c r="J74" s="92" t="str">
        <f>IF(E74="H",(A74*D74*F74*((100+Parameters!$C$12)/100)^I74),IF(E74="C",(A74*D74*F74),IF(E74="F",(A74*D74*F74*((100-Parameters!$C$13)/100)^M74),"")))</f>
        <v/>
      </c>
      <c r="K74" s="92" t="str">
        <f t="shared" ref="K74:K137" si="25">IF(I74&lt;&gt;"",(H74-I74),"")</f>
        <v/>
      </c>
      <c r="L74" s="92" t="str">
        <f>IF('Asset Management'!J72="","",'Asset Management'!J72)</f>
        <v/>
      </c>
      <c r="M74" s="91"/>
      <c r="N74" s="92" t="str">
        <f t="shared" ref="N74:N137" si="26">BE74</f>
        <v/>
      </c>
      <c r="O74" s="86">
        <f>IF(BE74&lt;&gt;"",VLOOKUP(BE74,Parameters!$A$22:$D$26,3),0)</f>
        <v>0</v>
      </c>
      <c r="P74" s="86">
        <f>IF(BE74&lt;&gt;"",VLOOKUP(BE74,Parameters!$A$22:$D$26,4),0)</f>
        <v>0</v>
      </c>
      <c r="Q74" s="190">
        <f t="shared" ref="Q74:Q137" si="27">IF(O74 &lt;&gt; "",1-O74-P74,IF(P74 &lt;&gt;"",1-O74-P74,0))</f>
        <v>1</v>
      </c>
      <c r="R74" s="159">
        <f t="shared" ref="R74:R137" si="28">IF(BF74=0,0,IF($R$209=0,0,BF74/$BF$209*$R$209))</f>
        <v>0</v>
      </c>
      <c r="S74" s="159">
        <f>IF(M74=0,0,IF(BE74&lt;Parameters!$B$28,"Not Cap.",BR74))</f>
        <v>0</v>
      </c>
      <c r="T74" s="25"/>
      <c r="U74" s="216"/>
      <c r="V74" s="217"/>
      <c r="W74" s="217"/>
      <c r="X74" s="217"/>
      <c r="Y74" s="217"/>
      <c r="Z74" s="217"/>
      <c r="AA74" s="70"/>
      <c r="AB74" s="252" t="str">
        <f t="shared" ref="AB74:AB137" si="29">IF(B74="","",B74)</f>
        <v/>
      </c>
      <c r="AC74" s="253" t="str">
        <f t="shared" ref="AC74:AC137" si="30">IF(H74="","",H74)</f>
        <v/>
      </c>
      <c r="AD74" s="253" t="str">
        <f>IF(H74&lt;=Parameters!$H$32,N74,"Not S.L.")</f>
        <v/>
      </c>
      <c r="AE74" s="253" t="str">
        <f t="shared" ref="AE74:AE137" si="31">IF(AD74="","",IF(AD74="Not S.L.","",AD74/AC74))</f>
        <v/>
      </c>
      <c r="AF74" s="70"/>
      <c r="AG74" s="70"/>
      <c r="AH74" s="70"/>
      <c r="AI74" s="70"/>
      <c r="AJ74" s="70"/>
      <c r="AK74" s="70"/>
      <c r="AL74" s="70"/>
      <c r="AM74" s="70"/>
      <c r="AN74" s="70"/>
      <c r="AO74" s="70"/>
      <c r="AP74" s="70"/>
      <c r="AQ74" s="70"/>
      <c r="AR74" s="70"/>
      <c r="AS74" s="70"/>
      <c r="AT74" s="70"/>
      <c r="AU74" s="70"/>
      <c r="AV74" s="70"/>
      <c r="AW74" s="70"/>
      <c r="AX74" s="70"/>
      <c r="AY74" s="70"/>
      <c r="AZ74" s="70"/>
      <c r="BA74" s="70"/>
      <c r="BC74" s="42" t="str">
        <f>IF(E74="F",(A74*D74),IF(E74="c",(J74*((100+Parameters!$C$13)/100)^M74),IF(E74="h",(J74*((100+Parameters!$C$13)/100)^M74),"")))</f>
        <v/>
      </c>
      <c r="BD74" s="231"/>
      <c r="BE74" s="144" t="str">
        <f>IF(E74="F",(A74*D74*F74),IF(E74="c",((A74*D74*F74)*((100+Parameters!$C$13)/100)^M74),IF(E74="h",((J74)*((100+Parameters!$C$13)/100)^M74),"")))</f>
        <v/>
      </c>
      <c r="BF74" s="69">
        <f t="shared" ref="BF74:BF137" si="32">IF(N74="",0,IF(O74="",0,J74*O74))</f>
        <v>0</v>
      </c>
      <c r="BG74" s="1"/>
      <c r="BH74" s="2">
        <f t="shared" ref="BH74:BH137" si="33">IF($N74="",0,($N74*O74))</f>
        <v>0</v>
      </c>
      <c r="BI74" s="2">
        <f t="shared" ref="BI74:BI137" si="34">IF($N74="",0,($N74*P74))</f>
        <v>0</v>
      </c>
      <c r="BJ74" s="2">
        <f t="shared" ref="BJ74:BJ137" si="35">IF($N74="",0,($N74*Q74))</f>
        <v>0</v>
      </c>
      <c r="BL74" s="164" t="str">
        <f t="shared" ref="BL74:BL137" si="36">IF(G74="","",G74/H74)</f>
        <v/>
      </c>
      <c r="BM74" s="164" t="str">
        <f t="shared" ref="BM74:BM137" si="37">IF(BL74="","",IF(I74&gt;=H74,G74,I74*BL74))</f>
        <v/>
      </c>
      <c r="BN74" s="164" t="str">
        <f t="shared" ref="BN74:BN137" si="38">IF(BL74="","",G74-BM74)</f>
        <v/>
      </c>
      <c r="BO74" s="164" t="str">
        <f t="shared" ref="BO74:BO137" si="39">IF(BL74="","",BN74*(1-O74))</f>
        <v/>
      </c>
      <c r="BP74" s="164" t="str">
        <f t="shared" ref="BP74:BP137" si="40">IF(BL74="","",BN74-BO74)</f>
        <v/>
      </c>
      <c r="BQ74" s="164"/>
      <c r="BR74" s="164">
        <f>IF(A74="",0,((PMT(Parameters!$C$11/100,M74,,(N74*O74))*-1)-(R74/M74)))</f>
        <v>0</v>
      </c>
    </row>
    <row r="75" spans="1:70" ht="16.5" customHeight="1" x14ac:dyDescent="0.2">
      <c r="A75" s="195"/>
      <c r="B75" s="327" t="str">
        <f>IF('Asset Management'!B73="","",'Asset Management'!B73)</f>
        <v/>
      </c>
      <c r="C75" s="326" t="str">
        <f>IF('Asset Management'!C73="","",'Asset Management'!C73)</f>
        <v/>
      </c>
      <c r="D75" s="89"/>
      <c r="E75" s="88"/>
      <c r="F75" s="229">
        <v>1</v>
      </c>
      <c r="G75" s="90" t="str">
        <f>IF(E75="C",(A75*D75*F75*((100-Parameters!$C$12)/100)^I75),IF(E75="H",(A75*D75*F75),IF(E75="F",(A75*D75*F75*((100-Parameters!$C$12)/100)^I75),"")))</f>
        <v/>
      </c>
      <c r="H75" s="91"/>
      <c r="I75" s="92" t="str">
        <f t="shared" si="24"/>
        <v/>
      </c>
      <c r="J75" s="92" t="str">
        <f>IF(E75="H",(A75*D75*F75*((100+Parameters!$C$12)/100)^I75),IF(E75="C",(A75*D75*F75),IF(E75="F",(A75*D75*F75*((100-Parameters!$C$13)/100)^M75),"")))</f>
        <v/>
      </c>
      <c r="K75" s="92" t="str">
        <f t="shared" si="25"/>
        <v/>
      </c>
      <c r="L75" s="92" t="str">
        <f>IF('Asset Management'!J73="","",'Asset Management'!J73)</f>
        <v/>
      </c>
      <c r="M75" s="91"/>
      <c r="N75" s="92" t="str">
        <f t="shared" si="26"/>
        <v/>
      </c>
      <c r="O75" s="86">
        <f>IF(BE75&lt;&gt;"",VLOOKUP(BE75,Parameters!$A$22:$D$26,3),0)</f>
        <v>0</v>
      </c>
      <c r="P75" s="86">
        <f>IF(BE75&lt;&gt;"",VLOOKUP(BE75,Parameters!$A$22:$D$26,4),0)</f>
        <v>0</v>
      </c>
      <c r="Q75" s="190">
        <f t="shared" si="27"/>
        <v>1</v>
      </c>
      <c r="R75" s="159">
        <f t="shared" si="28"/>
        <v>0</v>
      </c>
      <c r="S75" s="159">
        <f>IF(M75=0,0,IF(BE75&lt;Parameters!$B$28,"Not Cap.",BR75))</f>
        <v>0</v>
      </c>
      <c r="T75" s="25"/>
      <c r="U75" s="216"/>
      <c r="V75" s="217"/>
      <c r="W75" s="217"/>
      <c r="X75" s="217"/>
      <c r="Y75" s="217"/>
      <c r="Z75" s="217"/>
      <c r="AA75" s="70"/>
      <c r="AB75" s="252" t="str">
        <f t="shared" si="29"/>
        <v/>
      </c>
      <c r="AC75" s="253" t="str">
        <f t="shared" si="30"/>
        <v/>
      </c>
      <c r="AD75" s="253" t="str">
        <f>IF(H75&lt;=Parameters!$H$32,N75,"Not S.L.")</f>
        <v/>
      </c>
      <c r="AE75" s="253" t="str">
        <f t="shared" si="31"/>
        <v/>
      </c>
      <c r="AF75" s="70"/>
      <c r="AG75" s="70"/>
      <c r="AH75" s="70"/>
      <c r="AI75" s="70"/>
      <c r="AJ75" s="70"/>
      <c r="AK75" s="70"/>
      <c r="AL75" s="70"/>
      <c r="AM75" s="70"/>
      <c r="AN75" s="70"/>
      <c r="AO75" s="70"/>
      <c r="AP75" s="70"/>
      <c r="AQ75" s="70"/>
      <c r="AR75" s="70"/>
      <c r="AS75" s="70"/>
      <c r="AT75" s="70"/>
      <c r="AU75" s="70"/>
      <c r="AV75" s="70"/>
      <c r="AW75" s="70"/>
      <c r="AX75" s="70"/>
      <c r="AY75" s="70"/>
      <c r="AZ75" s="70"/>
      <c r="BA75" s="70"/>
      <c r="BC75" s="42" t="str">
        <f>IF(E75="F",(A75*D75),IF(E75="c",(J75*((100+Parameters!$C$13)/100)^M75),IF(E75="h",(J75*((100+Parameters!$C$13)/100)^M75),"")))</f>
        <v/>
      </c>
      <c r="BD75" s="231"/>
      <c r="BE75" s="144" t="str">
        <f>IF(E75="F",(A75*D75*F75),IF(E75="c",((A75*D75*F75)*((100+Parameters!$C$13)/100)^M75),IF(E75="h",((J75)*((100+Parameters!$C$13)/100)^M75),"")))</f>
        <v/>
      </c>
      <c r="BF75" s="69">
        <f t="shared" si="32"/>
        <v>0</v>
      </c>
      <c r="BG75" s="1"/>
      <c r="BH75" s="2">
        <f t="shared" si="33"/>
        <v>0</v>
      </c>
      <c r="BI75" s="2">
        <f t="shared" si="34"/>
        <v>0</v>
      </c>
      <c r="BJ75" s="2">
        <f t="shared" si="35"/>
        <v>0</v>
      </c>
      <c r="BL75" s="164" t="str">
        <f t="shared" si="36"/>
        <v/>
      </c>
      <c r="BM75" s="164" t="str">
        <f t="shared" si="37"/>
        <v/>
      </c>
      <c r="BN75" s="164" t="str">
        <f t="shared" si="38"/>
        <v/>
      </c>
      <c r="BO75" s="164" t="str">
        <f t="shared" si="39"/>
        <v/>
      </c>
      <c r="BP75" s="164" t="str">
        <f t="shared" si="40"/>
        <v/>
      </c>
      <c r="BQ75" s="164"/>
      <c r="BR75" s="164">
        <f>IF(A75="",0,((PMT(Parameters!$C$11/100,M75,,(N75*O75))*-1)-(R75/M75)))</f>
        <v>0</v>
      </c>
    </row>
    <row r="76" spans="1:70" ht="16.5" customHeight="1" x14ac:dyDescent="0.2">
      <c r="A76" s="195"/>
      <c r="B76" s="327" t="str">
        <f>IF('Asset Management'!B74="","",'Asset Management'!B74)</f>
        <v/>
      </c>
      <c r="C76" s="326" t="str">
        <f>IF('Asset Management'!C74="","",'Asset Management'!C74)</f>
        <v/>
      </c>
      <c r="D76" s="89"/>
      <c r="E76" s="88"/>
      <c r="F76" s="229">
        <v>1</v>
      </c>
      <c r="G76" s="90" t="str">
        <f>IF(E76="C",(A76*D76*F76*((100-Parameters!$C$12)/100)^I76),IF(E76="H",(A76*D76*F76),IF(E76="F",(A76*D76*F76*((100-Parameters!$C$12)/100)^I76),"")))</f>
        <v/>
      </c>
      <c r="H76" s="91"/>
      <c r="I76" s="92" t="str">
        <f t="shared" si="24"/>
        <v/>
      </c>
      <c r="J76" s="92" t="str">
        <f>IF(E76="H",(A76*D76*F76*((100+Parameters!$C$12)/100)^I76),IF(E76="C",(A76*D76*F76),IF(E76="F",(A76*D76*F76*((100-Parameters!$C$13)/100)^M76),"")))</f>
        <v/>
      </c>
      <c r="K76" s="92" t="str">
        <f t="shared" si="25"/>
        <v/>
      </c>
      <c r="L76" s="92" t="str">
        <f>IF('Asset Management'!J74="","",'Asset Management'!J74)</f>
        <v/>
      </c>
      <c r="M76" s="91"/>
      <c r="N76" s="92" t="str">
        <f t="shared" si="26"/>
        <v/>
      </c>
      <c r="O76" s="86">
        <f>IF(BE76&lt;&gt;"",VLOOKUP(BE76,Parameters!$A$22:$D$26,3),0)</f>
        <v>0</v>
      </c>
      <c r="P76" s="86">
        <f>IF(BE76&lt;&gt;"",VLOOKUP(BE76,Parameters!$A$22:$D$26,4),0)</f>
        <v>0</v>
      </c>
      <c r="Q76" s="190">
        <f t="shared" si="27"/>
        <v>1</v>
      </c>
      <c r="R76" s="159">
        <f t="shared" si="28"/>
        <v>0</v>
      </c>
      <c r="S76" s="159">
        <f>IF(M76=0,0,IF(BE76&lt;Parameters!$B$28,"Not Cap.",BR76))</f>
        <v>0</v>
      </c>
      <c r="T76" s="25"/>
      <c r="U76" s="216"/>
      <c r="V76" s="217"/>
      <c r="W76" s="217"/>
      <c r="X76" s="217"/>
      <c r="Y76" s="217"/>
      <c r="Z76" s="217"/>
      <c r="AA76" s="70"/>
      <c r="AB76" s="252" t="str">
        <f t="shared" si="29"/>
        <v/>
      </c>
      <c r="AC76" s="253" t="str">
        <f t="shared" si="30"/>
        <v/>
      </c>
      <c r="AD76" s="253" t="str">
        <f>IF(H76&lt;=Parameters!$H$32,N76,"Not S.L.")</f>
        <v/>
      </c>
      <c r="AE76" s="253" t="str">
        <f t="shared" si="31"/>
        <v/>
      </c>
      <c r="AF76" s="70"/>
      <c r="AG76" s="70"/>
      <c r="AH76" s="70"/>
      <c r="AI76" s="70"/>
      <c r="AJ76" s="70"/>
      <c r="AK76" s="70"/>
      <c r="AL76" s="70"/>
      <c r="AM76" s="70"/>
      <c r="AN76" s="70"/>
      <c r="AO76" s="70"/>
      <c r="AP76" s="70"/>
      <c r="AQ76" s="70"/>
      <c r="AR76" s="70"/>
      <c r="AS76" s="70"/>
      <c r="AT76" s="70"/>
      <c r="AU76" s="70"/>
      <c r="AV76" s="70"/>
      <c r="AW76" s="70"/>
      <c r="AX76" s="70"/>
      <c r="AY76" s="70"/>
      <c r="AZ76" s="70"/>
      <c r="BA76" s="70"/>
      <c r="BC76" s="42" t="str">
        <f>IF(E76="F",(A76*D76),IF(E76="c",(J76*((100+Parameters!$C$13)/100)^M76),IF(E76="h",(J76*((100+Parameters!$C$13)/100)^M76),"")))</f>
        <v/>
      </c>
      <c r="BD76" s="231"/>
      <c r="BE76" s="144" t="str">
        <f>IF(E76="F",(A76*D76*F76),IF(E76="c",((A76*D76*F76)*((100+Parameters!$C$13)/100)^M76),IF(E76="h",((J76)*((100+Parameters!$C$13)/100)^M76),"")))</f>
        <v/>
      </c>
      <c r="BF76" s="69">
        <f t="shared" si="32"/>
        <v>0</v>
      </c>
      <c r="BG76" s="1"/>
      <c r="BH76" s="2">
        <f t="shared" si="33"/>
        <v>0</v>
      </c>
      <c r="BI76" s="2">
        <f t="shared" si="34"/>
        <v>0</v>
      </c>
      <c r="BJ76" s="2">
        <f t="shared" si="35"/>
        <v>0</v>
      </c>
      <c r="BL76" s="164" t="str">
        <f t="shared" si="36"/>
        <v/>
      </c>
      <c r="BM76" s="164" t="str">
        <f t="shared" si="37"/>
        <v/>
      </c>
      <c r="BN76" s="164" t="str">
        <f t="shared" si="38"/>
        <v/>
      </c>
      <c r="BO76" s="164" t="str">
        <f t="shared" si="39"/>
        <v/>
      </c>
      <c r="BP76" s="164" t="str">
        <f t="shared" si="40"/>
        <v/>
      </c>
      <c r="BQ76" s="164"/>
      <c r="BR76" s="164">
        <f>IF(A76="",0,((PMT(Parameters!$C$11/100,M76,,(N76*O76))*-1)-(R76/M76)))</f>
        <v>0</v>
      </c>
    </row>
    <row r="77" spans="1:70" ht="16.5" customHeight="1" x14ac:dyDescent="0.2">
      <c r="A77" s="195"/>
      <c r="B77" s="327" t="str">
        <f>IF('Asset Management'!B75="","",'Asset Management'!B75)</f>
        <v/>
      </c>
      <c r="C77" s="326" t="str">
        <f>IF('Asset Management'!C75="","",'Asset Management'!C75)</f>
        <v/>
      </c>
      <c r="D77" s="89"/>
      <c r="E77" s="88"/>
      <c r="F77" s="229">
        <v>1</v>
      </c>
      <c r="G77" s="90" t="str">
        <f>IF(E77="C",(A77*D77*F77*((100-Parameters!$C$12)/100)^I77),IF(E77="H",(A77*D77*F77),IF(E77="F",(A77*D77*F77*((100-Parameters!$C$12)/100)^I77),"")))</f>
        <v/>
      </c>
      <c r="H77" s="91"/>
      <c r="I77" s="92" t="str">
        <f t="shared" si="24"/>
        <v/>
      </c>
      <c r="J77" s="92" t="str">
        <f>IF(E77="H",(A77*D77*F77*((100+Parameters!$C$12)/100)^I77),IF(E77="C",(A77*D77*F77),IF(E77="F",(A77*D77*F77*((100-Parameters!$C$13)/100)^M77),"")))</f>
        <v/>
      </c>
      <c r="K77" s="92" t="str">
        <f t="shared" si="25"/>
        <v/>
      </c>
      <c r="L77" s="92" t="str">
        <f>IF('Asset Management'!J75="","",'Asset Management'!J75)</f>
        <v/>
      </c>
      <c r="M77" s="91"/>
      <c r="N77" s="92" t="str">
        <f t="shared" si="26"/>
        <v/>
      </c>
      <c r="O77" s="86">
        <f>IF(BE77&lt;&gt;"",VLOOKUP(BE77,Parameters!$A$22:$D$26,3),0)</f>
        <v>0</v>
      </c>
      <c r="P77" s="86">
        <f>IF(BE77&lt;&gt;"",VLOOKUP(BE77,Parameters!$A$22:$D$26,4),0)</f>
        <v>0</v>
      </c>
      <c r="Q77" s="190">
        <f t="shared" si="27"/>
        <v>1</v>
      </c>
      <c r="R77" s="159">
        <f t="shared" si="28"/>
        <v>0</v>
      </c>
      <c r="S77" s="159">
        <f>IF(M77=0,0,IF(BE77&lt;Parameters!$B$28,"Not Cap.",BR77))</f>
        <v>0</v>
      </c>
      <c r="T77" s="25"/>
      <c r="U77" s="216"/>
      <c r="V77" s="217"/>
      <c r="W77" s="217"/>
      <c r="X77" s="217"/>
      <c r="Y77" s="217"/>
      <c r="Z77" s="217"/>
      <c r="AA77" s="70"/>
      <c r="AB77" s="252" t="str">
        <f t="shared" si="29"/>
        <v/>
      </c>
      <c r="AC77" s="253" t="str">
        <f t="shared" si="30"/>
        <v/>
      </c>
      <c r="AD77" s="253" t="str">
        <f>IF(H77&lt;=Parameters!$H$32,N77,"Not S.L.")</f>
        <v/>
      </c>
      <c r="AE77" s="253" t="str">
        <f t="shared" si="31"/>
        <v/>
      </c>
      <c r="AF77" s="70"/>
      <c r="AG77" s="70"/>
      <c r="AH77" s="70"/>
      <c r="AI77" s="70"/>
      <c r="AJ77" s="70"/>
      <c r="AK77" s="70"/>
      <c r="AL77" s="70"/>
      <c r="AM77" s="70"/>
      <c r="AN77" s="70"/>
      <c r="AO77" s="70"/>
      <c r="AP77" s="70"/>
      <c r="AQ77" s="70"/>
      <c r="AR77" s="70"/>
      <c r="AS77" s="70"/>
      <c r="AT77" s="70"/>
      <c r="AU77" s="70"/>
      <c r="AV77" s="70"/>
      <c r="AW77" s="70"/>
      <c r="AX77" s="70"/>
      <c r="AY77" s="70"/>
      <c r="AZ77" s="70"/>
      <c r="BA77" s="70"/>
      <c r="BC77" s="42" t="str">
        <f>IF(E77="F",(A77*D77),IF(E77="c",(J77*((100+Parameters!$C$13)/100)^M77),IF(E77="h",(J77*((100+Parameters!$C$13)/100)^M77),"")))</f>
        <v/>
      </c>
      <c r="BD77" s="231"/>
      <c r="BE77" s="144" t="str">
        <f>IF(E77="F",(A77*D77*F77),IF(E77="c",((A77*D77*F77)*((100+Parameters!$C$13)/100)^M77),IF(E77="h",((J77)*((100+Parameters!$C$13)/100)^M77),"")))</f>
        <v/>
      </c>
      <c r="BF77" s="69">
        <f t="shared" si="32"/>
        <v>0</v>
      </c>
      <c r="BG77" s="1"/>
      <c r="BH77" s="2">
        <f t="shared" si="33"/>
        <v>0</v>
      </c>
      <c r="BI77" s="2">
        <f t="shared" si="34"/>
        <v>0</v>
      </c>
      <c r="BJ77" s="2">
        <f t="shared" si="35"/>
        <v>0</v>
      </c>
      <c r="BL77" s="164" t="str">
        <f t="shared" si="36"/>
        <v/>
      </c>
      <c r="BM77" s="164" t="str">
        <f t="shared" si="37"/>
        <v/>
      </c>
      <c r="BN77" s="164" t="str">
        <f t="shared" si="38"/>
        <v/>
      </c>
      <c r="BO77" s="164" t="str">
        <f t="shared" si="39"/>
        <v/>
      </c>
      <c r="BP77" s="164" t="str">
        <f t="shared" si="40"/>
        <v/>
      </c>
      <c r="BQ77" s="164"/>
      <c r="BR77" s="164">
        <f>IF(A77="",0,((PMT(Parameters!$C$11/100,M77,,(N77*O77))*-1)-(R77/M77)))</f>
        <v>0</v>
      </c>
    </row>
    <row r="78" spans="1:70" ht="16.5" customHeight="1" x14ac:dyDescent="0.2">
      <c r="A78" s="195"/>
      <c r="B78" s="327" t="str">
        <f>IF('Asset Management'!B76="","",'Asset Management'!B76)</f>
        <v/>
      </c>
      <c r="C78" s="326" t="str">
        <f>IF('Asset Management'!C76="","",'Asset Management'!C76)</f>
        <v/>
      </c>
      <c r="D78" s="89"/>
      <c r="E78" s="88"/>
      <c r="F78" s="229">
        <v>1</v>
      </c>
      <c r="G78" s="90" t="str">
        <f>IF(E78="C",(A78*D78*F78*((100-Parameters!$C$12)/100)^I78),IF(E78="H",(A78*D78*F78),IF(E78="F",(A78*D78*F78*((100-Parameters!$C$12)/100)^I78),"")))</f>
        <v/>
      </c>
      <c r="H78" s="91"/>
      <c r="I78" s="92" t="str">
        <f t="shared" si="24"/>
        <v/>
      </c>
      <c r="J78" s="92" t="str">
        <f>IF(E78="H",(A78*D78*F78*((100+Parameters!$C$12)/100)^I78),IF(E78="C",(A78*D78*F78),IF(E78="F",(A78*D78*F78*((100-Parameters!$C$13)/100)^M78),"")))</f>
        <v/>
      </c>
      <c r="K78" s="92" t="str">
        <f t="shared" si="25"/>
        <v/>
      </c>
      <c r="L78" s="92" t="str">
        <f>IF('Asset Management'!J76="","",'Asset Management'!J76)</f>
        <v/>
      </c>
      <c r="M78" s="91"/>
      <c r="N78" s="92" t="str">
        <f t="shared" si="26"/>
        <v/>
      </c>
      <c r="O78" s="86">
        <f>IF(BE78&lt;&gt;"",VLOOKUP(BE78,Parameters!$A$22:$D$26,3),0)</f>
        <v>0</v>
      </c>
      <c r="P78" s="86">
        <f>IF(BE78&lt;&gt;"",VLOOKUP(BE78,Parameters!$A$22:$D$26,4),0)</f>
        <v>0</v>
      </c>
      <c r="Q78" s="190">
        <f t="shared" si="27"/>
        <v>1</v>
      </c>
      <c r="R78" s="159">
        <f t="shared" si="28"/>
        <v>0</v>
      </c>
      <c r="S78" s="159">
        <f>IF(M78=0,0,IF(BE78&lt;Parameters!$B$28,"Not Cap.",BR78))</f>
        <v>0</v>
      </c>
      <c r="T78" s="25"/>
      <c r="U78" s="216"/>
      <c r="V78" s="217"/>
      <c r="W78" s="217"/>
      <c r="X78" s="217"/>
      <c r="Y78" s="217"/>
      <c r="Z78" s="217"/>
      <c r="AA78" s="70"/>
      <c r="AB78" s="252" t="str">
        <f t="shared" si="29"/>
        <v/>
      </c>
      <c r="AC78" s="253" t="str">
        <f t="shared" si="30"/>
        <v/>
      </c>
      <c r="AD78" s="253" t="str">
        <f>IF(H78&lt;=Parameters!$H$32,N78,"Not S.L.")</f>
        <v/>
      </c>
      <c r="AE78" s="253" t="str">
        <f t="shared" si="31"/>
        <v/>
      </c>
      <c r="AF78" s="70"/>
      <c r="AG78" s="70"/>
      <c r="AH78" s="70"/>
      <c r="AI78" s="70"/>
      <c r="AJ78" s="70"/>
      <c r="AK78" s="70"/>
      <c r="AL78" s="70"/>
      <c r="AM78" s="70"/>
      <c r="AN78" s="70"/>
      <c r="AO78" s="70"/>
      <c r="AP78" s="70"/>
      <c r="AQ78" s="70"/>
      <c r="AR78" s="70"/>
      <c r="AS78" s="70"/>
      <c r="AT78" s="70"/>
      <c r="AU78" s="70"/>
      <c r="AV78" s="70"/>
      <c r="AW78" s="70"/>
      <c r="AX78" s="70"/>
      <c r="AY78" s="70"/>
      <c r="AZ78" s="70"/>
      <c r="BA78" s="70"/>
      <c r="BC78" s="42" t="str">
        <f>IF(E78="F",(A78*D78),IF(E78="c",(J78*((100+Parameters!$C$13)/100)^M78),IF(E78="h",(J78*((100+Parameters!$C$13)/100)^M78),"")))</f>
        <v/>
      </c>
      <c r="BD78" s="231"/>
      <c r="BE78" s="144" t="str">
        <f>IF(E78="F",(A78*D78*F78),IF(E78="c",((A78*D78*F78)*((100+Parameters!$C$13)/100)^M78),IF(E78="h",((J78)*((100+Parameters!$C$13)/100)^M78),"")))</f>
        <v/>
      </c>
      <c r="BF78" s="69">
        <f t="shared" si="32"/>
        <v>0</v>
      </c>
      <c r="BG78" s="1"/>
      <c r="BH78" s="2">
        <f t="shared" si="33"/>
        <v>0</v>
      </c>
      <c r="BI78" s="2">
        <f t="shared" si="34"/>
        <v>0</v>
      </c>
      <c r="BJ78" s="2">
        <f t="shared" si="35"/>
        <v>0</v>
      </c>
      <c r="BL78" s="164" t="str">
        <f t="shared" si="36"/>
        <v/>
      </c>
      <c r="BM78" s="164" t="str">
        <f t="shared" si="37"/>
        <v/>
      </c>
      <c r="BN78" s="164" t="str">
        <f t="shared" si="38"/>
        <v/>
      </c>
      <c r="BO78" s="164" t="str">
        <f t="shared" si="39"/>
        <v/>
      </c>
      <c r="BP78" s="164" t="str">
        <f t="shared" si="40"/>
        <v/>
      </c>
      <c r="BQ78" s="164"/>
      <c r="BR78" s="164">
        <f>IF(A78="",0,((PMT(Parameters!$C$11/100,M78,,(N78*O78))*-1)-(R78/M78)))</f>
        <v>0</v>
      </c>
    </row>
    <row r="79" spans="1:70" ht="16.5" customHeight="1" x14ac:dyDescent="0.2">
      <c r="A79" s="195"/>
      <c r="B79" s="327" t="str">
        <f>IF('Asset Management'!B77="","",'Asset Management'!B77)</f>
        <v/>
      </c>
      <c r="C79" s="326" t="str">
        <f>IF('Asset Management'!C77="","",'Asset Management'!C77)</f>
        <v/>
      </c>
      <c r="D79" s="89"/>
      <c r="E79" s="88"/>
      <c r="F79" s="229">
        <v>1</v>
      </c>
      <c r="G79" s="90" t="str">
        <f>IF(E79="C",(A79*D79*F79*((100-Parameters!$C$12)/100)^I79),IF(E79="H",(A79*D79*F79),IF(E79="F",(A79*D79*F79*((100-Parameters!$C$12)/100)^I79),"")))</f>
        <v/>
      </c>
      <c r="H79" s="91"/>
      <c r="I79" s="92" t="str">
        <f t="shared" si="24"/>
        <v/>
      </c>
      <c r="J79" s="92" t="str">
        <f>IF(E79="H",(A79*D79*F79*((100+Parameters!$C$12)/100)^I79),IF(E79="C",(A79*D79*F79),IF(E79="F",(A79*D79*F79*((100-Parameters!$C$13)/100)^M79),"")))</f>
        <v/>
      </c>
      <c r="K79" s="92" t="str">
        <f t="shared" si="25"/>
        <v/>
      </c>
      <c r="L79" s="92" t="str">
        <f>IF('Asset Management'!J77="","",'Asset Management'!J77)</f>
        <v/>
      </c>
      <c r="M79" s="91"/>
      <c r="N79" s="92" t="str">
        <f t="shared" si="26"/>
        <v/>
      </c>
      <c r="O79" s="86">
        <f>IF(BE79&lt;&gt;"",VLOOKUP(BE79,Parameters!$A$22:$D$26,3),0)</f>
        <v>0</v>
      </c>
      <c r="P79" s="86">
        <f>IF(BE79&lt;&gt;"",VLOOKUP(BE79,Parameters!$A$22:$D$26,4),0)</f>
        <v>0</v>
      </c>
      <c r="Q79" s="190">
        <f t="shared" si="27"/>
        <v>1</v>
      </c>
      <c r="R79" s="159">
        <f t="shared" si="28"/>
        <v>0</v>
      </c>
      <c r="S79" s="159">
        <f>IF(M79=0,0,IF(BE79&lt;Parameters!$B$28,"Not Cap.",BR79))</f>
        <v>0</v>
      </c>
      <c r="T79" s="25"/>
      <c r="U79" s="216"/>
      <c r="V79" s="217"/>
      <c r="W79" s="217"/>
      <c r="X79" s="217"/>
      <c r="Y79" s="217"/>
      <c r="Z79" s="217"/>
      <c r="AA79" s="70"/>
      <c r="AB79" s="252" t="str">
        <f t="shared" si="29"/>
        <v/>
      </c>
      <c r="AC79" s="253" t="str">
        <f t="shared" si="30"/>
        <v/>
      </c>
      <c r="AD79" s="253" t="str">
        <f>IF(H79&lt;=Parameters!$H$32,N79,"Not S.L.")</f>
        <v/>
      </c>
      <c r="AE79" s="253" t="str">
        <f t="shared" si="31"/>
        <v/>
      </c>
      <c r="AF79" s="70"/>
      <c r="AG79" s="70"/>
      <c r="AH79" s="70"/>
      <c r="AI79" s="70"/>
      <c r="AJ79" s="70"/>
      <c r="AK79" s="70"/>
      <c r="AL79" s="70"/>
      <c r="AM79" s="70"/>
      <c r="AN79" s="70"/>
      <c r="AO79" s="70"/>
      <c r="AP79" s="70"/>
      <c r="AQ79" s="70"/>
      <c r="AR79" s="70"/>
      <c r="AS79" s="70"/>
      <c r="AT79" s="70"/>
      <c r="AU79" s="70"/>
      <c r="AV79" s="70"/>
      <c r="AW79" s="70"/>
      <c r="AX79" s="70"/>
      <c r="AY79" s="70"/>
      <c r="AZ79" s="70"/>
      <c r="BA79" s="70"/>
      <c r="BC79" s="42" t="str">
        <f>IF(E79="F",(A79*D79),IF(E79="c",(J79*((100+Parameters!$C$13)/100)^M79),IF(E79="h",(J79*((100+Parameters!$C$13)/100)^M79),"")))</f>
        <v/>
      </c>
      <c r="BD79" s="231"/>
      <c r="BE79" s="144" t="str">
        <f>IF(E79="F",(A79*D79*F79),IF(E79="c",((A79*D79*F79)*((100+Parameters!$C$13)/100)^M79),IF(E79="h",((J79)*((100+Parameters!$C$13)/100)^M79),"")))</f>
        <v/>
      </c>
      <c r="BF79" s="69">
        <f t="shared" si="32"/>
        <v>0</v>
      </c>
      <c r="BG79" s="1"/>
      <c r="BH79" s="2">
        <f t="shared" si="33"/>
        <v>0</v>
      </c>
      <c r="BI79" s="2">
        <f t="shared" si="34"/>
        <v>0</v>
      </c>
      <c r="BJ79" s="2">
        <f t="shared" si="35"/>
        <v>0</v>
      </c>
      <c r="BL79" s="164" t="str">
        <f t="shared" si="36"/>
        <v/>
      </c>
      <c r="BM79" s="164" t="str">
        <f t="shared" si="37"/>
        <v/>
      </c>
      <c r="BN79" s="164" t="str">
        <f t="shared" si="38"/>
        <v/>
      </c>
      <c r="BO79" s="164" t="str">
        <f t="shared" si="39"/>
        <v/>
      </c>
      <c r="BP79" s="164" t="str">
        <f t="shared" si="40"/>
        <v/>
      </c>
      <c r="BQ79" s="164"/>
      <c r="BR79" s="164">
        <f>IF(A79="",0,((PMT(Parameters!$C$11/100,M79,,(N79*O79))*-1)-(R79/M79)))</f>
        <v>0</v>
      </c>
    </row>
    <row r="80" spans="1:70" ht="16.5" customHeight="1" x14ac:dyDescent="0.2">
      <c r="A80" s="195"/>
      <c r="B80" s="327" t="str">
        <f>IF('Asset Management'!B78="","",'Asset Management'!B78)</f>
        <v/>
      </c>
      <c r="C80" s="326" t="str">
        <f>IF('Asset Management'!C78="","",'Asset Management'!C78)</f>
        <v/>
      </c>
      <c r="D80" s="89"/>
      <c r="E80" s="88"/>
      <c r="F80" s="229">
        <v>1</v>
      </c>
      <c r="G80" s="90" t="str">
        <f>IF(E80="C",(A80*D80*F80*((100-Parameters!$C$12)/100)^I80),IF(E80="H",(A80*D80*F80),IF(E80="F",(A80*D80*F80*((100-Parameters!$C$12)/100)^I80),"")))</f>
        <v/>
      </c>
      <c r="H80" s="91"/>
      <c r="I80" s="92" t="str">
        <f t="shared" si="24"/>
        <v/>
      </c>
      <c r="J80" s="92" t="str">
        <f>IF(E80="H",(A80*D80*F80*((100+Parameters!$C$12)/100)^I80),IF(E80="C",(A80*D80*F80),IF(E80="F",(A80*D80*F80*((100-Parameters!$C$13)/100)^M80),"")))</f>
        <v/>
      </c>
      <c r="K80" s="92" t="str">
        <f t="shared" si="25"/>
        <v/>
      </c>
      <c r="L80" s="92" t="str">
        <f>IF('Asset Management'!J78="","",'Asset Management'!J78)</f>
        <v/>
      </c>
      <c r="M80" s="91"/>
      <c r="N80" s="92" t="str">
        <f t="shared" si="26"/>
        <v/>
      </c>
      <c r="O80" s="86">
        <f>IF(BE80&lt;&gt;"",VLOOKUP(BE80,Parameters!$A$22:$D$26,3),0)</f>
        <v>0</v>
      </c>
      <c r="P80" s="86">
        <f>IF(BE80&lt;&gt;"",VLOOKUP(BE80,Parameters!$A$22:$D$26,4),0)</f>
        <v>0</v>
      </c>
      <c r="Q80" s="190">
        <f t="shared" si="27"/>
        <v>1</v>
      </c>
      <c r="R80" s="159">
        <f t="shared" si="28"/>
        <v>0</v>
      </c>
      <c r="S80" s="159">
        <f>IF(M80=0,0,IF(BE80&lt;Parameters!$B$28,"Not Cap.",BR80))</f>
        <v>0</v>
      </c>
      <c r="T80" s="25"/>
      <c r="U80" s="216"/>
      <c r="V80" s="217"/>
      <c r="W80" s="217"/>
      <c r="X80" s="217"/>
      <c r="Y80" s="217"/>
      <c r="Z80" s="217"/>
      <c r="AA80" s="70"/>
      <c r="AB80" s="252" t="str">
        <f t="shared" si="29"/>
        <v/>
      </c>
      <c r="AC80" s="253" t="str">
        <f t="shared" si="30"/>
        <v/>
      </c>
      <c r="AD80" s="253" t="str">
        <f>IF(H80&lt;=Parameters!$H$32,N80,"Not S.L.")</f>
        <v/>
      </c>
      <c r="AE80" s="253" t="str">
        <f t="shared" si="31"/>
        <v/>
      </c>
      <c r="AF80" s="70"/>
      <c r="AG80" s="70"/>
      <c r="AH80" s="70"/>
      <c r="AI80" s="70"/>
      <c r="AJ80" s="70"/>
      <c r="AK80" s="70"/>
      <c r="AL80" s="70"/>
      <c r="AM80" s="70"/>
      <c r="AN80" s="70"/>
      <c r="AO80" s="70"/>
      <c r="AP80" s="70"/>
      <c r="AQ80" s="70"/>
      <c r="AR80" s="70"/>
      <c r="AS80" s="70"/>
      <c r="AT80" s="70"/>
      <c r="AU80" s="70"/>
      <c r="AV80" s="70"/>
      <c r="AW80" s="70"/>
      <c r="AX80" s="70"/>
      <c r="AY80" s="70"/>
      <c r="AZ80" s="70"/>
      <c r="BA80" s="70"/>
      <c r="BC80" s="42" t="str">
        <f>IF(E80="F",(A80*D80),IF(E80="c",(J80*((100+Parameters!$C$13)/100)^M80),IF(E80="h",(J80*((100+Parameters!$C$13)/100)^M80),"")))</f>
        <v/>
      </c>
      <c r="BD80" s="231"/>
      <c r="BE80" s="144" t="str">
        <f>IF(E80="F",(A80*D80*F80),IF(E80="c",((A80*D80*F80)*((100+Parameters!$C$13)/100)^M80),IF(E80="h",((J80)*((100+Parameters!$C$13)/100)^M80),"")))</f>
        <v/>
      </c>
      <c r="BF80" s="69">
        <f t="shared" si="32"/>
        <v>0</v>
      </c>
      <c r="BG80" s="1"/>
      <c r="BH80" s="2">
        <f t="shared" si="33"/>
        <v>0</v>
      </c>
      <c r="BI80" s="2">
        <f t="shared" si="34"/>
        <v>0</v>
      </c>
      <c r="BJ80" s="2">
        <f t="shared" si="35"/>
        <v>0</v>
      </c>
      <c r="BL80" s="164" t="str">
        <f t="shared" si="36"/>
        <v/>
      </c>
      <c r="BM80" s="164" t="str">
        <f t="shared" si="37"/>
        <v/>
      </c>
      <c r="BN80" s="164" t="str">
        <f t="shared" si="38"/>
        <v/>
      </c>
      <c r="BO80" s="164" t="str">
        <f t="shared" si="39"/>
        <v/>
      </c>
      <c r="BP80" s="164" t="str">
        <f t="shared" si="40"/>
        <v/>
      </c>
      <c r="BQ80" s="164"/>
      <c r="BR80" s="164">
        <f>IF(A80="",0,((PMT(Parameters!$C$11/100,M80,,(N80*O80))*-1)-(R80/M80)))</f>
        <v>0</v>
      </c>
    </row>
    <row r="81" spans="1:70" ht="16.5" customHeight="1" x14ac:dyDescent="0.2">
      <c r="A81" s="195"/>
      <c r="B81" s="327" t="str">
        <f>IF('Asset Management'!B79="","",'Asset Management'!B79)</f>
        <v/>
      </c>
      <c r="C81" s="326" t="str">
        <f>IF('Asset Management'!C79="","",'Asset Management'!C79)</f>
        <v/>
      </c>
      <c r="D81" s="89"/>
      <c r="E81" s="88"/>
      <c r="F81" s="229">
        <v>1</v>
      </c>
      <c r="G81" s="90" t="str">
        <f>IF(E81="C",(A81*D81*F81*((100-Parameters!$C$12)/100)^I81),IF(E81="H",(A81*D81*F81),IF(E81="F",(A81*D81*F81*((100-Parameters!$C$12)/100)^I81),"")))</f>
        <v/>
      </c>
      <c r="H81" s="91"/>
      <c r="I81" s="92" t="str">
        <f t="shared" si="24"/>
        <v/>
      </c>
      <c r="J81" s="92" t="str">
        <f>IF(E81="H",(A81*D81*F81*((100+Parameters!$C$12)/100)^I81),IF(E81="C",(A81*D81*F81),IF(E81="F",(A81*D81*F81*((100-Parameters!$C$13)/100)^M81),"")))</f>
        <v/>
      </c>
      <c r="K81" s="92" t="str">
        <f t="shared" si="25"/>
        <v/>
      </c>
      <c r="L81" s="92" t="str">
        <f>IF('Asset Management'!J79="","",'Asset Management'!J79)</f>
        <v/>
      </c>
      <c r="M81" s="91"/>
      <c r="N81" s="92" t="str">
        <f t="shared" si="26"/>
        <v/>
      </c>
      <c r="O81" s="86">
        <f>IF(BE81&lt;&gt;"",VLOOKUP(BE81,Parameters!$A$22:$D$26,3),0)</f>
        <v>0</v>
      </c>
      <c r="P81" s="86">
        <f>IF(BE81&lt;&gt;"",VLOOKUP(BE81,Parameters!$A$22:$D$26,4),0)</f>
        <v>0</v>
      </c>
      <c r="Q81" s="190">
        <f t="shared" si="27"/>
        <v>1</v>
      </c>
      <c r="R81" s="159">
        <f t="shared" si="28"/>
        <v>0</v>
      </c>
      <c r="S81" s="159">
        <f>IF(M81=0,0,IF(BE81&lt;Parameters!$B$28,"Not Cap.",BR81))</f>
        <v>0</v>
      </c>
      <c r="T81" s="25"/>
      <c r="U81" s="216"/>
      <c r="V81" s="217"/>
      <c r="W81" s="217"/>
      <c r="X81" s="217"/>
      <c r="Y81" s="217"/>
      <c r="Z81" s="217"/>
      <c r="AA81" s="70"/>
      <c r="AB81" s="252" t="str">
        <f t="shared" si="29"/>
        <v/>
      </c>
      <c r="AC81" s="253" t="str">
        <f t="shared" si="30"/>
        <v/>
      </c>
      <c r="AD81" s="253" t="str">
        <f>IF(H81&lt;=Parameters!$H$32,N81,"Not S.L.")</f>
        <v/>
      </c>
      <c r="AE81" s="253" t="str">
        <f t="shared" si="31"/>
        <v/>
      </c>
      <c r="AF81" s="70"/>
      <c r="AG81" s="70"/>
      <c r="AH81" s="70"/>
      <c r="AI81" s="70"/>
      <c r="AJ81" s="70"/>
      <c r="AK81" s="70"/>
      <c r="AL81" s="70"/>
      <c r="AM81" s="70"/>
      <c r="AN81" s="70"/>
      <c r="AO81" s="70"/>
      <c r="AP81" s="70"/>
      <c r="AQ81" s="70"/>
      <c r="AR81" s="70"/>
      <c r="AS81" s="70"/>
      <c r="AT81" s="70"/>
      <c r="AU81" s="70"/>
      <c r="AV81" s="70"/>
      <c r="AW81" s="70"/>
      <c r="AX81" s="70"/>
      <c r="AY81" s="70"/>
      <c r="AZ81" s="70"/>
      <c r="BA81" s="70"/>
      <c r="BC81" s="42" t="str">
        <f>IF(E81="F",(A81*D81),IF(E81="c",(J81*((100+Parameters!$C$13)/100)^M81),IF(E81="h",(J81*((100+Parameters!$C$13)/100)^M81),"")))</f>
        <v/>
      </c>
      <c r="BD81" s="231"/>
      <c r="BE81" s="144" t="str">
        <f>IF(E81="F",(A81*D81*F81),IF(E81="c",((A81*D81*F81)*((100+Parameters!$C$13)/100)^M81),IF(E81="h",((J81)*((100+Parameters!$C$13)/100)^M81),"")))</f>
        <v/>
      </c>
      <c r="BF81" s="69">
        <f t="shared" si="32"/>
        <v>0</v>
      </c>
      <c r="BG81" s="1"/>
      <c r="BH81" s="2">
        <f t="shared" si="33"/>
        <v>0</v>
      </c>
      <c r="BI81" s="2">
        <f t="shared" si="34"/>
        <v>0</v>
      </c>
      <c r="BJ81" s="2">
        <f t="shared" si="35"/>
        <v>0</v>
      </c>
      <c r="BL81" s="164" t="str">
        <f t="shared" si="36"/>
        <v/>
      </c>
      <c r="BM81" s="164" t="str">
        <f t="shared" si="37"/>
        <v/>
      </c>
      <c r="BN81" s="164" t="str">
        <f t="shared" si="38"/>
        <v/>
      </c>
      <c r="BO81" s="164" t="str">
        <f t="shared" si="39"/>
        <v/>
      </c>
      <c r="BP81" s="164" t="str">
        <f t="shared" si="40"/>
        <v/>
      </c>
      <c r="BQ81" s="164"/>
      <c r="BR81" s="164">
        <f>IF(A81="",0,((PMT(Parameters!$C$11/100,M81,,(N81*O81))*-1)-(R81/M81)))</f>
        <v>0</v>
      </c>
    </row>
    <row r="82" spans="1:70" ht="16.5" customHeight="1" x14ac:dyDescent="0.2">
      <c r="A82" s="195"/>
      <c r="B82" s="327" t="str">
        <f>IF('Asset Management'!B80="","",'Asset Management'!B80)</f>
        <v/>
      </c>
      <c r="C82" s="326" t="str">
        <f>IF('Asset Management'!C80="","",'Asset Management'!C80)</f>
        <v/>
      </c>
      <c r="D82" s="89"/>
      <c r="E82" s="88"/>
      <c r="F82" s="229">
        <v>1</v>
      </c>
      <c r="G82" s="90" t="str">
        <f>IF(E82="C",(A82*D82*F82*((100-Parameters!$C$12)/100)^I82),IF(E82="H",(A82*D82*F82),IF(E82="F",(A82*D82*F82*((100-Parameters!$C$12)/100)^I82),"")))</f>
        <v/>
      </c>
      <c r="H82" s="91"/>
      <c r="I82" s="92" t="str">
        <f t="shared" si="24"/>
        <v/>
      </c>
      <c r="J82" s="92" t="str">
        <f>IF(E82="H",(A82*D82*F82*((100+Parameters!$C$12)/100)^I82),IF(E82="C",(A82*D82*F82),IF(E82="F",(A82*D82*F82*((100-Parameters!$C$13)/100)^M82),"")))</f>
        <v/>
      </c>
      <c r="K82" s="92" t="str">
        <f t="shared" si="25"/>
        <v/>
      </c>
      <c r="L82" s="92" t="str">
        <f>IF('Asset Management'!J80="","",'Asset Management'!J80)</f>
        <v/>
      </c>
      <c r="M82" s="91"/>
      <c r="N82" s="92" t="str">
        <f t="shared" si="26"/>
        <v/>
      </c>
      <c r="O82" s="86">
        <f>IF(BE82&lt;&gt;"",VLOOKUP(BE82,Parameters!$A$22:$D$26,3),0)</f>
        <v>0</v>
      </c>
      <c r="P82" s="86">
        <f>IF(BE82&lt;&gt;"",VLOOKUP(BE82,Parameters!$A$22:$D$26,4),0)</f>
        <v>0</v>
      </c>
      <c r="Q82" s="190">
        <f t="shared" si="27"/>
        <v>1</v>
      </c>
      <c r="R82" s="159">
        <f t="shared" si="28"/>
        <v>0</v>
      </c>
      <c r="S82" s="159">
        <f>IF(M82=0,0,IF(BE82&lt;Parameters!$B$28,"Not Cap.",BR82))</f>
        <v>0</v>
      </c>
      <c r="T82" s="25"/>
      <c r="U82" s="216"/>
      <c r="V82" s="217"/>
      <c r="W82" s="217"/>
      <c r="X82" s="217"/>
      <c r="Y82" s="217"/>
      <c r="Z82" s="217"/>
      <c r="AA82" s="70"/>
      <c r="AB82" s="252" t="str">
        <f t="shared" si="29"/>
        <v/>
      </c>
      <c r="AC82" s="253" t="str">
        <f t="shared" si="30"/>
        <v/>
      </c>
      <c r="AD82" s="253" t="str">
        <f>IF(H82&lt;=Parameters!$H$32,N82,"Not S.L.")</f>
        <v/>
      </c>
      <c r="AE82" s="253" t="str">
        <f t="shared" si="31"/>
        <v/>
      </c>
      <c r="AF82" s="70"/>
      <c r="AG82" s="70"/>
      <c r="AH82" s="70"/>
      <c r="AI82" s="70"/>
      <c r="AJ82" s="70"/>
      <c r="AK82" s="70"/>
      <c r="AL82" s="70"/>
      <c r="AM82" s="70"/>
      <c r="AN82" s="70"/>
      <c r="AO82" s="70"/>
      <c r="AP82" s="70"/>
      <c r="AQ82" s="70"/>
      <c r="AR82" s="70"/>
      <c r="AS82" s="70"/>
      <c r="AT82" s="70"/>
      <c r="AU82" s="70"/>
      <c r="AV82" s="70"/>
      <c r="AW82" s="70"/>
      <c r="AX82" s="70"/>
      <c r="AY82" s="70"/>
      <c r="AZ82" s="70"/>
      <c r="BA82" s="70"/>
      <c r="BC82" s="42" t="str">
        <f>IF(E82="F",(A82*D82),IF(E82="c",(J82*((100+Parameters!$C$13)/100)^M82),IF(E82="h",(J82*((100+Parameters!$C$13)/100)^M82),"")))</f>
        <v/>
      </c>
      <c r="BD82" s="231"/>
      <c r="BE82" s="144" t="str">
        <f>IF(E82="F",(A82*D82*F82),IF(E82="c",((A82*D82*F82)*((100+Parameters!$C$13)/100)^M82),IF(E82="h",((J82)*((100+Parameters!$C$13)/100)^M82),"")))</f>
        <v/>
      </c>
      <c r="BF82" s="69">
        <f t="shared" si="32"/>
        <v>0</v>
      </c>
      <c r="BG82" s="1"/>
      <c r="BH82" s="2">
        <f t="shared" si="33"/>
        <v>0</v>
      </c>
      <c r="BI82" s="2">
        <f t="shared" si="34"/>
        <v>0</v>
      </c>
      <c r="BJ82" s="2">
        <f t="shared" si="35"/>
        <v>0</v>
      </c>
      <c r="BL82" s="164" t="str">
        <f t="shared" si="36"/>
        <v/>
      </c>
      <c r="BM82" s="164" t="str">
        <f t="shared" si="37"/>
        <v/>
      </c>
      <c r="BN82" s="164" t="str">
        <f t="shared" si="38"/>
        <v/>
      </c>
      <c r="BO82" s="164" t="str">
        <f t="shared" si="39"/>
        <v/>
      </c>
      <c r="BP82" s="164" t="str">
        <f t="shared" si="40"/>
        <v/>
      </c>
      <c r="BQ82" s="164"/>
      <c r="BR82" s="164">
        <f>IF(A82="",0,((PMT(Parameters!$C$11/100,M82,,(N82*O82))*-1)-(R82/M82)))</f>
        <v>0</v>
      </c>
    </row>
    <row r="83" spans="1:70" ht="16.5" customHeight="1" x14ac:dyDescent="0.2">
      <c r="A83" s="195"/>
      <c r="B83" s="327" t="str">
        <f>IF('Asset Management'!B81="","",'Asset Management'!B81)</f>
        <v/>
      </c>
      <c r="C83" s="326" t="str">
        <f>IF('Asset Management'!C81="","",'Asset Management'!C81)</f>
        <v/>
      </c>
      <c r="D83" s="89"/>
      <c r="E83" s="88"/>
      <c r="F83" s="229">
        <v>1</v>
      </c>
      <c r="G83" s="90" t="str">
        <f>IF(E83="C",(A83*D83*F83*((100-Parameters!$C$12)/100)^I83),IF(E83="H",(A83*D83*F83),IF(E83="F",(A83*D83*F83*((100-Parameters!$C$12)/100)^I83),"")))</f>
        <v/>
      </c>
      <c r="H83" s="91"/>
      <c r="I83" s="92" t="str">
        <f t="shared" si="24"/>
        <v/>
      </c>
      <c r="J83" s="92" t="str">
        <f>IF(E83="H",(A83*D83*F83*((100+Parameters!$C$12)/100)^I83),IF(E83="C",(A83*D83*F83),IF(E83="F",(A83*D83*F83*((100-Parameters!$C$13)/100)^M83),"")))</f>
        <v/>
      </c>
      <c r="K83" s="92" t="str">
        <f t="shared" si="25"/>
        <v/>
      </c>
      <c r="L83" s="92" t="str">
        <f>IF('Asset Management'!J81="","",'Asset Management'!J81)</f>
        <v/>
      </c>
      <c r="M83" s="91"/>
      <c r="N83" s="92" t="str">
        <f t="shared" si="26"/>
        <v/>
      </c>
      <c r="O83" s="86">
        <f>IF(BE83&lt;&gt;"",VLOOKUP(BE83,Parameters!$A$22:$D$26,3),0)</f>
        <v>0</v>
      </c>
      <c r="P83" s="86">
        <f>IF(BE83&lt;&gt;"",VLOOKUP(BE83,Parameters!$A$22:$D$26,4),0)</f>
        <v>0</v>
      </c>
      <c r="Q83" s="190">
        <f t="shared" si="27"/>
        <v>1</v>
      </c>
      <c r="R83" s="159">
        <f t="shared" si="28"/>
        <v>0</v>
      </c>
      <c r="S83" s="159">
        <f>IF(M83=0,0,IF(BE83&lt;Parameters!$B$28,"Not Cap.",BR83))</f>
        <v>0</v>
      </c>
      <c r="T83" s="25"/>
      <c r="U83" s="216"/>
      <c r="V83" s="217"/>
      <c r="W83" s="217"/>
      <c r="X83" s="217"/>
      <c r="Y83" s="217"/>
      <c r="Z83" s="217"/>
      <c r="AA83" s="70"/>
      <c r="AB83" s="252" t="str">
        <f t="shared" si="29"/>
        <v/>
      </c>
      <c r="AC83" s="253" t="str">
        <f t="shared" si="30"/>
        <v/>
      </c>
      <c r="AD83" s="253" t="str">
        <f>IF(H83&lt;=Parameters!$H$32,N83,"Not S.L.")</f>
        <v/>
      </c>
      <c r="AE83" s="253" t="str">
        <f t="shared" si="31"/>
        <v/>
      </c>
      <c r="AF83" s="70"/>
      <c r="AG83" s="70"/>
      <c r="AH83" s="70"/>
      <c r="AI83" s="70"/>
      <c r="AJ83" s="70"/>
      <c r="AK83" s="70"/>
      <c r="AL83" s="70"/>
      <c r="AM83" s="70"/>
      <c r="AN83" s="70"/>
      <c r="AO83" s="70"/>
      <c r="AP83" s="70"/>
      <c r="AQ83" s="70"/>
      <c r="AR83" s="70"/>
      <c r="AS83" s="70"/>
      <c r="AT83" s="70"/>
      <c r="AU83" s="70"/>
      <c r="AV83" s="70"/>
      <c r="AW83" s="70"/>
      <c r="AX83" s="70"/>
      <c r="AY83" s="70"/>
      <c r="AZ83" s="70"/>
      <c r="BA83" s="70"/>
      <c r="BC83" s="42" t="str">
        <f>IF(E83="F",(A83*D83),IF(E83="c",(J83*((100+Parameters!$C$13)/100)^M83),IF(E83="h",(J83*((100+Parameters!$C$13)/100)^M83),"")))</f>
        <v/>
      </c>
      <c r="BD83" s="231"/>
      <c r="BE83" s="144" t="str">
        <f>IF(E83="F",(A83*D83*F83),IF(E83="c",((A83*D83*F83)*((100+Parameters!$C$13)/100)^M83),IF(E83="h",((J83)*((100+Parameters!$C$13)/100)^M83),"")))</f>
        <v/>
      </c>
      <c r="BF83" s="69">
        <f t="shared" si="32"/>
        <v>0</v>
      </c>
      <c r="BG83" s="1"/>
      <c r="BH83" s="2">
        <f t="shared" si="33"/>
        <v>0</v>
      </c>
      <c r="BI83" s="2">
        <f t="shared" si="34"/>
        <v>0</v>
      </c>
      <c r="BJ83" s="2">
        <f t="shared" si="35"/>
        <v>0</v>
      </c>
      <c r="BL83" s="164" t="str">
        <f t="shared" si="36"/>
        <v/>
      </c>
      <c r="BM83" s="164" t="str">
        <f t="shared" si="37"/>
        <v/>
      </c>
      <c r="BN83" s="164" t="str">
        <f t="shared" si="38"/>
        <v/>
      </c>
      <c r="BO83" s="164" t="str">
        <f t="shared" si="39"/>
        <v/>
      </c>
      <c r="BP83" s="164" t="str">
        <f t="shared" si="40"/>
        <v/>
      </c>
      <c r="BQ83" s="164"/>
      <c r="BR83" s="164">
        <f>IF(A83="",0,((PMT(Parameters!$C$11/100,M83,,(N83*O83))*-1)-(R83/M83)))</f>
        <v>0</v>
      </c>
    </row>
    <row r="84" spans="1:70" ht="16.5" customHeight="1" x14ac:dyDescent="0.2">
      <c r="A84" s="195"/>
      <c r="B84" s="327" t="str">
        <f>IF('Asset Management'!B82="","",'Asset Management'!B82)</f>
        <v/>
      </c>
      <c r="C84" s="326" t="str">
        <f>IF('Asset Management'!C82="","",'Asset Management'!C82)</f>
        <v/>
      </c>
      <c r="D84" s="89"/>
      <c r="E84" s="88"/>
      <c r="F84" s="229">
        <v>1</v>
      </c>
      <c r="G84" s="90" t="str">
        <f>IF(E84="C",(A84*D84*F84*((100-Parameters!$C$12)/100)^I84),IF(E84="H",(A84*D84*F84),IF(E84="F",(A84*D84*F84*((100-Parameters!$C$12)/100)^I84),"")))</f>
        <v/>
      </c>
      <c r="H84" s="91"/>
      <c r="I84" s="92" t="str">
        <f t="shared" si="24"/>
        <v/>
      </c>
      <c r="J84" s="92" t="str">
        <f>IF(E84="H",(A84*D84*F84*((100+Parameters!$C$12)/100)^I84),IF(E84="C",(A84*D84*F84),IF(E84="F",(A84*D84*F84*((100-Parameters!$C$13)/100)^M84),"")))</f>
        <v/>
      </c>
      <c r="K84" s="92" t="str">
        <f t="shared" si="25"/>
        <v/>
      </c>
      <c r="L84" s="92" t="str">
        <f>IF('Asset Management'!J82="","",'Asset Management'!J82)</f>
        <v/>
      </c>
      <c r="M84" s="91"/>
      <c r="N84" s="92" t="str">
        <f t="shared" si="26"/>
        <v/>
      </c>
      <c r="O84" s="86">
        <f>IF(BE84&lt;&gt;"",VLOOKUP(BE84,Parameters!$A$22:$D$26,3),0)</f>
        <v>0</v>
      </c>
      <c r="P84" s="86">
        <f>IF(BE84&lt;&gt;"",VLOOKUP(BE84,Parameters!$A$22:$D$26,4),0)</f>
        <v>0</v>
      </c>
      <c r="Q84" s="190">
        <f t="shared" si="27"/>
        <v>1</v>
      </c>
      <c r="R84" s="159">
        <f t="shared" si="28"/>
        <v>0</v>
      </c>
      <c r="S84" s="159">
        <f>IF(M84=0,0,IF(BE84&lt;Parameters!$B$28,"Not Cap.",BR84))</f>
        <v>0</v>
      </c>
      <c r="T84" s="25"/>
      <c r="U84" s="216"/>
      <c r="V84" s="217"/>
      <c r="W84" s="217"/>
      <c r="X84" s="217"/>
      <c r="Y84" s="217"/>
      <c r="Z84" s="217"/>
      <c r="AA84" s="70"/>
      <c r="AB84" s="252" t="str">
        <f t="shared" si="29"/>
        <v/>
      </c>
      <c r="AC84" s="253" t="str">
        <f t="shared" si="30"/>
        <v/>
      </c>
      <c r="AD84" s="253" t="str">
        <f>IF(H84&lt;=Parameters!$H$32,N84,"Not S.L.")</f>
        <v/>
      </c>
      <c r="AE84" s="253" t="str">
        <f t="shared" si="31"/>
        <v/>
      </c>
      <c r="AF84" s="70"/>
      <c r="AG84" s="70"/>
      <c r="AH84" s="70"/>
      <c r="AI84" s="70"/>
      <c r="AJ84" s="70"/>
      <c r="AK84" s="70"/>
      <c r="AL84" s="70"/>
      <c r="AM84" s="70"/>
      <c r="AN84" s="70"/>
      <c r="AO84" s="70"/>
      <c r="AP84" s="70"/>
      <c r="AQ84" s="70"/>
      <c r="AR84" s="70"/>
      <c r="AS84" s="70"/>
      <c r="AT84" s="70"/>
      <c r="AU84" s="70"/>
      <c r="AV84" s="70"/>
      <c r="AW84" s="70"/>
      <c r="AX84" s="70"/>
      <c r="AY84" s="70"/>
      <c r="AZ84" s="70"/>
      <c r="BA84" s="70"/>
      <c r="BC84" s="42" t="str">
        <f>IF(E84="F",(A84*D84),IF(E84="c",(J84*((100+Parameters!$C$13)/100)^M84),IF(E84="h",(J84*((100+Parameters!$C$13)/100)^M84),"")))</f>
        <v/>
      </c>
      <c r="BD84" s="231"/>
      <c r="BE84" s="144" t="str">
        <f>IF(E84="F",(A84*D84*F84),IF(E84="c",((A84*D84*F84)*((100+Parameters!$C$13)/100)^M84),IF(E84="h",((J84)*((100+Parameters!$C$13)/100)^M84),"")))</f>
        <v/>
      </c>
      <c r="BF84" s="69">
        <f t="shared" si="32"/>
        <v>0</v>
      </c>
      <c r="BG84" s="1"/>
      <c r="BH84" s="2">
        <f t="shared" si="33"/>
        <v>0</v>
      </c>
      <c r="BI84" s="2">
        <f t="shared" si="34"/>
        <v>0</v>
      </c>
      <c r="BJ84" s="2">
        <f t="shared" si="35"/>
        <v>0</v>
      </c>
      <c r="BL84" s="164" t="str">
        <f t="shared" si="36"/>
        <v/>
      </c>
      <c r="BM84" s="164" t="str">
        <f t="shared" si="37"/>
        <v/>
      </c>
      <c r="BN84" s="164" t="str">
        <f t="shared" si="38"/>
        <v/>
      </c>
      <c r="BO84" s="164" t="str">
        <f t="shared" si="39"/>
        <v/>
      </c>
      <c r="BP84" s="164" t="str">
        <f t="shared" si="40"/>
        <v/>
      </c>
      <c r="BQ84" s="164"/>
      <c r="BR84" s="164">
        <f>IF(A84="",0,((PMT(Parameters!$C$11/100,M84,,(N84*O84))*-1)-(R84/M84)))</f>
        <v>0</v>
      </c>
    </row>
    <row r="85" spans="1:70" ht="16.5" customHeight="1" x14ac:dyDescent="0.2">
      <c r="A85" s="195"/>
      <c r="B85" s="327" t="str">
        <f>IF('Asset Management'!B83="","",'Asset Management'!B83)</f>
        <v/>
      </c>
      <c r="C85" s="326" t="str">
        <f>IF('Asset Management'!C83="","",'Asset Management'!C83)</f>
        <v/>
      </c>
      <c r="D85" s="89"/>
      <c r="E85" s="88"/>
      <c r="F85" s="229">
        <v>1</v>
      </c>
      <c r="G85" s="90" t="str">
        <f>IF(E85="C",(A85*D85*F85*((100-Parameters!$C$12)/100)^I85),IF(E85="H",(A85*D85*F85),IF(E85="F",(A85*D85*F85*((100-Parameters!$C$12)/100)^I85),"")))</f>
        <v/>
      </c>
      <c r="H85" s="91"/>
      <c r="I85" s="92" t="str">
        <f t="shared" si="24"/>
        <v/>
      </c>
      <c r="J85" s="92" t="str">
        <f>IF(E85="H",(A85*D85*F85*((100+Parameters!$C$12)/100)^I85),IF(E85="C",(A85*D85*F85),IF(E85="F",(A85*D85*F85*((100-Parameters!$C$13)/100)^M85),"")))</f>
        <v/>
      </c>
      <c r="K85" s="92" t="str">
        <f t="shared" si="25"/>
        <v/>
      </c>
      <c r="L85" s="92" t="str">
        <f>IF('Asset Management'!J83="","",'Asset Management'!J83)</f>
        <v/>
      </c>
      <c r="M85" s="91"/>
      <c r="N85" s="92" t="str">
        <f t="shared" si="26"/>
        <v/>
      </c>
      <c r="O85" s="86">
        <f>IF(BE85&lt;&gt;"",VLOOKUP(BE85,Parameters!$A$22:$D$26,3),0)</f>
        <v>0</v>
      </c>
      <c r="P85" s="86">
        <f>IF(BE85&lt;&gt;"",VLOOKUP(BE85,Parameters!$A$22:$D$26,4),0)</f>
        <v>0</v>
      </c>
      <c r="Q85" s="190">
        <f t="shared" si="27"/>
        <v>1</v>
      </c>
      <c r="R85" s="159">
        <f t="shared" si="28"/>
        <v>0</v>
      </c>
      <c r="S85" s="159">
        <f>IF(M85=0,0,IF(BE85&lt;Parameters!$B$28,"Not Cap.",BR85))</f>
        <v>0</v>
      </c>
      <c r="T85" s="25"/>
      <c r="U85" s="216"/>
      <c r="V85" s="217"/>
      <c r="W85" s="217"/>
      <c r="X85" s="217"/>
      <c r="Y85" s="217"/>
      <c r="Z85" s="217"/>
      <c r="AA85" s="70"/>
      <c r="AB85" s="252" t="str">
        <f t="shared" si="29"/>
        <v/>
      </c>
      <c r="AC85" s="253" t="str">
        <f t="shared" si="30"/>
        <v/>
      </c>
      <c r="AD85" s="253" t="str">
        <f>IF(H85&lt;=Parameters!$H$32,N85,"Not S.L.")</f>
        <v/>
      </c>
      <c r="AE85" s="253" t="str">
        <f t="shared" si="31"/>
        <v/>
      </c>
      <c r="AF85" s="70"/>
      <c r="AG85" s="70"/>
      <c r="AH85" s="70"/>
      <c r="AI85" s="70"/>
      <c r="AJ85" s="70"/>
      <c r="AK85" s="70"/>
      <c r="AL85" s="70"/>
      <c r="AM85" s="70"/>
      <c r="AN85" s="70"/>
      <c r="AO85" s="70"/>
      <c r="AP85" s="70"/>
      <c r="AQ85" s="70"/>
      <c r="AR85" s="70"/>
      <c r="AS85" s="70"/>
      <c r="AT85" s="70"/>
      <c r="AU85" s="70"/>
      <c r="AV85" s="70"/>
      <c r="AW85" s="70"/>
      <c r="AX85" s="70"/>
      <c r="AY85" s="70"/>
      <c r="AZ85" s="70"/>
      <c r="BA85" s="70"/>
      <c r="BC85" s="42" t="str">
        <f>IF(E85="F",(A85*D85),IF(E85="c",(J85*((100+Parameters!$C$13)/100)^M85),IF(E85="h",(J85*((100+Parameters!$C$13)/100)^M85),"")))</f>
        <v/>
      </c>
      <c r="BD85" s="231"/>
      <c r="BE85" s="144" t="str">
        <f>IF(E85="F",(A85*D85*F85),IF(E85="c",((A85*D85*F85)*((100+Parameters!$C$13)/100)^M85),IF(E85="h",((J85)*((100+Parameters!$C$13)/100)^M85),"")))</f>
        <v/>
      </c>
      <c r="BF85" s="69">
        <f t="shared" si="32"/>
        <v>0</v>
      </c>
      <c r="BG85" s="1"/>
      <c r="BH85" s="2">
        <f t="shared" si="33"/>
        <v>0</v>
      </c>
      <c r="BI85" s="2">
        <f t="shared" si="34"/>
        <v>0</v>
      </c>
      <c r="BJ85" s="2">
        <f t="shared" si="35"/>
        <v>0</v>
      </c>
      <c r="BL85" s="164" t="str">
        <f t="shared" si="36"/>
        <v/>
      </c>
      <c r="BM85" s="164" t="str">
        <f t="shared" si="37"/>
        <v/>
      </c>
      <c r="BN85" s="164" t="str">
        <f t="shared" si="38"/>
        <v/>
      </c>
      <c r="BO85" s="164" t="str">
        <f t="shared" si="39"/>
        <v/>
      </c>
      <c r="BP85" s="164" t="str">
        <f t="shared" si="40"/>
        <v/>
      </c>
      <c r="BQ85" s="164"/>
      <c r="BR85" s="164">
        <f>IF(A85="",0,((PMT(Parameters!$C$11/100,M85,,(N85*O85))*-1)-(R85/M85)))</f>
        <v>0</v>
      </c>
    </row>
    <row r="86" spans="1:70" ht="16.5" customHeight="1" x14ac:dyDescent="0.2">
      <c r="A86" s="195"/>
      <c r="B86" s="327" t="str">
        <f>IF('Asset Management'!B84="","",'Asset Management'!B84)</f>
        <v/>
      </c>
      <c r="C86" s="326" t="str">
        <f>IF('Asset Management'!C84="","",'Asset Management'!C84)</f>
        <v/>
      </c>
      <c r="D86" s="89"/>
      <c r="E86" s="88"/>
      <c r="F86" s="229">
        <v>1</v>
      </c>
      <c r="G86" s="90" t="str">
        <f>IF(E86="C",(A86*D86*F86*((100-Parameters!$C$12)/100)^I86),IF(E86="H",(A86*D86*F86),IF(E86="F",(A86*D86*F86*((100-Parameters!$C$12)/100)^I86),"")))</f>
        <v/>
      </c>
      <c r="H86" s="91"/>
      <c r="I86" s="92" t="str">
        <f t="shared" si="24"/>
        <v/>
      </c>
      <c r="J86" s="92" t="str">
        <f>IF(E86="H",(A86*D86*F86*((100+Parameters!$C$12)/100)^I86),IF(E86="C",(A86*D86*F86),IF(E86="F",(A86*D86*F86*((100-Parameters!$C$13)/100)^M86),"")))</f>
        <v/>
      </c>
      <c r="K86" s="92" t="str">
        <f t="shared" si="25"/>
        <v/>
      </c>
      <c r="L86" s="92" t="str">
        <f>IF('Asset Management'!J84="","",'Asset Management'!J84)</f>
        <v/>
      </c>
      <c r="M86" s="91"/>
      <c r="N86" s="92" t="str">
        <f t="shared" si="26"/>
        <v/>
      </c>
      <c r="O86" s="86">
        <f>IF(BE86&lt;&gt;"",VLOOKUP(BE86,Parameters!$A$22:$D$26,3),0)</f>
        <v>0</v>
      </c>
      <c r="P86" s="86">
        <f>IF(BE86&lt;&gt;"",VLOOKUP(BE86,Parameters!$A$22:$D$26,4),0)</f>
        <v>0</v>
      </c>
      <c r="Q86" s="190">
        <f t="shared" si="27"/>
        <v>1</v>
      </c>
      <c r="R86" s="159">
        <f t="shared" si="28"/>
        <v>0</v>
      </c>
      <c r="S86" s="159">
        <f>IF(M86=0,0,IF(BE86&lt;Parameters!$B$28,"Not Cap.",BR86))</f>
        <v>0</v>
      </c>
      <c r="T86" s="25"/>
      <c r="U86" s="216"/>
      <c r="V86" s="217"/>
      <c r="W86" s="217"/>
      <c r="X86" s="217"/>
      <c r="Y86" s="217"/>
      <c r="Z86" s="217"/>
      <c r="AA86" s="70"/>
      <c r="AB86" s="252" t="str">
        <f t="shared" si="29"/>
        <v/>
      </c>
      <c r="AC86" s="253" t="str">
        <f t="shared" si="30"/>
        <v/>
      </c>
      <c r="AD86" s="253" t="str">
        <f>IF(H86&lt;=Parameters!$H$32,N86,"Not S.L.")</f>
        <v/>
      </c>
      <c r="AE86" s="253" t="str">
        <f t="shared" si="31"/>
        <v/>
      </c>
      <c r="AF86" s="70"/>
      <c r="AG86" s="70"/>
      <c r="AH86" s="70"/>
      <c r="AI86" s="70"/>
      <c r="AJ86" s="70"/>
      <c r="AK86" s="70"/>
      <c r="AL86" s="70"/>
      <c r="AM86" s="70"/>
      <c r="AN86" s="70"/>
      <c r="AO86" s="70"/>
      <c r="AP86" s="70"/>
      <c r="AQ86" s="70"/>
      <c r="AR86" s="70"/>
      <c r="AS86" s="70"/>
      <c r="AT86" s="70"/>
      <c r="AU86" s="70"/>
      <c r="AV86" s="70"/>
      <c r="AW86" s="70"/>
      <c r="AX86" s="70"/>
      <c r="AY86" s="70"/>
      <c r="AZ86" s="70"/>
      <c r="BA86" s="70"/>
      <c r="BC86" s="42" t="str">
        <f>IF(E86="F",(A86*D86),IF(E86="c",(J86*((100+Parameters!$C$13)/100)^M86),IF(E86="h",(J86*((100+Parameters!$C$13)/100)^M86),"")))</f>
        <v/>
      </c>
      <c r="BD86" s="231"/>
      <c r="BE86" s="144" t="str">
        <f>IF(E86="F",(A86*D86*F86),IF(E86="c",((A86*D86*F86)*((100+Parameters!$C$13)/100)^M86),IF(E86="h",((J86)*((100+Parameters!$C$13)/100)^M86),"")))</f>
        <v/>
      </c>
      <c r="BF86" s="69">
        <f t="shared" si="32"/>
        <v>0</v>
      </c>
      <c r="BG86" s="1"/>
      <c r="BH86" s="2">
        <f t="shared" si="33"/>
        <v>0</v>
      </c>
      <c r="BI86" s="2">
        <f t="shared" si="34"/>
        <v>0</v>
      </c>
      <c r="BJ86" s="2">
        <f t="shared" si="35"/>
        <v>0</v>
      </c>
      <c r="BL86" s="164" t="str">
        <f t="shared" si="36"/>
        <v/>
      </c>
      <c r="BM86" s="164" t="str">
        <f t="shared" si="37"/>
        <v/>
      </c>
      <c r="BN86" s="164" t="str">
        <f t="shared" si="38"/>
        <v/>
      </c>
      <c r="BO86" s="164" t="str">
        <f t="shared" si="39"/>
        <v/>
      </c>
      <c r="BP86" s="164" t="str">
        <f t="shared" si="40"/>
        <v/>
      </c>
      <c r="BQ86" s="164"/>
      <c r="BR86" s="164">
        <f>IF(A86="",0,((PMT(Parameters!$C$11/100,M86,,(N86*O86))*-1)-(R86/M86)))</f>
        <v>0</v>
      </c>
    </row>
    <row r="87" spans="1:70" ht="16.5" customHeight="1" x14ac:dyDescent="0.2">
      <c r="A87" s="195"/>
      <c r="B87" s="327" t="str">
        <f>IF('Asset Management'!B85="","",'Asset Management'!B85)</f>
        <v/>
      </c>
      <c r="C87" s="326" t="str">
        <f>IF('Asset Management'!C85="","",'Asset Management'!C85)</f>
        <v/>
      </c>
      <c r="D87" s="89"/>
      <c r="E87" s="88"/>
      <c r="F87" s="229">
        <v>1</v>
      </c>
      <c r="G87" s="90" t="str">
        <f>IF(E87="C",(A87*D87*F87*((100-Parameters!$C$12)/100)^I87),IF(E87="H",(A87*D87*F87),IF(E87="F",(A87*D87*F87*((100-Parameters!$C$12)/100)^I87),"")))</f>
        <v/>
      </c>
      <c r="H87" s="91"/>
      <c r="I87" s="92" t="str">
        <f t="shared" si="24"/>
        <v/>
      </c>
      <c r="J87" s="92" t="str">
        <f>IF(E87="H",(A87*D87*F87*((100+Parameters!$C$12)/100)^I87),IF(E87="C",(A87*D87*F87),IF(E87="F",(A87*D87*F87*((100-Parameters!$C$13)/100)^M87),"")))</f>
        <v/>
      </c>
      <c r="K87" s="92" t="str">
        <f t="shared" si="25"/>
        <v/>
      </c>
      <c r="L87" s="92" t="str">
        <f>IF('Asset Management'!J85="","",'Asset Management'!J85)</f>
        <v/>
      </c>
      <c r="M87" s="91"/>
      <c r="N87" s="92" t="str">
        <f t="shared" si="26"/>
        <v/>
      </c>
      <c r="O87" s="86">
        <f>IF(BE87&lt;&gt;"",VLOOKUP(BE87,Parameters!$A$22:$D$26,3),0)</f>
        <v>0</v>
      </c>
      <c r="P87" s="86">
        <f>IF(BE87&lt;&gt;"",VLOOKUP(BE87,Parameters!$A$22:$D$26,4),0)</f>
        <v>0</v>
      </c>
      <c r="Q87" s="190">
        <f t="shared" si="27"/>
        <v>1</v>
      </c>
      <c r="R87" s="159">
        <f t="shared" si="28"/>
        <v>0</v>
      </c>
      <c r="S87" s="159">
        <f>IF(M87=0,0,IF(BE87&lt;Parameters!$B$28,"Not Cap.",BR87))</f>
        <v>0</v>
      </c>
      <c r="T87" s="25"/>
      <c r="U87" s="216"/>
      <c r="V87" s="217"/>
      <c r="W87" s="217"/>
      <c r="X87" s="217"/>
      <c r="Y87" s="217"/>
      <c r="Z87" s="217"/>
      <c r="AA87" s="70"/>
      <c r="AB87" s="252" t="str">
        <f t="shared" si="29"/>
        <v/>
      </c>
      <c r="AC87" s="253" t="str">
        <f t="shared" si="30"/>
        <v/>
      </c>
      <c r="AD87" s="253" t="str">
        <f>IF(H87&lt;=Parameters!$H$32,N87,"Not S.L.")</f>
        <v/>
      </c>
      <c r="AE87" s="253" t="str">
        <f t="shared" si="31"/>
        <v/>
      </c>
      <c r="AF87" s="70"/>
      <c r="AG87" s="70"/>
      <c r="AH87" s="70"/>
      <c r="AI87" s="70"/>
      <c r="AJ87" s="70"/>
      <c r="AK87" s="70"/>
      <c r="AL87" s="70"/>
      <c r="AM87" s="70"/>
      <c r="AN87" s="70"/>
      <c r="AO87" s="70"/>
      <c r="AP87" s="70"/>
      <c r="AQ87" s="70"/>
      <c r="AR87" s="70"/>
      <c r="AS87" s="70"/>
      <c r="AT87" s="70"/>
      <c r="AU87" s="70"/>
      <c r="AV87" s="70"/>
      <c r="AW87" s="70"/>
      <c r="AX87" s="70"/>
      <c r="AY87" s="70"/>
      <c r="AZ87" s="70"/>
      <c r="BA87" s="70"/>
      <c r="BC87" s="42" t="str">
        <f>IF(E87="F",(A87*D87),IF(E87="c",(J87*((100+Parameters!$C$13)/100)^M87),IF(E87="h",(J87*((100+Parameters!$C$13)/100)^M87),"")))</f>
        <v/>
      </c>
      <c r="BD87" s="231"/>
      <c r="BE87" s="144" t="str">
        <f>IF(E87="F",(A87*D87*F87),IF(E87="c",((A87*D87*F87)*((100+Parameters!$C$13)/100)^M87),IF(E87="h",((J87)*((100+Parameters!$C$13)/100)^M87),"")))</f>
        <v/>
      </c>
      <c r="BF87" s="69">
        <f t="shared" si="32"/>
        <v>0</v>
      </c>
      <c r="BG87" s="1"/>
      <c r="BH87" s="2">
        <f t="shared" si="33"/>
        <v>0</v>
      </c>
      <c r="BI87" s="2">
        <f t="shared" si="34"/>
        <v>0</v>
      </c>
      <c r="BJ87" s="2">
        <f t="shared" si="35"/>
        <v>0</v>
      </c>
      <c r="BL87" s="164" t="str">
        <f t="shared" si="36"/>
        <v/>
      </c>
      <c r="BM87" s="164" t="str">
        <f t="shared" si="37"/>
        <v/>
      </c>
      <c r="BN87" s="164" t="str">
        <f t="shared" si="38"/>
        <v/>
      </c>
      <c r="BO87" s="164" t="str">
        <f t="shared" si="39"/>
        <v/>
      </c>
      <c r="BP87" s="164" t="str">
        <f t="shared" si="40"/>
        <v/>
      </c>
      <c r="BQ87" s="164"/>
      <c r="BR87" s="164">
        <f>IF(A87="",0,((PMT(Parameters!$C$11/100,M87,,(N87*O87))*-1)-(R87/M87)))</f>
        <v>0</v>
      </c>
    </row>
    <row r="88" spans="1:70" ht="16.5" customHeight="1" x14ac:dyDescent="0.2">
      <c r="A88" s="195"/>
      <c r="B88" s="327" t="str">
        <f>IF('Asset Management'!B86="","",'Asset Management'!B86)</f>
        <v/>
      </c>
      <c r="C88" s="326" t="str">
        <f>IF('Asset Management'!C86="","",'Asset Management'!C86)</f>
        <v/>
      </c>
      <c r="D88" s="89"/>
      <c r="E88" s="88"/>
      <c r="F88" s="229">
        <v>1</v>
      </c>
      <c r="G88" s="90" t="str">
        <f>IF(E88="C",(A88*D88*F88*((100-Parameters!$C$12)/100)^I88),IF(E88="H",(A88*D88*F88),IF(E88="F",(A88*D88*F88*((100-Parameters!$C$12)/100)^I88),"")))</f>
        <v/>
      </c>
      <c r="H88" s="91"/>
      <c r="I88" s="92" t="str">
        <f t="shared" si="24"/>
        <v/>
      </c>
      <c r="J88" s="92" t="str">
        <f>IF(E88="H",(A88*D88*F88*((100+Parameters!$C$12)/100)^I88),IF(E88="C",(A88*D88*F88),IF(E88="F",(A88*D88*F88*((100-Parameters!$C$13)/100)^M88),"")))</f>
        <v/>
      </c>
      <c r="K88" s="92" t="str">
        <f t="shared" si="25"/>
        <v/>
      </c>
      <c r="L88" s="92" t="str">
        <f>IF('Asset Management'!J86="","",'Asset Management'!J86)</f>
        <v/>
      </c>
      <c r="M88" s="91"/>
      <c r="N88" s="92" t="str">
        <f t="shared" si="26"/>
        <v/>
      </c>
      <c r="O88" s="86">
        <f>IF(BE88&lt;&gt;"",VLOOKUP(BE88,Parameters!$A$22:$D$26,3),0)</f>
        <v>0</v>
      </c>
      <c r="P88" s="86">
        <f>IF(BE88&lt;&gt;"",VLOOKUP(BE88,Parameters!$A$22:$D$26,4),0)</f>
        <v>0</v>
      </c>
      <c r="Q88" s="190">
        <f t="shared" si="27"/>
        <v>1</v>
      </c>
      <c r="R88" s="159">
        <f t="shared" si="28"/>
        <v>0</v>
      </c>
      <c r="S88" s="159">
        <f>IF(M88=0,0,IF(BE88&lt;Parameters!$B$28,"Not Cap.",BR88))</f>
        <v>0</v>
      </c>
      <c r="T88" s="25"/>
      <c r="U88" s="216"/>
      <c r="V88" s="217"/>
      <c r="W88" s="217"/>
      <c r="X88" s="217"/>
      <c r="Y88" s="217"/>
      <c r="Z88" s="217"/>
      <c r="AA88" s="70"/>
      <c r="AB88" s="252" t="str">
        <f t="shared" si="29"/>
        <v/>
      </c>
      <c r="AC88" s="253" t="str">
        <f t="shared" si="30"/>
        <v/>
      </c>
      <c r="AD88" s="253" t="str">
        <f>IF(H88&lt;=Parameters!$H$32,N88,"Not S.L.")</f>
        <v/>
      </c>
      <c r="AE88" s="253" t="str">
        <f t="shared" si="31"/>
        <v/>
      </c>
      <c r="AF88" s="70"/>
      <c r="AG88" s="70"/>
      <c r="AH88" s="70"/>
      <c r="AI88" s="70"/>
      <c r="AJ88" s="70"/>
      <c r="AK88" s="70"/>
      <c r="AL88" s="70"/>
      <c r="AM88" s="70"/>
      <c r="AN88" s="70"/>
      <c r="AO88" s="70"/>
      <c r="AP88" s="70"/>
      <c r="AQ88" s="70"/>
      <c r="AR88" s="70"/>
      <c r="AS88" s="70"/>
      <c r="AT88" s="70"/>
      <c r="AU88" s="70"/>
      <c r="AV88" s="70"/>
      <c r="AW88" s="70"/>
      <c r="AX88" s="70"/>
      <c r="AY88" s="70"/>
      <c r="AZ88" s="70"/>
      <c r="BA88" s="70"/>
      <c r="BC88" s="42" t="str">
        <f>IF(E88="F",(A88*D88),IF(E88="c",(J88*((100+Parameters!$C$13)/100)^M88),IF(E88="h",(J88*((100+Parameters!$C$13)/100)^M88),"")))</f>
        <v/>
      </c>
      <c r="BD88" s="231"/>
      <c r="BE88" s="144" t="str">
        <f>IF(E88="F",(A88*D88*F88),IF(E88="c",((A88*D88*F88)*((100+Parameters!$C$13)/100)^M88),IF(E88="h",((J88)*((100+Parameters!$C$13)/100)^M88),"")))</f>
        <v/>
      </c>
      <c r="BF88" s="69">
        <f t="shared" si="32"/>
        <v>0</v>
      </c>
      <c r="BG88" s="1"/>
      <c r="BH88" s="2">
        <f t="shared" si="33"/>
        <v>0</v>
      </c>
      <c r="BI88" s="2">
        <f t="shared" si="34"/>
        <v>0</v>
      </c>
      <c r="BJ88" s="2">
        <f t="shared" si="35"/>
        <v>0</v>
      </c>
      <c r="BL88" s="164" t="str">
        <f t="shared" si="36"/>
        <v/>
      </c>
      <c r="BM88" s="164" t="str">
        <f t="shared" si="37"/>
        <v/>
      </c>
      <c r="BN88" s="164" t="str">
        <f t="shared" si="38"/>
        <v/>
      </c>
      <c r="BO88" s="164" t="str">
        <f t="shared" si="39"/>
        <v/>
      </c>
      <c r="BP88" s="164" t="str">
        <f t="shared" si="40"/>
        <v/>
      </c>
      <c r="BQ88" s="164"/>
      <c r="BR88" s="164">
        <f>IF(A88="",0,((PMT(Parameters!$C$11/100,M88,,(N88*O88))*-1)-(R88/M88)))</f>
        <v>0</v>
      </c>
    </row>
    <row r="89" spans="1:70" ht="16.5" customHeight="1" x14ac:dyDescent="0.2">
      <c r="A89" s="195"/>
      <c r="B89" s="327" t="str">
        <f>IF('Asset Management'!B87="","",'Asset Management'!B87)</f>
        <v/>
      </c>
      <c r="C89" s="326" t="str">
        <f>IF('Asset Management'!C87="","",'Asset Management'!C87)</f>
        <v/>
      </c>
      <c r="D89" s="89"/>
      <c r="E89" s="88"/>
      <c r="F89" s="229">
        <v>1</v>
      </c>
      <c r="G89" s="90" t="str">
        <f>IF(E89="C",(A89*D89*F89*((100-Parameters!$C$12)/100)^I89),IF(E89="H",(A89*D89*F89),IF(E89="F",(A89*D89*F89*((100-Parameters!$C$12)/100)^I89),"")))</f>
        <v/>
      </c>
      <c r="H89" s="91"/>
      <c r="I89" s="92" t="str">
        <f t="shared" si="24"/>
        <v/>
      </c>
      <c r="J89" s="92" t="str">
        <f>IF(E89="H",(A89*D89*F89*((100+Parameters!$C$12)/100)^I89),IF(E89="C",(A89*D89*F89),IF(E89="F",(A89*D89*F89*((100-Parameters!$C$13)/100)^M89),"")))</f>
        <v/>
      </c>
      <c r="K89" s="92" t="str">
        <f t="shared" si="25"/>
        <v/>
      </c>
      <c r="L89" s="92" t="str">
        <f>IF('Asset Management'!J87="","",'Asset Management'!J87)</f>
        <v/>
      </c>
      <c r="M89" s="91"/>
      <c r="N89" s="92" t="str">
        <f t="shared" si="26"/>
        <v/>
      </c>
      <c r="O89" s="86">
        <f>IF(BE89&lt;&gt;"",VLOOKUP(BE89,Parameters!$A$22:$D$26,3),0)</f>
        <v>0</v>
      </c>
      <c r="P89" s="86">
        <f>IF(BE89&lt;&gt;"",VLOOKUP(BE89,Parameters!$A$22:$D$26,4),0)</f>
        <v>0</v>
      </c>
      <c r="Q89" s="190">
        <f t="shared" si="27"/>
        <v>1</v>
      </c>
      <c r="R89" s="159">
        <f t="shared" si="28"/>
        <v>0</v>
      </c>
      <c r="S89" s="159">
        <f>IF(M89=0,0,IF(BE89&lt;Parameters!$B$28,"Not Cap.",BR89))</f>
        <v>0</v>
      </c>
      <c r="T89" s="25"/>
      <c r="U89" s="216"/>
      <c r="V89" s="217"/>
      <c r="W89" s="217"/>
      <c r="X89" s="217"/>
      <c r="Y89" s="217"/>
      <c r="Z89" s="217"/>
      <c r="AA89" s="70"/>
      <c r="AB89" s="252" t="str">
        <f t="shared" si="29"/>
        <v/>
      </c>
      <c r="AC89" s="253" t="str">
        <f t="shared" si="30"/>
        <v/>
      </c>
      <c r="AD89" s="253" t="str">
        <f>IF(H89&lt;=Parameters!$H$32,N89,"Not S.L.")</f>
        <v/>
      </c>
      <c r="AE89" s="253" t="str">
        <f t="shared" si="31"/>
        <v/>
      </c>
      <c r="AF89" s="70"/>
      <c r="AG89" s="70"/>
      <c r="AH89" s="70"/>
      <c r="AI89" s="70"/>
      <c r="AJ89" s="70"/>
      <c r="AK89" s="70"/>
      <c r="AL89" s="70"/>
      <c r="AM89" s="70"/>
      <c r="AN89" s="70"/>
      <c r="AO89" s="70"/>
      <c r="AP89" s="70"/>
      <c r="AQ89" s="70"/>
      <c r="AR89" s="70"/>
      <c r="AS89" s="70"/>
      <c r="AT89" s="70"/>
      <c r="AU89" s="70"/>
      <c r="AV89" s="70"/>
      <c r="AW89" s="70"/>
      <c r="AX89" s="70"/>
      <c r="AY89" s="70"/>
      <c r="AZ89" s="70"/>
      <c r="BA89" s="70"/>
      <c r="BC89" s="42" t="str">
        <f>IF(E89="F",(A89*D89),IF(E89="c",(J89*((100+Parameters!$C$13)/100)^M89),IF(E89="h",(J89*((100+Parameters!$C$13)/100)^M89),"")))</f>
        <v/>
      </c>
      <c r="BD89" s="231"/>
      <c r="BE89" s="144" t="str">
        <f>IF(E89="F",(A89*D89*F89),IF(E89="c",((A89*D89*F89)*((100+Parameters!$C$13)/100)^M89),IF(E89="h",((J89)*((100+Parameters!$C$13)/100)^M89),"")))</f>
        <v/>
      </c>
      <c r="BF89" s="69">
        <f t="shared" si="32"/>
        <v>0</v>
      </c>
      <c r="BG89" s="1"/>
      <c r="BH89" s="2">
        <f t="shared" si="33"/>
        <v>0</v>
      </c>
      <c r="BI89" s="2">
        <f t="shared" si="34"/>
        <v>0</v>
      </c>
      <c r="BJ89" s="2">
        <f t="shared" si="35"/>
        <v>0</v>
      </c>
      <c r="BL89" s="164" t="str">
        <f t="shared" si="36"/>
        <v/>
      </c>
      <c r="BM89" s="164" t="str">
        <f t="shared" si="37"/>
        <v/>
      </c>
      <c r="BN89" s="164" t="str">
        <f t="shared" si="38"/>
        <v/>
      </c>
      <c r="BO89" s="164" t="str">
        <f t="shared" si="39"/>
        <v/>
      </c>
      <c r="BP89" s="164" t="str">
        <f t="shared" si="40"/>
        <v/>
      </c>
      <c r="BQ89" s="164"/>
      <c r="BR89" s="164">
        <f>IF(A89="",0,((PMT(Parameters!$C$11/100,M89,,(N89*O89))*-1)-(R89/M89)))</f>
        <v>0</v>
      </c>
    </row>
    <row r="90" spans="1:70" ht="16.5" customHeight="1" x14ac:dyDescent="0.2">
      <c r="A90" s="195"/>
      <c r="B90" s="327" t="str">
        <f>IF('Asset Management'!B88="","",'Asset Management'!B88)</f>
        <v/>
      </c>
      <c r="C90" s="326" t="str">
        <f>IF('Asset Management'!C88="","",'Asset Management'!C88)</f>
        <v/>
      </c>
      <c r="D90" s="89"/>
      <c r="E90" s="88"/>
      <c r="F90" s="229">
        <v>1</v>
      </c>
      <c r="G90" s="90" t="str">
        <f>IF(E90="C",(A90*D90*F90*((100-Parameters!$C$12)/100)^I90),IF(E90="H",(A90*D90*F90),IF(E90="F",(A90*D90*F90*((100-Parameters!$C$12)/100)^I90),"")))</f>
        <v/>
      </c>
      <c r="H90" s="91"/>
      <c r="I90" s="92" t="str">
        <f t="shared" si="24"/>
        <v/>
      </c>
      <c r="J90" s="92" t="str">
        <f>IF(E90="H",(A90*D90*F90*((100+Parameters!$C$12)/100)^I90),IF(E90="C",(A90*D90*F90),IF(E90="F",(A90*D90*F90*((100-Parameters!$C$13)/100)^M90),"")))</f>
        <v/>
      </c>
      <c r="K90" s="92" t="str">
        <f t="shared" si="25"/>
        <v/>
      </c>
      <c r="L90" s="92" t="str">
        <f>IF('Asset Management'!J88="","",'Asset Management'!J88)</f>
        <v/>
      </c>
      <c r="M90" s="91"/>
      <c r="N90" s="92" t="str">
        <f t="shared" si="26"/>
        <v/>
      </c>
      <c r="O90" s="86">
        <f>IF(BE90&lt;&gt;"",VLOOKUP(BE90,Parameters!$A$22:$D$26,3),0)</f>
        <v>0</v>
      </c>
      <c r="P90" s="86">
        <f>IF(BE90&lt;&gt;"",VLOOKUP(BE90,Parameters!$A$22:$D$26,4),0)</f>
        <v>0</v>
      </c>
      <c r="Q90" s="190">
        <f t="shared" si="27"/>
        <v>1</v>
      </c>
      <c r="R90" s="159">
        <f t="shared" si="28"/>
        <v>0</v>
      </c>
      <c r="S90" s="159">
        <f>IF(M90=0,0,IF(BE90&lt;Parameters!$B$28,"Not Cap.",BR90))</f>
        <v>0</v>
      </c>
      <c r="T90" s="25"/>
      <c r="U90" s="216"/>
      <c r="V90" s="217"/>
      <c r="W90" s="217"/>
      <c r="X90" s="217"/>
      <c r="Y90" s="217"/>
      <c r="Z90" s="217"/>
      <c r="AA90" s="70"/>
      <c r="AB90" s="252" t="str">
        <f t="shared" si="29"/>
        <v/>
      </c>
      <c r="AC90" s="253" t="str">
        <f t="shared" si="30"/>
        <v/>
      </c>
      <c r="AD90" s="253" t="str">
        <f>IF(H90&lt;=Parameters!$H$32,N90,"Not S.L.")</f>
        <v/>
      </c>
      <c r="AE90" s="253" t="str">
        <f t="shared" si="31"/>
        <v/>
      </c>
      <c r="AF90" s="70"/>
      <c r="AG90" s="70"/>
      <c r="AH90" s="70"/>
      <c r="AI90" s="70"/>
      <c r="AJ90" s="70"/>
      <c r="AK90" s="70"/>
      <c r="AL90" s="70"/>
      <c r="AM90" s="70"/>
      <c r="AN90" s="70"/>
      <c r="AO90" s="70"/>
      <c r="AP90" s="70"/>
      <c r="AQ90" s="70"/>
      <c r="AR90" s="70"/>
      <c r="AS90" s="70"/>
      <c r="AT90" s="70"/>
      <c r="AU90" s="70"/>
      <c r="AV90" s="70"/>
      <c r="AW90" s="70"/>
      <c r="AX90" s="70"/>
      <c r="AY90" s="70"/>
      <c r="AZ90" s="70"/>
      <c r="BA90" s="70"/>
      <c r="BC90" s="42" t="str">
        <f>IF(E90="F",(A90*D90),IF(E90="c",(J90*((100+Parameters!$C$13)/100)^M90),IF(E90="h",(J90*((100+Parameters!$C$13)/100)^M90),"")))</f>
        <v/>
      </c>
      <c r="BD90" s="231"/>
      <c r="BE90" s="144" t="str">
        <f>IF(E90="F",(A90*D90*F90),IF(E90="c",((A90*D90*F90)*((100+Parameters!$C$13)/100)^M90),IF(E90="h",((J90)*((100+Parameters!$C$13)/100)^M90),"")))</f>
        <v/>
      </c>
      <c r="BF90" s="69">
        <f t="shared" si="32"/>
        <v>0</v>
      </c>
      <c r="BG90" s="1"/>
      <c r="BH90" s="2">
        <f t="shared" si="33"/>
        <v>0</v>
      </c>
      <c r="BI90" s="2">
        <f t="shared" si="34"/>
        <v>0</v>
      </c>
      <c r="BJ90" s="2">
        <f t="shared" si="35"/>
        <v>0</v>
      </c>
      <c r="BL90" s="164" t="str">
        <f t="shared" si="36"/>
        <v/>
      </c>
      <c r="BM90" s="164" t="str">
        <f t="shared" si="37"/>
        <v/>
      </c>
      <c r="BN90" s="164" t="str">
        <f t="shared" si="38"/>
        <v/>
      </c>
      <c r="BO90" s="164" t="str">
        <f t="shared" si="39"/>
        <v/>
      </c>
      <c r="BP90" s="164" t="str">
        <f t="shared" si="40"/>
        <v/>
      </c>
      <c r="BQ90" s="164"/>
      <c r="BR90" s="164">
        <f>IF(A90="",0,((PMT(Parameters!$C$11/100,M90,,(N90*O90))*-1)-(R90/M90)))</f>
        <v>0</v>
      </c>
    </row>
    <row r="91" spans="1:70" ht="16.5" customHeight="1" x14ac:dyDescent="0.2">
      <c r="A91" s="195"/>
      <c r="B91" s="327" t="str">
        <f>IF('Asset Management'!B89="","",'Asset Management'!B89)</f>
        <v/>
      </c>
      <c r="C91" s="326" t="str">
        <f>IF('Asset Management'!C89="","",'Asset Management'!C89)</f>
        <v/>
      </c>
      <c r="D91" s="89"/>
      <c r="E91" s="88"/>
      <c r="F91" s="229">
        <v>1</v>
      </c>
      <c r="G91" s="90" t="str">
        <f>IF(E91="C",(A91*D91*F91*((100-Parameters!$C$12)/100)^I91),IF(E91="H",(A91*D91*F91),IF(E91="F",(A91*D91*F91*((100-Parameters!$C$12)/100)^I91),"")))</f>
        <v/>
      </c>
      <c r="H91" s="91"/>
      <c r="I91" s="92" t="str">
        <f t="shared" si="24"/>
        <v/>
      </c>
      <c r="J91" s="92" t="str">
        <f>IF(E91="H",(A91*D91*F91*((100+Parameters!$C$12)/100)^I91),IF(E91="C",(A91*D91*F91),IF(E91="F",(A91*D91*F91*((100-Parameters!$C$13)/100)^M91),"")))</f>
        <v/>
      </c>
      <c r="K91" s="92" t="str">
        <f t="shared" si="25"/>
        <v/>
      </c>
      <c r="L91" s="92" t="str">
        <f>IF('Asset Management'!J89="","",'Asset Management'!J89)</f>
        <v/>
      </c>
      <c r="M91" s="91"/>
      <c r="N91" s="92" t="str">
        <f t="shared" si="26"/>
        <v/>
      </c>
      <c r="O91" s="86">
        <f>IF(BE91&lt;&gt;"",VLOOKUP(BE91,Parameters!$A$22:$D$26,3),0)</f>
        <v>0</v>
      </c>
      <c r="P91" s="86">
        <f>IF(BE91&lt;&gt;"",VLOOKUP(BE91,Parameters!$A$22:$D$26,4),0)</f>
        <v>0</v>
      </c>
      <c r="Q91" s="190">
        <f t="shared" si="27"/>
        <v>1</v>
      </c>
      <c r="R91" s="159">
        <f t="shared" si="28"/>
        <v>0</v>
      </c>
      <c r="S91" s="159">
        <f>IF(M91=0,0,IF(BE91&lt;Parameters!$B$28,"Not Cap.",BR91))</f>
        <v>0</v>
      </c>
      <c r="T91" s="25"/>
      <c r="U91" s="216"/>
      <c r="V91" s="217"/>
      <c r="W91" s="217"/>
      <c r="X91" s="217"/>
      <c r="Y91" s="217"/>
      <c r="Z91" s="217"/>
      <c r="AA91" s="70"/>
      <c r="AB91" s="252" t="str">
        <f t="shared" si="29"/>
        <v/>
      </c>
      <c r="AC91" s="253" t="str">
        <f t="shared" si="30"/>
        <v/>
      </c>
      <c r="AD91" s="253" t="str">
        <f>IF(H91&lt;=Parameters!$H$32,N91,"Not S.L.")</f>
        <v/>
      </c>
      <c r="AE91" s="253" t="str">
        <f t="shared" si="31"/>
        <v/>
      </c>
      <c r="AF91" s="70"/>
      <c r="AG91" s="70"/>
      <c r="AH91" s="70"/>
      <c r="AI91" s="70"/>
      <c r="AJ91" s="70"/>
      <c r="AK91" s="70"/>
      <c r="AL91" s="70"/>
      <c r="AM91" s="70"/>
      <c r="AN91" s="70"/>
      <c r="AO91" s="70"/>
      <c r="AP91" s="70"/>
      <c r="AQ91" s="70"/>
      <c r="AR91" s="70"/>
      <c r="AS91" s="70"/>
      <c r="AT91" s="70"/>
      <c r="AU91" s="70"/>
      <c r="AV91" s="70"/>
      <c r="AW91" s="70"/>
      <c r="AX91" s="70"/>
      <c r="AY91" s="70"/>
      <c r="AZ91" s="70"/>
      <c r="BA91" s="70"/>
      <c r="BC91" s="42" t="str">
        <f>IF(E91="F",(A91*D91),IF(E91="c",(J91*((100+Parameters!$C$13)/100)^M91),IF(E91="h",(J91*((100+Parameters!$C$13)/100)^M91),"")))</f>
        <v/>
      </c>
      <c r="BD91" s="231"/>
      <c r="BE91" s="144" t="str">
        <f>IF(E91="F",(A91*D91*F91),IF(E91="c",((A91*D91*F91)*((100+Parameters!$C$13)/100)^M91),IF(E91="h",((J91)*((100+Parameters!$C$13)/100)^M91),"")))</f>
        <v/>
      </c>
      <c r="BF91" s="69">
        <f t="shared" si="32"/>
        <v>0</v>
      </c>
      <c r="BG91" s="1"/>
      <c r="BH91" s="2">
        <f t="shared" si="33"/>
        <v>0</v>
      </c>
      <c r="BI91" s="2">
        <f t="shared" si="34"/>
        <v>0</v>
      </c>
      <c r="BJ91" s="2">
        <f t="shared" si="35"/>
        <v>0</v>
      </c>
      <c r="BL91" s="164" t="str">
        <f t="shared" si="36"/>
        <v/>
      </c>
      <c r="BM91" s="164" t="str">
        <f t="shared" si="37"/>
        <v/>
      </c>
      <c r="BN91" s="164" t="str">
        <f t="shared" si="38"/>
        <v/>
      </c>
      <c r="BO91" s="164" t="str">
        <f t="shared" si="39"/>
        <v/>
      </c>
      <c r="BP91" s="164" t="str">
        <f t="shared" si="40"/>
        <v/>
      </c>
      <c r="BQ91" s="164"/>
      <c r="BR91" s="164">
        <f>IF(A91="",0,((PMT(Parameters!$C$11/100,M91,,(N91*O91))*-1)-(R91/M91)))</f>
        <v>0</v>
      </c>
    </row>
    <row r="92" spans="1:70" ht="16.5" customHeight="1" x14ac:dyDescent="0.2">
      <c r="A92" s="195"/>
      <c r="B92" s="327" t="str">
        <f>IF('Asset Management'!B90="","",'Asset Management'!B90)</f>
        <v/>
      </c>
      <c r="C92" s="326" t="str">
        <f>IF('Asset Management'!C90="","",'Asset Management'!C90)</f>
        <v/>
      </c>
      <c r="D92" s="89"/>
      <c r="E92" s="88"/>
      <c r="F92" s="229">
        <v>1</v>
      </c>
      <c r="G92" s="90" t="str">
        <f>IF(E92="C",(A92*D92*F92*((100-Parameters!$C$12)/100)^I92),IF(E92="H",(A92*D92*F92),IF(E92="F",(A92*D92*F92*((100-Parameters!$C$12)/100)^I92),"")))</f>
        <v/>
      </c>
      <c r="H92" s="91"/>
      <c r="I92" s="92" t="str">
        <f t="shared" si="24"/>
        <v/>
      </c>
      <c r="J92" s="92" t="str">
        <f>IF(E92="H",(A92*D92*F92*((100+Parameters!$C$12)/100)^I92),IF(E92="C",(A92*D92*F92),IF(E92="F",(A92*D92*F92*((100-Parameters!$C$13)/100)^M92),"")))</f>
        <v/>
      </c>
      <c r="K92" s="92" t="str">
        <f t="shared" si="25"/>
        <v/>
      </c>
      <c r="L92" s="92" t="str">
        <f>IF('Asset Management'!J90="","",'Asset Management'!J90)</f>
        <v/>
      </c>
      <c r="M92" s="91"/>
      <c r="N92" s="92" t="str">
        <f t="shared" si="26"/>
        <v/>
      </c>
      <c r="O92" s="86">
        <f>IF(BE92&lt;&gt;"",VLOOKUP(BE92,Parameters!$A$22:$D$26,3),0)</f>
        <v>0</v>
      </c>
      <c r="P92" s="86">
        <f>IF(BE92&lt;&gt;"",VLOOKUP(BE92,Parameters!$A$22:$D$26,4),0)</f>
        <v>0</v>
      </c>
      <c r="Q92" s="190">
        <f t="shared" si="27"/>
        <v>1</v>
      </c>
      <c r="R92" s="159">
        <f t="shared" si="28"/>
        <v>0</v>
      </c>
      <c r="S92" s="159">
        <f>IF(M92=0,0,IF(BE92&lt;Parameters!$B$28,"Not Cap.",BR92))</f>
        <v>0</v>
      </c>
      <c r="T92" s="25"/>
      <c r="U92" s="216"/>
      <c r="V92" s="217"/>
      <c r="W92" s="217"/>
      <c r="X92" s="217"/>
      <c r="Y92" s="217"/>
      <c r="Z92" s="217"/>
      <c r="AA92" s="70"/>
      <c r="AB92" s="252" t="str">
        <f t="shared" si="29"/>
        <v/>
      </c>
      <c r="AC92" s="253" t="str">
        <f t="shared" si="30"/>
        <v/>
      </c>
      <c r="AD92" s="253" t="str">
        <f>IF(H92&lt;=Parameters!$H$32,N92,"Not S.L.")</f>
        <v/>
      </c>
      <c r="AE92" s="253" t="str">
        <f t="shared" si="31"/>
        <v/>
      </c>
      <c r="AF92" s="70"/>
      <c r="AG92" s="70"/>
      <c r="AH92" s="70"/>
      <c r="AI92" s="70"/>
      <c r="AJ92" s="70"/>
      <c r="AK92" s="70"/>
      <c r="AL92" s="70"/>
      <c r="AM92" s="70"/>
      <c r="AN92" s="70"/>
      <c r="AO92" s="70"/>
      <c r="AP92" s="70"/>
      <c r="AQ92" s="70"/>
      <c r="AR92" s="70"/>
      <c r="AS92" s="70"/>
      <c r="AT92" s="70"/>
      <c r="AU92" s="70"/>
      <c r="AV92" s="70"/>
      <c r="AW92" s="70"/>
      <c r="AX92" s="70"/>
      <c r="AY92" s="70"/>
      <c r="AZ92" s="70"/>
      <c r="BA92" s="70"/>
      <c r="BC92" s="42" t="str">
        <f>IF(E92="F",(A92*D92),IF(E92="c",(J92*((100+Parameters!$C$13)/100)^M92),IF(E92="h",(J92*((100+Parameters!$C$13)/100)^M92),"")))</f>
        <v/>
      </c>
      <c r="BD92" s="231"/>
      <c r="BE92" s="144" t="str">
        <f>IF(E92="F",(A92*D92*F92),IF(E92="c",((A92*D92*F92)*((100+Parameters!$C$13)/100)^M92),IF(E92="h",((J92)*((100+Parameters!$C$13)/100)^M92),"")))</f>
        <v/>
      </c>
      <c r="BF92" s="69">
        <f t="shared" si="32"/>
        <v>0</v>
      </c>
      <c r="BG92" s="1"/>
      <c r="BH92" s="2">
        <f t="shared" si="33"/>
        <v>0</v>
      </c>
      <c r="BI92" s="2">
        <f t="shared" si="34"/>
        <v>0</v>
      </c>
      <c r="BJ92" s="2">
        <f t="shared" si="35"/>
        <v>0</v>
      </c>
      <c r="BL92" s="164" t="str">
        <f t="shared" si="36"/>
        <v/>
      </c>
      <c r="BM92" s="164" t="str">
        <f t="shared" si="37"/>
        <v/>
      </c>
      <c r="BN92" s="164" t="str">
        <f t="shared" si="38"/>
        <v/>
      </c>
      <c r="BO92" s="164" t="str">
        <f t="shared" si="39"/>
        <v/>
      </c>
      <c r="BP92" s="164" t="str">
        <f t="shared" si="40"/>
        <v/>
      </c>
      <c r="BQ92" s="164"/>
      <c r="BR92" s="164">
        <f>IF(A92="",0,((PMT(Parameters!$C$11/100,M92,,(N92*O92))*-1)-(R92/M92)))</f>
        <v>0</v>
      </c>
    </row>
    <row r="93" spans="1:70" ht="16.5" customHeight="1" x14ac:dyDescent="0.2">
      <c r="A93" s="195"/>
      <c r="B93" s="327" t="str">
        <f>IF('Asset Management'!B91="","",'Asset Management'!B91)</f>
        <v/>
      </c>
      <c r="C93" s="326" t="str">
        <f>IF('Asset Management'!C91="","",'Asset Management'!C91)</f>
        <v/>
      </c>
      <c r="D93" s="89"/>
      <c r="E93" s="88"/>
      <c r="F93" s="229">
        <v>1</v>
      </c>
      <c r="G93" s="90" t="str">
        <f>IF(E93="C",(A93*D93*F93*((100-Parameters!$C$12)/100)^I93),IF(E93="H",(A93*D93*F93),IF(E93="F",(A93*D93*F93*((100-Parameters!$C$12)/100)^I93),"")))</f>
        <v/>
      </c>
      <c r="H93" s="91"/>
      <c r="I93" s="92" t="str">
        <f t="shared" si="24"/>
        <v/>
      </c>
      <c r="J93" s="92" t="str">
        <f>IF(E93="H",(A93*D93*F93*((100+Parameters!$C$12)/100)^I93),IF(E93="C",(A93*D93*F93),IF(E93="F",(A93*D93*F93*((100-Parameters!$C$13)/100)^M93),"")))</f>
        <v/>
      </c>
      <c r="K93" s="92" t="str">
        <f t="shared" si="25"/>
        <v/>
      </c>
      <c r="L93" s="92" t="str">
        <f>IF('Asset Management'!J91="","",'Asset Management'!J91)</f>
        <v/>
      </c>
      <c r="M93" s="91"/>
      <c r="N93" s="92" t="str">
        <f t="shared" si="26"/>
        <v/>
      </c>
      <c r="O93" s="86">
        <f>IF(BE93&lt;&gt;"",VLOOKUP(BE93,Parameters!$A$22:$D$26,3),0)</f>
        <v>0</v>
      </c>
      <c r="P93" s="86">
        <f>IF(BE93&lt;&gt;"",VLOOKUP(BE93,Parameters!$A$22:$D$26,4),0)</f>
        <v>0</v>
      </c>
      <c r="Q93" s="190">
        <f t="shared" si="27"/>
        <v>1</v>
      </c>
      <c r="R93" s="159">
        <f t="shared" si="28"/>
        <v>0</v>
      </c>
      <c r="S93" s="159">
        <f>IF(M93=0,0,IF(BE93&lt;Parameters!$B$28,"Not Cap.",BR93))</f>
        <v>0</v>
      </c>
      <c r="T93" s="25"/>
      <c r="U93" s="216"/>
      <c r="V93" s="217"/>
      <c r="W93" s="217"/>
      <c r="X93" s="217"/>
      <c r="Y93" s="217"/>
      <c r="Z93" s="217"/>
      <c r="AA93" s="70"/>
      <c r="AB93" s="252" t="str">
        <f t="shared" si="29"/>
        <v/>
      </c>
      <c r="AC93" s="253" t="str">
        <f t="shared" si="30"/>
        <v/>
      </c>
      <c r="AD93" s="253" t="str">
        <f>IF(H93&lt;=Parameters!$H$32,N93,"Not S.L.")</f>
        <v/>
      </c>
      <c r="AE93" s="253" t="str">
        <f t="shared" si="31"/>
        <v/>
      </c>
      <c r="AF93" s="70"/>
      <c r="AG93" s="70"/>
      <c r="AH93" s="70"/>
      <c r="AI93" s="70"/>
      <c r="AJ93" s="70"/>
      <c r="AK93" s="70"/>
      <c r="AL93" s="70"/>
      <c r="AM93" s="70"/>
      <c r="AN93" s="70"/>
      <c r="AO93" s="70"/>
      <c r="AP93" s="70"/>
      <c r="AQ93" s="70"/>
      <c r="AR93" s="70"/>
      <c r="AS93" s="70"/>
      <c r="AT93" s="70"/>
      <c r="AU93" s="70"/>
      <c r="AV93" s="70"/>
      <c r="AW93" s="70"/>
      <c r="AX93" s="70"/>
      <c r="AY93" s="70"/>
      <c r="AZ93" s="70"/>
      <c r="BA93" s="70"/>
      <c r="BC93" s="42" t="str">
        <f>IF(E93="F",(A93*D93),IF(E93="c",(J93*((100+Parameters!$C$13)/100)^M93),IF(E93="h",(J93*((100+Parameters!$C$13)/100)^M93),"")))</f>
        <v/>
      </c>
      <c r="BD93" s="231"/>
      <c r="BE93" s="144" t="str">
        <f>IF(E93="F",(A93*D93*F93),IF(E93="c",((A93*D93*F93)*((100+Parameters!$C$13)/100)^M93),IF(E93="h",((J93)*((100+Parameters!$C$13)/100)^M93),"")))</f>
        <v/>
      </c>
      <c r="BF93" s="69">
        <f t="shared" si="32"/>
        <v>0</v>
      </c>
      <c r="BG93" s="1"/>
      <c r="BH93" s="2">
        <f t="shared" si="33"/>
        <v>0</v>
      </c>
      <c r="BI93" s="2">
        <f t="shared" si="34"/>
        <v>0</v>
      </c>
      <c r="BJ93" s="2">
        <f t="shared" si="35"/>
        <v>0</v>
      </c>
      <c r="BL93" s="164" t="str">
        <f t="shared" si="36"/>
        <v/>
      </c>
      <c r="BM93" s="164" t="str">
        <f t="shared" si="37"/>
        <v/>
      </c>
      <c r="BN93" s="164" t="str">
        <f t="shared" si="38"/>
        <v/>
      </c>
      <c r="BO93" s="164" t="str">
        <f t="shared" si="39"/>
        <v/>
      </c>
      <c r="BP93" s="164" t="str">
        <f t="shared" si="40"/>
        <v/>
      </c>
      <c r="BQ93" s="164"/>
      <c r="BR93" s="164">
        <f>IF(A93="",0,((PMT(Parameters!$C$11/100,M93,,(N93*O93))*-1)-(R93/M93)))</f>
        <v>0</v>
      </c>
    </row>
    <row r="94" spans="1:70" ht="16.5" customHeight="1" x14ac:dyDescent="0.2">
      <c r="A94" s="195"/>
      <c r="B94" s="327" t="str">
        <f>IF('Asset Management'!B92="","",'Asset Management'!B92)</f>
        <v/>
      </c>
      <c r="C94" s="326" t="str">
        <f>IF('Asset Management'!C92="","",'Asset Management'!C92)</f>
        <v/>
      </c>
      <c r="D94" s="89"/>
      <c r="E94" s="88"/>
      <c r="F94" s="229">
        <v>1</v>
      </c>
      <c r="G94" s="90" t="str">
        <f>IF(E94="C",(A94*D94*F94*((100-Parameters!$C$12)/100)^I94),IF(E94="H",(A94*D94*F94),IF(E94="F",(A94*D94*F94*((100-Parameters!$C$12)/100)^I94),"")))</f>
        <v/>
      </c>
      <c r="H94" s="91"/>
      <c r="I94" s="92" t="str">
        <f t="shared" si="24"/>
        <v/>
      </c>
      <c r="J94" s="92" t="str">
        <f>IF(E94="H",(A94*D94*F94*((100+Parameters!$C$12)/100)^I94),IF(E94="C",(A94*D94*F94),IF(E94="F",(A94*D94*F94*((100-Parameters!$C$13)/100)^M94),"")))</f>
        <v/>
      </c>
      <c r="K94" s="92" t="str">
        <f t="shared" si="25"/>
        <v/>
      </c>
      <c r="L94" s="92" t="str">
        <f>IF('Asset Management'!J92="","",'Asset Management'!J92)</f>
        <v/>
      </c>
      <c r="M94" s="91"/>
      <c r="N94" s="92" t="str">
        <f t="shared" si="26"/>
        <v/>
      </c>
      <c r="O94" s="86">
        <f>IF(BE94&lt;&gt;"",VLOOKUP(BE94,Parameters!$A$22:$D$26,3),0)</f>
        <v>0</v>
      </c>
      <c r="P94" s="86">
        <f>IF(BE94&lt;&gt;"",VLOOKUP(BE94,Parameters!$A$22:$D$26,4),0)</f>
        <v>0</v>
      </c>
      <c r="Q94" s="190">
        <f t="shared" si="27"/>
        <v>1</v>
      </c>
      <c r="R94" s="159">
        <f t="shared" si="28"/>
        <v>0</v>
      </c>
      <c r="S94" s="159">
        <f>IF(M94=0,0,IF(BE94&lt;Parameters!$B$28,"Not Cap.",BR94))</f>
        <v>0</v>
      </c>
      <c r="T94" s="25"/>
      <c r="U94" s="216"/>
      <c r="V94" s="217"/>
      <c r="W94" s="217"/>
      <c r="X94" s="217"/>
      <c r="Y94" s="217"/>
      <c r="Z94" s="217"/>
      <c r="AA94" s="70"/>
      <c r="AB94" s="252" t="str">
        <f t="shared" si="29"/>
        <v/>
      </c>
      <c r="AC94" s="253" t="str">
        <f t="shared" si="30"/>
        <v/>
      </c>
      <c r="AD94" s="253" t="str">
        <f>IF(H94&lt;=Parameters!$H$32,N94,"Not S.L.")</f>
        <v/>
      </c>
      <c r="AE94" s="253" t="str">
        <f t="shared" si="31"/>
        <v/>
      </c>
      <c r="AF94" s="70"/>
      <c r="AG94" s="70"/>
      <c r="AH94" s="70"/>
      <c r="AI94" s="70"/>
      <c r="AJ94" s="70"/>
      <c r="AK94" s="70"/>
      <c r="AL94" s="70"/>
      <c r="AM94" s="70"/>
      <c r="AN94" s="70"/>
      <c r="AO94" s="70"/>
      <c r="AP94" s="70"/>
      <c r="AQ94" s="70"/>
      <c r="AR94" s="70"/>
      <c r="AS94" s="70"/>
      <c r="AT94" s="70"/>
      <c r="AU94" s="70"/>
      <c r="AV94" s="70"/>
      <c r="AW94" s="70"/>
      <c r="AX94" s="70"/>
      <c r="AY94" s="70"/>
      <c r="AZ94" s="70"/>
      <c r="BA94" s="70"/>
      <c r="BC94" s="42" t="str">
        <f>IF(E94="F",(A94*D94),IF(E94="c",(J94*((100+Parameters!$C$13)/100)^M94),IF(E94="h",(J94*((100+Parameters!$C$13)/100)^M94),"")))</f>
        <v/>
      </c>
      <c r="BD94" s="231"/>
      <c r="BE94" s="144" t="str">
        <f>IF(E94="F",(A94*D94*F94),IF(E94="c",((A94*D94*F94)*((100+Parameters!$C$13)/100)^M94),IF(E94="h",((J94)*((100+Parameters!$C$13)/100)^M94),"")))</f>
        <v/>
      </c>
      <c r="BF94" s="69">
        <f t="shared" si="32"/>
        <v>0</v>
      </c>
      <c r="BG94" s="1"/>
      <c r="BH94" s="2">
        <f t="shared" si="33"/>
        <v>0</v>
      </c>
      <c r="BI94" s="2">
        <f t="shared" si="34"/>
        <v>0</v>
      </c>
      <c r="BJ94" s="2">
        <f t="shared" si="35"/>
        <v>0</v>
      </c>
      <c r="BL94" s="164" t="str">
        <f t="shared" si="36"/>
        <v/>
      </c>
      <c r="BM94" s="164" t="str">
        <f t="shared" si="37"/>
        <v/>
      </c>
      <c r="BN94" s="164" t="str">
        <f t="shared" si="38"/>
        <v/>
      </c>
      <c r="BO94" s="164" t="str">
        <f t="shared" si="39"/>
        <v/>
      </c>
      <c r="BP94" s="164" t="str">
        <f t="shared" si="40"/>
        <v/>
      </c>
      <c r="BQ94" s="164"/>
      <c r="BR94" s="164">
        <f>IF(A94="",0,((PMT(Parameters!$C$11/100,M94,,(N94*O94))*-1)-(R94/M94)))</f>
        <v>0</v>
      </c>
    </row>
    <row r="95" spans="1:70" ht="16.5" customHeight="1" x14ac:dyDescent="0.2">
      <c r="A95" s="195"/>
      <c r="B95" s="327" t="str">
        <f>IF('Asset Management'!B93="","",'Asset Management'!B93)</f>
        <v/>
      </c>
      <c r="C95" s="326" t="str">
        <f>IF('Asset Management'!C93="","",'Asset Management'!C93)</f>
        <v/>
      </c>
      <c r="D95" s="89"/>
      <c r="E95" s="88"/>
      <c r="F95" s="229">
        <v>1</v>
      </c>
      <c r="G95" s="90" t="str">
        <f>IF(E95="C",(A95*D95*F95*((100-Parameters!$C$12)/100)^I95),IF(E95="H",(A95*D95*F95),IF(E95="F",(A95*D95*F95*((100-Parameters!$C$12)/100)^I95),"")))</f>
        <v/>
      </c>
      <c r="H95" s="91"/>
      <c r="I95" s="92" t="str">
        <f t="shared" si="24"/>
        <v/>
      </c>
      <c r="J95" s="92" t="str">
        <f>IF(E95="H",(A95*D95*F95*((100+Parameters!$C$12)/100)^I95),IF(E95="C",(A95*D95*F95),IF(E95="F",(A95*D95*F95*((100-Parameters!$C$13)/100)^M95),"")))</f>
        <v/>
      </c>
      <c r="K95" s="92" t="str">
        <f t="shared" si="25"/>
        <v/>
      </c>
      <c r="L95" s="92" t="str">
        <f>IF('Asset Management'!J93="","",'Asset Management'!J93)</f>
        <v/>
      </c>
      <c r="M95" s="91"/>
      <c r="N95" s="92" t="str">
        <f t="shared" si="26"/>
        <v/>
      </c>
      <c r="O95" s="86">
        <f>IF(BE95&lt;&gt;"",VLOOKUP(BE95,Parameters!$A$22:$D$26,3),0)</f>
        <v>0</v>
      </c>
      <c r="P95" s="86">
        <f>IF(BE95&lt;&gt;"",VLOOKUP(BE95,Parameters!$A$22:$D$26,4),0)</f>
        <v>0</v>
      </c>
      <c r="Q95" s="190">
        <f t="shared" si="27"/>
        <v>1</v>
      </c>
      <c r="R95" s="159">
        <f t="shared" si="28"/>
        <v>0</v>
      </c>
      <c r="S95" s="159">
        <f>IF(M95=0,0,IF(BE95&lt;Parameters!$B$28,"Not Cap.",BR95))</f>
        <v>0</v>
      </c>
      <c r="T95" s="25"/>
      <c r="U95" s="216"/>
      <c r="V95" s="217"/>
      <c r="W95" s="217"/>
      <c r="X95" s="217"/>
      <c r="Y95" s="217"/>
      <c r="Z95" s="217"/>
      <c r="AA95" s="70"/>
      <c r="AB95" s="252" t="str">
        <f t="shared" si="29"/>
        <v/>
      </c>
      <c r="AC95" s="253" t="str">
        <f t="shared" si="30"/>
        <v/>
      </c>
      <c r="AD95" s="253" t="str">
        <f>IF(H95&lt;=Parameters!$H$32,N95,"Not S.L.")</f>
        <v/>
      </c>
      <c r="AE95" s="253" t="str">
        <f t="shared" si="31"/>
        <v/>
      </c>
      <c r="AF95" s="70"/>
      <c r="AG95" s="70"/>
      <c r="AH95" s="70"/>
      <c r="AI95" s="70"/>
      <c r="AJ95" s="70"/>
      <c r="AK95" s="70"/>
      <c r="AL95" s="70"/>
      <c r="AM95" s="70"/>
      <c r="AN95" s="70"/>
      <c r="AO95" s="70"/>
      <c r="AP95" s="70"/>
      <c r="AQ95" s="70"/>
      <c r="AR95" s="70"/>
      <c r="AS95" s="70"/>
      <c r="AT95" s="70"/>
      <c r="AU95" s="70"/>
      <c r="AV95" s="70"/>
      <c r="AW95" s="70"/>
      <c r="AX95" s="70"/>
      <c r="AY95" s="70"/>
      <c r="AZ95" s="70"/>
      <c r="BA95" s="70"/>
      <c r="BC95" s="42" t="str">
        <f>IF(E95="F",(A95*D95),IF(E95="c",(J95*((100+Parameters!$C$13)/100)^M95),IF(E95="h",(J95*((100+Parameters!$C$13)/100)^M95),"")))</f>
        <v/>
      </c>
      <c r="BD95" s="231"/>
      <c r="BE95" s="144" t="str">
        <f>IF(E95="F",(A95*D95*F95),IF(E95="c",((A95*D95*F95)*((100+Parameters!$C$13)/100)^M95),IF(E95="h",((J95)*((100+Parameters!$C$13)/100)^M95),"")))</f>
        <v/>
      </c>
      <c r="BF95" s="69">
        <f t="shared" si="32"/>
        <v>0</v>
      </c>
      <c r="BG95" s="1"/>
      <c r="BH95" s="2">
        <f t="shared" si="33"/>
        <v>0</v>
      </c>
      <c r="BI95" s="2">
        <f t="shared" si="34"/>
        <v>0</v>
      </c>
      <c r="BJ95" s="2">
        <f t="shared" si="35"/>
        <v>0</v>
      </c>
      <c r="BL95" s="164" t="str">
        <f t="shared" si="36"/>
        <v/>
      </c>
      <c r="BM95" s="164" t="str">
        <f t="shared" si="37"/>
        <v/>
      </c>
      <c r="BN95" s="164" t="str">
        <f t="shared" si="38"/>
        <v/>
      </c>
      <c r="BO95" s="164" t="str">
        <f t="shared" si="39"/>
        <v/>
      </c>
      <c r="BP95" s="164" t="str">
        <f t="shared" si="40"/>
        <v/>
      </c>
      <c r="BQ95" s="164"/>
      <c r="BR95" s="164">
        <f>IF(A95="",0,((PMT(Parameters!$C$11/100,M95,,(N95*O95))*-1)-(R95/M95)))</f>
        <v>0</v>
      </c>
    </row>
    <row r="96" spans="1:70" ht="16.5" customHeight="1" x14ac:dyDescent="0.2">
      <c r="A96" s="195"/>
      <c r="B96" s="325" t="str">
        <f>IF('Asset Management'!B94="","",'Asset Management'!B94)</f>
        <v/>
      </c>
      <c r="C96" s="326" t="str">
        <f>IF('Asset Management'!C94="","",'Asset Management'!C94)</f>
        <v/>
      </c>
      <c r="D96" s="89"/>
      <c r="E96" s="88"/>
      <c r="F96" s="229">
        <v>1</v>
      </c>
      <c r="G96" s="90" t="str">
        <f>IF(E96="C",(A96*D96*F96*((100-Parameters!$C$12)/100)^I96),IF(E96="H",(A96*D96*F96),IF(E96="F",(A96*D96*F96*((100-Parameters!$C$12)/100)^I96),"")))</f>
        <v/>
      </c>
      <c r="H96" s="91"/>
      <c r="I96" s="92" t="str">
        <f t="shared" si="24"/>
        <v/>
      </c>
      <c r="J96" s="92" t="str">
        <f>IF(E96="H",(A96*D96*F96*((100+Parameters!$C$12)/100)^I96),IF(E96="C",(A96*D96*F96),IF(E96="F",(A96*D96*F96*((100-Parameters!$C$13)/100)^M96),"")))</f>
        <v/>
      </c>
      <c r="K96" s="92" t="str">
        <f t="shared" si="25"/>
        <v/>
      </c>
      <c r="L96" s="92" t="str">
        <f>IF('Asset Management'!J94="","",'Asset Management'!J94)</f>
        <v/>
      </c>
      <c r="M96" s="91"/>
      <c r="N96" s="92" t="str">
        <f t="shared" si="26"/>
        <v/>
      </c>
      <c r="O96" s="86">
        <f>IF(BE96&lt;&gt;"",VLOOKUP(BE96,Parameters!$A$22:$D$26,3),0)</f>
        <v>0</v>
      </c>
      <c r="P96" s="86">
        <f>IF(BE96&lt;&gt;"",VLOOKUP(BE96,Parameters!$A$22:$D$26,4),0)</f>
        <v>0</v>
      </c>
      <c r="Q96" s="190">
        <f t="shared" si="27"/>
        <v>1</v>
      </c>
      <c r="R96" s="159">
        <f t="shared" si="28"/>
        <v>0</v>
      </c>
      <c r="S96" s="159">
        <f>IF(M96=0,0,IF(BE96&lt;Parameters!$B$28,"Not Cap.",BR96))</f>
        <v>0</v>
      </c>
      <c r="T96" s="25"/>
      <c r="U96" s="216"/>
      <c r="V96" s="217"/>
      <c r="W96" s="217"/>
      <c r="X96" s="217"/>
      <c r="Y96" s="217"/>
      <c r="Z96" s="217"/>
      <c r="AA96" s="70"/>
      <c r="AB96" s="252" t="str">
        <f t="shared" si="29"/>
        <v/>
      </c>
      <c r="AC96" s="253" t="str">
        <f t="shared" si="30"/>
        <v/>
      </c>
      <c r="AD96" s="253" t="str">
        <f>IF(H96&lt;=Parameters!$H$32,N96,"Not S.L.")</f>
        <v/>
      </c>
      <c r="AE96" s="253" t="str">
        <f t="shared" si="31"/>
        <v/>
      </c>
      <c r="AF96" s="70"/>
      <c r="AG96" s="70"/>
      <c r="AH96" s="70"/>
      <c r="AI96" s="70"/>
      <c r="AJ96" s="70"/>
      <c r="AK96" s="70"/>
      <c r="AL96" s="70"/>
      <c r="AM96" s="70"/>
      <c r="AN96" s="70"/>
      <c r="AO96" s="70"/>
      <c r="AP96" s="70"/>
      <c r="AQ96" s="70"/>
      <c r="AR96" s="70"/>
      <c r="AS96" s="70"/>
      <c r="AT96" s="70"/>
      <c r="AU96" s="70"/>
      <c r="AV96" s="70"/>
      <c r="AW96" s="70"/>
      <c r="AX96" s="70"/>
      <c r="AY96" s="70"/>
      <c r="AZ96" s="70"/>
      <c r="BA96" s="70"/>
      <c r="BC96" s="42" t="str">
        <f>IF(E96="F",(A96*D96),IF(E96="c",(J96*((100+Parameters!$C$13)/100)^M96),IF(E96="h",(J96*((100+Parameters!$C$13)/100)^M96),"")))</f>
        <v/>
      </c>
      <c r="BD96" s="231"/>
      <c r="BE96" s="144" t="str">
        <f>IF(E96="F",(A96*D96*F96),IF(E96="c",((A96*D96*F96)*((100+Parameters!$C$13)/100)^M96),IF(E96="h",((J96)*((100+Parameters!$C$13)/100)^M96),"")))</f>
        <v/>
      </c>
      <c r="BF96" s="69">
        <f t="shared" si="32"/>
        <v>0</v>
      </c>
      <c r="BG96" s="1"/>
      <c r="BH96" s="2">
        <f t="shared" si="33"/>
        <v>0</v>
      </c>
      <c r="BI96" s="2">
        <f t="shared" si="34"/>
        <v>0</v>
      </c>
      <c r="BJ96" s="2">
        <f t="shared" si="35"/>
        <v>0</v>
      </c>
      <c r="BL96" s="164" t="str">
        <f t="shared" si="36"/>
        <v/>
      </c>
      <c r="BM96" s="164" t="str">
        <f t="shared" si="37"/>
        <v/>
      </c>
      <c r="BN96" s="164" t="str">
        <f t="shared" si="38"/>
        <v/>
      </c>
      <c r="BO96" s="164" t="str">
        <f t="shared" si="39"/>
        <v/>
      </c>
      <c r="BP96" s="164" t="str">
        <f t="shared" si="40"/>
        <v/>
      </c>
      <c r="BQ96" s="164"/>
      <c r="BR96" s="164">
        <f>IF(A96="",0,((PMT(Parameters!$C$11/100,M96,,(N96*O96))*-1)-(R96/M96)))</f>
        <v>0</v>
      </c>
    </row>
    <row r="97" spans="1:70" ht="16.5" customHeight="1" x14ac:dyDescent="0.2">
      <c r="A97" s="195"/>
      <c r="B97" s="327" t="str">
        <f>IF('Asset Management'!B95="","",'Asset Management'!B95)</f>
        <v/>
      </c>
      <c r="C97" s="326" t="str">
        <f>IF('Asset Management'!C95="","",'Asset Management'!C95)</f>
        <v/>
      </c>
      <c r="D97" s="89"/>
      <c r="E97" s="88"/>
      <c r="F97" s="229">
        <v>1</v>
      </c>
      <c r="G97" s="90" t="str">
        <f>IF(E97="C",(A97*D97*F97*((100-Parameters!$C$12)/100)^I97),IF(E97="H",(A97*D97*F97),IF(E97="F",(A97*D97*F97*((100-Parameters!$C$12)/100)^I97),"")))</f>
        <v/>
      </c>
      <c r="H97" s="91"/>
      <c r="I97" s="92" t="str">
        <f t="shared" si="24"/>
        <v/>
      </c>
      <c r="J97" s="92" t="str">
        <f>IF(E97="H",(A97*D97*F97*((100+Parameters!$C$12)/100)^I97),IF(E97="C",(A97*D97*F97),IF(E97="F",(A97*D97*F97*((100-Parameters!$C$13)/100)^M97),"")))</f>
        <v/>
      </c>
      <c r="K97" s="92" t="str">
        <f t="shared" si="25"/>
        <v/>
      </c>
      <c r="L97" s="92" t="str">
        <f>IF('Asset Management'!J95="","",'Asset Management'!J95)</f>
        <v/>
      </c>
      <c r="M97" s="91"/>
      <c r="N97" s="92" t="str">
        <f t="shared" si="26"/>
        <v/>
      </c>
      <c r="O97" s="86">
        <f>IF(BE97&lt;&gt;"",VLOOKUP(BE97,Parameters!$A$22:$D$26,3),0)</f>
        <v>0</v>
      </c>
      <c r="P97" s="86">
        <f>IF(BE97&lt;&gt;"",VLOOKUP(BE97,Parameters!$A$22:$D$26,4),0)</f>
        <v>0</v>
      </c>
      <c r="Q97" s="190">
        <f t="shared" si="27"/>
        <v>1</v>
      </c>
      <c r="R97" s="159">
        <f t="shared" si="28"/>
        <v>0</v>
      </c>
      <c r="S97" s="159">
        <f>IF(M97=0,0,IF(BE97&lt;Parameters!$B$28,"Not Cap.",BR97))</f>
        <v>0</v>
      </c>
      <c r="T97" s="25"/>
      <c r="U97" s="216"/>
      <c r="V97" s="217"/>
      <c r="W97" s="217"/>
      <c r="X97" s="217"/>
      <c r="Y97" s="217"/>
      <c r="Z97" s="217"/>
      <c r="AA97" s="70"/>
      <c r="AB97" s="252" t="str">
        <f t="shared" si="29"/>
        <v/>
      </c>
      <c r="AC97" s="253" t="str">
        <f t="shared" si="30"/>
        <v/>
      </c>
      <c r="AD97" s="253" t="str">
        <f>IF(H97&lt;=Parameters!$H$32,N97,"Not S.L.")</f>
        <v/>
      </c>
      <c r="AE97" s="253" t="str">
        <f t="shared" si="31"/>
        <v/>
      </c>
      <c r="AF97" s="70"/>
      <c r="AG97" s="70"/>
      <c r="AH97" s="70"/>
      <c r="AI97" s="70"/>
      <c r="AJ97" s="70"/>
      <c r="AK97" s="70"/>
      <c r="AL97" s="70"/>
      <c r="AM97" s="70"/>
      <c r="AN97" s="70"/>
      <c r="AO97" s="70"/>
      <c r="AP97" s="70"/>
      <c r="AQ97" s="70"/>
      <c r="AR97" s="70"/>
      <c r="AS97" s="70"/>
      <c r="AT97" s="70"/>
      <c r="AU97" s="70"/>
      <c r="AV97" s="70"/>
      <c r="AW97" s="70"/>
      <c r="AX97" s="70"/>
      <c r="AY97" s="70"/>
      <c r="AZ97" s="70"/>
      <c r="BA97" s="70"/>
      <c r="BC97" s="42" t="str">
        <f>IF(E97="F",(A97*D97),IF(E97="c",(J97*((100+Parameters!$C$13)/100)^M97),IF(E97="h",(J97*((100+Parameters!$C$13)/100)^M97),"")))</f>
        <v/>
      </c>
      <c r="BD97" s="231"/>
      <c r="BE97" s="144" t="str">
        <f>IF(E97="F",(A97*D97*F97),IF(E97="c",((A97*D97*F97)*((100+Parameters!$C$13)/100)^M97),IF(E97="h",((J97)*((100+Parameters!$C$13)/100)^M97),"")))</f>
        <v/>
      </c>
      <c r="BF97" s="69">
        <f t="shared" si="32"/>
        <v>0</v>
      </c>
      <c r="BG97" s="1"/>
      <c r="BH97" s="2">
        <f t="shared" si="33"/>
        <v>0</v>
      </c>
      <c r="BI97" s="2">
        <f t="shared" si="34"/>
        <v>0</v>
      </c>
      <c r="BJ97" s="2">
        <f t="shared" si="35"/>
        <v>0</v>
      </c>
      <c r="BL97" s="164" t="str">
        <f t="shared" si="36"/>
        <v/>
      </c>
      <c r="BM97" s="164" t="str">
        <f t="shared" si="37"/>
        <v/>
      </c>
      <c r="BN97" s="164" t="str">
        <f t="shared" si="38"/>
        <v/>
      </c>
      <c r="BO97" s="164" t="str">
        <f t="shared" si="39"/>
        <v/>
      </c>
      <c r="BP97" s="164" t="str">
        <f t="shared" si="40"/>
        <v/>
      </c>
      <c r="BQ97" s="164"/>
      <c r="BR97" s="164">
        <f>IF(A97="",0,((PMT(Parameters!$C$11/100,M97,,(N97*O97))*-1)-(R97/M97)))</f>
        <v>0</v>
      </c>
    </row>
    <row r="98" spans="1:70" ht="16.5" customHeight="1" x14ac:dyDescent="0.2">
      <c r="A98" s="195"/>
      <c r="B98" s="327" t="str">
        <f>IF('Asset Management'!B96="","",'Asset Management'!B96)</f>
        <v/>
      </c>
      <c r="C98" s="326" t="str">
        <f>IF('Asset Management'!C96="","",'Asset Management'!C96)</f>
        <v/>
      </c>
      <c r="D98" s="89"/>
      <c r="E98" s="88"/>
      <c r="F98" s="229">
        <v>1</v>
      </c>
      <c r="G98" s="90" t="str">
        <f>IF(E98="C",(A98*D98*F98*((100-Parameters!$C$12)/100)^I98),IF(E98="H",(A98*D98*F98),IF(E98="F",(A98*D98*F98*((100-Parameters!$C$12)/100)^I98),"")))</f>
        <v/>
      </c>
      <c r="H98" s="91"/>
      <c r="I98" s="92" t="str">
        <f t="shared" si="24"/>
        <v/>
      </c>
      <c r="J98" s="92" t="str">
        <f>IF(E98="H",(A98*D98*F98*((100+Parameters!$C$12)/100)^I98),IF(E98="C",(A98*D98*F98),IF(E98="F",(A98*D98*F98*((100-Parameters!$C$13)/100)^M98),"")))</f>
        <v/>
      </c>
      <c r="K98" s="92" t="str">
        <f t="shared" si="25"/>
        <v/>
      </c>
      <c r="L98" s="92" t="str">
        <f>IF('Asset Management'!J96="","",'Asset Management'!J96)</f>
        <v/>
      </c>
      <c r="M98" s="91"/>
      <c r="N98" s="92" t="str">
        <f t="shared" si="26"/>
        <v/>
      </c>
      <c r="O98" s="86">
        <f>IF(BE98&lt;&gt;"",VLOOKUP(BE98,Parameters!$A$22:$D$26,3),0)</f>
        <v>0</v>
      </c>
      <c r="P98" s="86">
        <f>IF(BE98&lt;&gt;"",VLOOKUP(BE98,Parameters!$A$22:$D$26,4),0)</f>
        <v>0</v>
      </c>
      <c r="Q98" s="190">
        <f t="shared" si="27"/>
        <v>1</v>
      </c>
      <c r="R98" s="159">
        <f t="shared" si="28"/>
        <v>0</v>
      </c>
      <c r="S98" s="159">
        <f>IF(M98=0,0,IF(BE98&lt;Parameters!$B$28,"Not Cap.",BR98))</f>
        <v>0</v>
      </c>
      <c r="T98" s="25"/>
      <c r="U98" s="216"/>
      <c r="V98" s="217"/>
      <c r="W98" s="217"/>
      <c r="X98" s="217"/>
      <c r="Y98" s="217"/>
      <c r="Z98" s="217"/>
      <c r="AA98" s="70"/>
      <c r="AB98" s="252" t="str">
        <f t="shared" si="29"/>
        <v/>
      </c>
      <c r="AC98" s="253" t="str">
        <f t="shared" si="30"/>
        <v/>
      </c>
      <c r="AD98" s="253" t="str">
        <f>IF(H98&lt;=Parameters!$H$32,N98,"Not S.L.")</f>
        <v/>
      </c>
      <c r="AE98" s="253" t="str">
        <f t="shared" si="31"/>
        <v/>
      </c>
      <c r="AF98" s="70"/>
      <c r="AG98" s="70"/>
      <c r="AH98" s="70"/>
      <c r="AI98" s="70"/>
      <c r="AJ98" s="70"/>
      <c r="AK98" s="70"/>
      <c r="AL98" s="70"/>
      <c r="AM98" s="70"/>
      <c r="AN98" s="70"/>
      <c r="AO98" s="70"/>
      <c r="AP98" s="70"/>
      <c r="AQ98" s="70"/>
      <c r="AR98" s="70"/>
      <c r="AS98" s="70"/>
      <c r="AT98" s="70"/>
      <c r="AU98" s="70"/>
      <c r="AV98" s="70"/>
      <c r="AW98" s="70"/>
      <c r="AX98" s="70"/>
      <c r="AY98" s="70"/>
      <c r="AZ98" s="70"/>
      <c r="BA98" s="70"/>
      <c r="BC98" s="42" t="str">
        <f>IF(E98="F",(A98*D98),IF(E98="c",(J98*((100+Parameters!$C$13)/100)^M98),IF(E98="h",(J98*((100+Parameters!$C$13)/100)^M98),"")))</f>
        <v/>
      </c>
      <c r="BD98" s="231"/>
      <c r="BE98" s="144" t="str">
        <f>IF(E98="F",(A98*D98*F98),IF(E98="c",((A98*D98*F98)*((100+Parameters!$C$13)/100)^M98),IF(E98="h",((J98)*((100+Parameters!$C$13)/100)^M98),"")))</f>
        <v/>
      </c>
      <c r="BF98" s="69">
        <f t="shared" si="32"/>
        <v>0</v>
      </c>
      <c r="BG98" s="1"/>
      <c r="BH98" s="2">
        <f t="shared" si="33"/>
        <v>0</v>
      </c>
      <c r="BI98" s="2">
        <f t="shared" si="34"/>
        <v>0</v>
      </c>
      <c r="BJ98" s="2">
        <f t="shared" si="35"/>
        <v>0</v>
      </c>
      <c r="BL98" s="164" t="str">
        <f t="shared" si="36"/>
        <v/>
      </c>
      <c r="BM98" s="164" t="str">
        <f t="shared" si="37"/>
        <v/>
      </c>
      <c r="BN98" s="164" t="str">
        <f t="shared" si="38"/>
        <v/>
      </c>
      <c r="BO98" s="164" t="str">
        <f t="shared" si="39"/>
        <v/>
      </c>
      <c r="BP98" s="164" t="str">
        <f t="shared" si="40"/>
        <v/>
      </c>
      <c r="BQ98" s="164"/>
      <c r="BR98" s="164">
        <f>IF(A98="",0,((PMT(Parameters!$C$11/100,M98,,(N98*O98))*-1)-(R98/M98)))</f>
        <v>0</v>
      </c>
    </row>
    <row r="99" spans="1:70" ht="16.5" customHeight="1" x14ac:dyDescent="0.2">
      <c r="A99" s="195"/>
      <c r="B99" s="327" t="str">
        <f>IF('Asset Management'!B97="","",'Asset Management'!B97)</f>
        <v/>
      </c>
      <c r="C99" s="326" t="str">
        <f>IF('Asset Management'!C97="","",'Asset Management'!C97)</f>
        <v/>
      </c>
      <c r="D99" s="89"/>
      <c r="E99" s="88"/>
      <c r="F99" s="229">
        <v>1</v>
      </c>
      <c r="G99" s="90" t="str">
        <f>IF(E99="C",(A99*D99*F99*((100-Parameters!$C$12)/100)^I99),IF(E99="H",(A99*D99*F99),IF(E99="F",(A99*D99*F99*((100-Parameters!$C$12)/100)^I99),"")))</f>
        <v/>
      </c>
      <c r="H99" s="91"/>
      <c r="I99" s="92" t="str">
        <f t="shared" si="24"/>
        <v/>
      </c>
      <c r="J99" s="92" t="str">
        <f>IF(E99="H",(A99*D99*F99*((100+Parameters!$C$12)/100)^I99),IF(E99="C",(A99*D99*F99),IF(E99="F",(A99*D99*F99*((100-Parameters!$C$13)/100)^M99),"")))</f>
        <v/>
      </c>
      <c r="K99" s="92" t="str">
        <f t="shared" si="25"/>
        <v/>
      </c>
      <c r="L99" s="92" t="str">
        <f>IF('Asset Management'!J97="","",'Asset Management'!J97)</f>
        <v/>
      </c>
      <c r="M99" s="91"/>
      <c r="N99" s="92" t="str">
        <f t="shared" si="26"/>
        <v/>
      </c>
      <c r="O99" s="86">
        <f>IF(BE99&lt;&gt;"",VLOOKUP(BE99,Parameters!$A$22:$D$26,3),0)</f>
        <v>0</v>
      </c>
      <c r="P99" s="86">
        <f>IF(BE99&lt;&gt;"",VLOOKUP(BE99,Parameters!$A$22:$D$26,4),0)</f>
        <v>0</v>
      </c>
      <c r="Q99" s="190">
        <f t="shared" si="27"/>
        <v>1</v>
      </c>
      <c r="R99" s="159">
        <f t="shared" si="28"/>
        <v>0</v>
      </c>
      <c r="S99" s="159">
        <f>IF(M99=0,0,IF(BE99&lt;Parameters!$B$28,"Not Cap.",BR99))</f>
        <v>0</v>
      </c>
      <c r="T99" s="25"/>
      <c r="U99" s="216"/>
      <c r="V99" s="217"/>
      <c r="W99" s="217"/>
      <c r="X99" s="217"/>
      <c r="Y99" s="217"/>
      <c r="Z99" s="217"/>
      <c r="AA99" s="70"/>
      <c r="AB99" s="252" t="str">
        <f t="shared" si="29"/>
        <v/>
      </c>
      <c r="AC99" s="253" t="str">
        <f t="shared" si="30"/>
        <v/>
      </c>
      <c r="AD99" s="253" t="str">
        <f>IF(H99&lt;=Parameters!$H$32,N99,"Not S.L.")</f>
        <v/>
      </c>
      <c r="AE99" s="253" t="str">
        <f t="shared" si="31"/>
        <v/>
      </c>
      <c r="AF99" s="70"/>
      <c r="AG99" s="70"/>
      <c r="AH99" s="70"/>
      <c r="AI99" s="70"/>
      <c r="AJ99" s="70"/>
      <c r="AK99" s="70"/>
      <c r="AL99" s="70"/>
      <c r="AM99" s="70"/>
      <c r="AN99" s="70"/>
      <c r="AO99" s="70"/>
      <c r="AP99" s="70"/>
      <c r="AQ99" s="70"/>
      <c r="AR99" s="70"/>
      <c r="AS99" s="70"/>
      <c r="AT99" s="70"/>
      <c r="AU99" s="70"/>
      <c r="AV99" s="70"/>
      <c r="AW99" s="70"/>
      <c r="AX99" s="70"/>
      <c r="AY99" s="70"/>
      <c r="AZ99" s="70"/>
      <c r="BA99" s="70"/>
      <c r="BC99" s="42" t="str">
        <f>IF(E99="F",(A99*D99),IF(E99="c",(J99*((100+Parameters!$C$13)/100)^M99),IF(E99="h",(J99*((100+Parameters!$C$13)/100)^M99),"")))</f>
        <v/>
      </c>
      <c r="BD99" s="231"/>
      <c r="BE99" s="144" t="str">
        <f>IF(E99="F",(A99*D99*F99),IF(E99="c",((A99*D99*F99)*((100+Parameters!$C$13)/100)^M99),IF(E99="h",((J99)*((100+Parameters!$C$13)/100)^M99),"")))</f>
        <v/>
      </c>
      <c r="BF99" s="69">
        <f t="shared" si="32"/>
        <v>0</v>
      </c>
      <c r="BG99" s="1"/>
      <c r="BH99" s="2">
        <f t="shared" si="33"/>
        <v>0</v>
      </c>
      <c r="BI99" s="2">
        <f t="shared" si="34"/>
        <v>0</v>
      </c>
      <c r="BJ99" s="2">
        <f t="shared" si="35"/>
        <v>0</v>
      </c>
      <c r="BL99" s="164" t="str">
        <f t="shared" si="36"/>
        <v/>
      </c>
      <c r="BM99" s="164" t="str">
        <f t="shared" si="37"/>
        <v/>
      </c>
      <c r="BN99" s="164" t="str">
        <f t="shared" si="38"/>
        <v/>
      </c>
      <c r="BO99" s="164" t="str">
        <f t="shared" si="39"/>
        <v/>
      </c>
      <c r="BP99" s="164" t="str">
        <f t="shared" si="40"/>
        <v/>
      </c>
      <c r="BQ99" s="164"/>
      <c r="BR99" s="164">
        <f>IF(A99="",0,((PMT(Parameters!$C$11/100,M99,,(N99*O99))*-1)-(R99/M99)))</f>
        <v>0</v>
      </c>
    </row>
    <row r="100" spans="1:70" ht="16.5" customHeight="1" x14ac:dyDescent="0.2">
      <c r="A100" s="195"/>
      <c r="B100" s="327" t="str">
        <f>IF('Asset Management'!B98="","",'Asset Management'!B98)</f>
        <v/>
      </c>
      <c r="C100" s="326" t="str">
        <f>IF('Asset Management'!C98="","",'Asset Management'!C98)</f>
        <v/>
      </c>
      <c r="D100" s="89"/>
      <c r="E100" s="88"/>
      <c r="F100" s="229">
        <v>1</v>
      </c>
      <c r="G100" s="90" t="str">
        <f>IF(E100="C",(A100*D100*F100*((100-Parameters!$C$12)/100)^I100),IF(E100="H",(A100*D100*F100),IF(E100="F",(A100*D100*F100*((100-Parameters!$C$12)/100)^I100),"")))</f>
        <v/>
      </c>
      <c r="H100" s="91"/>
      <c r="I100" s="92" t="str">
        <f t="shared" si="24"/>
        <v/>
      </c>
      <c r="J100" s="92" t="str">
        <f>IF(E100="H",(A100*D100*F100*((100+Parameters!$C$12)/100)^I100),IF(E100="C",(A100*D100*F100),IF(E100="F",(A100*D100*F100*((100-Parameters!$C$13)/100)^M100),"")))</f>
        <v/>
      </c>
      <c r="K100" s="92" t="str">
        <f t="shared" si="25"/>
        <v/>
      </c>
      <c r="L100" s="92" t="str">
        <f>IF('Asset Management'!J98="","",'Asset Management'!J98)</f>
        <v/>
      </c>
      <c r="M100" s="91"/>
      <c r="N100" s="92" t="str">
        <f t="shared" si="26"/>
        <v/>
      </c>
      <c r="O100" s="86">
        <f>IF(BE100&lt;&gt;"",VLOOKUP(BE100,Parameters!$A$22:$D$26,3),0)</f>
        <v>0</v>
      </c>
      <c r="P100" s="86">
        <f>IF(BE100&lt;&gt;"",VLOOKUP(BE100,Parameters!$A$22:$D$26,4),0)</f>
        <v>0</v>
      </c>
      <c r="Q100" s="190">
        <f t="shared" si="27"/>
        <v>1</v>
      </c>
      <c r="R100" s="159">
        <f t="shared" si="28"/>
        <v>0</v>
      </c>
      <c r="S100" s="159">
        <f>IF(M100=0,0,IF(BE100&lt;Parameters!$B$28,"Not Cap.",BR100))</f>
        <v>0</v>
      </c>
      <c r="T100" s="25"/>
      <c r="U100" s="216"/>
      <c r="V100" s="217"/>
      <c r="W100" s="217"/>
      <c r="X100" s="217"/>
      <c r="Y100" s="217"/>
      <c r="Z100" s="217"/>
      <c r="AA100" s="70"/>
      <c r="AB100" s="252" t="str">
        <f t="shared" si="29"/>
        <v/>
      </c>
      <c r="AC100" s="253" t="str">
        <f t="shared" si="30"/>
        <v/>
      </c>
      <c r="AD100" s="253" t="str">
        <f>IF(H100&lt;=Parameters!$H$32,N100,"Not S.L.")</f>
        <v/>
      </c>
      <c r="AE100" s="253" t="str">
        <f t="shared" si="31"/>
        <v/>
      </c>
      <c r="AF100" s="70"/>
      <c r="AG100" s="70"/>
      <c r="AH100" s="70"/>
      <c r="AI100" s="70"/>
      <c r="AJ100" s="70"/>
      <c r="AK100" s="70"/>
      <c r="AL100" s="70"/>
      <c r="AM100" s="70"/>
      <c r="AN100" s="70"/>
      <c r="AO100" s="70"/>
      <c r="AP100" s="70"/>
      <c r="AQ100" s="70"/>
      <c r="AR100" s="70"/>
      <c r="AS100" s="70"/>
      <c r="AT100" s="70"/>
      <c r="AU100" s="70"/>
      <c r="AV100" s="70"/>
      <c r="AW100" s="70"/>
      <c r="AX100" s="70"/>
      <c r="AY100" s="70"/>
      <c r="AZ100" s="70"/>
      <c r="BA100" s="70"/>
      <c r="BC100" s="42" t="str">
        <f>IF(E100="F",(A100*D100),IF(E100="c",(J100*((100+Parameters!$C$13)/100)^M100),IF(E100="h",(J100*((100+Parameters!$C$13)/100)^M100),"")))</f>
        <v/>
      </c>
      <c r="BD100" s="231"/>
      <c r="BE100" s="144" t="str">
        <f>IF(E100="F",(A100*D100*F100),IF(E100="c",((A100*D100*F100)*((100+Parameters!$C$13)/100)^M100),IF(E100="h",((J100)*((100+Parameters!$C$13)/100)^M100),"")))</f>
        <v/>
      </c>
      <c r="BF100" s="69">
        <f t="shared" si="32"/>
        <v>0</v>
      </c>
      <c r="BG100" s="1"/>
      <c r="BH100" s="2">
        <f t="shared" si="33"/>
        <v>0</v>
      </c>
      <c r="BI100" s="2">
        <f t="shared" si="34"/>
        <v>0</v>
      </c>
      <c r="BJ100" s="2">
        <f t="shared" si="35"/>
        <v>0</v>
      </c>
      <c r="BL100" s="164" t="str">
        <f t="shared" si="36"/>
        <v/>
      </c>
      <c r="BM100" s="164" t="str">
        <f t="shared" si="37"/>
        <v/>
      </c>
      <c r="BN100" s="164" t="str">
        <f t="shared" si="38"/>
        <v/>
      </c>
      <c r="BO100" s="164" t="str">
        <f t="shared" si="39"/>
        <v/>
      </c>
      <c r="BP100" s="164" t="str">
        <f t="shared" si="40"/>
        <v/>
      </c>
      <c r="BQ100" s="164"/>
      <c r="BR100" s="164">
        <f>IF(A100="",0,((PMT(Parameters!$C$11/100,M100,,(N100*O100))*-1)-(R100/M100)))</f>
        <v>0</v>
      </c>
    </row>
    <row r="101" spans="1:70" ht="16.5" customHeight="1" x14ac:dyDescent="0.2">
      <c r="A101" s="195"/>
      <c r="B101" s="327" t="str">
        <f>IF('Asset Management'!B99="","",'Asset Management'!B99)</f>
        <v/>
      </c>
      <c r="C101" s="326" t="str">
        <f>IF('Asset Management'!C99="","",'Asset Management'!C99)</f>
        <v/>
      </c>
      <c r="D101" s="89"/>
      <c r="E101" s="88"/>
      <c r="F101" s="229">
        <v>1</v>
      </c>
      <c r="G101" s="90" t="str">
        <f>IF(E101="C",(A101*D101*F101*((100-Parameters!$C$12)/100)^I101),IF(E101="H",(A101*D101*F101),IF(E101="F",(A101*D101*F101*((100-Parameters!$C$12)/100)^I101),"")))</f>
        <v/>
      </c>
      <c r="H101" s="91"/>
      <c r="I101" s="92" t="str">
        <f t="shared" si="24"/>
        <v/>
      </c>
      <c r="J101" s="92" t="str">
        <f>IF(E101="H",(A101*D101*F101*((100+Parameters!$C$12)/100)^I101),IF(E101="C",(A101*D101*F101),IF(E101="F",(A101*D101*F101*((100-Parameters!$C$13)/100)^M101),"")))</f>
        <v/>
      </c>
      <c r="K101" s="92" t="str">
        <f t="shared" si="25"/>
        <v/>
      </c>
      <c r="L101" s="92" t="str">
        <f>IF('Asset Management'!J99="","",'Asset Management'!J99)</f>
        <v/>
      </c>
      <c r="M101" s="91" t="s">
        <v>157</v>
      </c>
      <c r="N101" s="92" t="str">
        <f t="shared" si="26"/>
        <v/>
      </c>
      <c r="O101" s="86">
        <f>IF(BE101&lt;&gt;"",VLOOKUP(BE101,Parameters!$A$22:$D$26,3),0)</f>
        <v>0</v>
      </c>
      <c r="P101" s="86">
        <f>IF(BE101&lt;&gt;"",VLOOKUP(BE101,Parameters!$A$22:$D$26,4),0)</f>
        <v>0</v>
      </c>
      <c r="Q101" s="190">
        <f t="shared" si="27"/>
        <v>1</v>
      </c>
      <c r="R101" s="159">
        <f t="shared" si="28"/>
        <v>0</v>
      </c>
      <c r="S101" s="159">
        <f>IF(M101=0,0,IF(BE101&lt;Parameters!$B$28,"Not Cap.",BR101))</f>
        <v>0</v>
      </c>
      <c r="T101" s="25"/>
      <c r="U101" s="216"/>
      <c r="V101" s="217"/>
      <c r="W101" s="217"/>
      <c r="X101" s="217"/>
      <c r="Y101" s="217"/>
      <c r="Z101" s="217"/>
      <c r="AA101" s="70"/>
      <c r="AB101" s="252" t="str">
        <f t="shared" si="29"/>
        <v/>
      </c>
      <c r="AC101" s="253" t="str">
        <f t="shared" si="30"/>
        <v/>
      </c>
      <c r="AD101" s="253" t="str">
        <f>IF(H101&lt;=Parameters!$H$32,N101,"Not S.L.")</f>
        <v/>
      </c>
      <c r="AE101" s="253" t="str">
        <f t="shared" si="31"/>
        <v/>
      </c>
      <c r="AF101" s="70"/>
      <c r="AG101" s="70"/>
      <c r="AH101" s="70"/>
      <c r="AI101" s="70"/>
      <c r="AJ101" s="70"/>
      <c r="AK101" s="70"/>
      <c r="AL101" s="70"/>
      <c r="AM101" s="70"/>
      <c r="AN101" s="70"/>
      <c r="AO101" s="70"/>
      <c r="AP101" s="70"/>
      <c r="AQ101" s="70"/>
      <c r="AR101" s="70"/>
      <c r="AS101" s="70"/>
      <c r="AT101" s="70"/>
      <c r="AU101" s="70"/>
      <c r="AV101" s="70"/>
      <c r="AW101" s="70"/>
      <c r="AX101" s="70"/>
      <c r="AY101" s="70"/>
      <c r="AZ101" s="70"/>
      <c r="BA101" s="70"/>
      <c r="BC101" s="42" t="str">
        <f>IF(E101="F",(A101*D101),IF(E101="c",(J101*((100+Parameters!$C$13)/100)^M101),IF(E101="h",(J101*((100+Parameters!$C$13)/100)^M101),"")))</f>
        <v/>
      </c>
      <c r="BD101" s="231"/>
      <c r="BE101" s="144" t="str">
        <f>IF(E101="F",(A101*D101*F101),IF(E101="c",((A101*D101*F101)*((100+Parameters!$C$13)/100)^M101),IF(E101="h",((J101)*((100+Parameters!$C$13)/100)^M101),"")))</f>
        <v/>
      </c>
      <c r="BF101" s="69">
        <f t="shared" si="32"/>
        <v>0</v>
      </c>
      <c r="BG101" s="1"/>
      <c r="BH101" s="2">
        <f t="shared" si="33"/>
        <v>0</v>
      </c>
      <c r="BI101" s="2">
        <f t="shared" si="34"/>
        <v>0</v>
      </c>
      <c r="BJ101" s="2">
        <f t="shared" si="35"/>
        <v>0</v>
      </c>
      <c r="BL101" s="164" t="str">
        <f t="shared" si="36"/>
        <v/>
      </c>
      <c r="BM101" s="164" t="str">
        <f t="shared" si="37"/>
        <v/>
      </c>
      <c r="BN101" s="164" t="str">
        <f t="shared" si="38"/>
        <v/>
      </c>
      <c r="BO101" s="164" t="str">
        <f t="shared" si="39"/>
        <v/>
      </c>
      <c r="BP101" s="164" t="str">
        <f t="shared" si="40"/>
        <v/>
      </c>
      <c r="BQ101" s="164"/>
      <c r="BR101" s="164">
        <f>IF(A101="",0,((PMT(Parameters!$C$11/100,M101,,(N101*O101))*-1)-(R101/M101)))</f>
        <v>0</v>
      </c>
    </row>
    <row r="102" spans="1:70" ht="16.5" customHeight="1" x14ac:dyDescent="0.2">
      <c r="A102" s="195"/>
      <c r="B102" s="327" t="str">
        <f>IF('Asset Management'!B100="","",'Asset Management'!B100)</f>
        <v/>
      </c>
      <c r="C102" s="326" t="str">
        <f>IF('Asset Management'!C100="","",'Asset Management'!C100)</f>
        <v/>
      </c>
      <c r="D102" s="89"/>
      <c r="E102" s="88"/>
      <c r="F102" s="229">
        <v>1</v>
      </c>
      <c r="G102" s="90" t="str">
        <f>IF(E102="C",(A102*D102*F102*((100-Parameters!$C$12)/100)^I102),IF(E102="H",(A102*D102*F102),IF(E102="F",(A102*D102*F102*((100-Parameters!$C$12)/100)^I102),"")))</f>
        <v/>
      </c>
      <c r="H102" s="91"/>
      <c r="I102" s="92" t="str">
        <f t="shared" si="24"/>
        <v/>
      </c>
      <c r="J102" s="92" t="str">
        <f>IF(E102="H",(A102*D102*F102*((100+Parameters!$C$12)/100)^I102),IF(E102="C",(A102*D102*F102),IF(E102="F",(A102*D102*F102*((100-Parameters!$C$13)/100)^M102),"")))</f>
        <v/>
      </c>
      <c r="K102" s="92" t="str">
        <f t="shared" si="25"/>
        <v/>
      </c>
      <c r="L102" s="92" t="str">
        <f>IF('Asset Management'!J100="","",'Asset Management'!J100)</f>
        <v/>
      </c>
      <c r="M102" s="91"/>
      <c r="N102" s="92" t="str">
        <f t="shared" si="26"/>
        <v/>
      </c>
      <c r="O102" s="86">
        <f>IF(BE102&lt;&gt;"",VLOOKUP(BE102,Parameters!$A$22:$D$26,3),0)</f>
        <v>0</v>
      </c>
      <c r="P102" s="86">
        <f>IF(BE102&lt;&gt;"",VLOOKUP(BE102,Parameters!$A$22:$D$26,4),0)</f>
        <v>0</v>
      </c>
      <c r="Q102" s="190">
        <f t="shared" si="27"/>
        <v>1</v>
      </c>
      <c r="R102" s="159">
        <f t="shared" si="28"/>
        <v>0</v>
      </c>
      <c r="S102" s="159">
        <f>IF(M102=0,0,IF(BE102&lt;Parameters!$B$28,"Not Cap.",BR102))</f>
        <v>0</v>
      </c>
      <c r="T102" s="25"/>
      <c r="U102" s="216"/>
      <c r="V102" s="217"/>
      <c r="W102" s="217"/>
      <c r="X102" s="217"/>
      <c r="Y102" s="217"/>
      <c r="Z102" s="217"/>
      <c r="AA102" s="70"/>
      <c r="AB102" s="252" t="str">
        <f t="shared" si="29"/>
        <v/>
      </c>
      <c r="AC102" s="253" t="str">
        <f t="shared" si="30"/>
        <v/>
      </c>
      <c r="AD102" s="253" t="str">
        <f>IF(H102&lt;=Parameters!$H$32,N102,"Not S.L.")</f>
        <v/>
      </c>
      <c r="AE102" s="253" t="str">
        <f t="shared" si="31"/>
        <v/>
      </c>
      <c r="AF102" s="70"/>
      <c r="AG102" s="70"/>
      <c r="AH102" s="70"/>
      <c r="AI102" s="70"/>
      <c r="AJ102" s="70"/>
      <c r="AK102" s="70"/>
      <c r="AL102" s="70"/>
      <c r="AM102" s="70"/>
      <c r="AN102" s="70"/>
      <c r="AO102" s="70"/>
      <c r="AP102" s="70"/>
      <c r="AQ102" s="70"/>
      <c r="AR102" s="70"/>
      <c r="AS102" s="70"/>
      <c r="AT102" s="70"/>
      <c r="AU102" s="70"/>
      <c r="AV102" s="70"/>
      <c r="AW102" s="70"/>
      <c r="AX102" s="70"/>
      <c r="AY102" s="70"/>
      <c r="AZ102" s="70"/>
      <c r="BA102" s="70"/>
      <c r="BC102" s="42" t="str">
        <f>IF(E102="F",(A102*D102),IF(E102="c",(J102*((100+Parameters!$C$13)/100)^M102),IF(E102="h",(J102*((100+Parameters!$C$13)/100)^M102),"")))</f>
        <v/>
      </c>
      <c r="BD102" s="231"/>
      <c r="BE102" s="144" t="str">
        <f>IF(E102="F",(A102*D102*F102),IF(E102="c",((A102*D102*F102)*((100+Parameters!$C$13)/100)^M102),IF(E102="h",((J102)*((100+Parameters!$C$13)/100)^M102),"")))</f>
        <v/>
      </c>
      <c r="BF102" s="69">
        <f t="shared" si="32"/>
        <v>0</v>
      </c>
      <c r="BG102" s="1"/>
      <c r="BH102" s="2">
        <f t="shared" si="33"/>
        <v>0</v>
      </c>
      <c r="BI102" s="2">
        <f t="shared" si="34"/>
        <v>0</v>
      </c>
      <c r="BJ102" s="2">
        <f t="shared" si="35"/>
        <v>0</v>
      </c>
      <c r="BL102" s="164" t="str">
        <f t="shared" si="36"/>
        <v/>
      </c>
      <c r="BM102" s="164" t="str">
        <f t="shared" si="37"/>
        <v/>
      </c>
      <c r="BN102" s="164" t="str">
        <f t="shared" si="38"/>
        <v/>
      </c>
      <c r="BO102" s="164" t="str">
        <f t="shared" si="39"/>
        <v/>
      </c>
      <c r="BP102" s="164" t="str">
        <f t="shared" si="40"/>
        <v/>
      </c>
      <c r="BQ102" s="164"/>
      <c r="BR102" s="164">
        <f>IF(A102="",0,((PMT(Parameters!$C$11/100,M102,,(N102*O102))*-1)-(R102/M102)))</f>
        <v>0</v>
      </c>
    </row>
    <row r="103" spans="1:70" ht="16.5" customHeight="1" x14ac:dyDescent="0.2">
      <c r="A103" s="195"/>
      <c r="B103" s="327" t="str">
        <f>IF('Asset Management'!B101="","",'Asset Management'!B101)</f>
        <v/>
      </c>
      <c r="C103" s="326" t="str">
        <f>IF('Asset Management'!C101="","",'Asset Management'!C101)</f>
        <v/>
      </c>
      <c r="D103" s="89"/>
      <c r="E103" s="88"/>
      <c r="F103" s="229">
        <v>1</v>
      </c>
      <c r="G103" s="90" t="str">
        <f>IF(E103="C",(A103*D103*F103*((100-Parameters!$C$12)/100)^I103),IF(E103="H",(A103*D103*F103),IF(E103="F",(A103*D103*F103*((100-Parameters!$C$12)/100)^I103),"")))</f>
        <v/>
      </c>
      <c r="H103" s="91"/>
      <c r="I103" s="92" t="str">
        <f t="shared" si="24"/>
        <v/>
      </c>
      <c r="J103" s="92" t="str">
        <f>IF(E103="H",(A103*D103*F103*((100+Parameters!$C$12)/100)^I103),IF(E103="C",(A103*D103*F103),IF(E103="F",(A103*D103*F103*((100-Parameters!$C$13)/100)^M103),"")))</f>
        <v/>
      </c>
      <c r="K103" s="92" t="str">
        <f t="shared" si="25"/>
        <v/>
      </c>
      <c r="L103" s="92" t="str">
        <f>IF('Asset Management'!J101="","",'Asset Management'!J101)</f>
        <v/>
      </c>
      <c r="M103" s="91"/>
      <c r="N103" s="92" t="str">
        <f t="shared" si="26"/>
        <v/>
      </c>
      <c r="O103" s="86">
        <f>IF(BE103&lt;&gt;"",VLOOKUP(BE103,Parameters!$A$22:$D$26,3),0)</f>
        <v>0</v>
      </c>
      <c r="P103" s="86">
        <f>IF(BE103&lt;&gt;"",VLOOKUP(BE103,Parameters!$A$22:$D$26,4),0)</f>
        <v>0</v>
      </c>
      <c r="Q103" s="190">
        <f t="shared" si="27"/>
        <v>1</v>
      </c>
      <c r="R103" s="159">
        <f t="shared" si="28"/>
        <v>0</v>
      </c>
      <c r="S103" s="159">
        <f>IF(M103=0,0,IF(BE103&lt;Parameters!$B$28,"Not Cap.",BR103))</f>
        <v>0</v>
      </c>
      <c r="T103" s="25"/>
      <c r="U103" s="216"/>
      <c r="V103" s="217"/>
      <c r="W103" s="217"/>
      <c r="X103" s="217"/>
      <c r="Y103" s="217"/>
      <c r="Z103" s="217"/>
      <c r="AA103" s="70"/>
      <c r="AB103" s="252" t="str">
        <f t="shared" si="29"/>
        <v/>
      </c>
      <c r="AC103" s="253" t="str">
        <f t="shared" si="30"/>
        <v/>
      </c>
      <c r="AD103" s="253" t="str">
        <f>IF(H103&lt;=Parameters!$H$32,N103,"Not S.L.")</f>
        <v/>
      </c>
      <c r="AE103" s="253" t="str">
        <f t="shared" si="31"/>
        <v/>
      </c>
      <c r="AF103" s="70"/>
      <c r="AG103" s="70"/>
      <c r="AH103" s="70"/>
      <c r="AI103" s="70"/>
      <c r="AJ103" s="70"/>
      <c r="AK103" s="70"/>
      <c r="AL103" s="70"/>
      <c r="AM103" s="70"/>
      <c r="AN103" s="70"/>
      <c r="AO103" s="70"/>
      <c r="AP103" s="70"/>
      <c r="AQ103" s="70"/>
      <c r="AR103" s="70"/>
      <c r="AS103" s="70"/>
      <c r="AT103" s="70"/>
      <c r="AU103" s="70"/>
      <c r="AV103" s="70"/>
      <c r="AW103" s="70"/>
      <c r="AX103" s="70"/>
      <c r="AY103" s="70"/>
      <c r="AZ103" s="70"/>
      <c r="BA103" s="70"/>
      <c r="BC103" s="42" t="str">
        <f>IF(E103="F",(A103*D103),IF(E103="c",(J103*((100+Parameters!$C$13)/100)^M103),IF(E103="h",(J103*((100+Parameters!$C$13)/100)^M103),"")))</f>
        <v/>
      </c>
      <c r="BD103" s="231"/>
      <c r="BE103" s="144" t="str">
        <f>IF(E103="F",(A103*D103*F103),IF(E103="c",((A103*D103*F103)*((100+Parameters!$C$13)/100)^M103),IF(E103="h",((J103)*((100+Parameters!$C$13)/100)^M103),"")))</f>
        <v/>
      </c>
      <c r="BF103" s="69">
        <f t="shared" si="32"/>
        <v>0</v>
      </c>
      <c r="BG103" s="1"/>
      <c r="BH103" s="2">
        <f t="shared" si="33"/>
        <v>0</v>
      </c>
      <c r="BI103" s="2">
        <f t="shared" si="34"/>
        <v>0</v>
      </c>
      <c r="BJ103" s="2">
        <f t="shared" si="35"/>
        <v>0</v>
      </c>
      <c r="BL103" s="164" t="str">
        <f t="shared" si="36"/>
        <v/>
      </c>
      <c r="BM103" s="164" t="str">
        <f t="shared" si="37"/>
        <v/>
      </c>
      <c r="BN103" s="164" t="str">
        <f t="shared" si="38"/>
        <v/>
      </c>
      <c r="BO103" s="164" t="str">
        <f t="shared" si="39"/>
        <v/>
      </c>
      <c r="BP103" s="164" t="str">
        <f t="shared" si="40"/>
        <v/>
      </c>
      <c r="BQ103" s="164"/>
      <c r="BR103" s="164">
        <f>IF(A103="",0,((PMT(Parameters!$C$11/100,M103,,(N103*O103))*-1)-(R103/M103)))</f>
        <v>0</v>
      </c>
    </row>
    <row r="104" spans="1:70" ht="16.5" customHeight="1" x14ac:dyDescent="0.2">
      <c r="A104" s="195"/>
      <c r="B104" s="327" t="str">
        <f>IF('Asset Management'!B102="","",'Asset Management'!B102)</f>
        <v/>
      </c>
      <c r="C104" s="326" t="str">
        <f>IF('Asset Management'!C102="","",'Asset Management'!C102)</f>
        <v/>
      </c>
      <c r="D104" s="89"/>
      <c r="E104" s="88"/>
      <c r="F104" s="229">
        <v>1</v>
      </c>
      <c r="G104" s="90" t="str">
        <f>IF(E104="C",(A104*D104*F104*((100-Parameters!$C$12)/100)^I104),IF(E104="H",(A104*D104*F104),IF(E104="F",(A104*D104*F104*((100-Parameters!$C$12)/100)^I104),"")))</f>
        <v/>
      </c>
      <c r="H104" s="91"/>
      <c r="I104" s="92" t="str">
        <f t="shared" si="24"/>
        <v/>
      </c>
      <c r="J104" s="92" t="str">
        <f>IF(E104="H",(A104*D104*F104*((100+Parameters!$C$12)/100)^I104),IF(E104="C",(A104*D104*F104),IF(E104="F",(A104*D104*F104*((100-Parameters!$C$13)/100)^M104),"")))</f>
        <v/>
      </c>
      <c r="K104" s="92" t="str">
        <f t="shared" si="25"/>
        <v/>
      </c>
      <c r="L104" s="92" t="str">
        <f>IF('Asset Management'!J102="","",'Asset Management'!J102)</f>
        <v/>
      </c>
      <c r="M104" s="91"/>
      <c r="N104" s="92" t="str">
        <f t="shared" si="26"/>
        <v/>
      </c>
      <c r="O104" s="86">
        <f>IF(BE104&lt;&gt;"",VLOOKUP(BE104,Parameters!$A$22:$D$26,3),0)</f>
        <v>0</v>
      </c>
      <c r="P104" s="86">
        <f>IF(BE104&lt;&gt;"",VLOOKUP(BE104,Parameters!$A$22:$D$26,4),0)</f>
        <v>0</v>
      </c>
      <c r="Q104" s="190">
        <f t="shared" si="27"/>
        <v>1</v>
      </c>
      <c r="R104" s="159">
        <f t="shared" si="28"/>
        <v>0</v>
      </c>
      <c r="S104" s="159">
        <f>IF(M104=0,0,IF(BE104&lt;Parameters!$B$28,"Not Cap.",BR104))</f>
        <v>0</v>
      </c>
      <c r="T104" s="25"/>
      <c r="U104" s="216"/>
      <c r="V104" s="217"/>
      <c r="W104" s="217"/>
      <c r="X104" s="217"/>
      <c r="Y104" s="217"/>
      <c r="Z104" s="217"/>
      <c r="AA104" s="70"/>
      <c r="AB104" s="252" t="str">
        <f t="shared" si="29"/>
        <v/>
      </c>
      <c r="AC104" s="253" t="str">
        <f t="shared" si="30"/>
        <v/>
      </c>
      <c r="AD104" s="253" t="str">
        <f>IF(H104&lt;=Parameters!$H$32,N104,"Not S.L.")</f>
        <v/>
      </c>
      <c r="AE104" s="253" t="str">
        <f t="shared" si="31"/>
        <v/>
      </c>
      <c r="AF104" s="70"/>
      <c r="AG104" s="70"/>
      <c r="AH104" s="70"/>
      <c r="AI104" s="70"/>
      <c r="AJ104" s="70"/>
      <c r="AK104" s="70"/>
      <c r="AL104" s="70"/>
      <c r="AM104" s="70"/>
      <c r="AN104" s="70"/>
      <c r="AO104" s="70"/>
      <c r="AP104" s="70"/>
      <c r="AQ104" s="70"/>
      <c r="AR104" s="70"/>
      <c r="AS104" s="70"/>
      <c r="AT104" s="70"/>
      <c r="AU104" s="70"/>
      <c r="AV104" s="70"/>
      <c r="AW104" s="70"/>
      <c r="AX104" s="70"/>
      <c r="AY104" s="70"/>
      <c r="AZ104" s="70"/>
      <c r="BA104" s="70"/>
      <c r="BC104" s="42" t="str">
        <f>IF(E104="F",(A104*D104),IF(E104="c",(J104*((100+Parameters!$C$13)/100)^M104),IF(E104="h",(J104*((100+Parameters!$C$13)/100)^M104),"")))</f>
        <v/>
      </c>
      <c r="BD104" s="231"/>
      <c r="BE104" s="144" t="str">
        <f>IF(E104="F",(A104*D104*F104),IF(E104="c",((A104*D104*F104)*((100+Parameters!$C$13)/100)^M104),IF(E104="h",((J104)*((100+Parameters!$C$13)/100)^M104),"")))</f>
        <v/>
      </c>
      <c r="BF104" s="69">
        <f t="shared" si="32"/>
        <v>0</v>
      </c>
      <c r="BG104" s="1"/>
      <c r="BH104" s="2">
        <f t="shared" si="33"/>
        <v>0</v>
      </c>
      <c r="BI104" s="2">
        <f t="shared" si="34"/>
        <v>0</v>
      </c>
      <c r="BJ104" s="2">
        <f t="shared" si="35"/>
        <v>0</v>
      </c>
      <c r="BL104" s="164" t="str">
        <f t="shared" si="36"/>
        <v/>
      </c>
      <c r="BM104" s="164" t="str">
        <f t="shared" si="37"/>
        <v/>
      </c>
      <c r="BN104" s="164" t="str">
        <f t="shared" si="38"/>
        <v/>
      </c>
      <c r="BO104" s="164" t="str">
        <f t="shared" si="39"/>
        <v/>
      </c>
      <c r="BP104" s="164" t="str">
        <f t="shared" si="40"/>
        <v/>
      </c>
      <c r="BQ104" s="164"/>
      <c r="BR104" s="164">
        <f>IF(A104="",0,((PMT(Parameters!$C$11/100,M104,,(N104*O104))*-1)-(R104/M104)))</f>
        <v>0</v>
      </c>
    </row>
    <row r="105" spans="1:70" ht="16.5" customHeight="1" x14ac:dyDescent="0.2">
      <c r="A105" s="195"/>
      <c r="B105" s="327" t="str">
        <f>IF('Asset Management'!B103="","",'Asset Management'!B103)</f>
        <v/>
      </c>
      <c r="C105" s="326" t="str">
        <f>IF('Asset Management'!C103="","",'Asset Management'!C103)</f>
        <v/>
      </c>
      <c r="D105" s="89"/>
      <c r="E105" s="88"/>
      <c r="F105" s="229">
        <v>1</v>
      </c>
      <c r="G105" s="90" t="str">
        <f>IF(E105="C",(A105*D105*F105*((100-Parameters!$C$12)/100)^I105),IF(E105="H",(A105*D105*F105),IF(E105="F",(A105*D105*F105*((100-Parameters!$C$12)/100)^I105),"")))</f>
        <v/>
      </c>
      <c r="H105" s="91"/>
      <c r="I105" s="92" t="str">
        <f t="shared" si="24"/>
        <v/>
      </c>
      <c r="J105" s="92" t="str">
        <f>IF(E105="H",(A105*D105*F105*((100+Parameters!$C$12)/100)^I105),IF(E105="C",(A105*D105*F105),IF(E105="F",(A105*D105*F105*((100-Parameters!$C$13)/100)^M105),"")))</f>
        <v/>
      </c>
      <c r="K105" s="92" t="str">
        <f t="shared" si="25"/>
        <v/>
      </c>
      <c r="L105" s="92" t="str">
        <f>IF('Asset Management'!J103="","",'Asset Management'!J103)</f>
        <v/>
      </c>
      <c r="M105" s="91"/>
      <c r="N105" s="92" t="str">
        <f t="shared" si="26"/>
        <v/>
      </c>
      <c r="O105" s="86">
        <f>IF(BE105&lt;&gt;"",VLOOKUP(BE105,Parameters!$A$22:$D$26,3),0)</f>
        <v>0</v>
      </c>
      <c r="P105" s="86">
        <f>IF(BE105&lt;&gt;"",VLOOKUP(BE105,Parameters!$A$22:$D$26,4),0)</f>
        <v>0</v>
      </c>
      <c r="Q105" s="190">
        <f t="shared" si="27"/>
        <v>1</v>
      </c>
      <c r="R105" s="159">
        <f t="shared" si="28"/>
        <v>0</v>
      </c>
      <c r="S105" s="159">
        <f>IF(M105=0,0,IF(BE105&lt;Parameters!$B$28,"Not Cap.",BR105))</f>
        <v>0</v>
      </c>
      <c r="T105" s="25"/>
      <c r="U105" s="216"/>
      <c r="V105" s="217"/>
      <c r="W105" s="217"/>
      <c r="X105" s="217"/>
      <c r="Y105" s="217"/>
      <c r="Z105" s="217"/>
      <c r="AA105" s="70"/>
      <c r="AB105" s="252" t="str">
        <f t="shared" si="29"/>
        <v/>
      </c>
      <c r="AC105" s="253" t="str">
        <f t="shared" si="30"/>
        <v/>
      </c>
      <c r="AD105" s="253" t="str">
        <f>IF(H105&lt;=Parameters!$H$32,N105,"Not S.L.")</f>
        <v/>
      </c>
      <c r="AE105" s="253" t="str">
        <f t="shared" si="31"/>
        <v/>
      </c>
      <c r="AF105" s="70"/>
      <c r="AG105" s="70"/>
      <c r="AH105" s="70"/>
      <c r="AI105" s="70"/>
      <c r="AJ105" s="70"/>
      <c r="AK105" s="70"/>
      <c r="AL105" s="70"/>
      <c r="AM105" s="70"/>
      <c r="AN105" s="70"/>
      <c r="AO105" s="70"/>
      <c r="AP105" s="70"/>
      <c r="AQ105" s="70"/>
      <c r="AR105" s="70"/>
      <c r="AS105" s="70"/>
      <c r="AT105" s="70"/>
      <c r="AU105" s="70"/>
      <c r="AV105" s="70"/>
      <c r="AW105" s="70"/>
      <c r="AX105" s="70"/>
      <c r="AY105" s="70"/>
      <c r="AZ105" s="70"/>
      <c r="BA105" s="70"/>
      <c r="BC105" s="42" t="str">
        <f>IF(E105="F",(A105*D105),IF(E105="c",(J105*((100+Parameters!$C$13)/100)^M105),IF(E105="h",(J105*((100+Parameters!$C$13)/100)^M105),"")))</f>
        <v/>
      </c>
      <c r="BD105" s="231"/>
      <c r="BE105" s="144" t="str">
        <f>IF(E105="F",(A105*D105*F105),IF(E105="c",((A105*D105*F105)*((100+Parameters!$C$13)/100)^M105),IF(E105="h",((J105)*((100+Parameters!$C$13)/100)^M105),"")))</f>
        <v/>
      </c>
      <c r="BF105" s="69">
        <f t="shared" si="32"/>
        <v>0</v>
      </c>
      <c r="BG105" s="1"/>
      <c r="BH105" s="2">
        <f t="shared" si="33"/>
        <v>0</v>
      </c>
      <c r="BI105" s="2">
        <f t="shared" si="34"/>
        <v>0</v>
      </c>
      <c r="BJ105" s="2">
        <f t="shared" si="35"/>
        <v>0</v>
      </c>
      <c r="BL105" s="164" t="str">
        <f t="shared" si="36"/>
        <v/>
      </c>
      <c r="BM105" s="164" t="str">
        <f t="shared" si="37"/>
        <v/>
      </c>
      <c r="BN105" s="164" t="str">
        <f t="shared" si="38"/>
        <v/>
      </c>
      <c r="BO105" s="164" t="str">
        <f t="shared" si="39"/>
        <v/>
      </c>
      <c r="BP105" s="164" t="str">
        <f t="shared" si="40"/>
        <v/>
      </c>
      <c r="BQ105" s="164"/>
      <c r="BR105" s="164">
        <f>IF(A105="",0,((PMT(Parameters!$C$11/100,M105,,(N105*O105))*-1)-(R105/M105)))</f>
        <v>0</v>
      </c>
    </row>
    <row r="106" spans="1:70" ht="16.5" customHeight="1" x14ac:dyDescent="0.2">
      <c r="A106" s="195"/>
      <c r="B106" s="327" t="str">
        <f>IF('Asset Management'!B104="","",'Asset Management'!B104)</f>
        <v/>
      </c>
      <c r="C106" s="326" t="str">
        <f>IF('Asset Management'!C104="","",'Asset Management'!C104)</f>
        <v/>
      </c>
      <c r="D106" s="89"/>
      <c r="E106" s="88"/>
      <c r="F106" s="229">
        <v>1</v>
      </c>
      <c r="G106" s="90" t="str">
        <f>IF(E106="C",(A106*D106*F106*((100-Parameters!$C$12)/100)^I106),IF(E106="H",(A106*D106*F106),IF(E106="F",(A106*D106*F106*((100-Parameters!$C$12)/100)^I106),"")))</f>
        <v/>
      </c>
      <c r="H106" s="91"/>
      <c r="I106" s="92" t="str">
        <f t="shared" si="24"/>
        <v/>
      </c>
      <c r="J106" s="92" t="str">
        <f>IF(E106="H",(A106*D106*F106*((100+Parameters!$C$12)/100)^I106),IF(E106="C",(A106*D106*F106),IF(E106="F",(A106*D106*F106*((100-Parameters!$C$13)/100)^M106),"")))</f>
        <v/>
      </c>
      <c r="K106" s="92" t="str">
        <f t="shared" si="25"/>
        <v/>
      </c>
      <c r="L106" s="92" t="str">
        <f>IF('Asset Management'!J104="","",'Asset Management'!J104)</f>
        <v/>
      </c>
      <c r="M106" s="91"/>
      <c r="N106" s="92" t="str">
        <f t="shared" si="26"/>
        <v/>
      </c>
      <c r="O106" s="86">
        <f>IF(BE106&lt;&gt;"",VLOOKUP(BE106,Parameters!$A$22:$D$26,3),0)</f>
        <v>0</v>
      </c>
      <c r="P106" s="86">
        <f>IF(BE106&lt;&gt;"",VLOOKUP(BE106,Parameters!$A$22:$D$26,4),0)</f>
        <v>0</v>
      </c>
      <c r="Q106" s="190">
        <f t="shared" si="27"/>
        <v>1</v>
      </c>
      <c r="R106" s="159">
        <f t="shared" si="28"/>
        <v>0</v>
      </c>
      <c r="S106" s="159">
        <f>IF(M106=0,0,IF(BE106&lt;Parameters!$B$28,"Not Cap.",BR106))</f>
        <v>0</v>
      </c>
      <c r="T106" s="25"/>
      <c r="U106" s="216"/>
      <c r="V106" s="217"/>
      <c r="W106" s="217"/>
      <c r="X106" s="217"/>
      <c r="Y106" s="217"/>
      <c r="Z106" s="217"/>
      <c r="AA106" s="70"/>
      <c r="AB106" s="252" t="str">
        <f t="shared" si="29"/>
        <v/>
      </c>
      <c r="AC106" s="253" t="str">
        <f t="shared" si="30"/>
        <v/>
      </c>
      <c r="AD106" s="253" t="str">
        <f>IF(H106&lt;=Parameters!$H$32,N106,"Not S.L.")</f>
        <v/>
      </c>
      <c r="AE106" s="253" t="str">
        <f t="shared" si="31"/>
        <v/>
      </c>
      <c r="AF106" s="70"/>
      <c r="AG106" s="70"/>
      <c r="AH106" s="70"/>
      <c r="AI106" s="70"/>
      <c r="AJ106" s="70"/>
      <c r="AK106" s="70"/>
      <c r="AL106" s="70"/>
      <c r="AM106" s="70"/>
      <c r="AN106" s="70"/>
      <c r="AO106" s="70"/>
      <c r="AP106" s="70"/>
      <c r="AQ106" s="70"/>
      <c r="AR106" s="70"/>
      <c r="AS106" s="70"/>
      <c r="AT106" s="70"/>
      <c r="AU106" s="70"/>
      <c r="AV106" s="70"/>
      <c r="AW106" s="70"/>
      <c r="AX106" s="70"/>
      <c r="AY106" s="70"/>
      <c r="AZ106" s="70"/>
      <c r="BA106" s="70"/>
      <c r="BC106" s="42" t="str">
        <f>IF(E106="F",(A106*D106),IF(E106="c",(J106*((100+Parameters!$C$13)/100)^M106),IF(E106="h",(J106*((100+Parameters!$C$13)/100)^M106),"")))</f>
        <v/>
      </c>
      <c r="BD106" s="231"/>
      <c r="BE106" s="144" t="str">
        <f>IF(E106="F",(A106*D106*F106),IF(E106="c",((A106*D106*F106)*((100+Parameters!$C$13)/100)^M106),IF(E106="h",((J106)*((100+Parameters!$C$13)/100)^M106),"")))</f>
        <v/>
      </c>
      <c r="BF106" s="69">
        <f t="shared" si="32"/>
        <v>0</v>
      </c>
      <c r="BG106" s="1"/>
      <c r="BH106" s="2">
        <f t="shared" si="33"/>
        <v>0</v>
      </c>
      <c r="BI106" s="2">
        <f t="shared" si="34"/>
        <v>0</v>
      </c>
      <c r="BJ106" s="2">
        <f t="shared" si="35"/>
        <v>0</v>
      </c>
      <c r="BL106" s="164" t="str">
        <f t="shared" si="36"/>
        <v/>
      </c>
      <c r="BM106" s="164" t="str">
        <f t="shared" si="37"/>
        <v/>
      </c>
      <c r="BN106" s="164" t="str">
        <f t="shared" si="38"/>
        <v/>
      </c>
      <c r="BO106" s="164" t="str">
        <f t="shared" si="39"/>
        <v/>
      </c>
      <c r="BP106" s="164" t="str">
        <f t="shared" si="40"/>
        <v/>
      </c>
      <c r="BQ106" s="164"/>
      <c r="BR106" s="164">
        <f>IF(A106="",0,((PMT(Parameters!$C$11/100,M106,,(N106*O106))*-1)-(R106/M106)))</f>
        <v>0</v>
      </c>
    </row>
    <row r="107" spans="1:70" ht="16.5" customHeight="1" x14ac:dyDescent="0.2">
      <c r="A107" s="195"/>
      <c r="B107" s="327" t="str">
        <f>IF('Asset Management'!B105="","",'Asset Management'!B105)</f>
        <v/>
      </c>
      <c r="C107" s="326" t="str">
        <f>IF('Asset Management'!C105="","",'Asset Management'!C105)</f>
        <v/>
      </c>
      <c r="D107" s="89"/>
      <c r="E107" s="88"/>
      <c r="F107" s="229">
        <v>1</v>
      </c>
      <c r="G107" s="90" t="str">
        <f>IF(E107="C",(A107*D107*F107*((100-Parameters!$C$12)/100)^I107),IF(E107="H",(A107*D107*F107),IF(E107="F",(A107*D107*F107*((100-Parameters!$C$12)/100)^I107),"")))</f>
        <v/>
      </c>
      <c r="H107" s="91"/>
      <c r="I107" s="92" t="str">
        <f t="shared" si="24"/>
        <v/>
      </c>
      <c r="J107" s="92" t="str">
        <f>IF(E107="H",(A107*D107*F107*((100+Parameters!$C$12)/100)^I107),IF(E107="C",(A107*D107*F107),IF(E107="F",(A107*D107*F107*((100-Parameters!$C$13)/100)^M107),"")))</f>
        <v/>
      </c>
      <c r="K107" s="92" t="str">
        <f t="shared" si="25"/>
        <v/>
      </c>
      <c r="L107" s="92" t="str">
        <f>IF('Asset Management'!J105="","",'Asset Management'!J105)</f>
        <v/>
      </c>
      <c r="M107" s="91"/>
      <c r="N107" s="92" t="str">
        <f t="shared" si="26"/>
        <v/>
      </c>
      <c r="O107" s="86">
        <f>IF(BE107&lt;&gt;"",VLOOKUP(BE107,Parameters!$A$22:$D$26,3),0)</f>
        <v>0</v>
      </c>
      <c r="P107" s="86">
        <f>IF(BE107&lt;&gt;"",VLOOKUP(BE107,Parameters!$A$22:$D$26,4),0)</f>
        <v>0</v>
      </c>
      <c r="Q107" s="190">
        <f t="shared" si="27"/>
        <v>1</v>
      </c>
      <c r="R107" s="159">
        <f t="shared" si="28"/>
        <v>0</v>
      </c>
      <c r="S107" s="159">
        <f>IF(M107=0,0,IF(BE107&lt;Parameters!$B$28,"Not Cap.",BR107))</f>
        <v>0</v>
      </c>
      <c r="T107" s="25"/>
      <c r="U107" s="216"/>
      <c r="V107" s="217"/>
      <c r="W107" s="217"/>
      <c r="X107" s="217"/>
      <c r="Y107" s="217"/>
      <c r="Z107" s="217"/>
      <c r="AA107" s="70"/>
      <c r="AB107" s="252" t="str">
        <f t="shared" si="29"/>
        <v/>
      </c>
      <c r="AC107" s="253" t="str">
        <f t="shared" si="30"/>
        <v/>
      </c>
      <c r="AD107" s="253" t="str">
        <f>IF(H107&lt;=Parameters!$H$32,N107,"Not S.L.")</f>
        <v/>
      </c>
      <c r="AE107" s="253" t="str">
        <f t="shared" si="31"/>
        <v/>
      </c>
      <c r="AF107" s="70"/>
      <c r="AG107" s="70"/>
      <c r="AH107" s="70"/>
      <c r="AI107" s="70"/>
      <c r="AJ107" s="70"/>
      <c r="AK107" s="70"/>
      <c r="AL107" s="70"/>
      <c r="AM107" s="70"/>
      <c r="AN107" s="70"/>
      <c r="AO107" s="70"/>
      <c r="AP107" s="70"/>
      <c r="AQ107" s="70"/>
      <c r="AR107" s="70"/>
      <c r="AS107" s="70"/>
      <c r="AT107" s="70"/>
      <c r="AU107" s="70"/>
      <c r="AV107" s="70"/>
      <c r="AW107" s="70"/>
      <c r="AX107" s="70"/>
      <c r="AY107" s="70"/>
      <c r="AZ107" s="70"/>
      <c r="BA107" s="70"/>
      <c r="BC107" s="42" t="str">
        <f>IF(E107="F",(A107*D107),IF(E107="c",(J107*((100+Parameters!$C$13)/100)^M107),IF(E107="h",(J107*((100+Parameters!$C$13)/100)^M107),"")))</f>
        <v/>
      </c>
      <c r="BD107" s="231"/>
      <c r="BE107" s="144" t="str">
        <f>IF(E107="F",(A107*D107*F107),IF(E107="c",((A107*D107*F107)*((100+Parameters!$C$13)/100)^M107),IF(E107="h",((J107)*((100+Parameters!$C$13)/100)^M107),"")))</f>
        <v/>
      </c>
      <c r="BF107" s="69">
        <f t="shared" si="32"/>
        <v>0</v>
      </c>
      <c r="BG107" s="1"/>
      <c r="BH107" s="2">
        <f t="shared" si="33"/>
        <v>0</v>
      </c>
      <c r="BI107" s="2">
        <f t="shared" si="34"/>
        <v>0</v>
      </c>
      <c r="BJ107" s="2">
        <f t="shared" si="35"/>
        <v>0</v>
      </c>
      <c r="BL107" s="164" t="str">
        <f t="shared" si="36"/>
        <v/>
      </c>
      <c r="BM107" s="164" t="str">
        <f t="shared" si="37"/>
        <v/>
      </c>
      <c r="BN107" s="164" t="str">
        <f t="shared" si="38"/>
        <v/>
      </c>
      <c r="BO107" s="164" t="str">
        <f t="shared" si="39"/>
        <v/>
      </c>
      <c r="BP107" s="164" t="str">
        <f t="shared" si="40"/>
        <v/>
      </c>
      <c r="BQ107" s="164"/>
      <c r="BR107" s="164">
        <f>IF(A107="",0,((PMT(Parameters!$C$11/100,M107,,(N107*O107))*-1)-(R107/M107)))</f>
        <v>0</v>
      </c>
    </row>
    <row r="108" spans="1:70" ht="16.5" customHeight="1" x14ac:dyDescent="0.2">
      <c r="A108" s="195"/>
      <c r="B108" s="327" t="str">
        <f>IF('Asset Management'!B106="","",'Asset Management'!B106)</f>
        <v/>
      </c>
      <c r="C108" s="326" t="str">
        <f>IF('Asset Management'!C106="","",'Asset Management'!C106)</f>
        <v/>
      </c>
      <c r="D108" s="89"/>
      <c r="E108" s="88"/>
      <c r="F108" s="229">
        <v>1</v>
      </c>
      <c r="G108" s="90" t="str">
        <f>IF(E108="C",(A108*D108*F108*((100-Parameters!$C$12)/100)^I108),IF(E108="H",(A108*D108*F108),IF(E108="F",(A108*D108*F108*((100-Parameters!$C$12)/100)^I108),"")))</f>
        <v/>
      </c>
      <c r="H108" s="91"/>
      <c r="I108" s="92" t="str">
        <f t="shared" si="24"/>
        <v/>
      </c>
      <c r="J108" s="92" t="str">
        <f>IF(E108="H",(A108*D108*F108*((100+Parameters!$C$12)/100)^I108),IF(E108="C",(A108*D108*F108),IF(E108="F",(A108*D108*F108*((100-Parameters!$C$13)/100)^M108),"")))</f>
        <v/>
      </c>
      <c r="K108" s="92" t="str">
        <f t="shared" si="25"/>
        <v/>
      </c>
      <c r="L108" s="92" t="str">
        <f>IF('Asset Management'!J106="","",'Asset Management'!J106)</f>
        <v/>
      </c>
      <c r="M108" s="91"/>
      <c r="N108" s="92" t="str">
        <f t="shared" si="26"/>
        <v/>
      </c>
      <c r="O108" s="86">
        <f>IF(BE108&lt;&gt;"",VLOOKUP(BE108,Parameters!$A$22:$D$26,3),0)</f>
        <v>0</v>
      </c>
      <c r="P108" s="86">
        <f>IF(BE108&lt;&gt;"",VLOOKUP(BE108,Parameters!$A$22:$D$26,4),0)</f>
        <v>0</v>
      </c>
      <c r="Q108" s="190">
        <f t="shared" si="27"/>
        <v>1</v>
      </c>
      <c r="R108" s="159">
        <f t="shared" si="28"/>
        <v>0</v>
      </c>
      <c r="S108" s="159">
        <f>IF(M108=0,0,IF(BE108&lt;Parameters!$B$28,"Not Cap.",BR108))</f>
        <v>0</v>
      </c>
      <c r="T108" s="25"/>
      <c r="U108" s="216"/>
      <c r="V108" s="217"/>
      <c r="W108" s="217"/>
      <c r="X108" s="217"/>
      <c r="Y108" s="217"/>
      <c r="Z108" s="217"/>
      <c r="AA108" s="70"/>
      <c r="AB108" s="252" t="str">
        <f t="shared" si="29"/>
        <v/>
      </c>
      <c r="AC108" s="253" t="str">
        <f t="shared" si="30"/>
        <v/>
      </c>
      <c r="AD108" s="253" t="str">
        <f>IF(H108&lt;=Parameters!$H$32,N108,"Not S.L.")</f>
        <v/>
      </c>
      <c r="AE108" s="253" t="str">
        <f t="shared" si="31"/>
        <v/>
      </c>
      <c r="AF108" s="70"/>
      <c r="AG108" s="70"/>
      <c r="AH108" s="70"/>
      <c r="AI108" s="70"/>
      <c r="AJ108" s="70"/>
      <c r="AK108" s="70"/>
      <c r="AL108" s="70"/>
      <c r="AM108" s="70"/>
      <c r="AN108" s="70"/>
      <c r="AO108" s="70"/>
      <c r="AP108" s="70"/>
      <c r="AQ108" s="70"/>
      <c r="AR108" s="70"/>
      <c r="AS108" s="70"/>
      <c r="AT108" s="70"/>
      <c r="AU108" s="70"/>
      <c r="AV108" s="70"/>
      <c r="AW108" s="70"/>
      <c r="AX108" s="70"/>
      <c r="AY108" s="70"/>
      <c r="AZ108" s="70"/>
      <c r="BA108" s="70"/>
      <c r="BC108" s="42" t="str">
        <f>IF(E108="F",(A108*D108),IF(E108="c",(J108*((100+Parameters!$C$13)/100)^M108),IF(E108="h",(J108*((100+Parameters!$C$13)/100)^M108),"")))</f>
        <v/>
      </c>
      <c r="BD108" s="231"/>
      <c r="BE108" s="144" t="str">
        <f>IF(E108="F",(A108*D108*F108),IF(E108="c",((A108*D108*F108)*((100+Parameters!$C$13)/100)^M108),IF(E108="h",((J108)*((100+Parameters!$C$13)/100)^M108),"")))</f>
        <v/>
      </c>
      <c r="BF108" s="69">
        <f t="shared" si="32"/>
        <v>0</v>
      </c>
      <c r="BG108" s="1"/>
      <c r="BH108" s="2">
        <f t="shared" si="33"/>
        <v>0</v>
      </c>
      <c r="BI108" s="2">
        <f t="shared" si="34"/>
        <v>0</v>
      </c>
      <c r="BJ108" s="2">
        <f t="shared" si="35"/>
        <v>0</v>
      </c>
      <c r="BL108" s="164" t="str">
        <f t="shared" si="36"/>
        <v/>
      </c>
      <c r="BM108" s="164" t="str">
        <f t="shared" si="37"/>
        <v/>
      </c>
      <c r="BN108" s="164" t="str">
        <f t="shared" si="38"/>
        <v/>
      </c>
      <c r="BO108" s="164" t="str">
        <f t="shared" si="39"/>
        <v/>
      </c>
      <c r="BP108" s="164" t="str">
        <f t="shared" si="40"/>
        <v/>
      </c>
      <c r="BQ108" s="164"/>
      <c r="BR108" s="164">
        <f>IF(A108="",0,((PMT(Parameters!$C$11/100,M108,,(N108*O108))*-1)-(R108/M108)))</f>
        <v>0</v>
      </c>
    </row>
    <row r="109" spans="1:70" ht="16.5" customHeight="1" x14ac:dyDescent="0.2">
      <c r="A109" s="195"/>
      <c r="B109" s="327" t="str">
        <f>IF('Asset Management'!B107="","",'Asset Management'!B107)</f>
        <v/>
      </c>
      <c r="C109" s="326" t="str">
        <f>IF('Asset Management'!C107="","",'Asset Management'!C107)</f>
        <v/>
      </c>
      <c r="D109" s="89"/>
      <c r="E109" s="88"/>
      <c r="F109" s="229">
        <v>1</v>
      </c>
      <c r="G109" s="90" t="str">
        <f>IF(E109="C",(A109*D109*F109*((100-Parameters!$C$12)/100)^I109),IF(E109="H",(A109*D109*F109),IF(E109="F",(A109*D109*F109*((100-Parameters!$C$12)/100)^I109),"")))</f>
        <v/>
      </c>
      <c r="H109" s="91"/>
      <c r="I109" s="92" t="str">
        <f t="shared" si="24"/>
        <v/>
      </c>
      <c r="J109" s="92" t="str">
        <f>IF(E109="H",(A109*D109*F109*((100+Parameters!$C$12)/100)^I109),IF(E109="C",(A109*D109*F109),IF(E109="F",(A109*D109*F109*((100-Parameters!$C$13)/100)^M109),"")))</f>
        <v/>
      </c>
      <c r="K109" s="92" t="str">
        <f t="shared" si="25"/>
        <v/>
      </c>
      <c r="L109" s="92" t="str">
        <f>IF('Asset Management'!J107="","",'Asset Management'!J107)</f>
        <v/>
      </c>
      <c r="M109" s="91"/>
      <c r="N109" s="92" t="str">
        <f t="shared" si="26"/>
        <v/>
      </c>
      <c r="O109" s="86">
        <f>IF(BE109&lt;&gt;"",VLOOKUP(BE109,Parameters!$A$22:$D$26,3),0)</f>
        <v>0</v>
      </c>
      <c r="P109" s="86">
        <f>IF(BE109&lt;&gt;"",VLOOKUP(BE109,Parameters!$A$22:$D$26,4),0)</f>
        <v>0</v>
      </c>
      <c r="Q109" s="190">
        <f t="shared" si="27"/>
        <v>1</v>
      </c>
      <c r="R109" s="159">
        <f t="shared" si="28"/>
        <v>0</v>
      </c>
      <c r="S109" s="159">
        <f>IF(M109=0,0,IF(BE109&lt;Parameters!$B$28,"Not Cap.",BR109))</f>
        <v>0</v>
      </c>
      <c r="T109" s="25"/>
      <c r="U109" s="216"/>
      <c r="V109" s="217"/>
      <c r="W109" s="217"/>
      <c r="X109" s="217"/>
      <c r="Y109" s="217"/>
      <c r="Z109" s="217"/>
      <c r="AA109" s="70"/>
      <c r="AB109" s="252" t="str">
        <f t="shared" si="29"/>
        <v/>
      </c>
      <c r="AC109" s="253" t="str">
        <f t="shared" si="30"/>
        <v/>
      </c>
      <c r="AD109" s="253" t="str">
        <f>IF(H109&lt;=Parameters!$H$32,N109,"Not S.L.")</f>
        <v/>
      </c>
      <c r="AE109" s="253" t="str">
        <f t="shared" si="31"/>
        <v/>
      </c>
      <c r="AF109" s="70"/>
      <c r="AG109" s="70"/>
      <c r="AH109" s="70"/>
      <c r="AI109" s="70"/>
      <c r="AJ109" s="70"/>
      <c r="AK109" s="70"/>
      <c r="AL109" s="70"/>
      <c r="AM109" s="70"/>
      <c r="AN109" s="70"/>
      <c r="AO109" s="70"/>
      <c r="AP109" s="70"/>
      <c r="AQ109" s="70"/>
      <c r="AR109" s="70"/>
      <c r="AS109" s="70"/>
      <c r="AT109" s="70"/>
      <c r="AU109" s="70"/>
      <c r="AV109" s="70"/>
      <c r="AW109" s="70"/>
      <c r="AX109" s="70"/>
      <c r="AY109" s="70"/>
      <c r="AZ109" s="70"/>
      <c r="BA109" s="70"/>
      <c r="BC109" s="42" t="str">
        <f>IF(E109="F",(A109*D109),IF(E109="c",(J109*((100+Parameters!$C$13)/100)^M109),IF(E109="h",(J109*((100+Parameters!$C$13)/100)^M109),"")))</f>
        <v/>
      </c>
      <c r="BD109" s="231"/>
      <c r="BE109" s="144" t="str">
        <f>IF(E109="F",(A109*D109*F109),IF(E109="c",((A109*D109*F109)*((100+Parameters!$C$13)/100)^M109),IF(E109="h",((J109)*((100+Parameters!$C$13)/100)^M109),"")))</f>
        <v/>
      </c>
      <c r="BF109" s="69">
        <f t="shared" si="32"/>
        <v>0</v>
      </c>
      <c r="BG109" s="1"/>
      <c r="BH109" s="2">
        <f t="shared" si="33"/>
        <v>0</v>
      </c>
      <c r="BI109" s="2">
        <f t="shared" si="34"/>
        <v>0</v>
      </c>
      <c r="BJ109" s="2">
        <f t="shared" si="35"/>
        <v>0</v>
      </c>
      <c r="BL109" s="164" t="str">
        <f t="shared" si="36"/>
        <v/>
      </c>
      <c r="BM109" s="164" t="str">
        <f t="shared" si="37"/>
        <v/>
      </c>
      <c r="BN109" s="164" t="str">
        <f t="shared" si="38"/>
        <v/>
      </c>
      <c r="BO109" s="164" t="str">
        <f t="shared" si="39"/>
        <v/>
      </c>
      <c r="BP109" s="164" t="str">
        <f t="shared" si="40"/>
        <v/>
      </c>
      <c r="BQ109" s="164"/>
      <c r="BR109" s="164">
        <f>IF(A109="",0,((PMT(Parameters!$C$11/100,M109,,(N109*O109))*-1)-(R109/M109)))</f>
        <v>0</v>
      </c>
    </row>
    <row r="110" spans="1:70" ht="16.5" customHeight="1" x14ac:dyDescent="0.2">
      <c r="A110" s="195"/>
      <c r="B110" s="327" t="str">
        <f>IF('Asset Management'!B108="","",'Asset Management'!B108)</f>
        <v/>
      </c>
      <c r="C110" s="326" t="str">
        <f>IF('Asset Management'!C108="","",'Asset Management'!C108)</f>
        <v/>
      </c>
      <c r="D110" s="89"/>
      <c r="E110" s="88"/>
      <c r="F110" s="229">
        <v>1</v>
      </c>
      <c r="G110" s="90" t="str">
        <f>IF(E110="C",(A110*D110*F110*((100-Parameters!$C$12)/100)^I110),IF(E110="H",(A110*D110*F110),IF(E110="F",(A110*D110*F110*((100-Parameters!$C$12)/100)^I110),"")))</f>
        <v/>
      </c>
      <c r="H110" s="91"/>
      <c r="I110" s="92" t="str">
        <f t="shared" si="24"/>
        <v/>
      </c>
      <c r="J110" s="92" t="str">
        <f>IF(E110="H",(A110*D110*F110*((100+Parameters!$C$12)/100)^I110),IF(E110="C",(A110*D110*F110),IF(E110="F",(A110*D110*F110*((100-Parameters!$C$13)/100)^M110),"")))</f>
        <v/>
      </c>
      <c r="K110" s="92" t="str">
        <f t="shared" si="25"/>
        <v/>
      </c>
      <c r="L110" s="92" t="str">
        <f>IF('Asset Management'!J108="","",'Asset Management'!J108)</f>
        <v/>
      </c>
      <c r="M110" s="91"/>
      <c r="N110" s="92" t="str">
        <f t="shared" si="26"/>
        <v/>
      </c>
      <c r="O110" s="86">
        <f>IF(BE110&lt;&gt;"",VLOOKUP(BE110,Parameters!$A$22:$D$26,3),0)</f>
        <v>0</v>
      </c>
      <c r="P110" s="86">
        <f>IF(BE110&lt;&gt;"",VLOOKUP(BE110,Parameters!$A$22:$D$26,4),0)</f>
        <v>0</v>
      </c>
      <c r="Q110" s="190">
        <f t="shared" si="27"/>
        <v>1</v>
      </c>
      <c r="R110" s="159">
        <f t="shared" si="28"/>
        <v>0</v>
      </c>
      <c r="S110" s="159">
        <f>IF(M110=0,0,IF(BE110&lt;Parameters!$B$28,"Not Cap.",BR110))</f>
        <v>0</v>
      </c>
      <c r="T110" s="25"/>
      <c r="U110" s="216"/>
      <c r="V110" s="217"/>
      <c r="W110" s="217"/>
      <c r="X110" s="217"/>
      <c r="Y110" s="217"/>
      <c r="Z110" s="217"/>
      <c r="AA110" s="70"/>
      <c r="AB110" s="252" t="str">
        <f t="shared" si="29"/>
        <v/>
      </c>
      <c r="AC110" s="253" t="str">
        <f t="shared" si="30"/>
        <v/>
      </c>
      <c r="AD110" s="253" t="str">
        <f>IF(H110&lt;=Parameters!$H$32,N110,"Not S.L.")</f>
        <v/>
      </c>
      <c r="AE110" s="253" t="str">
        <f t="shared" si="31"/>
        <v/>
      </c>
      <c r="AF110" s="70"/>
      <c r="AG110" s="70"/>
      <c r="AH110" s="70"/>
      <c r="AI110" s="70"/>
      <c r="AJ110" s="70"/>
      <c r="AK110" s="70"/>
      <c r="AL110" s="70"/>
      <c r="AM110" s="70"/>
      <c r="AN110" s="70"/>
      <c r="AO110" s="70"/>
      <c r="AP110" s="70"/>
      <c r="AQ110" s="70"/>
      <c r="AR110" s="70"/>
      <c r="AS110" s="70"/>
      <c r="AT110" s="70"/>
      <c r="AU110" s="70"/>
      <c r="AV110" s="70"/>
      <c r="AW110" s="70"/>
      <c r="AX110" s="70"/>
      <c r="AY110" s="70"/>
      <c r="AZ110" s="70"/>
      <c r="BA110" s="70"/>
      <c r="BC110" s="42" t="str">
        <f>IF(E110="F",(A110*D110),IF(E110="c",(J110*((100+Parameters!$C$13)/100)^M110),IF(E110="h",(J110*((100+Parameters!$C$13)/100)^M110),"")))</f>
        <v/>
      </c>
      <c r="BD110" s="231"/>
      <c r="BE110" s="144" t="str">
        <f>IF(E110="F",(A110*D110*F110),IF(E110="c",((A110*D110*F110)*((100+Parameters!$C$13)/100)^M110),IF(E110="h",((J110)*((100+Parameters!$C$13)/100)^M110),"")))</f>
        <v/>
      </c>
      <c r="BF110" s="69">
        <f t="shared" si="32"/>
        <v>0</v>
      </c>
      <c r="BG110" s="1"/>
      <c r="BH110" s="2">
        <f t="shared" si="33"/>
        <v>0</v>
      </c>
      <c r="BI110" s="2">
        <f t="shared" si="34"/>
        <v>0</v>
      </c>
      <c r="BJ110" s="2">
        <f t="shared" si="35"/>
        <v>0</v>
      </c>
      <c r="BL110" s="164" t="str">
        <f t="shared" si="36"/>
        <v/>
      </c>
      <c r="BM110" s="164" t="str">
        <f t="shared" si="37"/>
        <v/>
      </c>
      <c r="BN110" s="164" t="str">
        <f t="shared" si="38"/>
        <v/>
      </c>
      <c r="BO110" s="164" t="str">
        <f t="shared" si="39"/>
        <v/>
      </c>
      <c r="BP110" s="164" t="str">
        <f t="shared" si="40"/>
        <v/>
      </c>
      <c r="BQ110" s="164"/>
      <c r="BR110" s="164">
        <f>IF(A110="",0,((PMT(Parameters!$C$11/100,M110,,(N110*O110))*-1)-(R110/M110)))</f>
        <v>0</v>
      </c>
    </row>
    <row r="111" spans="1:70" ht="16.5" customHeight="1" x14ac:dyDescent="0.2">
      <c r="A111" s="195"/>
      <c r="B111" s="327" t="str">
        <f>IF('Asset Management'!B109="","",'Asset Management'!B109)</f>
        <v/>
      </c>
      <c r="C111" s="326" t="str">
        <f>IF('Asset Management'!C109="","",'Asset Management'!C109)</f>
        <v/>
      </c>
      <c r="D111" s="89"/>
      <c r="E111" s="88"/>
      <c r="F111" s="229">
        <v>1</v>
      </c>
      <c r="G111" s="90" t="str">
        <f>IF(E111="C",(A111*D111*F111*((100-Parameters!$C$12)/100)^I111),IF(E111="H",(A111*D111*F111),IF(E111="F",(A111*D111*F111*((100-Parameters!$C$12)/100)^I111),"")))</f>
        <v/>
      </c>
      <c r="H111" s="91"/>
      <c r="I111" s="92" t="str">
        <f t="shared" si="24"/>
        <v/>
      </c>
      <c r="J111" s="92" t="str">
        <f>IF(E111="H",(A111*D111*F111*((100+Parameters!$C$12)/100)^I111),IF(E111="C",(A111*D111*F111),IF(E111="F",(A111*D111*F111*((100-Parameters!$C$13)/100)^M111),"")))</f>
        <v/>
      </c>
      <c r="K111" s="92" t="str">
        <f t="shared" si="25"/>
        <v/>
      </c>
      <c r="L111" s="92" t="str">
        <f>IF('Asset Management'!J109="","",'Asset Management'!J109)</f>
        <v/>
      </c>
      <c r="M111" s="91"/>
      <c r="N111" s="92" t="str">
        <f t="shared" si="26"/>
        <v/>
      </c>
      <c r="O111" s="86">
        <f>IF(BE111&lt;&gt;"",VLOOKUP(BE111,Parameters!$A$22:$D$26,3),0)</f>
        <v>0</v>
      </c>
      <c r="P111" s="86">
        <f>IF(BE111&lt;&gt;"",VLOOKUP(BE111,Parameters!$A$22:$D$26,4),0)</f>
        <v>0</v>
      </c>
      <c r="Q111" s="190">
        <f t="shared" si="27"/>
        <v>1</v>
      </c>
      <c r="R111" s="159">
        <f t="shared" si="28"/>
        <v>0</v>
      </c>
      <c r="S111" s="159">
        <f>IF(M111=0,0,IF(BE111&lt;Parameters!$B$28,"Not Cap.",BR111))</f>
        <v>0</v>
      </c>
      <c r="T111" s="25"/>
      <c r="U111" s="216"/>
      <c r="V111" s="217"/>
      <c r="W111" s="217"/>
      <c r="X111" s="217"/>
      <c r="Y111" s="217"/>
      <c r="Z111" s="217"/>
      <c r="AA111" s="70"/>
      <c r="AB111" s="252" t="str">
        <f t="shared" si="29"/>
        <v/>
      </c>
      <c r="AC111" s="253" t="str">
        <f t="shared" si="30"/>
        <v/>
      </c>
      <c r="AD111" s="253" t="str">
        <f>IF(H111&lt;=Parameters!$H$32,N111,"Not S.L.")</f>
        <v/>
      </c>
      <c r="AE111" s="253" t="str">
        <f t="shared" si="31"/>
        <v/>
      </c>
      <c r="AF111" s="70"/>
      <c r="AG111" s="70"/>
      <c r="AH111" s="70"/>
      <c r="AI111" s="70"/>
      <c r="AJ111" s="70"/>
      <c r="AK111" s="70"/>
      <c r="AL111" s="70"/>
      <c r="AM111" s="70"/>
      <c r="AN111" s="70"/>
      <c r="AO111" s="70"/>
      <c r="AP111" s="70"/>
      <c r="AQ111" s="70"/>
      <c r="AR111" s="70"/>
      <c r="AS111" s="70"/>
      <c r="AT111" s="70"/>
      <c r="AU111" s="70"/>
      <c r="AV111" s="70"/>
      <c r="AW111" s="70"/>
      <c r="AX111" s="70"/>
      <c r="AY111" s="70"/>
      <c r="AZ111" s="70"/>
      <c r="BA111" s="70"/>
      <c r="BC111" s="42" t="str">
        <f>IF(E111="F",(A111*D111),IF(E111="c",(J111*((100+Parameters!$C$13)/100)^M111),IF(E111="h",(J111*((100+Parameters!$C$13)/100)^M111),"")))</f>
        <v/>
      </c>
      <c r="BD111" s="231"/>
      <c r="BE111" s="144" t="str">
        <f>IF(E111="F",(A111*D111*F111),IF(E111="c",((A111*D111*F111)*((100+Parameters!$C$13)/100)^M111),IF(E111="h",((J111)*((100+Parameters!$C$13)/100)^M111),"")))</f>
        <v/>
      </c>
      <c r="BF111" s="69">
        <f t="shared" si="32"/>
        <v>0</v>
      </c>
      <c r="BG111" s="1"/>
      <c r="BH111" s="2">
        <f t="shared" si="33"/>
        <v>0</v>
      </c>
      <c r="BI111" s="2">
        <f t="shared" si="34"/>
        <v>0</v>
      </c>
      <c r="BJ111" s="2">
        <f t="shared" si="35"/>
        <v>0</v>
      </c>
      <c r="BL111" s="164" t="str">
        <f t="shared" si="36"/>
        <v/>
      </c>
      <c r="BM111" s="164" t="str">
        <f t="shared" si="37"/>
        <v/>
      </c>
      <c r="BN111" s="164" t="str">
        <f t="shared" si="38"/>
        <v/>
      </c>
      <c r="BO111" s="164" t="str">
        <f t="shared" si="39"/>
        <v/>
      </c>
      <c r="BP111" s="164" t="str">
        <f t="shared" si="40"/>
        <v/>
      </c>
      <c r="BQ111" s="164"/>
      <c r="BR111" s="164">
        <f>IF(A111="",0,((PMT(Parameters!$C$11/100,M111,,(N111*O111))*-1)-(R111/M111)))</f>
        <v>0</v>
      </c>
    </row>
    <row r="112" spans="1:70" ht="16.5" customHeight="1" x14ac:dyDescent="0.2">
      <c r="A112" s="195"/>
      <c r="B112" s="327" t="str">
        <f>IF('Asset Management'!B110="","",'Asset Management'!B110)</f>
        <v/>
      </c>
      <c r="C112" s="326" t="str">
        <f>IF('Asset Management'!C110="","",'Asset Management'!C110)</f>
        <v/>
      </c>
      <c r="D112" s="89"/>
      <c r="E112" s="88"/>
      <c r="F112" s="229">
        <v>1</v>
      </c>
      <c r="G112" s="90" t="str">
        <f>IF(E112="C",(A112*D112*F112*((100-Parameters!$C$12)/100)^I112),IF(E112="H",(A112*D112*F112),IF(E112="F",(A112*D112*F112*((100-Parameters!$C$12)/100)^I112),"")))</f>
        <v/>
      </c>
      <c r="H112" s="91"/>
      <c r="I112" s="92" t="str">
        <f t="shared" si="24"/>
        <v/>
      </c>
      <c r="J112" s="92" t="str">
        <f>IF(E112="H",(A112*D112*F112*((100+Parameters!$C$12)/100)^I112),IF(E112="C",(A112*D112*F112),IF(E112="F",(A112*D112*F112*((100-Parameters!$C$13)/100)^M112),"")))</f>
        <v/>
      </c>
      <c r="K112" s="92" t="str">
        <f t="shared" si="25"/>
        <v/>
      </c>
      <c r="L112" s="92" t="str">
        <f>IF('Asset Management'!J110="","",'Asset Management'!J110)</f>
        <v/>
      </c>
      <c r="M112" s="91"/>
      <c r="N112" s="92" t="str">
        <f t="shared" si="26"/>
        <v/>
      </c>
      <c r="O112" s="86">
        <f>IF(BE112&lt;&gt;"",VLOOKUP(BE112,Parameters!$A$22:$D$26,3),0)</f>
        <v>0</v>
      </c>
      <c r="P112" s="86">
        <f>IF(BE112&lt;&gt;"",VLOOKUP(BE112,Parameters!$A$22:$D$26,4),0)</f>
        <v>0</v>
      </c>
      <c r="Q112" s="190">
        <f t="shared" si="27"/>
        <v>1</v>
      </c>
      <c r="R112" s="159">
        <f t="shared" si="28"/>
        <v>0</v>
      </c>
      <c r="S112" s="159">
        <f>IF(M112=0,0,IF(BE112&lt;Parameters!$B$28,"Not Cap.",BR112))</f>
        <v>0</v>
      </c>
      <c r="T112" s="25"/>
      <c r="U112" s="216"/>
      <c r="V112" s="217"/>
      <c r="W112" s="217"/>
      <c r="X112" s="217"/>
      <c r="Y112" s="217"/>
      <c r="Z112" s="217"/>
      <c r="AA112" s="70"/>
      <c r="AB112" s="252" t="str">
        <f t="shared" si="29"/>
        <v/>
      </c>
      <c r="AC112" s="253" t="str">
        <f t="shared" si="30"/>
        <v/>
      </c>
      <c r="AD112" s="253" t="str">
        <f>IF(H112&lt;=Parameters!$H$32,N112,"Not S.L.")</f>
        <v/>
      </c>
      <c r="AE112" s="253" t="str">
        <f t="shared" si="31"/>
        <v/>
      </c>
      <c r="AF112" s="70"/>
      <c r="AG112" s="70"/>
      <c r="AH112" s="70"/>
      <c r="AI112" s="70"/>
      <c r="AJ112" s="70"/>
      <c r="AK112" s="70"/>
      <c r="AL112" s="70"/>
      <c r="AM112" s="70"/>
      <c r="AN112" s="70"/>
      <c r="AO112" s="70"/>
      <c r="AP112" s="70"/>
      <c r="AQ112" s="70"/>
      <c r="AR112" s="70"/>
      <c r="AS112" s="70"/>
      <c r="AT112" s="70"/>
      <c r="AU112" s="70"/>
      <c r="AV112" s="70"/>
      <c r="AW112" s="70"/>
      <c r="AX112" s="70"/>
      <c r="AY112" s="70"/>
      <c r="AZ112" s="70"/>
      <c r="BA112" s="70"/>
      <c r="BC112" s="42" t="str">
        <f>IF(E112="F",(A112*D112),IF(E112="c",(J112*((100+Parameters!$C$13)/100)^M112),IF(E112="h",(J112*((100+Parameters!$C$13)/100)^M112),"")))</f>
        <v/>
      </c>
      <c r="BD112" s="231"/>
      <c r="BE112" s="144" t="str">
        <f>IF(E112="F",(A112*D112*F112),IF(E112="c",((A112*D112*F112)*((100+Parameters!$C$13)/100)^M112),IF(E112="h",((J112)*((100+Parameters!$C$13)/100)^M112),"")))</f>
        <v/>
      </c>
      <c r="BF112" s="69">
        <f t="shared" si="32"/>
        <v>0</v>
      </c>
      <c r="BG112" s="1"/>
      <c r="BH112" s="2">
        <f t="shared" si="33"/>
        <v>0</v>
      </c>
      <c r="BI112" s="2">
        <f t="shared" si="34"/>
        <v>0</v>
      </c>
      <c r="BJ112" s="2">
        <f t="shared" si="35"/>
        <v>0</v>
      </c>
      <c r="BL112" s="164" t="str">
        <f t="shared" si="36"/>
        <v/>
      </c>
      <c r="BM112" s="164" t="str">
        <f t="shared" si="37"/>
        <v/>
      </c>
      <c r="BN112" s="164" t="str">
        <f t="shared" si="38"/>
        <v/>
      </c>
      <c r="BO112" s="164" t="str">
        <f t="shared" si="39"/>
        <v/>
      </c>
      <c r="BP112" s="164" t="str">
        <f t="shared" si="40"/>
        <v/>
      </c>
      <c r="BQ112" s="164"/>
      <c r="BR112" s="164">
        <f>IF(A112="",0,((PMT(Parameters!$C$11/100,M112,,(N112*O112))*-1)-(R112/M112)))</f>
        <v>0</v>
      </c>
    </row>
    <row r="113" spans="1:70" ht="16.5" customHeight="1" x14ac:dyDescent="0.2">
      <c r="A113" s="195"/>
      <c r="B113" s="327" t="str">
        <f>IF('Asset Management'!B111="","",'Asset Management'!B111)</f>
        <v/>
      </c>
      <c r="C113" s="326" t="str">
        <f>IF('Asset Management'!C111="","",'Asset Management'!C111)</f>
        <v/>
      </c>
      <c r="D113" s="89"/>
      <c r="E113" s="88"/>
      <c r="F113" s="229">
        <v>1</v>
      </c>
      <c r="G113" s="90" t="str">
        <f>IF(E113="C",(A113*D113*F113*((100-Parameters!$C$12)/100)^I113),IF(E113="H",(A113*D113*F113),IF(E113="F",(A113*D113*F113*((100-Parameters!$C$12)/100)^I113),"")))</f>
        <v/>
      </c>
      <c r="H113" s="91"/>
      <c r="I113" s="92" t="str">
        <f t="shared" si="24"/>
        <v/>
      </c>
      <c r="J113" s="92" t="str">
        <f>IF(E113="H",(A113*D113*F113*((100+Parameters!$C$12)/100)^I113),IF(E113="C",(A113*D113*F113),IF(E113="F",(A113*D113*F113*((100-Parameters!$C$13)/100)^M113),"")))</f>
        <v/>
      </c>
      <c r="K113" s="92" t="str">
        <f t="shared" si="25"/>
        <v/>
      </c>
      <c r="L113" s="92" t="str">
        <f>IF('Asset Management'!J111="","",'Asset Management'!J111)</f>
        <v/>
      </c>
      <c r="M113" s="91"/>
      <c r="N113" s="92" t="str">
        <f t="shared" si="26"/>
        <v/>
      </c>
      <c r="O113" s="86">
        <f>IF(BE113&lt;&gt;"",VLOOKUP(BE113,Parameters!$A$22:$D$26,3),0)</f>
        <v>0</v>
      </c>
      <c r="P113" s="86">
        <f>IF(BE113&lt;&gt;"",VLOOKUP(BE113,Parameters!$A$22:$D$26,4),0)</f>
        <v>0</v>
      </c>
      <c r="Q113" s="190">
        <f t="shared" si="27"/>
        <v>1</v>
      </c>
      <c r="R113" s="159">
        <f t="shared" si="28"/>
        <v>0</v>
      </c>
      <c r="S113" s="159">
        <f>IF(M113=0,0,IF(BE113&lt;Parameters!$B$28,"Not Cap.",BR113))</f>
        <v>0</v>
      </c>
      <c r="T113" s="25"/>
      <c r="U113" s="216"/>
      <c r="V113" s="217"/>
      <c r="W113" s="217"/>
      <c r="X113" s="217"/>
      <c r="Y113" s="217"/>
      <c r="Z113" s="217"/>
      <c r="AA113" s="70"/>
      <c r="AB113" s="252" t="str">
        <f t="shared" si="29"/>
        <v/>
      </c>
      <c r="AC113" s="253" t="str">
        <f t="shared" si="30"/>
        <v/>
      </c>
      <c r="AD113" s="253" t="str">
        <f>IF(H113&lt;=Parameters!$H$32,N113,"Not S.L.")</f>
        <v/>
      </c>
      <c r="AE113" s="253" t="str">
        <f t="shared" si="31"/>
        <v/>
      </c>
      <c r="AF113" s="70"/>
      <c r="AG113" s="70"/>
      <c r="AH113" s="70"/>
      <c r="AI113" s="70"/>
      <c r="AJ113" s="70"/>
      <c r="AK113" s="70"/>
      <c r="AL113" s="70"/>
      <c r="AM113" s="70"/>
      <c r="AN113" s="70"/>
      <c r="AO113" s="70"/>
      <c r="AP113" s="70"/>
      <c r="AQ113" s="70"/>
      <c r="AR113" s="70"/>
      <c r="AS113" s="70"/>
      <c r="AT113" s="70"/>
      <c r="AU113" s="70"/>
      <c r="AV113" s="70"/>
      <c r="AW113" s="70"/>
      <c r="AX113" s="70"/>
      <c r="AY113" s="70"/>
      <c r="AZ113" s="70"/>
      <c r="BA113" s="70"/>
      <c r="BC113" s="42" t="str">
        <f>IF(E113="F",(A113*D113),IF(E113="c",(J113*((100+Parameters!$C$13)/100)^M113),IF(E113="h",(J113*((100+Parameters!$C$13)/100)^M113),"")))</f>
        <v/>
      </c>
      <c r="BD113" s="231"/>
      <c r="BE113" s="144" t="str">
        <f>IF(E113="F",(A113*D113*F113),IF(E113="c",((A113*D113*F113)*((100+Parameters!$C$13)/100)^M113),IF(E113="h",((J113)*((100+Parameters!$C$13)/100)^M113),"")))</f>
        <v/>
      </c>
      <c r="BF113" s="69">
        <f t="shared" si="32"/>
        <v>0</v>
      </c>
      <c r="BG113" s="1"/>
      <c r="BH113" s="2">
        <f t="shared" si="33"/>
        <v>0</v>
      </c>
      <c r="BI113" s="2">
        <f t="shared" si="34"/>
        <v>0</v>
      </c>
      <c r="BJ113" s="2">
        <f t="shared" si="35"/>
        <v>0</v>
      </c>
      <c r="BL113" s="164" t="str">
        <f t="shared" si="36"/>
        <v/>
      </c>
      <c r="BM113" s="164" t="str">
        <f t="shared" si="37"/>
        <v/>
      </c>
      <c r="BN113" s="164" t="str">
        <f t="shared" si="38"/>
        <v/>
      </c>
      <c r="BO113" s="164" t="str">
        <f t="shared" si="39"/>
        <v/>
      </c>
      <c r="BP113" s="164" t="str">
        <f t="shared" si="40"/>
        <v/>
      </c>
      <c r="BQ113" s="164"/>
      <c r="BR113" s="164">
        <f>IF(A113="",0,((PMT(Parameters!$C$11/100,M113,,(N113*O113))*-1)-(R113/M113)))</f>
        <v>0</v>
      </c>
    </row>
    <row r="114" spans="1:70" ht="16.5" customHeight="1" x14ac:dyDescent="0.2">
      <c r="A114" s="195"/>
      <c r="B114" s="327" t="str">
        <f>IF('Asset Management'!B112="","",'Asset Management'!B112)</f>
        <v/>
      </c>
      <c r="C114" s="326" t="str">
        <f>IF('Asset Management'!C112="","",'Asset Management'!C112)</f>
        <v/>
      </c>
      <c r="D114" s="89"/>
      <c r="E114" s="88"/>
      <c r="F114" s="229">
        <v>1</v>
      </c>
      <c r="G114" s="90" t="str">
        <f>IF(E114="C",(A114*D114*F114*((100-Parameters!$C$12)/100)^I114),IF(E114="H",(A114*D114*F114),IF(E114="F",(A114*D114*F114*((100-Parameters!$C$12)/100)^I114),"")))</f>
        <v/>
      </c>
      <c r="H114" s="91"/>
      <c r="I114" s="92" t="str">
        <f t="shared" si="24"/>
        <v/>
      </c>
      <c r="J114" s="92" t="str">
        <f>IF(E114="H",(A114*D114*F114*((100+Parameters!$C$12)/100)^I114),IF(E114="C",(A114*D114*F114),IF(E114="F",(A114*D114*F114*((100-Parameters!$C$13)/100)^M114),"")))</f>
        <v/>
      </c>
      <c r="K114" s="92" t="str">
        <f t="shared" si="25"/>
        <v/>
      </c>
      <c r="L114" s="92" t="str">
        <f>IF('Asset Management'!J112="","",'Asset Management'!J112)</f>
        <v/>
      </c>
      <c r="M114" s="91"/>
      <c r="N114" s="92" t="str">
        <f t="shared" si="26"/>
        <v/>
      </c>
      <c r="O114" s="86">
        <f>IF(BE114&lt;&gt;"",VLOOKUP(BE114,Parameters!$A$22:$D$26,3),0)</f>
        <v>0</v>
      </c>
      <c r="P114" s="86">
        <f>IF(BE114&lt;&gt;"",VLOOKUP(BE114,Parameters!$A$22:$D$26,4),0)</f>
        <v>0</v>
      </c>
      <c r="Q114" s="190">
        <f t="shared" si="27"/>
        <v>1</v>
      </c>
      <c r="R114" s="159">
        <f t="shared" si="28"/>
        <v>0</v>
      </c>
      <c r="S114" s="159">
        <f>IF(M114=0,0,IF(BE114&lt;Parameters!$B$28,"Not Cap.",BR114))</f>
        <v>0</v>
      </c>
      <c r="T114" s="25"/>
      <c r="U114" s="216"/>
      <c r="V114" s="217"/>
      <c r="W114" s="217"/>
      <c r="X114" s="217"/>
      <c r="Y114" s="217"/>
      <c r="Z114" s="217"/>
      <c r="AA114" s="70"/>
      <c r="AB114" s="252" t="str">
        <f t="shared" si="29"/>
        <v/>
      </c>
      <c r="AC114" s="253" t="str">
        <f t="shared" si="30"/>
        <v/>
      </c>
      <c r="AD114" s="253" t="str">
        <f>IF(H114&lt;=Parameters!$H$32,N114,"Not S.L.")</f>
        <v/>
      </c>
      <c r="AE114" s="253" t="str">
        <f t="shared" si="31"/>
        <v/>
      </c>
      <c r="AF114" s="70"/>
      <c r="AG114" s="70"/>
      <c r="AH114" s="70"/>
      <c r="AI114" s="70"/>
      <c r="AJ114" s="70"/>
      <c r="AK114" s="70"/>
      <c r="AL114" s="70"/>
      <c r="AM114" s="70"/>
      <c r="AN114" s="70"/>
      <c r="AO114" s="70"/>
      <c r="AP114" s="70"/>
      <c r="AQ114" s="70"/>
      <c r="AR114" s="70"/>
      <c r="AS114" s="70"/>
      <c r="AT114" s="70"/>
      <c r="AU114" s="70"/>
      <c r="AV114" s="70"/>
      <c r="AW114" s="70"/>
      <c r="AX114" s="70"/>
      <c r="AY114" s="70"/>
      <c r="AZ114" s="70"/>
      <c r="BA114" s="70"/>
      <c r="BC114" s="42" t="str">
        <f>IF(E114="F",(A114*D114),IF(E114="c",(J114*((100+Parameters!$C$13)/100)^M114),IF(E114="h",(J114*((100+Parameters!$C$13)/100)^M114),"")))</f>
        <v/>
      </c>
      <c r="BD114" s="231"/>
      <c r="BE114" s="144" t="str">
        <f>IF(E114="F",(A114*D114*F114),IF(E114="c",((A114*D114*F114)*((100+Parameters!$C$13)/100)^M114),IF(E114="h",((J114)*((100+Parameters!$C$13)/100)^M114),"")))</f>
        <v/>
      </c>
      <c r="BF114" s="69">
        <f t="shared" si="32"/>
        <v>0</v>
      </c>
      <c r="BG114" s="1"/>
      <c r="BH114" s="2">
        <f t="shared" si="33"/>
        <v>0</v>
      </c>
      <c r="BI114" s="2">
        <f t="shared" si="34"/>
        <v>0</v>
      </c>
      <c r="BJ114" s="2">
        <f t="shared" si="35"/>
        <v>0</v>
      </c>
      <c r="BL114" s="164" t="str">
        <f t="shared" si="36"/>
        <v/>
      </c>
      <c r="BM114" s="164" t="str">
        <f t="shared" si="37"/>
        <v/>
      </c>
      <c r="BN114" s="164" t="str">
        <f t="shared" si="38"/>
        <v/>
      </c>
      <c r="BO114" s="164" t="str">
        <f t="shared" si="39"/>
        <v/>
      </c>
      <c r="BP114" s="164" t="str">
        <f t="shared" si="40"/>
        <v/>
      </c>
      <c r="BQ114" s="164"/>
      <c r="BR114" s="164">
        <f>IF(A114="",0,((PMT(Parameters!$C$11/100,M114,,(N114*O114))*-1)-(R114/M114)))</f>
        <v>0</v>
      </c>
    </row>
    <row r="115" spans="1:70" ht="16.5" customHeight="1" x14ac:dyDescent="0.2">
      <c r="A115" s="195"/>
      <c r="B115" s="327" t="str">
        <f>IF('Asset Management'!B113="","",'Asset Management'!B113)</f>
        <v/>
      </c>
      <c r="C115" s="326" t="str">
        <f>IF('Asset Management'!C113="","",'Asset Management'!C113)</f>
        <v/>
      </c>
      <c r="D115" s="89"/>
      <c r="E115" s="88"/>
      <c r="F115" s="229">
        <v>1</v>
      </c>
      <c r="G115" s="90" t="str">
        <f>IF(E115="C",(A115*D115*F115*((100-Parameters!$C$12)/100)^I115),IF(E115="H",(A115*D115*F115),IF(E115="F",(A115*D115*F115*((100-Parameters!$C$12)/100)^I115),"")))</f>
        <v/>
      </c>
      <c r="H115" s="91"/>
      <c r="I115" s="92" t="str">
        <f t="shared" si="24"/>
        <v/>
      </c>
      <c r="J115" s="92" t="str">
        <f>IF(E115="H",(A115*D115*F115*((100+Parameters!$C$12)/100)^I115),IF(E115="C",(A115*D115*F115),IF(E115="F",(A115*D115*F115*((100-Parameters!$C$13)/100)^M115),"")))</f>
        <v/>
      </c>
      <c r="K115" s="92" t="str">
        <f t="shared" si="25"/>
        <v/>
      </c>
      <c r="L115" s="92" t="str">
        <f>IF('Asset Management'!J113="","",'Asset Management'!J113)</f>
        <v/>
      </c>
      <c r="M115" s="91"/>
      <c r="N115" s="92" t="str">
        <f t="shared" si="26"/>
        <v/>
      </c>
      <c r="O115" s="86">
        <f>IF(BE115&lt;&gt;"",VLOOKUP(BE115,Parameters!$A$22:$D$26,3),0)</f>
        <v>0</v>
      </c>
      <c r="P115" s="86">
        <f>IF(BE115&lt;&gt;"",VLOOKUP(BE115,Parameters!$A$22:$D$26,4),0)</f>
        <v>0</v>
      </c>
      <c r="Q115" s="190">
        <f t="shared" si="27"/>
        <v>1</v>
      </c>
      <c r="R115" s="159">
        <f t="shared" si="28"/>
        <v>0</v>
      </c>
      <c r="S115" s="159">
        <f>IF(M115=0,0,IF(BE115&lt;Parameters!$B$28,"Not Cap.",BR115))</f>
        <v>0</v>
      </c>
      <c r="T115" s="25"/>
      <c r="U115" s="216"/>
      <c r="V115" s="217"/>
      <c r="W115" s="217"/>
      <c r="X115" s="217"/>
      <c r="Y115" s="217"/>
      <c r="Z115" s="217"/>
      <c r="AA115" s="70"/>
      <c r="AB115" s="252" t="str">
        <f t="shared" si="29"/>
        <v/>
      </c>
      <c r="AC115" s="253" t="str">
        <f t="shared" si="30"/>
        <v/>
      </c>
      <c r="AD115" s="253" t="str">
        <f>IF(H115&lt;=Parameters!$H$32,N115,"Not S.L.")</f>
        <v/>
      </c>
      <c r="AE115" s="253" t="str">
        <f t="shared" si="31"/>
        <v/>
      </c>
      <c r="AF115" s="70"/>
      <c r="AG115" s="70"/>
      <c r="AH115" s="70"/>
      <c r="AI115" s="70"/>
      <c r="AJ115" s="70"/>
      <c r="AK115" s="70"/>
      <c r="AL115" s="70"/>
      <c r="AM115" s="70"/>
      <c r="AN115" s="70"/>
      <c r="AO115" s="70"/>
      <c r="AP115" s="70"/>
      <c r="AQ115" s="70"/>
      <c r="AR115" s="70"/>
      <c r="AS115" s="70"/>
      <c r="AT115" s="70"/>
      <c r="AU115" s="70"/>
      <c r="AV115" s="70"/>
      <c r="AW115" s="70"/>
      <c r="AX115" s="70"/>
      <c r="AY115" s="70"/>
      <c r="AZ115" s="70"/>
      <c r="BA115" s="70"/>
      <c r="BC115" s="42" t="str">
        <f>IF(E115="F",(A115*D115),IF(E115="c",(J115*((100+Parameters!$C$13)/100)^M115),IF(E115="h",(J115*((100+Parameters!$C$13)/100)^M115),"")))</f>
        <v/>
      </c>
      <c r="BD115" s="231"/>
      <c r="BE115" s="144" t="str">
        <f>IF(E115="F",(A115*D115*F115),IF(E115="c",((A115*D115*F115)*((100+Parameters!$C$13)/100)^M115),IF(E115="h",((J115)*((100+Parameters!$C$13)/100)^M115),"")))</f>
        <v/>
      </c>
      <c r="BF115" s="69">
        <f t="shared" si="32"/>
        <v>0</v>
      </c>
      <c r="BG115" s="1"/>
      <c r="BH115" s="2">
        <f t="shared" si="33"/>
        <v>0</v>
      </c>
      <c r="BI115" s="2">
        <f t="shared" si="34"/>
        <v>0</v>
      </c>
      <c r="BJ115" s="2">
        <f t="shared" si="35"/>
        <v>0</v>
      </c>
      <c r="BL115" s="164" t="str">
        <f t="shared" si="36"/>
        <v/>
      </c>
      <c r="BM115" s="164" t="str">
        <f t="shared" si="37"/>
        <v/>
      </c>
      <c r="BN115" s="164" t="str">
        <f t="shared" si="38"/>
        <v/>
      </c>
      <c r="BO115" s="164" t="str">
        <f t="shared" si="39"/>
        <v/>
      </c>
      <c r="BP115" s="164" t="str">
        <f t="shared" si="40"/>
        <v/>
      </c>
      <c r="BQ115" s="164"/>
      <c r="BR115" s="164">
        <f>IF(A115="",0,((PMT(Parameters!$C$11/100,M115,,(N115*O115))*-1)-(R115/M115)))</f>
        <v>0</v>
      </c>
    </row>
    <row r="116" spans="1:70" ht="16.5" customHeight="1" x14ac:dyDescent="0.2">
      <c r="A116" s="195"/>
      <c r="B116" s="327" t="str">
        <f>IF('Asset Management'!B114="","",'Asset Management'!B114)</f>
        <v/>
      </c>
      <c r="C116" s="326" t="str">
        <f>IF('Asset Management'!C114="","",'Asset Management'!C114)</f>
        <v/>
      </c>
      <c r="D116" s="89"/>
      <c r="E116" s="88"/>
      <c r="F116" s="229">
        <v>1</v>
      </c>
      <c r="G116" s="90" t="str">
        <f>IF(E116="C",(A116*D116*F116*((100-Parameters!$C$12)/100)^I116),IF(E116="H",(A116*D116*F116),IF(E116="F",(A116*D116*F116*((100-Parameters!$C$12)/100)^I116),"")))</f>
        <v/>
      </c>
      <c r="H116" s="91"/>
      <c r="I116" s="92" t="str">
        <f t="shared" si="24"/>
        <v/>
      </c>
      <c r="J116" s="92" t="str">
        <f>IF(E116="H",(A116*D116*F116*((100+Parameters!$C$12)/100)^I116),IF(E116="C",(A116*D116*F116),IF(E116="F",(A116*D116*F116*((100-Parameters!$C$13)/100)^M116),"")))</f>
        <v/>
      </c>
      <c r="K116" s="92" t="str">
        <f t="shared" si="25"/>
        <v/>
      </c>
      <c r="L116" s="92" t="str">
        <f>IF('Asset Management'!J114="","",'Asset Management'!J114)</f>
        <v/>
      </c>
      <c r="M116" s="91"/>
      <c r="N116" s="92" t="str">
        <f t="shared" si="26"/>
        <v/>
      </c>
      <c r="O116" s="86">
        <f>IF(BE116&lt;&gt;"",VLOOKUP(BE116,Parameters!$A$22:$D$26,3),0)</f>
        <v>0</v>
      </c>
      <c r="P116" s="86">
        <f>IF(BE116&lt;&gt;"",VLOOKUP(BE116,Parameters!$A$22:$D$26,4),0)</f>
        <v>0</v>
      </c>
      <c r="Q116" s="190">
        <f t="shared" si="27"/>
        <v>1</v>
      </c>
      <c r="R116" s="159">
        <f t="shared" si="28"/>
        <v>0</v>
      </c>
      <c r="S116" s="159">
        <f>IF(M116=0,0,IF(BE116&lt;Parameters!$B$28,"Not Cap.",BR116))</f>
        <v>0</v>
      </c>
      <c r="T116" s="25"/>
      <c r="U116" s="216"/>
      <c r="V116" s="217"/>
      <c r="W116" s="217"/>
      <c r="X116" s="217"/>
      <c r="Y116" s="217"/>
      <c r="Z116" s="217"/>
      <c r="AA116" s="70"/>
      <c r="AB116" s="252" t="str">
        <f t="shared" si="29"/>
        <v/>
      </c>
      <c r="AC116" s="253" t="str">
        <f t="shared" si="30"/>
        <v/>
      </c>
      <c r="AD116" s="253" t="str">
        <f>IF(H116&lt;=Parameters!$H$32,N116,"Not S.L.")</f>
        <v/>
      </c>
      <c r="AE116" s="253" t="str">
        <f t="shared" si="31"/>
        <v/>
      </c>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C116" s="42" t="str">
        <f>IF(E116="F",(A116*D116),IF(E116="c",(J116*((100+Parameters!$C$13)/100)^M116),IF(E116="h",(J116*((100+Parameters!$C$13)/100)^M116),"")))</f>
        <v/>
      </c>
      <c r="BD116" s="231"/>
      <c r="BE116" s="144" t="str">
        <f>IF(E116="F",(A116*D116*F116),IF(E116="c",((A116*D116*F116)*((100+Parameters!$C$13)/100)^M116),IF(E116="h",((J116)*((100+Parameters!$C$13)/100)^M116),"")))</f>
        <v/>
      </c>
      <c r="BF116" s="69">
        <f t="shared" si="32"/>
        <v>0</v>
      </c>
      <c r="BG116" s="1"/>
      <c r="BH116" s="2">
        <f t="shared" si="33"/>
        <v>0</v>
      </c>
      <c r="BI116" s="2">
        <f t="shared" si="34"/>
        <v>0</v>
      </c>
      <c r="BJ116" s="2">
        <f t="shared" si="35"/>
        <v>0</v>
      </c>
      <c r="BL116" s="164" t="str">
        <f t="shared" si="36"/>
        <v/>
      </c>
      <c r="BM116" s="164" t="str">
        <f t="shared" si="37"/>
        <v/>
      </c>
      <c r="BN116" s="164" t="str">
        <f t="shared" si="38"/>
        <v/>
      </c>
      <c r="BO116" s="164" t="str">
        <f t="shared" si="39"/>
        <v/>
      </c>
      <c r="BP116" s="164" t="str">
        <f t="shared" si="40"/>
        <v/>
      </c>
      <c r="BQ116" s="164"/>
      <c r="BR116" s="164">
        <f>IF(A116="",0,((PMT(Parameters!$C$11/100,M116,,(N116*O116))*-1)-(R116/M116)))</f>
        <v>0</v>
      </c>
    </row>
    <row r="117" spans="1:70" ht="16.5" customHeight="1" x14ac:dyDescent="0.2">
      <c r="A117" s="195"/>
      <c r="B117" s="327" t="str">
        <f>IF('Asset Management'!B115="","",'Asset Management'!B115)</f>
        <v/>
      </c>
      <c r="C117" s="326" t="str">
        <f>IF('Asset Management'!C115="","",'Asset Management'!C115)</f>
        <v/>
      </c>
      <c r="D117" s="89"/>
      <c r="E117" s="88"/>
      <c r="F117" s="229">
        <v>1</v>
      </c>
      <c r="G117" s="90" t="str">
        <f>IF(E117="C",(A117*D117*F117*((100-Parameters!$C$12)/100)^I117),IF(E117="H",(A117*D117*F117),IF(E117="F",(A117*D117*F117*((100-Parameters!$C$12)/100)^I117),"")))</f>
        <v/>
      </c>
      <c r="H117" s="91"/>
      <c r="I117" s="92" t="str">
        <f t="shared" si="24"/>
        <v/>
      </c>
      <c r="J117" s="92" t="str">
        <f>IF(E117="H",(A117*D117*F117*((100+Parameters!$C$12)/100)^I117),IF(E117="C",(A117*D117*F117),IF(E117="F",(A117*D117*F117*((100-Parameters!$C$13)/100)^M117),"")))</f>
        <v/>
      </c>
      <c r="K117" s="92" t="str">
        <f t="shared" si="25"/>
        <v/>
      </c>
      <c r="L117" s="92" t="str">
        <f>IF('Asset Management'!J115="","",'Asset Management'!J115)</f>
        <v/>
      </c>
      <c r="M117" s="91"/>
      <c r="N117" s="92" t="str">
        <f t="shared" si="26"/>
        <v/>
      </c>
      <c r="O117" s="86">
        <f>IF(BE117&lt;&gt;"",VLOOKUP(BE117,Parameters!$A$22:$D$26,3),0)</f>
        <v>0</v>
      </c>
      <c r="P117" s="86">
        <f>IF(BE117&lt;&gt;"",VLOOKUP(BE117,Parameters!$A$22:$D$26,4),0)</f>
        <v>0</v>
      </c>
      <c r="Q117" s="190">
        <f t="shared" si="27"/>
        <v>1</v>
      </c>
      <c r="R117" s="159">
        <f t="shared" si="28"/>
        <v>0</v>
      </c>
      <c r="S117" s="159">
        <f>IF(M117=0,0,IF(BE117&lt;Parameters!$B$28,"Not Cap.",BR117))</f>
        <v>0</v>
      </c>
      <c r="T117" s="25"/>
      <c r="U117" s="216"/>
      <c r="V117" s="217"/>
      <c r="W117" s="217"/>
      <c r="X117" s="217"/>
      <c r="Y117" s="217"/>
      <c r="Z117" s="217"/>
      <c r="AA117" s="70"/>
      <c r="AB117" s="252" t="str">
        <f t="shared" si="29"/>
        <v/>
      </c>
      <c r="AC117" s="253" t="str">
        <f t="shared" si="30"/>
        <v/>
      </c>
      <c r="AD117" s="253" t="str">
        <f>IF(H117&lt;=Parameters!$H$32,N117,"Not S.L.")</f>
        <v/>
      </c>
      <c r="AE117" s="253" t="str">
        <f t="shared" si="31"/>
        <v/>
      </c>
      <c r="AF117" s="70"/>
      <c r="AG117" s="70"/>
      <c r="AH117" s="70"/>
      <c r="AI117" s="70"/>
      <c r="AJ117" s="70"/>
      <c r="AK117" s="70"/>
      <c r="AL117" s="70"/>
      <c r="AM117" s="70"/>
      <c r="AN117" s="70"/>
      <c r="AO117" s="70"/>
      <c r="AP117" s="70"/>
      <c r="AQ117" s="70"/>
      <c r="AR117" s="70"/>
      <c r="AS117" s="70"/>
      <c r="AT117" s="70"/>
      <c r="AU117" s="70"/>
      <c r="AV117" s="70"/>
      <c r="AW117" s="70"/>
      <c r="AX117" s="70"/>
      <c r="AY117" s="70"/>
      <c r="AZ117" s="70"/>
      <c r="BA117" s="70"/>
      <c r="BC117" s="42" t="str">
        <f>IF(E117="F",(A117*D117),IF(E117="c",(J117*((100+Parameters!$C$13)/100)^M117),IF(E117="h",(J117*((100+Parameters!$C$13)/100)^M117),"")))</f>
        <v/>
      </c>
      <c r="BD117" s="231"/>
      <c r="BE117" s="144" t="str">
        <f>IF(E117="F",(A117*D117*F117),IF(E117="c",((A117*D117*F117)*((100+Parameters!$C$13)/100)^M117),IF(E117="h",((J117)*((100+Parameters!$C$13)/100)^M117),"")))</f>
        <v/>
      </c>
      <c r="BF117" s="69">
        <f t="shared" si="32"/>
        <v>0</v>
      </c>
      <c r="BG117" s="1"/>
      <c r="BH117" s="2">
        <f t="shared" si="33"/>
        <v>0</v>
      </c>
      <c r="BI117" s="2">
        <f t="shared" si="34"/>
        <v>0</v>
      </c>
      <c r="BJ117" s="2">
        <f t="shared" si="35"/>
        <v>0</v>
      </c>
      <c r="BL117" s="164" t="str">
        <f t="shared" si="36"/>
        <v/>
      </c>
      <c r="BM117" s="164" t="str">
        <f t="shared" si="37"/>
        <v/>
      </c>
      <c r="BN117" s="164" t="str">
        <f t="shared" si="38"/>
        <v/>
      </c>
      <c r="BO117" s="164" t="str">
        <f t="shared" si="39"/>
        <v/>
      </c>
      <c r="BP117" s="164" t="str">
        <f t="shared" si="40"/>
        <v/>
      </c>
      <c r="BQ117" s="164"/>
      <c r="BR117" s="164">
        <f>IF(A117="",0,((PMT(Parameters!$C$11/100,M117,,(N117*O117))*-1)-(R117/M117)))</f>
        <v>0</v>
      </c>
    </row>
    <row r="118" spans="1:70" ht="16.5" customHeight="1" x14ac:dyDescent="0.2">
      <c r="A118" s="195"/>
      <c r="B118" s="327" t="str">
        <f>IF('Asset Management'!B116="","",'Asset Management'!B116)</f>
        <v/>
      </c>
      <c r="C118" s="326" t="str">
        <f>IF('Asset Management'!C116="","",'Asset Management'!C116)</f>
        <v/>
      </c>
      <c r="D118" s="89"/>
      <c r="E118" s="88"/>
      <c r="F118" s="229">
        <v>1</v>
      </c>
      <c r="G118" s="90" t="str">
        <f>IF(E118="C",(A118*D118*F118*((100-Parameters!$C$12)/100)^I118),IF(E118="H",(A118*D118*F118),IF(E118="F",(A118*D118*F118*((100-Parameters!$C$12)/100)^I118),"")))</f>
        <v/>
      </c>
      <c r="H118" s="91"/>
      <c r="I118" s="92" t="str">
        <f t="shared" si="24"/>
        <v/>
      </c>
      <c r="J118" s="92" t="str">
        <f>IF(E118="H",(A118*D118*F118*((100+Parameters!$C$12)/100)^I118),IF(E118="C",(A118*D118*F118),IF(E118="F",(A118*D118*F118*((100-Parameters!$C$13)/100)^M118),"")))</f>
        <v/>
      </c>
      <c r="K118" s="92" t="str">
        <f t="shared" si="25"/>
        <v/>
      </c>
      <c r="L118" s="92" t="str">
        <f>IF('Asset Management'!J116="","",'Asset Management'!J116)</f>
        <v/>
      </c>
      <c r="M118" s="91"/>
      <c r="N118" s="92" t="str">
        <f t="shared" si="26"/>
        <v/>
      </c>
      <c r="O118" s="86">
        <f>IF(BE118&lt;&gt;"",VLOOKUP(BE118,Parameters!$A$22:$D$26,3),0)</f>
        <v>0</v>
      </c>
      <c r="P118" s="86">
        <f>IF(BE118&lt;&gt;"",VLOOKUP(BE118,Parameters!$A$22:$D$26,4),0)</f>
        <v>0</v>
      </c>
      <c r="Q118" s="190">
        <f t="shared" si="27"/>
        <v>1</v>
      </c>
      <c r="R118" s="159">
        <f t="shared" si="28"/>
        <v>0</v>
      </c>
      <c r="S118" s="159">
        <f>IF(M118=0,0,IF(BE118&lt;Parameters!$B$28,"Not Cap.",BR118))</f>
        <v>0</v>
      </c>
      <c r="T118" s="25"/>
      <c r="U118" s="216"/>
      <c r="V118" s="217"/>
      <c r="W118" s="217"/>
      <c r="X118" s="217"/>
      <c r="Y118" s="217"/>
      <c r="Z118" s="217"/>
      <c r="AA118" s="70"/>
      <c r="AB118" s="252" t="str">
        <f t="shared" si="29"/>
        <v/>
      </c>
      <c r="AC118" s="253" t="str">
        <f t="shared" si="30"/>
        <v/>
      </c>
      <c r="AD118" s="253" t="str">
        <f>IF(H118&lt;=Parameters!$H$32,N118,"Not S.L.")</f>
        <v/>
      </c>
      <c r="AE118" s="253" t="str">
        <f t="shared" si="31"/>
        <v/>
      </c>
      <c r="AF118" s="70"/>
      <c r="AG118" s="70"/>
      <c r="AH118" s="70"/>
      <c r="AI118" s="70"/>
      <c r="AJ118" s="70"/>
      <c r="AK118" s="70"/>
      <c r="AL118" s="70"/>
      <c r="AM118" s="70"/>
      <c r="AN118" s="70"/>
      <c r="AO118" s="70"/>
      <c r="AP118" s="70"/>
      <c r="AQ118" s="70"/>
      <c r="AR118" s="70"/>
      <c r="AS118" s="70"/>
      <c r="AT118" s="70"/>
      <c r="AU118" s="70"/>
      <c r="AV118" s="70"/>
      <c r="AW118" s="70"/>
      <c r="AX118" s="70"/>
      <c r="AY118" s="70"/>
      <c r="AZ118" s="70"/>
      <c r="BA118" s="70"/>
      <c r="BC118" s="42" t="str">
        <f>IF(E118="F",(A118*D118),IF(E118="c",(J118*((100+Parameters!$C$13)/100)^M118),IF(E118="h",(J118*((100+Parameters!$C$13)/100)^M118),"")))</f>
        <v/>
      </c>
      <c r="BD118" s="231"/>
      <c r="BE118" s="144" t="str">
        <f>IF(E118="F",(A118*D118*F118),IF(E118="c",((A118*D118*F118)*((100+Parameters!$C$13)/100)^M118),IF(E118="h",((J118)*((100+Parameters!$C$13)/100)^M118),"")))</f>
        <v/>
      </c>
      <c r="BF118" s="69">
        <f t="shared" si="32"/>
        <v>0</v>
      </c>
      <c r="BG118" s="1"/>
      <c r="BH118" s="2">
        <f t="shared" si="33"/>
        <v>0</v>
      </c>
      <c r="BI118" s="2">
        <f t="shared" si="34"/>
        <v>0</v>
      </c>
      <c r="BJ118" s="2">
        <f t="shared" si="35"/>
        <v>0</v>
      </c>
      <c r="BL118" s="164" t="str">
        <f t="shared" si="36"/>
        <v/>
      </c>
      <c r="BM118" s="164" t="str">
        <f t="shared" si="37"/>
        <v/>
      </c>
      <c r="BN118" s="164" t="str">
        <f t="shared" si="38"/>
        <v/>
      </c>
      <c r="BO118" s="164" t="str">
        <f t="shared" si="39"/>
        <v/>
      </c>
      <c r="BP118" s="164" t="str">
        <f t="shared" si="40"/>
        <v/>
      </c>
      <c r="BQ118" s="164"/>
      <c r="BR118" s="164">
        <f>IF(A118="",0,((PMT(Parameters!$C$11/100,M118,,(N118*O118))*-1)-(R118/M118)))</f>
        <v>0</v>
      </c>
    </row>
    <row r="119" spans="1:70" ht="16.5" customHeight="1" x14ac:dyDescent="0.2">
      <c r="A119" s="195"/>
      <c r="B119" s="327" t="str">
        <f>IF('Asset Management'!B117="","",'Asset Management'!B117)</f>
        <v/>
      </c>
      <c r="C119" s="326" t="str">
        <f>IF('Asset Management'!C117="","",'Asset Management'!C117)</f>
        <v/>
      </c>
      <c r="D119" s="89"/>
      <c r="E119" s="88"/>
      <c r="F119" s="229">
        <v>1</v>
      </c>
      <c r="G119" s="90" t="str">
        <f>IF(E119="C",(A119*D119*F119*((100-Parameters!$C$12)/100)^I119),IF(E119="H",(A119*D119*F119),IF(E119="F",(A119*D119*F119*((100-Parameters!$C$12)/100)^I119),"")))</f>
        <v/>
      </c>
      <c r="H119" s="91"/>
      <c r="I119" s="92" t="str">
        <f t="shared" si="24"/>
        <v/>
      </c>
      <c r="J119" s="92" t="str">
        <f>IF(E119="H",(A119*D119*F119*((100+Parameters!$C$12)/100)^I119),IF(E119="C",(A119*D119*F119),IF(E119="F",(A119*D119*F119*((100-Parameters!$C$13)/100)^M119),"")))</f>
        <v/>
      </c>
      <c r="K119" s="92" t="str">
        <f t="shared" si="25"/>
        <v/>
      </c>
      <c r="L119" s="92" t="str">
        <f>IF('Asset Management'!J117="","",'Asset Management'!J117)</f>
        <v/>
      </c>
      <c r="M119" s="91"/>
      <c r="N119" s="92" t="str">
        <f t="shared" si="26"/>
        <v/>
      </c>
      <c r="O119" s="86">
        <f>IF(BE119&lt;&gt;"",VLOOKUP(BE119,Parameters!$A$22:$D$26,3),0)</f>
        <v>0</v>
      </c>
      <c r="P119" s="86">
        <f>IF(BE119&lt;&gt;"",VLOOKUP(BE119,Parameters!$A$22:$D$26,4),0)</f>
        <v>0</v>
      </c>
      <c r="Q119" s="190">
        <f t="shared" si="27"/>
        <v>1</v>
      </c>
      <c r="R119" s="159">
        <f t="shared" si="28"/>
        <v>0</v>
      </c>
      <c r="S119" s="159">
        <f>IF(M119=0,0,IF(BE119&lt;Parameters!$B$28,"Not Cap.",BR119))</f>
        <v>0</v>
      </c>
      <c r="T119" s="25"/>
      <c r="U119" s="216"/>
      <c r="V119" s="217"/>
      <c r="W119" s="217"/>
      <c r="X119" s="217"/>
      <c r="Y119" s="217"/>
      <c r="Z119" s="217"/>
      <c r="AA119" s="70"/>
      <c r="AB119" s="252" t="str">
        <f t="shared" si="29"/>
        <v/>
      </c>
      <c r="AC119" s="253" t="str">
        <f t="shared" si="30"/>
        <v/>
      </c>
      <c r="AD119" s="253" t="str">
        <f>IF(H119&lt;=Parameters!$H$32,N119,"Not S.L.")</f>
        <v/>
      </c>
      <c r="AE119" s="253" t="str">
        <f t="shared" si="31"/>
        <v/>
      </c>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C119" s="42" t="str">
        <f>IF(E119="F",(A119*D119),IF(E119="c",(J119*((100+Parameters!$C$13)/100)^M119),IF(E119="h",(J119*((100+Parameters!$C$13)/100)^M119),"")))</f>
        <v/>
      </c>
      <c r="BD119" s="231"/>
      <c r="BE119" s="144" t="str">
        <f>IF(E119="F",(A119*D119*F119),IF(E119="c",((A119*D119*F119)*((100+Parameters!$C$13)/100)^M119),IF(E119="h",((J119)*((100+Parameters!$C$13)/100)^M119),"")))</f>
        <v/>
      </c>
      <c r="BF119" s="69">
        <f t="shared" si="32"/>
        <v>0</v>
      </c>
      <c r="BG119" s="1"/>
      <c r="BH119" s="2">
        <f t="shared" si="33"/>
        <v>0</v>
      </c>
      <c r="BI119" s="2">
        <f t="shared" si="34"/>
        <v>0</v>
      </c>
      <c r="BJ119" s="2">
        <f t="shared" si="35"/>
        <v>0</v>
      </c>
      <c r="BL119" s="164" t="str">
        <f t="shared" si="36"/>
        <v/>
      </c>
      <c r="BM119" s="164" t="str">
        <f t="shared" si="37"/>
        <v/>
      </c>
      <c r="BN119" s="164" t="str">
        <f t="shared" si="38"/>
        <v/>
      </c>
      <c r="BO119" s="164" t="str">
        <f t="shared" si="39"/>
        <v/>
      </c>
      <c r="BP119" s="164" t="str">
        <f t="shared" si="40"/>
        <v/>
      </c>
      <c r="BQ119" s="164"/>
      <c r="BR119" s="164">
        <f>IF(A119="",0,((PMT(Parameters!$C$11/100,M119,,(N119*O119))*-1)-(R119/M119)))</f>
        <v>0</v>
      </c>
    </row>
    <row r="120" spans="1:70" ht="16.5" customHeight="1" x14ac:dyDescent="0.2">
      <c r="A120" s="195"/>
      <c r="B120" s="327" t="str">
        <f>IF('Asset Management'!B118="","",'Asset Management'!B118)</f>
        <v/>
      </c>
      <c r="C120" s="326" t="str">
        <f>IF('Asset Management'!C118="","",'Asset Management'!C118)</f>
        <v/>
      </c>
      <c r="D120" s="89"/>
      <c r="E120" s="88"/>
      <c r="F120" s="229">
        <v>1</v>
      </c>
      <c r="G120" s="90" t="str">
        <f>IF(E120="C",(A120*D120*F120*((100-Parameters!$C$12)/100)^I120),IF(E120="H",(A120*D120*F120),IF(E120="F",(A120*D120*F120*((100-Parameters!$C$12)/100)^I120),"")))</f>
        <v/>
      </c>
      <c r="H120" s="91"/>
      <c r="I120" s="92" t="str">
        <f t="shared" si="24"/>
        <v/>
      </c>
      <c r="J120" s="92" t="str">
        <f>IF(E120="H",(A120*D120*F120*((100+Parameters!$C$12)/100)^I120),IF(E120="C",(A120*D120*F120),IF(E120="F",(A120*D120*F120*((100-Parameters!$C$13)/100)^M120),"")))</f>
        <v/>
      </c>
      <c r="K120" s="92" t="str">
        <f t="shared" si="25"/>
        <v/>
      </c>
      <c r="L120" s="92" t="str">
        <f>IF('Asset Management'!J118="","",'Asset Management'!J118)</f>
        <v/>
      </c>
      <c r="M120" s="91"/>
      <c r="N120" s="92" t="str">
        <f t="shared" si="26"/>
        <v/>
      </c>
      <c r="O120" s="86">
        <f>IF(BE120&lt;&gt;"",VLOOKUP(BE120,Parameters!$A$22:$D$26,3),0)</f>
        <v>0</v>
      </c>
      <c r="P120" s="86">
        <f>IF(BE120&lt;&gt;"",VLOOKUP(BE120,Parameters!$A$22:$D$26,4),0)</f>
        <v>0</v>
      </c>
      <c r="Q120" s="190">
        <f t="shared" si="27"/>
        <v>1</v>
      </c>
      <c r="R120" s="159">
        <f t="shared" si="28"/>
        <v>0</v>
      </c>
      <c r="S120" s="159">
        <f>IF(M120=0,0,IF(BE120&lt;Parameters!$B$28,"Not Cap.",BR120))</f>
        <v>0</v>
      </c>
      <c r="T120" s="25"/>
      <c r="U120" s="216"/>
      <c r="V120" s="217"/>
      <c r="W120" s="217"/>
      <c r="X120" s="217"/>
      <c r="Y120" s="217"/>
      <c r="Z120" s="217"/>
      <c r="AA120" s="70"/>
      <c r="AB120" s="252" t="str">
        <f t="shared" si="29"/>
        <v/>
      </c>
      <c r="AC120" s="253" t="str">
        <f t="shared" si="30"/>
        <v/>
      </c>
      <c r="AD120" s="253" t="str">
        <f>IF(H120&lt;=Parameters!$H$32,N120,"Not S.L.")</f>
        <v/>
      </c>
      <c r="AE120" s="253" t="str">
        <f t="shared" si="31"/>
        <v/>
      </c>
      <c r="AF120" s="70"/>
      <c r="AG120" s="70"/>
      <c r="AH120" s="70"/>
      <c r="AI120" s="70"/>
      <c r="AJ120" s="70"/>
      <c r="AK120" s="70"/>
      <c r="AL120" s="70"/>
      <c r="AM120" s="70"/>
      <c r="AN120" s="70"/>
      <c r="AO120" s="70"/>
      <c r="AP120" s="70"/>
      <c r="AQ120" s="70"/>
      <c r="AR120" s="70"/>
      <c r="AS120" s="70"/>
      <c r="AT120" s="70"/>
      <c r="AU120" s="70"/>
      <c r="AV120" s="70"/>
      <c r="AW120" s="70"/>
      <c r="AX120" s="70"/>
      <c r="AY120" s="70"/>
      <c r="AZ120" s="70"/>
      <c r="BA120" s="70"/>
      <c r="BC120" s="42" t="str">
        <f>IF(E120="F",(A120*D120),IF(E120="c",(J120*((100+Parameters!$C$13)/100)^M120),IF(E120="h",(J120*((100+Parameters!$C$13)/100)^M120),"")))</f>
        <v/>
      </c>
      <c r="BD120" s="231"/>
      <c r="BE120" s="144" t="str">
        <f>IF(E120="F",(A120*D120*F120),IF(E120="c",((A120*D120*F120)*((100+Parameters!$C$13)/100)^M120),IF(E120="h",((J120)*((100+Parameters!$C$13)/100)^M120),"")))</f>
        <v/>
      </c>
      <c r="BF120" s="69">
        <f t="shared" si="32"/>
        <v>0</v>
      </c>
      <c r="BG120" s="1"/>
      <c r="BH120" s="2">
        <f t="shared" si="33"/>
        <v>0</v>
      </c>
      <c r="BI120" s="2">
        <f t="shared" si="34"/>
        <v>0</v>
      </c>
      <c r="BJ120" s="2">
        <f t="shared" si="35"/>
        <v>0</v>
      </c>
      <c r="BL120" s="164" t="str">
        <f t="shared" si="36"/>
        <v/>
      </c>
      <c r="BM120" s="164" t="str">
        <f t="shared" si="37"/>
        <v/>
      </c>
      <c r="BN120" s="164" t="str">
        <f t="shared" si="38"/>
        <v/>
      </c>
      <c r="BO120" s="164" t="str">
        <f t="shared" si="39"/>
        <v/>
      </c>
      <c r="BP120" s="164" t="str">
        <f t="shared" si="40"/>
        <v/>
      </c>
      <c r="BQ120" s="164"/>
      <c r="BR120" s="164">
        <f>IF(A120="",0,((PMT(Parameters!$C$11/100,M120,,(N120*O120))*-1)-(R120/M120)))</f>
        <v>0</v>
      </c>
    </row>
    <row r="121" spans="1:70" ht="16.5" customHeight="1" x14ac:dyDescent="0.2">
      <c r="A121" s="195"/>
      <c r="B121" s="327" t="str">
        <f>IF('Asset Management'!B119="","",'Asset Management'!B119)</f>
        <v/>
      </c>
      <c r="C121" s="326" t="str">
        <f>IF('Asset Management'!C119="","",'Asset Management'!C119)</f>
        <v/>
      </c>
      <c r="D121" s="89"/>
      <c r="E121" s="88"/>
      <c r="F121" s="229">
        <v>1</v>
      </c>
      <c r="G121" s="90" t="str">
        <f>IF(E121="C",(A121*D121*F121*((100-Parameters!$C$12)/100)^I121),IF(E121="H",(A121*D121*F121),IF(E121="F",(A121*D121*F121*((100-Parameters!$C$12)/100)^I121),"")))</f>
        <v/>
      </c>
      <c r="H121" s="91"/>
      <c r="I121" s="92" t="str">
        <f t="shared" si="24"/>
        <v/>
      </c>
      <c r="J121" s="92" t="str">
        <f>IF(E121="H",(A121*D121*F121*((100+Parameters!$C$12)/100)^I121),IF(E121="C",(A121*D121*F121),IF(E121="F",(A121*D121*F121*((100-Parameters!$C$13)/100)^M121),"")))</f>
        <v/>
      </c>
      <c r="K121" s="92" t="str">
        <f t="shared" si="25"/>
        <v/>
      </c>
      <c r="L121" s="92" t="str">
        <f>IF('Asset Management'!J119="","",'Asset Management'!J119)</f>
        <v/>
      </c>
      <c r="M121" s="91"/>
      <c r="N121" s="92" t="str">
        <f t="shared" si="26"/>
        <v/>
      </c>
      <c r="O121" s="86">
        <f>IF(BE121&lt;&gt;"",VLOOKUP(BE121,Parameters!$A$22:$D$26,3),0)</f>
        <v>0</v>
      </c>
      <c r="P121" s="86">
        <f>IF(BE121&lt;&gt;"",VLOOKUP(BE121,Parameters!$A$22:$D$26,4),0)</f>
        <v>0</v>
      </c>
      <c r="Q121" s="190">
        <f t="shared" si="27"/>
        <v>1</v>
      </c>
      <c r="R121" s="159">
        <f t="shared" si="28"/>
        <v>0</v>
      </c>
      <c r="S121" s="159">
        <f>IF(M121=0,0,IF(BE121&lt;Parameters!$B$28,"Not Cap.",BR121))</f>
        <v>0</v>
      </c>
      <c r="T121" s="25"/>
      <c r="U121" s="216"/>
      <c r="V121" s="217"/>
      <c r="W121" s="217"/>
      <c r="X121" s="217"/>
      <c r="Y121" s="217"/>
      <c r="Z121" s="217"/>
      <c r="AA121" s="70"/>
      <c r="AB121" s="252" t="str">
        <f t="shared" si="29"/>
        <v/>
      </c>
      <c r="AC121" s="253" t="str">
        <f t="shared" si="30"/>
        <v/>
      </c>
      <c r="AD121" s="253" t="str">
        <f>IF(H121&lt;=Parameters!$H$32,N121,"Not S.L.")</f>
        <v/>
      </c>
      <c r="AE121" s="253" t="str">
        <f t="shared" si="31"/>
        <v/>
      </c>
      <c r="AF121" s="70"/>
      <c r="AG121" s="70"/>
      <c r="AH121" s="70"/>
      <c r="AI121" s="70"/>
      <c r="AJ121" s="70"/>
      <c r="AK121" s="70"/>
      <c r="AL121" s="70"/>
      <c r="AM121" s="70"/>
      <c r="AN121" s="70"/>
      <c r="AO121" s="70"/>
      <c r="AP121" s="70"/>
      <c r="AQ121" s="70"/>
      <c r="AR121" s="70"/>
      <c r="AS121" s="70"/>
      <c r="AT121" s="70"/>
      <c r="AU121" s="70"/>
      <c r="AV121" s="70"/>
      <c r="AW121" s="70"/>
      <c r="AX121" s="70"/>
      <c r="AY121" s="70"/>
      <c r="AZ121" s="70"/>
      <c r="BA121" s="70"/>
      <c r="BC121" s="42" t="str">
        <f>IF(E121="F",(A121*D121),IF(E121="c",(J121*((100+Parameters!$C$13)/100)^M121),IF(E121="h",(J121*((100+Parameters!$C$13)/100)^M121),"")))</f>
        <v/>
      </c>
      <c r="BD121" s="231"/>
      <c r="BE121" s="144" t="str">
        <f>IF(E121="F",(A121*D121*F121),IF(E121="c",((A121*D121*F121)*((100+Parameters!$C$13)/100)^M121),IF(E121="h",((J121)*((100+Parameters!$C$13)/100)^M121),"")))</f>
        <v/>
      </c>
      <c r="BF121" s="69">
        <f t="shared" si="32"/>
        <v>0</v>
      </c>
      <c r="BG121" s="1"/>
      <c r="BH121" s="2">
        <f t="shared" si="33"/>
        <v>0</v>
      </c>
      <c r="BI121" s="2">
        <f t="shared" si="34"/>
        <v>0</v>
      </c>
      <c r="BJ121" s="2">
        <f t="shared" si="35"/>
        <v>0</v>
      </c>
      <c r="BL121" s="164" t="str">
        <f t="shared" si="36"/>
        <v/>
      </c>
      <c r="BM121" s="164" t="str">
        <f t="shared" si="37"/>
        <v/>
      </c>
      <c r="BN121" s="164" t="str">
        <f t="shared" si="38"/>
        <v/>
      </c>
      <c r="BO121" s="164" t="str">
        <f t="shared" si="39"/>
        <v/>
      </c>
      <c r="BP121" s="164" t="str">
        <f t="shared" si="40"/>
        <v/>
      </c>
      <c r="BQ121" s="164"/>
      <c r="BR121" s="164">
        <f>IF(A121="",0,((PMT(Parameters!$C$11/100,M121,,(N121*O121))*-1)-(R121/M121)))</f>
        <v>0</v>
      </c>
    </row>
    <row r="122" spans="1:70" ht="16.5" customHeight="1" x14ac:dyDescent="0.2">
      <c r="A122" s="195"/>
      <c r="B122" s="327" t="str">
        <f>IF('Asset Management'!B120="","",'Asset Management'!B120)</f>
        <v/>
      </c>
      <c r="C122" s="326" t="str">
        <f>IF('Asset Management'!C120="","",'Asset Management'!C120)</f>
        <v/>
      </c>
      <c r="D122" s="89"/>
      <c r="E122" s="88"/>
      <c r="F122" s="229">
        <v>1</v>
      </c>
      <c r="G122" s="90" t="str">
        <f>IF(E122="C",(A122*D122*F122*((100-Parameters!$C$12)/100)^I122),IF(E122="H",(A122*D122*F122),IF(E122="F",(A122*D122*F122*((100-Parameters!$C$12)/100)^I122),"")))</f>
        <v/>
      </c>
      <c r="H122" s="91"/>
      <c r="I122" s="92" t="str">
        <f t="shared" si="24"/>
        <v/>
      </c>
      <c r="J122" s="92" t="str">
        <f>IF(E122="H",(A122*D122*F122*((100+Parameters!$C$12)/100)^I122),IF(E122="C",(A122*D122*F122),IF(E122="F",(A122*D122*F122*((100-Parameters!$C$13)/100)^M122),"")))</f>
        <v/>
      </c>
      <c r="K122" s="92" t="str">
        <f t="shared" si="25"/>
        <v/>
      </c>
      <c r="L122" s="92" t="str">
        <f>IF('Asset Management'!J120="","",'Asset Management'!J120)</f>
        <v/>
      </c>
      <c r="M122" s="91"/>
      <c r="N122" s="92" t="str">
        <f t="shared" si="26"/>
        <v/>
      </c>
      <c r="O122" s="86">
        <f>IF(BE122&lt;&gt;"",VLOOKUP(BE122,Parameters!$A$22:$D$26,3),0)</f>
        <v>0</v>
      </c>
      <c r="P122" s="86">
        <f>IF(BE122&lt;&gt;"",VLOOKUP(BE122,Parameters!$A$22:$D$26,4),0)</f>
        <v>0</v>
      </c>
      <c r="Q122" s="190">
        <f t="shared" si="27"/>
        <v>1</v>
      </c>
      <c r="R122" s="159">
        <f t="shared" si="28"/>
        <v>0</v>
      </c>
      <c r="S122" s="159">
        <f>IF(M122=0,0,IF(BE122&lt;Parameters!$B$28,"Not Cap.",BR122))</f>
        <v>0</v>
      </c>
      <c r="T122" s="25"/>
      <c r="U122" s="216"/>
      <c r="V122" s="217"/>
      <c r="W122" s="217"/>
      <c r="X122" s="217"/>
      <c r="Y122" s="217"/>
      <c r="Z122" s="217"/>
      <c r="AA122" s="70"/>
      <c r="AB122" s="252" t="str">
        <f t="shared" si="29"/>
        <v/>
      </c>
      <c r="AC122" s="253" t="str">
        <f t="shared" si="30"/>
        <v/>
      </c>
      <c r="AD122" s="253" t="str">
        <f>IF(H122&lt;=Parameters!$H$32,N122,"Not S.L.")</f>
        <v/>
      </c>
      <c r="AE122" s="253" t="str">
        <f t="shared" si="31"/>
        <v/>
      </c>
      <c r="AF122" s="70"/>
      <c r="AG122" s="70"/>
      <c r="AH122" s="70"/>
      <c r="AI122" s="70"/>
      <c r="AJ122" s="70"/>
      <c r="AK122" s="70"/>
      <c r="AL122" s="70"/>
      <c r="AM122" s="70"/>
      <c r="AN122" s="70"/>
      <c r="AO122" s="70"/>
      <c r="AP122" s="70"/>
      <c r="AQ122" s="70"/>
      <c r="AR122" s="70"/>
      <c r="AS122" s="70"/>
      <c r="AT122" s="70"/>
      <c r="AU122" s="70"/>
      <c r="AV122" s="70"/>
      <c r="AW122" s="70"/>
      <c r="AX122" s="70"/>
      <c r="AY122" s="70"/>
      <c r="AZ122" s="70"/>
      <c r="BA122" s="70"/>
      <c r="BC122" s="42" t="str">
        <f>IF(E122="F",(A122*D122),IF(E122="c",(J122*((100+Parameters!$C$13)/100)^M122),IF(E122="h",(J122*((100+Parameters!$C$13)/100)^M122),"")))</f>
        <v/>
      </c>
      <c r="BD122" s="231"/>
      <c r="BE122" s="144" t="str">
        <f>IF(E122="F",(A122*D122*F122),IF(E122="c",((A122*D122*F122)*((100+Parameters!$C$13)/100)^M122),IF(E122="h",((J122)*((100+Parameters!$C$13)/100)^M122),"")))</f>
        <v/>
      </c>
      <c r="BF122" s="69">
        <f t="shared" si="32"/>
        <v>0</v>
      </c>
      <c r="BG122" s="1"/>
      <c r="BH122" s="2">
        <f t="shared" si="33"/>
        <v>0</v>
      </c>
      <c r="BI122" s="2">
        <f t="shared" si="34"/>
        <v>0</v>
      </c>
      <c r="BJ122" s="2">
        <f t="shared" si="35"/>
        <v>0</v>
      </c>
      <c r="BL122" s="164" t="str">
        <f t="shared" si="36"/>
        <v/>
      </c>
      <c r="BM122" s="164" t="str">
        <f t="shared" si="37"/>
        <v/>
      </c>
      <c r="BN122" s="164" t="str">
        <f t="shared" si="38"/>
        <v/>
      </c>
      <c r="BO122" s="164" t="str">
        <f t="shared" si="39"/>
        <v/>
      </c>
      <c r="BP122" s="164" t="str">
        <f t="shared" si="40"/>
        <v/>
      </c>
      <c r="BQ122" s="164"/>
      <c r="BR122" s="164">
        <f>IF(A122="",0,((PMT(Parameters!$C$11/100,M122,,(N122*O122))*-1)-(R122/M122)))</f>
        <v>0</v>
      </c>
    </row>
    <row r="123" spans="1:70" ht="16.5" customHeight="1" x14ac:dyDescent="0.2">
      <c r="A123" s="195"/>
      <c r="B123" s="327" t="str">
        <f>IF('Asset Management'!B121="","",'Asset Management'!B121)</f>
        <v/>
      </c>
      <c r="C123" s="326" t="str">
        <f>IF('Asset Management'!C121="","",'Asset Management'!C121)</f>
        <v/>
      </c>
      <c r="D123" s="89"/>
      <c r="E123" s="88"/>
      <c r="F123" s="229">
        <v>1</v>
      </c>
      <c r="G123" s="90" t="str">
        <f>IF(E123="C",(A123*D123*F123*((100-Parameters!$C$12)/100)^I123),IF(E123="H",(A123*D123*F123),IF(E123="F",(A123*D123*F123*((100-Parameters!$C$12)/100)^I123),"")))</f>
        <v/>
      </c>
      <c r="H123" s="91"/>
      <c r="I123" s="92" t="str">
        <f t="shared" si="24"/>
        <v/>
      </c>
      <c r="J123" s="92" t="str">
        <f>IF(E123="H",(A123*D123*F123*((100+Parameters!$C$12)/100)^I123),IF(E123="C",(A123*D123*F123),IF(E123="F",(A123*D123*F123*((100-Parameters!$C$13)/100)^M123),"")))</f>
        <v/>
      </c>
      <c r="K123" s="92" t="str">
        <f t="shared" si="25"/>
        <v/>
      </c>
      <c r="L123" s="92" t="str">
        <f>IF('Asset Management'!J121="","",'Asset Management'!J121)</f>
        <v/>
      </c>
      <c r="M123" s="91"/>
      <c r="N123" s="92" t="str">
        <f t="shared" si="26"/>
        <v/>
      </c>
      <c r="O123" s="86">
        <f>IF(BE123&lt;&gt;"",VLOOKUP(BE123,Parameters!$A$22:$D$26,3),0)</f>
        <v>0</v>
      </c>
      <c r="P123" s="86">
        <f>IF(BE123&lt;&gt;"",VLOOKUP(BE123,Parameters!$A$22:$D$26,4),0)</f>
        <v>0</v>
      </c>
      <c r="Q123" s="190">
        <f t="shared" si="27"/>
        <v>1</v>
      </c>
      <c r="R123" s="159">
        <f t="shared" si="28"/>
        <v>0</v>
      </c>
      <c r="S123" s="159">
        <f>IF(M123=0,0,IF(BE123&lt;Parameters!$B$28,"Not Cap.",BR123))</f>
        <v>0</v>
      </c>
      <c r="T123" s="25"/>
      <c r="U123" s="216"/>
      <c r="V123" s="217"/>
      <c r="W123" s="217"/>
      <c r="X123" s="217"/>
      <c r="Y123" s="217"/>
      <c r="Z123" s="217"/>
      <c r="AA123" s="70"/>
      <c r="AB123" s="252" t="str">
        <f t="shared" si="29"/>
        <v/>
      </c>
      <c r="AC123" s="253" t="str">
        <f t="shared" si="30"/>
        <v/>
      </c>
      <c r="AD123" s="253" t="str">
        <f>IF(H123&lt;=Parameters!$H$32,N123,"Not S.L.")</f>
        <v/>
      </c>
      <c r="AE123" s="253" t="str">
        <f t="shared" si="31"/>
        <v/>
      </c>
      <c r="AF123" s="70"/>
      <c r="AG123" s="70"/>
      <c r="AH123" s="70"/>
      <c r="AI123" s="70"/>
      <c r="AJ123" s="70"/>
      <c r="AK123" s="70"/>
      <c r="AL123" s="70"/>
      <c r="AM123" s="70"/>
      <c r="AN123" s="70"/>
      <c r="AO123" s="70"/>
      <c r="AP123" s="70"/>
      <c r="AQ123" s="70"/>
      <c r="AR123" s="70"/>
      <c r="AS123" s="70"/>
      <c r="AT123" s="70"/>
      <c r="AU123" s="70"/>
      <c r="AV123" s="70"/>
      <c r="AW123" s="70"/>
      <c r="AX123" s="70"/>
      <c r="AY123" s="70"/>
      <c r="AZ123" s="70"/>
      <c r="BA123" s="70"/>
      <c r="BC123" s="42" t="str">
        <f>IF(E123="F",(A123*D123),IF(E123="c",(J123*((100+Parameters!$C$13)/100)^M123),IF(E123="h",(J123*((100+Parameters!$C$13)/100)^M123),"")))</f>
        <v/>
      </c>
      <c r="BD123" s="231"/>
      <c r="BE123" s="144" t="str">
        <f>IF(E123="F",(A123*D123*F123),IF(E123="c",((A123*D123*F123)*((100+Parameters!$C$13)/100)^M123),IF(E123="h",((J123)*((100+Parameters!$C$13)/100)^M123),"")))</f>
        <v/>
      </c>
      <c r="BF123" s="69">
        <f t="shared" si="32"/>
        <v>0</v>
      </c>
      <c r="BG123" s="1"/>
      <c r="BH123" s="2">
        <f t="shared" si="33"/>
        <v>0</v>
      </c>
      <c r="BI123" s="2">
        <f t="shared" si="34"/>
        <v>0</v>
      </c>
      <c r="BJ123" s="2">
        <f t="shared" si="35"/>
        <v>0</v>
      </c>
      <c r="BL123" s="164" t="str">
        <f t="shared" si="36"/>
        <v/>
      </c>
      <c r="BM123" s="164" t="str">
        <f t="shared" si="37"/>
        <v/>
      </c>
      <c r="BN123" s="164" t="str">
        <f t="shared" si="38"/>
        <v/>
      </c>
      <c r="BO123" s="164" t="str">
        <f t="shared" si="39"/>
        <v/>
      </c>
      <c r="BP123" s="164" t="str">
        <f t="shared" si="40"/>
        <v/>
      </c>
      <c r="BQ123" s="164"/>
      <c r="BR123" s="164">
        <f>IF(A123="",0,((PMT(Parameters!$C$11/100,M123,,(N123*O123))*-1)-(R123/M123)))</f>
        <v>0</v>
      </c>
    </row>
    <row r="124" spans="1:70" ht="16.5" customHeight="1" x14ac:dyDescent="0.2">
      <c r="A124" s="195"/>
      <c r="B124" s="327" t="str">
        <f>IF('Asset Management'!B122="","",'Asset Management'!B122)</f>
        <v/>
      </c>
      <c r="C124" s="326" t="str">
        <f>IF('Asset Management'!C122="","",'Asset Management'!C122)</f>
        <v/>
      </c>
      <c r="D124" s="89"/>
      <c r="E124" s="88"/>
      <c r="F124" s="229">
        <v>1</v>
      </c>
      <c r="G124" s="90" t="str">
        <f>IF(E124="C",(A124*D124*F124*((100-Parameters!$C$12)/100)^I124),IF(E124="H",(A124*D124*F124),IF(E124="F",(A124*D124*F124*((100-Parameters!$C$12)/100)^I124),"")))</f>
        <v/>
      </c>
      <c r="H124" s="91"/>
      <c r="I124" s="92" t="str">
        <f t="shared" si="24"/>
        <v/>
      </c>
      <c r="J124" s="92" t="str">
        <f>IF(E124="H",(A124*D124*F124*((100+Parameters!$C$12)/100)^I124),IF(E124="C",(A124*D124*F124),IF(E124="F",(A124*D124*F124*((100-Parameters!$C$13)/100)^M124),"")))</f>
        <v/>
      </c>
      <c r="K124" s="92" t="str">
        <f t="shared" si="25"/>
        <v/>
      </c>
      <c r="L124" s="92" t="str">
        <f>IF('Asset Management'!J122="","",'Asset Management'!J122)</f>
        <v/>
      </c>
      <c r="M124" s="91"/>
      <c r="N124" s="92" t="str">
        <f t="shared" si="26"/>
        <v/>
      </c>
      <c r="O124" s="86">
        <f>IF(BE124&lt;&gt;"",VLOOKUP(BE124,Parameters!$A$22:$D$26,3),0)</f>
        <v>0</v>
      </c>
      <c r="P124" s="86">
        <f>IF(BE124&lt;&gt;"",VLOOKUP(BE124,Parameters!$A$22:$D$26,4),0)</f>
        <v>0</v>
      </c>
      <c r="Q124" s="190">
        <f t="shared" si="27"/>
        <v>1</v>
      </c>
      <c r="R124" s="159">
        <f t="shared" si="28"/>
        <v>0</v>
      </c>
      <c r="S124" s="159">
        <f>IF(M124=0,0,IF(BE124&lt;Parameters!$B$28,"Not Cap.",BR124))</f>
        <v>0</v>
      </c>
      <c r="T124" s="25"/>
      <c r="U124" s="216"/>
      <c r="V124" s="217"/>
      <c r="W124" s="217"/>
      <c r="X124" s="217"/>
      <c r="Y124" s="217"/>
      <c r="Z124" s="217"/>
      <c r="AA124" s="70"/>
      <c r="AB124" s="252" t="str">
        <f t="shared" si="29"/>
        <v/>
      </c>
      <c r="AC124" s="253" t="str">
        <f t="shared" si="30"/>
        <v/>
      </c>
      <c r="AD124" s="253" t="str">
        <f>IF(H124&lt;=Parameters!$H$32,N124,"Not S.L.")</f>
        <v/>
      </c>
      <c r="AE124" s="253" t="str">
        <f t="shared" si="31"/>
        <v/>
      </c>
      <c r="AF124" s="70"/>
      <c r="AG124" s="70"/>
      <c r="AH124" s="70"/>
      <c r="AI124" s="70"/>
      <c r="AJ124" s="70"/>
      <c r="AK124" s="70"/>
      <c r="AL124" s="70"/>
      <c r="AM124" s="70"/>
      <c r="AN124" s="70"/>
      <c r="AO124" s="70"/>
      <c r="AP124" s="70"/>
      <c r="AQ124" s="70"/>
      <c r="AR124" s="70"/>
      <c r="AS124" s="70"/>
      <c r="AT124" s="70"/>
      <c r="AU124" s="70"/>
      <c r="AV124" s="70"/>
      <c r="AW124" s="70"/>
      <c r="AX124" s="70"/>
      <c r="AY124" s="70"/>
      <c r="AZ124" s="70"/>
      <c r="BA124" s="70"/>
      <c r="BC124" s="42" t="str">
        <f>IF(E124="F",(A124*D124),IF(E124="c",(J124*((100+Parameters!$C$13)/100)^M124),IF(E124="h",(J124*((100+Parameters!$C$13)/100)^M124),"")))</f>
        <v/>
      </c>
      <c r="BD124" s="231"/>
      <c r="BE124" s="144" t="str">
        <f>IF(E124="F",(A124*D124*F124),IF(E124="c",((A124*D124*F124)*((100+Parameters!$C$13)/100)^M124),IF(E124="h",((J124)*((100+Parameters!$C$13)/100)^M124),"")))</f>
        <v/>
      </c>
      <c r="BF124" s="69">
        <f t="shared" si="32"/>
        <v>0</v>
      </c>
      <c r="BG124" s="1"/>
      <c r="BH124" s="2">
        <f t="shared" si="33"/>
        <v>0</v>
      </c>
      <c r="BI124" s="2">
        <f t="shared" si="34"/>
        <v>0</v>
      </c>
      <c r="BJ124" s="2">
        <f t="shared" si="35"/>
        <v>0</v>
      </c>
      <c r="BL124" s="164" t="str">
        <f t="shared" si="36"/>
        <v/>
      </c>
      <c r="BM124" s="164" t="str">
        <f t="shared" si="37"/>
        <v/>
      </c>
      <c r="BN124" s="164" t="str">
        <f t="shared" si="38"/>
        <v/>
      </c>
      <c r="BO124" s="164" t="str">
        <f t="shared" si="39"/>
        <v/>
      </c>
      <c r="BP124" s="164" t="str">
        <f t="shared" si="40"/>
        <v/>
      </c>
      <c r="BQ124" s="164"/>
      <c r="BR124" s="164">
        <f>IF(A124="",0,((PMT(Parameters!$C$11/100,M124,,(N124*O124))*-1)-(R124/M124)))</f>
        <v>0</v>
      </c>
    </row>
    <row r="125" spans="1:70" ht="16.5" customHeight="1" x14ac:dyDescent="0.2">
      <c r="A125" s="195"/>
      <c r="B125" s="327" t="str">
        <f>IF('Asset Management'!B123="","",'Asset Management'!B123)</f>
        <v/>
      </c>
      <c r="C125" s="326" t="str">
        <f>IF('Asset Management'!C123="","",'Asset Management'!C123)</f>
        <v/>
      </c>
      <c r="D125" s="89"/>
      <c r="E125" s="88"/>
      <c r="F125" s="229">
        <v>1</v>
      </c>
      <c r="G125" s="90" t="str">
        <f>IF(E125="C",(A125*D125*F125*((100-Parameters!$C$12)/100)^I125),IF(E125="H",(A125*D125*F125),IF(E125="F",(A125*D125*F125*((100-Parameters!$C$12)/100)^I125),"")))</f>
        <v/>
      </c>
      <c r="H125" s="91"/>
      <c r="I125" s="92" t="str">
        <f t="shared" si="24"/>
        <v/>
      </c>
      <c r="J125" s="92" t="str">
        <f>IF(E125="H",(A125*D125*F125*((100+Parameters!$C$12)/100)^I125),IF(E125="C",(A125*D125*F125),IF(E125="F",(A125*D125*F125*((100-Parameters!$C$13)/100)^M125),"")))</f>
        <v/>
      </c>
      <c r="K125" s="92" t="str">
        <f t="shared" si="25"/>
        <v/>
      </c>
      <c r="L125" s="92" t="str">
        <f>IF('Asset Management'!J123="","",'Asset Management'!J123)</f>
        <v/>
      </c>
      <c r="M125" s="91"/>
      <c r="N125" s="92" t="str">
        <f t="shared" si="26"/>
        <v/>
      </c>
      <c r="O125" s="86">
        <f>IF(BE125&lt;&gt;"",VLOOKUP(BE125,Parameters!$A$22:$D$26,3),0)</f>
        <v>0</v>
      </c>
      <c r="P125" s="86">
        <f>IF(BE125&lt;&gt;"",VLOOKUP(BE125,Parameters!$A$22:$D$26,4),0)</f>
        <v>0</v>
      </c>
      <c r="Q125" s="190">
        <f t="shared" si="27"/>
        <v>1</v>
      </c>
      <c r="R125" s="159">
        <f t="shared" si="28"/>
        <v>0</v>
      </c>
      <c r="S125" s="159">
        <f>IF(M125=0,0,IF(BE125&lt;Parameters!$B$28,"Not Cap.",BR125))</f>
        <v>0</v>
      </c>
      <c r="T125" s="25"/>
      <c r="U125" s="216"/>
      <c r="V125" s="217"/>
      <c r="W125" s="217"/>
      <c r="X125" s="217"/>
      <c r="Y125" s="217"/>
      <c r="Z125" s="217"/>
      <c r="AA125" s="70"/>
      <c r="AB125" s="252" t="str">
        <f t="shared" si="29"/>
        <v/>
      </c>
      <c r="AC125" s="253" t="str">
        <f t="shared" si="30"/>
        <v/>
      </c>
      <c r="AD125" s="253" t="str">
        <f>IF(H125&lt;=Parameters!$H$32,N125,"Not S.L.")</f>
        <v/>
      </c>
      <c r="AE125" s="253" t="str">
        <f t="shared" si="31"/>
        <v/>
      </c>
      <c r="AF125" s="70"/>
      <c r="AG125" s="70"/>
      <c r="AH125" s="70"/>
      <c r="AI125" s="70"/>
      <c r="AJ125" s="70"/>
      <c r="AK125" s="70"/>
      <c r="AL125" s="70"/>
      <c r="AM125" s="70"/>
      <c r="AN125" s="70"/>
      <c r="AO125" s="70"/>
      <c r="AP125" s="70"/>
      <c r="AQ125" s="70"/>
      <c r="AR125" s="70"/>
      <c r="AS125" s="70"/>
      <c r="AT125" s="70"/>
      <c r="AU125" s="70"/>
      <c r="AV125" s="70"/>
      <c r="AW125" s="70"/>
      <c r="AX125" s="70"/>
      <c r="AY125" s="70"/>
      <c r="AZ125" s="70"/>
      <c r="BA125" s="70"/>
      <c r="BC125" s="42" t="str">
        <f>IF(E125="F",(A125*D125),IF(E125="c",(J125*((100+Parameters!$C$13)/100)^M125),IF(E125="h",(J125*((100+Parameters!$C$13)/100)^M125),"")))</f>
        <v/>
      </c>
      <c r="BD125" s="231"/>
      <c r="BE125" s="144" t="str">
        <f>IF(E125="F",(A125*D125*F125),IF(E125="c",((A125*D125*F125)*((100+Parameters!$C$13)/100)^M125),IF(E125="h",((J125)*((100+Parameters!$C$13)/100)^M125),"")))</f>
        <v/>
      </c>
      <c r="BF125" s="69">
        <f t="shared" si="32"/>
        <v>0</v>
      </c>
      <c r="BG125" s="1"/>
      <c r="BH125" s="2">
        <f t="shared" si="33"/>
        <v>0</v>
      </c>
      <c r="BI125" s="2">
        <f t="shared" si="34"/>
        <v>0</v>
      </c>
      <c r="BJ125" s="2">
        <f t="shared" si="35"/>
        <v>0</v>
      </c>
      <c r="BL125" s="164" t="str">
        <f t="shared" si="36"/>
        <v/>
      </c>
      <c r="BM125" s="164" t="str">
        <f t="shared" si="37"/>
        <v/>
      </c>
      <c r="BN125" s="164" t="str">
        <f t="shared" si="38"/>
        <v/>
      </c>
      <c r="BO125" s="164" t="str">
        <f t="shared" si="39"/>
        <v/>
      </c>
      <c r="BP125" s="164" t="str">
        <f t="shared" si="40"/>
        <v/>
      </c>
      <c r="BQ125" s="164"/>
      <c r="BR125" s="164">
        <f>IF(A125="",0,((PMT(Parameters!$C$11/100,M125,,(N125*O125))*-1)-(R125/M125)))</f>
        <v>0</v>
      </c>
    </row>
    <row r="126" spans="1:70" ht="16.5" customHeight="1" x14ac:dyDescent="0.2">
      <c r="A126" s="195"/>
      <c r="B126" s="327" t="str">
        <f>IF('Asset Management'!B124="","",'Asset Management'!B124)</f>
        <v/>
      </c>
      <c r="C126" s="326" t="str">
        <f>IF('Asset Management'!C124="","",'Asset Management'!C124)</f>
        <v/>
      </c>
      <c r="D126" s="89"/>
      <c r="E126" s="88"/>
      <c r="F126" s="229">
        <v>1</v>
      </c>
      <c r="G126" s="90" t="str">
        <f>IF(E126="C",(A126*D126*F126*((100-Parameters!$C$12)/100)^I126),IF(E126="H",(A126*D126*F126),IF(E126="F",(A126*D126*F126*((100-Parameters!$C$12)/100)^I126),"")))</f>
        <v/>
      </c>
      <c r="H126" s="91"/>
      <c r="I126" s="92" t="str">
        <f t="shared" si="24"/>
        <v/>
      </c>
      <c r="J126" s="92" t="str">
        <f>IF(E126="H",(A126*D126*F126*((100+Parameters!$C$12)/100)^I126),IF(E126="C",(A126*D126*F126),IF(E126="F",(A126*D126*F126*((100-Parameters!$C$13)/100)^M126),"")))</f>
        <v/>
      </c>
      <c r="K126" s="92" t="str">
        <f t="shared" si="25"/>
        <v/>
      </c>
      <c r="L126" s="92" t="str">
        <f>IF('Asset Management'!J124="","",'Asset Management'!J124)</f>
        <v/>
      </c>
      <c r="M126" s="91"/>
      <c r="N126" s="92" t="str">
        <f t="shared" si="26"/>
        <v/>
      </c>
      <c r="O126" s="86">
        <f>IF(BE126&lt;&gt;"",VLOOKUP(BE126,Parameters!$A$22:$D$26,3),0)</f>
        <v>0</v>
      </c>
      <c r="P126" s="86">
        <f>IF(BE126&lt;&gt;"",VLOOKUP(BE126,Parameters!$A$22:$D$26,4),0)</f>
        <v>0</v>
      </c>
      <c r="Q126" s="190">
        <f t="shared" si="27"/>
        <v>1</v>
      </c>
      <c r="R126" s="159">
        <f t="shared" si="28"/>
        <v>0</v>
      </c>
      <c r="S126" s="159">
        <f>IF(M126=0,0,IF(BE126&lt;Parameters!$B$28,"Not Cap.",BR126))</f>
        <v>0</v>
      </c>
      <c r="T126" s="25"/>
      <c r="U126" s="216"/>
      <c r="V126" s="217"/>
      <c r="W126" s="217"/>
      <c r="X126" s="217"/>
      <c r="Y126" s="217"/>
      <c r="Z126" s="217"/>
      <c r="AA126" s="70"/>
      <c r="AB126" s="252" t="str">
        <f t="shared" si="29"/>
        <v/>
      </c>
      <c r="AC126" s="253" t="str">
        <f t="shared" si="30"/>
        <v/>
      </c>
      <c r="AD126" s="253" t="str">
        <f>IF(H126&lt;=Parameters!$H$32,N126,"Not S.L.")</f>
        <v/>
      </c>
      <c r="AE126" s="253" t="str">
        <f t="shared" si="31"/>
        <v/>
      </c>
      <c r="AF126" s="70"/>
      <c r="AG126" s="70"/>
      <c r="AH126" s="70"/>
      <c r="AI126" s="70"/>
      <c r="AJ126" s="70"/>
      <c r="AK126" s="70"/>
      <c r="AL126" s="70"/>
      <c r="AM126" s="70"/>
      <c r="AN126" s="70"/>
      <c r="AO126" s="70"/>
      <c r="AP126" s="70"/>
      <c r="AQ126" s="70"/>
      <c r="AR126" s="70"/>
      <c r="AS126" s="70"/>
      <c r="AT126" s="70"/>
      <c r="AU126" s="70"/>
      <c r="AV126" s="70"/>
      <c r="AW126" s="70"/>
      <c r="AX126" s="70"/>
      <c r="AY126" s="70"/>
      <c r="AZ126" s="70"/>
      <c r="BA126" s="70"/>
      <c r="BC126" s="42" t="str">
        <f>IF(E126="F",(A126*D126),IF(E126="c",(J126*((100+Parameters!$C$13)/100)^M126),IF(E126="h",(J126*((100+Parameters!$C$13)/100)^M126),"")))</f>
        <v/>
      </c>
      <c r="BD126" s="231"/>
      <c r="BE126" s="144" t="str">
        <f>IF(E126="F",(A126*D126*F126),IF(E126="c",((A126*D126*F126)*((100+Parameters!$C$13)/100)^M126),IF(E126="h",((J126)*((100+Parameters!$C$13)/100)^M126),"")))</f>
        <v/>
      </c>
      <c r="BF126" s="69">
        <f t="shared" si="32"/>
        <v>0</v>
      </c>
      <c r="BG126" s="1"/>
      <c r="BH126" s="2">
        <f t="shared" si="33"/>
        <v>0</v>
      </c>
      <c r="BI126" s="2">
        <f t="shared" si="34"/>
        <v>0</v>
      </c>
      <c r="BJ126" s="2">
        <f t="shared" si="35"/>
        <v>0</v>
      </c>
      <c r="BL126" s="164" t="str">
        <f t="shared" si="36"/>
        <v/>
      </c>
      <c r="BM126" s="164" t="str">
        <f t="shared" si="37"/>
        <v/>
      </c>
      <c r="BN126" s="164" t="str">
        <f t="shared" si="38"/>
        <v/>
      </c>
      <c r="BO126" s="164" t="str">
        <f t="shared" si="39"/>
        <v/>
      </c>
      <c r="BP126" s="164" t="str">
        <f t="shared" si="40"/>
        <v/>
      </c>
      <c r="BQ126" s="164"/>
      <c r="BR126" s="164">
        <f>IF(A126="",0,((PMT(Parameters!$C$11/100,M126,,(N126*O126))*-1)-(R126/M126)))</f>
        <v>0</v>
      </c>
    </row>
    <row r="127" spans="1:70" ht="16.5" customHeight="1" x14ac:dyDescent="0.2">
      <c r="A127" s="195"/>
      <c r="B127" s="327" t="str">
        <f>IF('Asset Management'!B125="","",'Asset Management'!B125)</f>
        <v/>
      </c>
      <c r="C127" s="326" t="str">
        <f>IF('Asset Management'!C125="","",'Asset Management'!C125)</f>
        <v/>
      </c>
      <c r="D127" s="89"/>
      <c r="E127" s="88"/>
      <c r="F127" s="229">
        <v>1</v>
      </c>
      <c r="G127" s="90" t="str">
        <f>IF(E127="C",(A127*D127*F127*((100-Parameters!$C$12)/100)^I127),IF(E127="H",(A127*D127*F127),IF(E127="F",(A127*D127*F127*((100-Parameters!$C$12)/100)^I127),"")))</f>
        <v/>
      </c>
      <c r="H127" s="91"/>
      <c r="I127" s="92" t="str">
        <f t="shared" si="24"/>
        <v/>
      </c>
      <c r="J127" s="92" t="str">
        <f>IF(E127="H",(A127*D127*F127*((100+Parameters!$C$12)/100)^I127),IF(E127="C",(A127*D127*F127),IF(E127="F",(A127*D127*F127*((100-Parameters!$C$13)/100)^M127),"")))</f>
        <v/>
      </c>
      <c r="K127" s="92" t="str">
        <f t="shared" si="25"/>
        <v/>
      </c>
      <c r="L127" s="92" t="str">
        <f>IF('Asset Management'!J125="","",'Asset Management'!J125)</f>
        <v/>
      </c>
      <c r="M127" s="91"/>
      <c r="N127" s="92" t="str">
        <f t="shared" si="26"/>
        <v/>
      </c>
      <c r="O127" s="86">
        <f>IF(BE127&lt;&gt;"",VLOOKUP(BE127,Parameters!$A$22:$D$26,3),0)</f>
        <v>0</v>
      </c>
      <c r="P127" s="86">
        <f>IF(BE127&lt;&gt;"",VLOOKUP(BE127,Parameters!$A$22:$D$26,4),0)</f>
        <v>0</v>
      </c>
      <c r="Q127" s="190">
        <f t="shared" si="27"/>
        <v>1</v>
      </c>
      <c r="R127" s="159">
        <f t="shared" si="28"/>
        <v>0</v>
      </c>
      <c r="S127" s="159">
        <f>IF(M127=0,0,IF(BE127&lt;Parameters!$B$28,"Not Cap.",BR127))</f>
        <v>0</v>
      </c>
      <c r="T127" s="25"/>
      <c r="U127" s="216"/>
      <c r="V127" s="217"/>
      <c r="W127" s="217"/>
      <c r="X127" s="217"/>
      <c r="Y127" s="217"/>
      <c r="Z127" s="217"/>
      <c r="AA127" s="70"/>
      <c r="AB127" s="252" t="str">
        <f t="shared" si="29"/>
        <v/>
      </c>
      <c r="AC127" s="253" t="str">
        <f t="shared" si="30"/>
        <v/>
      </c>
      <c r="AD127" s="253" t="str">
        <f>IF(H127&lt;=Parameters!$H$32,N127,"Not S.L.")</f>
        <v/>
      </c>
      <c r="AE127" s="253" t="str">
        <f t="shared" si="31"/>
        <v/>
      </c>
      <c r="AF127" s="70"/>
      <c r="AG127" s="70"/>
      <c r="AH127" s="70"/>
      <c r="AI127" s="70"/>
      <c r="AJ127" s="70"/>
      <c r="AK127" s="70"/>
      <c r="AL127" s="70"/>
      <c r="AM127" s="70"/>
      <c r="AN127" s="70"/>
      <c r="AO127" s="70"/>
      <c r="AP127" s="70"/>
      <c r="AQ127" s="70"/>
      <c r="AR127" s="70"/>
      <c r="AS127" s="70"/>
      <c r="AT127" s="70"/>
      <c r="AU127" s="70"/>
      <c r="AV127" s="70"/>
      <c r="AW127" s="70"/>
      <c r="AX127" s="70"/>
      <c r="AY127" s="70"/>
      <c r="AZ127" s="70"/>
      <c r="BA127" s="70"/>
      <c r="BC127" s="42" t="str">
        <f>IF(E127="F",(A127*D127),IF(E127="c",(J127*((100+Parameters!$C$13)/100)^M127),IF(E127="h",(J127*((100+Parameters!$C$13)/100)^M127),"")))</f>
        <v/>
      </c>
      <c r="BD127" s="231"/>
      <c r="BE127" s="144" t="str">
        <f>IF(E127="F",(A127*D127*F127),IF(E127="c",((A127*D127*F127)*((100+Parameters!$C$13)/100)^M127),IF(E127="h",((J127)*((100+Parameters!$C$13)/100)^M127),"")))</f>
        <v/>
      </c>
      <c r="BF127" s="69">
        <f t="shared" si="32"/>
        <v>0</v>
      </c>
      <c r="BG127" s="1"/>
      <c r="BH127" s="2">
        <f t="shared" si="33"/>
        <v>0</v>
      </c>
      <c r="BI127" s="2">
        <f t="shared" si="34"/>
        <v>0</v>
      </c>
      <c r="BJ127" s="2">
        <f t="shared" si="35"/>
        <v>0</v>
      </c>
      <c r="BL127" s="164" t="str">
        <f t="shared" si="36"/>
        <v/>
      </c>
      <c r="BM127" s="164" t="str">
        <f t="shared" si="37"/>
        <v/>
      </c>
      <c r="BN127" s="164" t="str">
        <f t="shared" si="38"/>
        <v/>
      </c>
      <c r="BO127" s="164" t="str">
        <f t="shared" si="39"/>
        <v/>
      </c>
      <c r="BP127" s="164" t="str">
        <f t="shared" si="40"/>
        <v/>
      </c>
      <c r="BQ127" s="164"/>
      <c r="BR127" s="164">
        <f>IF(A127="",0,((PMT(Parameters!$C$11/100,M127,,(N127*O127))*-1)-(R127/M127)))</f>
        <v>0</v>
      </c>
    </row>
    <row r="128" spans="1:70" ht="16.5" customHeight="1" x14ac:dyDescent="0.2">
      <c r="A128" s="195"/>
      <c r="B128" s="327" t="str">
        <f>IF('Asset Management'!B126="","",'Asset Management'!B126)</f>
        <v/>
      </c>
      <c r="C128" s="326" t="str">
        <f>IF('Asset Management'!C126="","",'Asset Management'!C126)</f>
        <v/>
      </c>
      <c r="D128" s="89"/>
      <c r="E128" s="88"/>
      <c r="F128" s="229">
        <v>1</v>
      </c>
      <c r="G128" s="90" t="str">
        <f>IF(E128="C",(A128*D128*F128*((100-Parameters!$C$12)/100)^I128),IF(E128="H",(A128*D128*F128),IF(E128="F",(A128*D128*F128*((100-Parameters!$C$12)/100)^I128),"")))</f>
        <v/>
      </c>
      <c r="H128" s="91"/>
      <c r="I128" s="92" t="str">
        <f t="shared" si="24"/>
        <v/>
      </c>
      <c r="J128" s="92" t="str">
        <f>IF(E128="H",(A128*D128*F128*((100+Parameters!$C$12)/100)^I128),IF(E128="C",(A128*D128*F128),IF(E128="F",(A128*D128*F128*((100-Parameters!$C$13)/100)^M128),"")))</f>
        <v/>
      </c>
      <c r="K128" s="92" t="str">
        <f t="shared" si="25"/>
        <v/>
      </c>
      <c r="L128" s="92" t="str">
        <f>IF('Asset Management'!J126="","",'Asset Management'!J126)</f>
        <v/>
      </c>
      <c r="M128" s="91"/>
      <c r="N128" s="92" t="str">
        <f t="shared" si="26"/>
        <v/>
      </c>
      <c r="O128" s="86">
        <f>IF(BE128&lt;&gt;"",VLOOKUP(BE128,Parameters!$A$22:$D$26,3),0)</f>
        <v>0</v>
      </c>
      <c r="P128" s="86">
        <f>IF(BE128&lt;&gt;"",VLOOKUP(BE128,Parameters!$A$22:$D$26,4),0)</f>
        <v>0</v>
      </c>
      <c r="Q128" s="190">
        <f t="shared" si="27"/>
        <v>1</v>
      </c>
      <c r="R128" s="159">
        <f t="shared" si="28"/>
        <v>0</v>
      </c>
      <c r="S128" s="159">
        <f>IF(M128=0,0,IF(BE128&lt;Parameters!$B$28,"Not Cap.",BR128))</f>
        <v>0</v>
      </c>
      <c r="T128" s="25"/>
      <c r="U128" s="216"/>
      <c r="V128" s="217"/>
      <c r="W128" s="217"/>
      <c r="X128" s="217"/>
      <c r="Y128" s="217"/>
      <c r="Z128" s="217"/>
      <c r="AA128" s="70"/>
      <c r="AB128" s="252" t="str">
        <f t="shared" si="29"/>
        <v/>
      </c>
      <c r="AC128" s="253" t="str">
        <f t="shared" si="30"/>
        <v/>
      </c>
      <c r="AD128" s="253" t="str">
        <f>IF(H128&lt;=Parameters!$H$32,N128,"Not S.L.")</f>
        <v/>
      </c>
      <c r="AE128" s="253" t="str">
        <f t="shared" si="31"/>
        <v/>
      </c>
      <c r="AF128" s="70"/>
      <c r="AG128" s="70"/>
      <c r="AH128" s="70"/>
      <c r="AI128" s="70"/>
      <c r="AJ128" s="70"/>
      <c r="AK128" s="70"/>
      <c r="AL128" s="70"/>
      <c r="AM128" s="70"/>
      <c r="AN128" s="70"/>
      <c r="AO128" s="70"/>
      <c r="AP128" s="70"/>
      <c r="AQ128" s="70"/>
      <c r="AR128" s="70"/>
      <c r="AS128" s="70"/>
      <c r="AT128" s="70"/>
      <c r="AU128" s="70"/>
      <c r="AV128" s="70"/>
      <c r="AW128" s="70"/>
      <c r="AX128" s="70"/>
      <c r="AY128" s="70"/>
      <c r="AZ128" s="70"/>
      <c r="BA128" s="70"/>
      <c r="BC128" s="42" t="str">
        <f>IF(E128="F",(A128*D128),IF(E128="c",(J128*((100+Parameters!$C$13)/100)^M128),IF(E128="h",(J128*((100+Parameters!$C$13)/100)^M128),"")))</f>
        <v/>
      </c>
      <c r="BD128" s="231"/>
      <c r="BE128" s="144" t="str">
        <f>IF(E128="F",(A128*D128*F128),IF(E128="c",((A128*D128*F128)*((100+Parameters!$C$13)/100)^M128),IF(E128="h",((J128)*((100+Parameters!$C$13)/100)^M128),"")))</f>
        <v/>
      </c>
      <c r="BF128" s="69">
        <f t="shared" si="32"/>
        <v>0</v>
      </c>
      <c r="BG128" s="1"/>
      <c r="BH128" s="2">
        <f t="shared" si="33"/>
        <v>0</v>
      </c>
      <c r="BI128" s="2">
        <f t="shared" si="34"/>
        <v>0</v>
      </c>
      <c r="BJ128" s="2">
        <f t="shared" si="35"/>
        <v>0</v>
      </c>
      <c r="BL128" s="164" t="str">
        <f t="shared" si="36"/>
        <v/>
      </c>
      <c r="BM128" s="164" t="str">
        <f t="shared" si="37"/>
        <v/>
      </c>
      <c r="BN128" s="164" t="str">
        <f t="shared" si="38"/>
        <v/>
      </c>
      <c r="BO128" s="164" t="str">
        <f t="shared" si="39"/>
        <v/>
      </c>
      <c r="BP128" s="164" t="str">
        <f t="shared" si="40"/>
        <v/>
      </c>
      <c r="BQ128" s="164"/>
      <c r="BR128" s="164">
        <f>IF(A128="",0,((PMT(Parameters!$C$11/100,M128,,(N128*O128))*-1)-(R128/M128)))</f>
        <v>0</v>
      </c>
    </row>
    <row r="129" spans="1:70" ht="16.5" customHeight="1" x14ac:dyDescent="0.2">
      <c r="A129" s="195"/>
      <c r="B129" s="327" t="str">
        <f>IF('Asset Management'!B127="","",'Asset Management'!B127)</f>
        <v/>
      </c>
      <c r="C129" s="326" t="str">
        <f>IF('Asset Management'!C127="","",'Asset Management'!C127)</f>
        <v/>
      </c>
      <c r="D129" s="89"/>
      <c r="E129" s="88"/>
      <c r="F129" s="229">
        <v>1</v>
      </c>
      <c r="G129" s="90" t="str">
        <f>IF(E129="C",(A129*D129*F129*((100-Parameters!$C$12)/100)^I129),IF(E129="H",(A129*D129*F129),IF(E129="F",(A129*D129*F129*((100-Parameters!$C$12)/100)^I129),"")))</f>
        <v/>
      </c>
      <c r="H129" s="91"/>
      <c r="I129" s="92" t="str">
        <f t="shared" si="24"/>
        <v/>
      </c>
      <c r="J129" s="92" t="str">
        <f>IF(E129="H",(A129*D129*F129*((100+Parameters!$C$12)/100)^I129),IF(E129="C",(A129*D129*F129),IF(E129="F",(A129*D129*F129*((100-Parameters!$C$13)/100)^M129),"")))</f>
        <v/>
      </c>
      <c r="K129" s="92" t="str">
        <f t="shared" si="25"/>
        <v/>
      </c>
      <c r="L129" s="92" t="str">
        <f>IF('Asset Management'!J127="","",'Asset Management'!J127)</f>
        <v/>
      </c>
      <c r="M129" s="91"/>
      <c r="N129" s="92" t="str">
        <f t="shared" si="26"/>
        <v/>
      </c>
      <c r="O129" s="86">
        <f>IF(BE129&lt;&gt;"",VLOOKUP(BE129,Parameters!$A$22:$D$26,3),0)</f>
        <v>0</v>
      </c>
      <c r="P129" s="86">
        <f>IF(BE129&lt;&gt;"",VLOOKUP(BE129,Parameters!$A$22:$D$26,4),0)</f>
        <v>0</v>
      </c>
      <c r="Q129" s="190">
        <f t="shared" si="27"/>
        <v>1</v>
      </c>
      <c r="R129" s="159">
        <f t="shared" si="28"/>
        <v>0</v>
      </c>
      <c r="S129" s="159">
        <f>IF(M129=0,0,IF(BE129&lt;Parameters!$B$28,"Not Cap.",BR129))</f>
        <v>0</v>
      </c>
      <c r="T129" s="25"/>
      <c r="U129" s="216"/>
      <c r="V129" s="217"/>
      <c r="W129" s="217"/>
      <c r="X129" s="217"/>
      <c r="Y129" s="217"/>
      <c r="Z129" s="217"/>
      <c r="AA129" s="70"/>
      <c r="AB129" s="252" t="str">
        <f t="shared" si="29"/>
        <v/>
      </c>
      <c r="AC129" s="253" t="str">
        <f t="shared" si="30"/>
        <v/>
      </c>
      <c r="AD129" s="253" t="str">
        <f>IF(H129&lt;=Parameters!$H$32,N129,"Not S.L.")</f>
        <v/>
      </c>
      <c r="AE129" s="253" t="str">
        <f t="shared" si="31"/>
        <v/>
      </c>
      <c r="AF129" s="70"/>
      <c r="AG129" s="70"/>
      <c r="AH129" s="70"/>
      <c r="AI129" s="70"/>
      <c r="AJ129" s="70"/>
      <c r="AK129" s="70"/>
      <c r="AL129" s="70"/>
      <c r="AM129" s="70"/>
      <c r="AN129" s="70"/>
      <c r="AO129" s="70"/>
      <c r="AP129" s="70"/>
      <c r="AQ129" s="70"/>
      <c r="AR129" s="70"/>
      <c r="AS129" s="70"/>
      <c r="AT129" s="70"/>
      <c r="AU129" s="70"/>
      <c r="AV129" s="70"/>
      <c r="AW129" s="70"/>
      <c r="AX129" s="70"/>
      <c r="AY129" s="70"/>
      <c r="AZ129" s="70"/>
      <c r="BA129" s="70"/>
      <c r="BC129" s="42" t="str">
        <f>IF(E129="F",(A129*D129),IF(E129="c",(J129*((100+Parameters!$C$13)/100)^M129),IF(E129="h",(J129*((100+Parameters!$C$13)/100)^M129),"")))</f>
        <v/>
      </c>
      <c r="BD129" s="231"/>
      <c r="BE129" s="144" t="str">
        <f>IF(E129="F",(A129*D129*F129),IF(E129="c",((A129*D129*F129)*((100+Parameters!$C$13)/100)^M129),IF(E129="h",((J129)*((100+Parameters!$C$13)/100)^M129),"")))</f>
        <v/>
      </c>
      <c r="BF129" s="69">
        <f t="shared" si="32"/>
        <v>0</v>
      </c>
      <c r="BG129" s="1"/>
      <c r="BH129" s="2">
        <f t="shared" si="33"/>
        <v>0</v>
      </c>
      <c r="BI129" s="2">
        <f t="shared" si="34"/>
        <v>0</v>
      </c>
      <c r="BJ129" s="2">
        <f t="shared" si="35"/>
        <v>0</v>
      </c>
      <c r="BL129" s="164" t="str">
        <f t="shared" si="36"/>
        <v/>
      </c>
      <c r="BM129" s="164" t="str">
        <f t="shared" si="37"/>
        <v/>
      </c>
      <c r="BN129" s="164" t="str">
        <f t="shared" si="38"/>
        <v/>
      </c>
      <c r="BO129" s="164" t="str">
        <f t="shared" si="39"/>
        <v/>
      </c>
      <c r="BP129" s="164" t="str">
        <f t="shared" si="40"/>
        <v/>
      </c>
      <c r="BQ129" s="164"/>
      <c r="BR129" s="164">
        <f>IF(A129="",0,((PMT(Parameters!$C$11/100,M129,,(N129*O129))*-1)-(R129/M129)))</f>
        <v>0</v>
      </c>
    </row>
    <row r="130" spans="1:70" ht="16.5" customHeight="1" x14ac:dyDescent="0.2">
      <c r="A130" s="195"/>
      <c r="B130" s="327" t="str">
        <f>IF('Asset Management'!B128="","",'Asset Management'!B128)</f>
        <v/>
      </c>
      <c r="C130" s="326" t="str">
        <f>IF('Asset Management'!C128="","",'Asset Management'!C128)</f>
        <v/>
      </c>
      <c r="D130" s="89"/>
      <c r="E130" s="88"/>
      <c r="F130" s="229">
        <v>1</v>
      </c>
      <c r="G130" s="90" t="str">
        <f>IF(E130="C",(A130*D130*F130*((100-Parameters!$C$12)/100)^I130),IF(E130="H",(A130*D130*F130),IF(E130="F",(A130*D130*F130*((100-Parameters!$C$12)/100)^I130),"")))</f>
        <v/>
      </c>
      <c r="H130" s="91"/>
      <c r="I130" s="92" t="str">
        <f t="shared" si="24"/>
        <v/>
      </c>
      <c r="J130" s="92" t="str">
        <f>IF(E130="H",(A130*D130*F130*((100+Parameters!$C$12)/100)^I130),IF(E130="C",(A130*D130*F130),IF(E130="F",(A130*D130*F130*((100-Parameters!$C$13)/100)^M130),"")))</f>
        <v/>
      </c>
      <c r="K130" s="92" t="str">
        <f t="shared" si="25"/>
        <v/>
      </c>
      <c r="L130" s="92" t="str">
        <f>IF('Asset Management'!J128="","",'Asset Management'!J128)</f>
        <v/>
      </c>
      <c r="M130" s="91"/>
      <c r="N130" s="92" t="str">
        <f t="shared" si="26"/>
        <v/>
      </c>
      <c r="O130" s="86">
        <f>IF(BE130&lt;&gt;"",VLOOKUP(BE130,Parameters!$A$22:$D$26,3),0)</f>
        <v>0</v>
      </c>
      <c r="P130" s="86">
        <f>IF(BE130&lt;&gt;"",VLOOKUP(BE130,Parameters!$A$22:$D$26,4),0)</f>
        <v>0</v>
      </c>
      <c r="Q130" s="190">
        <f t="shared" si="27"/>
        <v>1</v>
      </c>
      <c r="R130" s="159">
        <f t="shared" si="28"/>
        <v>0</v>
      </c>
      <c r="S130" s="159">
        <f>IF(M130=0,0,IF(BE130&lt;Parameters!$B$28,"Not Cap.",BR130))</f>
        <v>0</v>
      </c>
      <c r="T130" s="25"/>
      <c r="U130" s="216"/>
      <c r="V130" s="217"/>
      <c r="W130" s="217"/>
      <c r="X130" s="217"/>
      <c r="Y130" s="217"/>
      <c r="Z130" s="217"/>
      <c r="AA130" s="70"/>
      <c r="AB130" s="252" t="str">
        <f t="shared" si="29"/>
        <v/>
      </c>
      <c r="AC130" s="253" t="str">
        <f t="shared" si="30"/>
        <v/>
      </c>
      <c r="AD130" s="253" t="str">
        <f>IF(H130&lt;=Parameters!$H$32,N130,"Not S.L.")</f>
        <v/>
      </c>
      <c r="AE130" s="253" t="str">
        <f t="shared" si="31"/>
        <v/>
      </c>
      <c r="AF130" s="70"/>
      <c r="AG130" s="70"/>
      <c r="AH130" s="70"/>
      <c r="AI130" s="70"/>
      <c r="AJ130" s="70"/>
      <c r="AK130" s="70"/>
      <c r="AL130" s="70"/>
      <c r="AM130" s="70"/>
      <c r="AN130" s="70"/>
      <c r="AO130" s="70"/>
      <c r="AP130" s="70"/>
      <c r="AQ130" s="70"/>
      <c r="AR130" s="70"/>
      <c r="AS130" s="70"/>
      <c r="AT130" s="70"/>
      <c r="AU130" s="70"/>
      <c r="AV130" s="70"/>
      <c r="AW130" s="70"/>
      <c r="AX130" s="70"/>
      <c r="AY130" s="70"/>
      <c r="AZ130" s="70"/>
      <c r="BA130" s="70"/>
      <c r="BC130" s="42" t="str">
        <f>IF(E130="F",(A130*D130),IF(E130="c",(J130*((100+Parameters!$C$13)/100)^M130),IF(E130="h",(J130*((100+Parameters!$C$13)/100)^M130),"")))</f>
        <v/>
      </c>
      <c r="BD130" s="231"/>
      <c r="BE130" s="144" t="str">
        <f>IF(E130="F",(A130*D130*F130),IF(E130="c",((A130*D130*F130)*((100+Parameters!$C$13)/100)^M130),IF(E130="h",((J130)*((100+Parameters!$C$13)/100)^M130),"")))</f>
        <v/>
      </c>
      <c r="BF130" s="69">
        <f t="shared" si="32"/>
        <v>0</v>
      </c>
      <c r="BG130" s="1"/>
      <c r="BH130" s="2">
        <f t="shared" si="33"/>
        <v>0</v>
      </c>
      <c r="BI130" s="2">
        <f t="shared" si="34"/>
        <v>0</v>
      </c>
      <c r="BJ130" s="2">
        <f t="shared" si="35"/>
        <v>0</v>
      </c>
      <c r="BL130" s="164" t="str">
        <f t="shared" si="36"/>
        <v/>
      </c>
      <c r="BM130" s="164" t="str">
        <f t="shared" si="37"/>
        <v/>
      </c>
      <c r="BN130" s="164" t="str">
        <f t="shared" si="38"/>
        <v/>
      </c>
      <c r="BO130" s="164" t="str">
        <f t="shared" si="39"/>
        <v/>
      </c>
      <c r="BP130" s="164" t="str">
        <f t="shared" si="40"/>
        <v/>
      </c>
      <c r="BQ130" s="164"/>
      <c r="BR130" s="164">
        <f>IF(A130="",0,((PMT(Parameters!$C$11/100,M130,,(N130*O130))*-1)-(R130/M130)))</f>
        <v>0</v>
      </c>
    </row>
    <row r="131" spans="1:70" ht="16.5" customHeight="1" x14ac:dyDescent="0.2">
      <c r="A131" s="195"/>
      <c r="B131" s="327" t="str">
        <f>IF('Asset Management'!B129="","",'Asset Management'!B129)</f>
        <v/>
      </c>
      <c r="C131" s="326" t="str">
        <f>IF('Asset Management'!C129="","",'Asset Management'!C129)</f>
        <v/>
      </c>
      <c r="D131" s="89"/>
      <c r="E131" s="88"/>
      <c r="F131" s="229">
        <v>1</v>
      </c>
      <c r="G131" s="90" t="str">
        <f>IF(E131="C",(A131*D131*F131*((100-Parameters!$C$12)/100)^I131),IF(E131="H",(A131*D131*F131),IF(E131="F",(A131*D131*F131*((100-Parameters!$C$12)/100)^I131),"")))</f>
        <v/>
      </c>
      <c r="H131" s="91"/>
      <c r="I131" s="92" t="str">
        <f t="shared" si="24"/>
        <v/>
      </c>
      <c r="J131" s="92" t="str">
        <f>IF(E131="H",(A131*D131*F131*((100+Parameters!$C$12)/100)^I131),IF(E131="C",(A131*D131*F131),IF(E131="F",(A131*D131*F131*((100-Parameters!$C$13)/100)^M131),"")))</f>
        <v/>
      </c>
      <c r="K131" s="92" t="str">
        <f t="shared" si="25"/>
        <v/>
      </c>
      <c r="L131" s="92" t="str">
        <f>IF('Asset Management'!J129="","",'Asset Management'!J129)</f>
        <v/>
      </c>
      <c r="M131" s="91"/>
      <c r="N131" s="92" t="str">
        <f t="shared" si="26"/>
        <v/>
      </c>
      <c r="O131" s="86">
        <f>IF(BE131&lt;&gt;"",VLOOKUP(BE131,Parameters!$A$22:$D$26,3),0)</f>
        <v>0</v>
      </c>
      <c r="P131" s="86">
        <f>IF(BE131&lt;&gt;"",VLOOKUP(BE131,Parameters!$A$22:$D$26,4),0)</f>
        <v>0</v>
      </c>
      <c r="Q131" s="190">
        <f t="shared" si="27"/>
        <v>1</v>
      </c>
      <c r="R131" s="159">
        <f t="shared" si="28"/>
        <v>0</v>
      </c>
      <c r="S131" s="159">
        <f>IF(M131=0,0,IF(BE131&lt;Parameters!$B$28,"Not Cap.",BR131))</f>
        <v>0</v>
      </c>
      <c r="T131" s="25"/>
      <c r="U131" s="216"/>
      <c r="V131" s="217"/>
      <c r="W131" s="217"/>
      <c r="X131" s="217"/>
      <c r="Y131" s="217"/>
      <c r="Z131" s="217"/>
      <c r="AA131" s="70"/>
      <c r="AB131" s="252" t="str">
        <f t="shared" si="29"/>
        <v/>
      </c>
      <c r="AC131" s="253" t="str">
        <f t="shared" si="30"/>
        <v/>
      </c>
      <c r="AD131" s="253" t="str">
        <f>IF(H131&lt;=Parameters!$H$32,N131,"Not S.L.")</f>
        <v/>
      </c>
      <c r="AE131" s="253" t="str">
        <f t="shared" si="31"/>
        <v/>
      </c>
      <c r="AF131" s="70"/>
      <c r="AG131" s="70"/>
      <c r="AH131" s="70"/>
      <c r="AI131" s="70"/>
      <c r="AJ131" s="70"/>
      <c r="AK131" s="70"/>
      <c r="AL131" s="70"/>
      <c r="AM131" s="70"/>
      <c r="AN131" s="70"/>
      <c r="AO131" s="70"/>
      <c r="AP131" s="70"/>
      <c r="AQ131" s="70"/>
      <c r="AR131" s="70"/>
      <c r="AS131" s="70"/>
      <c r="AT131" s="70"/>
      <c r="AU131" s="70"/>
      <c r="AV131" s="70"/>
      <c r="AW131" s="70"/>
      <c r="AX131" s="70"/>
      <c r="AY131" s="70"/>
      <c r="AZ131" s="70"/>
      <c r="BA131" s="70"/>
      <c r="BC131" s="42" t="str">
        <f>IF(E131="F",(A131*D131),IF(E131="c",(J131*((100+Parameters!$C$13)/100)^M131),IF(E131="h",(J131*((100+Parameters!$C$13)/100)^M131),"")))</f>
        <v/>
      </c>
      <c r="BD131" s="231"/>
      <c r="BE131" s="144" t="str">
        <f>IF(E131="F",(A131*D131*F131),IF(E131="c",((A131*D131*F131)*((100+Parameters!$C$13)/100)^M131),IF(E131="h",((J131)*((100+Parameters!$C$13)/100)^M131),"")))</f>
        <v/>
      </c>
      <c r="BF131" s="69">
        <f t="shared" si="32"/>
        <v>0</v>
      </c>
      <c r="BG131" s="1"/>
      <c r="BH131" s="2">
        <f t="shared" si="33"/>
        <v>0</v>
      </c>
      <c r="BI131" s="2">
        <f t="shared" si="34"/>
        <v>0</v>
      </c>
      <c r="BJ131" s="2">
        <f t="shared" si="35"/>
        <v>0</v>
      </c>
      <c r="BL131" s="164" t="str">
        <f t="shared" si="36"/>
        <v/>
      </c>
      <c r="BM131" s="164" t="str">
        <f t="shared" si="37"/>
        <v/>
      </c>
      <c r="BN131" s="164" t="str">
        <f t="shared" si="38"/>
        <v/>
      </c>
      <c r="BO131" s="164" t="str">
        <f t="shared" si="39"/>
        <v/>
      </c>
      <c r="BP131" s="164" t="str">
        <f t="shared" si="40"/>
        <v/>
      </c>
      <c r="BQ131" s="164"/>
      <c r="BR131" s="164">
        <f>IF(A131="",0,((PMT(Parameters!$C$11/100,M131,,(N131*O131))*-1)-(R131/M131)))</f>
        <v>0</v>
      </c>
    </row>
    <row r="132" spans="1:70" ht="16.5" customHeight="1" x14ac:dyDescent="0.2">
      <c r="A132" s="195"/>
      <c r="B132" s="327" t="str">
        <f>IF('Asset Management'!B130="","",'Asset Management'!B130)</f>
        <v/>
      </c>
      <c r="C132" s="326" t="str">
        <f>IF('Asset Management'!C130="","",'Asset Management'!C130)</f>
        <v/>
      </c>
      <c r="D132" s="89"/>
      <c r="E132" s="88"/>
      <c r="F132" s="229">
        <v>1</v>
      </c>
      <c r="G132" s="90" t="str">
        <f>IF(E132="C",(A132*D132*F132*((100-Parameters!$C$12)/100)^I132),IF(E132="H",(A132*D132*F132),IF(E132="F",(A132*D132*F132*((100-Parameters!$C$12)/100)^I132),"")))</f>
        <v/>
      </c>
      <c r="H132" s="91"/>
      <c r="I132" s="92" t="str">
        <f t="shared" si="24"/>
        <v/>
      </c>
      <c r="J132" s="92" t="str">
        <f>IF(E132="H",(A132*D132*F132*((100+Parameters!$C$12)/100)^I132),IF(E132="C",(A132*D132*F132),IF(E132="F",(A132*D132*F132*((100-Parameters!$C$13)/100)^M132),"")))</f>
        <v/>
      </c>
      <c r="K132" s="92" t="str">
        <f t="shared" si="25"/>
        <v/>
      </c>
      <c r="L132" s="92" t="str">
        <f>IF('Asset Management'!J130="","",'Asset Management'!J130)</f>
        <v/>
      </c>
      <c r="M132" s="91"/>
      <c r="N132" s="92" t="str">
        <f t="shared" si="26"/>
        <v/>
      </c>
      <c r="O132" s="86">
        <f>IF(BE132&lt;&gt;"",VLOOKUP(BE132,Parameters!$A$22:$D$26,3),0)</f>
        <v>0</v>
      </c>
      <c r="P132" s="86">
        <f>IF(BE132&lt;&gt;"",VLOOKUP(BE132,Parameters!$A$22:$D$26,4),0)</f>
        <v>0</v>
      </c>
      <c r="Q132" s="190">
        <f t="shared" si="27"/>
        <v>1</v>
      </c>
      <c r="R132" s="159">
        <f t="shared" si="28"/>
        <v>0</v>
      </c>
      <c r="S132" s="159">
        <f>IF(M132=0,0,IF(BE132&lt;Parameters!$B$28,"Not Cap.",BR132))</f>
        <v>0</v>
      </c>
      <c r="T132" s="25"/>
      <c r="U132" s="216"/>
      <c r="V132" s="217"/>
      <c r="W132" s="217"/>
      <c r="X132" s="217"/>
      <c r="Y132" s="217"/>
      <c r="Z132" s="217"/>
      <c r="AA132" s="70"/>
      <c r="AB132" s="252" t="str">
        <f t="shared" si="29"/>
        <v/>
      </c>
      <c r="AC132" s="253" t="str">
        <f t="shared" si="30"/>
        <v/>
      </c>
      <c r="AD132" s="253" t="str">
        <f>IF(H132&lt;=Parameters!$H$32,N132,"Not S.L.")</f>
        <v/>
      </c>
      <c r="AE132" s="253" t="str">
        <f t="shared" si="31"/>
        <v/>
      </c>
      <c r="AF132" s="70"/>
      <c r="AG132" s="70"/>
      <c r="AH132" s="70"/>
      <c r="AI132" s="70"/>
      <c r="AJ132" s="70"/>
      <c r="AK132" s="70"/>
      <c r="AL132" s="70"/>
      <c r="AM132" s="70"/>
      <c r="AN132" s="70"/>
      <c r="AO132" s="70"/>
      <c r="AP132" s="70"/>
      <c r="AQ132" s="70"/>
      <c r="AR132" s="70"/>
      <c r="AS132" s="70"/>
      <c r="AT132" s="70"/>
      <c r="AU132" s="70"/>
      <c r="AV132" s="70"/>
      <c r="AW132" s="70"/>
      <c r="AX132" s="70"/>
      <c r="AY132" s="70"/>
      <c r="AZ132" s="70"/>
      <c r="BA132" s="70"/>
      <c r="BC132" s="42" t="str">
        <f>IF(E132="F",(A132*D132),IF(E132="c",(J132*((100+Parameters!$C$13)/100)^M132),IF(E132="h",(J132*((100+Parameters!$C$13)/100)^M132),"")))</f>
        <v/>
      </c>
      <c r="BD132" s="231"/>
      <c r="BE132" s="144" t="str">
        <f>IF(E132="F",(A132*D132*F132),IF(E132="c",((A132*D132*F132)*((100+Parameters!$C$13)/100)^M132),IF(E132="h",((J132)*((100+Parameters!$C$13)/100)^M132),"")))</f>
        <v/>
      </c>
      <c r="BF132" s="69">
        <f t="shared" si="32"/>
        <v>0</v>
      </c>
      <c r="BG132" s="1"/>
      <c r="BH132" s="2">
        <f t="shared" si="33"/>
        <v>0</v>
      </c>
      <c r="BI132" s="2">
        <f t="shared" si="34"/>
        <v>0</v>
      </c>
      <c r="BJ132" s="2">
        <f t="shared" si="35"/>
        <v>0</v>
      </c>
      <c r="BL132" s="164" t="str">
        <f t="shared" si="36"/>
        <v/>
      </c>
      <c r="BM132" s="164" t="str">
        <f t="shared" si="37"/>
        <v/>
      </c>
      <c r="BN132" s="164" t="str">
        <f t="shared" si="38"/>
        <v/>
      </c>
      <c r="BO132" s="164" t="str">
        <f t="shared" si="39"/>
        <v/>
      </c>
      <c r="BP132" s="164" t="str">
        <f t="shared" si="40"/>
        <v/>
      </c>
      <c r="BQ132" s="164"/>
      <c r="BR132" s="164">
        <f>IF(A132="",0,((PMT(Parameters!$C$11/100,M132,,(N132*O132))*-1)-(R132/M132)))</f>
        <v>0</v>
      </c>
    </row>
    <row r="133" spans="1:70" ht="16.5" customHeight="1" x14ac:dyDescent="0.2">
      <c r="A133" s="195"/>
      <c r="B133" s="327" t="str">
        <f>IF('Asset Management'!B131="","",'Asset Management'!B131)</f>
        <v/>
      </c>
      <c r="C133" s="326" t="str">
        <f>IF('Asset Management'!C131="","",'Asset Management'!C131)</f>
        <v/>
      </c>
      <c r="D133" s="89"/>
      <c r="E133" s="88"/>
      <c r="F133" s="229">
        <v>1</v>
      </c>
      <c r="G133" s="90" t="str">
        <f>IF(E133="C",(A133*D133*F133*((100-Parameters!$C$12)/100)^I133),IF(E133="H",(A133*D133*F133),IF(E133="F",(A133*D133*F133*((100-Parameters!$C$12)/100)^I133),"")))</f>
        <v/>
      </c>
      <c r="H133" s="91"/>
      <c r="I133" s="92" t="str">
        <f t="shared" si="24"/>
        <v/>
      </c>
      <c r="J133" s="92" t="str">
        <f>IF(E133="H",(A133*D133*F133*((100+Parameters!$C$12)/100)^I133),IF(E133="C",(A133*D133*F133),IF(E133="F",(A133*D133*F133*((100-Parameters!$C$13)/100)^M133),"")))</f>
        <v/>
      </c>
      <c r="K133" s="92" t="str">
        <f t="shared" si="25"/>
        <v/>
      </c>
      <c r="L133" s="92" t="str">
        <f>IF('Asset Management'!J131="","",'Asset Management'!J131)</f>
        <v/>
      </c>
      <c r="M133" s="91"/>
      <c r="N133" s="92" t="str">
        <f t="shared" si="26"/>
        <v/>
      </c>
      <c r="O133" s="86">
        <f>IF(BE133&lt;&gt;"",VLOOKUP(BE133,Parameters!$A$22:$D$26,3),0)</f>
        <v>0</v>
      </c>
      <c r="P133" s="86">
        <f>IF(BE133&lt;&gt;"",VLOOKUP(BE133,Parameters!$A$22:$D$26,4),0)</f>
        <v>0</v>
      </c>
      <c r="Q133" s="190">
        <f t="shared" si="27"/>
        <v>1</v>
      </c>
      <c r="R133" s="159">
        <f t="shared" si="28"/>
        <v>0</v>
      </c>
      <c r="S133" s="159">
        <f>IF(M133=0,0,IF(BE133&lt;Parameters!$B$28,"Not Cap.",BR133))</f>
        <v>0</v>
      </c>
      <c r="T133" s="25"/>
      <c r="U133" s="216"/>
      <c r="V133" s="217"/>
      <c r="W133" s="217"/>
      <c r="X133" s="217"/>
      <c r="Y133" s="217"/>
      <c r="Z133" s="217"/>
      <c r="AA133" s="70"/>
      <c r="AB133" s="252" t="str">
        <f t="shared" si="29"/>
        <v/>
      </c>
      <c r="AC133" s="253" t="str">
        <f t="shared" si="30"/>
        <v/>
      </c>
      <c r="AD133" s="253" t="str">
        <f>IF(H133&lt;=Parameters!$H$32,N133,"Not S.L.")</f>
        <v/>
      </c>
      <c r="AE133" s="253" t="str">
        <f t="shared" si="31"/>
        <v/>
      </c>
      <c r="AF133" s="70"/>
      <c r="AG133" s="70"/>
      <c r="AH133" s="70"/>
      <c r="AI133" s="70"/>
      <c r="AJ133" s="70"/>
      <c r="AK133" s="70"/>
      <c r="AL133" s="70"/>
      <c r="AM133" s="70"/>
      <c r="AN133" s="70"/>
      <c r="AO133" s="70"/>
      <c r="AP133" s="70"/>
      <c r="AQ133" s="70"/>
      <c r="AR133" s="70"/>
      <c r="AS133" s="70"/>
      <c r="AT133" s="70"/>
      <c r="AU133" s="70"/>
      <c r="AV133" s="70"/>
      <c r="AW133" s="70"/>
      <c r="AX133" s="70"/>
      <c r="AY133" s="70"/>
      <c r="AZ133" s="70"/>
      <c r="BA133" s="70"/>
      <c r="BC133" s="42" t="str">
        <f>IF(E133="F",(A133*D133),IF(E133="c",(J133*((100+Parameters!$C$13)/100)^M133),IF(E133="h",(J133*((100+Parameters!$C$13)/100)^M133),"")))</f>
        <v/>
      </c>
      <c r="BD133" s="231"/>
      <c r="BE133" s="144" t="str">
        <f>IF(E133="F",(A133*D133*F133),IF(E133="c",((A133*D133*F133)*((100+Parameters!$C$13)/100)^M133),IF(E133="h",((J133)*((100+Parameters!$C$13)/100)^M133),"")))</f>
        <v/>
      </c>
      <c r="BF133" s="69">
        <f t="shared" si="32"/>
        <v>0</v>
      </c>
      <c r="BG133" s="1"/>
      <c r="BH133" s="2">
        <f t="shared" si="33"/>
        <v>0</v>
      </c>
      <c r="BI133" s="2">
        <f t="shared" si="34"/>
        <v>0</v>
      </c>
      <c r="BJ133" s="2">
        <f t="shared" si="35"/>
        <v>0</v>
      </c>
      <c r="BL133" s="164" t="str">
        <f t="shared" si="36"/>
        <v/>
      </c>
      <c r="BM133" s="164" t="str">
        <f t="shared" si="37"/>
        <v/>
      </c>
      <c r="BN133" s="164" t="str">
        <f t="shared" si="38"/>
        <v/>
      </c>
      <c r="BO133" s="164" t="str">
        <f t="shared" si="39"/>
        <v/>
      </c>
      <c r="BP133" s="164" t="str">
        <f t="shared" si="40"/>
        <v/>
      </c>
      <c r="BQ133" s="164"/>
      <c r="BR133" s="164">
        <f>IF(A133="",0,((PMT(Parameters!$C$11/100,M133,,(N133*O133))*-1)-(R133/M133)))</f>
        <v>0</v>
      </c>
    </row>
    <row r="134" spans="1:70" ht="16.5" customHeight="1" x14ac:dyDescent="0.2">
      <c r="A134" s="195"/>
      <c r="B134" s="327" t="str">
        <f>IF('Asset Management'!B132="","",'Asset Management'!B132)</f>
        <v/>
      </c>
      <c r="C134" s="326" t="str">
        <f>IF('Asset Management'!C132="","",'Asset Management'!C132)</f>
        <v/>
      </c>
      <c r="D134" s="89"/>
      <c r="E134" s="88"/>
      <c r="F134" s="229">
        <v>1</v>
      </c>
      <c r="G134" s="90" t="str">
        <f>IF(E134="C",(A134*D134*F134*((100-Parameters!$C$12)/100)^I134),IF(E134="H",(A134*D134*F134),IF(E134="F",(A134*D134*F134*((100-Parameters!$C$12)/100)^I134),"")))</f>
        <v/>
      </c>
      <c r="H134" s="91"/>
      <c r="I134" s="92" t="str">
        <f t="shared" si="24"/>
        <v/>
      </c>
      <c r="J134" s="92" t="str">
        <f>IF(E134="H",(A134*D134*F134*((100+Parameters!$C$12)/100)^I134),IF(E134="C",(A134*D134*F134),IF(E134="F",(A134*D134*F134*((100-Parameters!$C$13)/100)^M134),"")))</f>
        <v/>
      </c>
      <c r="K134" s="92" t="str">
        <f t="shared" si="25"/>
        <v/>
      </c>
      <c r="L134" s="92" t="str">
        <f>IF('Asset Management'!J132="","",'Asset Management'!J132)</f>
        <v/>
      </c>
      <c r="M134" s="91"/>
      <c r="N134" s="92" t="str">
        <f t="shared" si="26"/>
        <v/>
      </c>
      <c r="O134" s="86">
        <f>IF(BE134&lt;&gt;"",VLOOKUP(BE134,Parameters!$A$22:$D$26,3),0)</f>
        <v>0</v>
      </c>
      <c r="P134" s="86">
        <f>IF(BE134&lt;&gt;"",VLOOKUP(BE134,Parameters!$A$22:$D$26,4),0)</f>
        <v>0</v>
      </c>
      <c r="Q134" s="190">
        <f t="shared" si="27"/>
        <v>1</v>
      </c>
      <c r="R134" s="159">
        <f t="shared" si="28"/>
        <v>0</v>
      </c>
      <c r="S134" s="159">
        <f>IF(M134=0,0,IF(BE134&lt;Parameters!$B$28,"Not Cap.",BR134))</f>
        <v>0</v>
      </c>
      <c r="T134" s="25"/>
      <c r="U134" s="216"/>
      <c r="V134" s="217"/>
      <c r="W134" s="217"/>
      <c r="X134" s="217"/>
      <c r="Y134" s="217"/>
      <c r="Z134" s="217"/>
      <c r="AA134" s="70"/>
      <c r="AB134" s="252" t="str">
        <f t="shared" si="29"/>
        <v/>
      </c>
      <c r="AC134" s="253" t="str">
        <f t="shared" si="30"/>
        <v/>
      </c>
      <c r="AD134" s="253" t="str">
        <f>IF(H134&lt;=Parameters!$H$32,N134,"Not S.L.")</f>
        <v/>
      </c>
      <c r="AE134" s="253" t="str">
        <f t="shared" si="31"/>
        <v/>
      </c>
      <c r="AF134" s="70"/>
      <c r="AG134" s="70"/>
      <c r="AH134" s="70"/>
      <c r="AI134" s="70"/>
      <c r="AJ134" s="70"/>
      <c r="AK134" s="70"/>
      <c r="AL134" s="70"/>
      <c r="AM134" s="70"/>
      <c r="AN134" s="70"/>
      <c r="AO134" s="70"/>
      <c r="AP134" s="70"/>
      <c r="AQ134" s="70"/>
      <c r="AR134" s="70"/>
      <c r="AS134" s="70"/>
      <c r="AT134" s="70"/>
      <c r="AU134" s="70"/>
      <c r="AV134" s="70"/>
      <c r="AW134" s="70"/>
      <c r="AX134" s="70"/>
      <c r="AY134" s="70"/>
      <c r="AZ134" s="70"/>
      <c r="BA134" s="70"/>
      <c r="BC134" s="42" t="str">
        <f>IF(E134="F",(A134*D134),IF(E134="c",(J134*((100+Parameters!$C$13)/100)^M134),IF(E134="h",(J134*((100+Parameters!$C$13)/100)^M134),"")))</f>
        <v/>
      </c>
      <c r="BD134" s="231"/>
      <c r="BE134" s="144" t="str">
        <f>IF(E134="F",(A134*D134*F134),IF(E134="c",((A134*D134*F134)*((100+Parameters!$C$13)/100)^M134),IF(E134="h",((J134)*((100+Parameters!$C$13)/100)^M134),"")))</f>
        <v/>
      </c>
      <c r="BF134" s="69">
        <f t="shared" si="32"/>
        <v>0</v>
      </c>
      <c r="BG134" s="1"/>
      <c r="BH134" s="2">
        <f t="shared" si="33"/>
        <v>0</v>
      </c>
      <c r="BI134" s="2">
        <f t="shared" si="34"/>
        <v>0</v>
      </c>
      <c r="BJ134" s="2">
        <f t="shared" si="35"/>
        <v>0</v>
      </c>
      <c r="BL134" s="164" t="str">
        <f t="shared" si="36"/>
        <v/>
      </c>
      <c r="BM134" s="164" t="str">
        <f t="shared" si="37"/>
        <v/>
      </c>
      <c r="BN134" s="164" t="str">
        <f t="shared" si="38"/>
        <v/>
      </c>
      <c r="BO134" s="164" t="str">
        <f t="shared" si="39"/>
        <v/>
      </c>
      <c r="BP134" s="164" t="str">
        <f t="shared" si="40"/>
        <v/>
      </c>
      <c r="BQ134" s="164"/>
      <c r="BR134" s="164">
        <f>IF(A134="",0,((PMT(Parameters!$C$11/100,M134,,(N134*O134))*-1)-(R134/M134)))</f>
        <v>0</v>
      </c>
    </row>
    <row r="135" spans="1:70" ht="16.5" customHeight="1" x14ac:dyDescent="0.2">
      <c r="A135" s="195"/>
      <c r="B135" s="327" t="str">
        <f>IF('Asset Management'!B133="","",'Asset Management'!B133)</f>
        <v/>
      </c>
      <c r="C135" s="326" t="str">
        <f>IF('Asset Management'!C133="","",'Asset Management'!C133)</f>
        <v/>
      </c>
      <c r="D135" s="89"/>
      <c r="E135" s="88"/>
      <c r="F135" s="229">
        <v>1</v>
      </c>
      <c r="G135" s="90" t="str">
        <f>IF(E135="C",(A135*D135*F135*((100-Parameters!$C$12)/100)^I135),IF(E135="H",(A135*D135*F135),IF(E135="F",(A135*D135*F135*((100-Parameters!$C$12)/100)^I135),"")))</f>
        <v/>
      </c>
      <c r="H135" s="91"/>
      <c r="I135" s="92" t="str">
        <f t="shared" si="24"/>
        <v/>
      </c>
      <c r="J135" s="92" t="str">
        <f>IF(E135="H",(A135*D135*F135*((100+Parameters!$C$12)/100)^I135),IF(E135="C",(A135*D135*F135),IF(E135="F",(A135*D135*F135*((100-Parameters!$C$13)/100)^M135),"")))</f>
        <v/>
      </c>
      <c r="K135" s="92" t="str">
        <f t="shared" si="25"/>
        <v/>
      </c>
      <c r="L135" s="92" t="str">
        <f>IF('Asset Management'!J133="","",'Asset Management'!J133)</f>
        <v/>
      </c>
      <c r="M135" s="91"/>
      <c r="N135" s="92" t="str">
        <f t="shared" si="26"/>
        <v/>
      </c>
      <c r="O135" s="86">
        <f>IF(BE135&lt;&gt;"",VLOOKUP(BE135,Parameters!$A$22:$D$26,3),0)</f>
        <v>0</v>
      </c>
      <c r="P135" s="86">
        <f>IF(BE135&lt;&gt;"",VLOOKUP(BE135,Parameters!$A$22:$D$26,4),0)</f>
        <v>0</v>
      </c>
      <c r="Q135" s="190">
        <f t="shared" si="27"/>
        <v>1</v>
      </c>
      <c r="R135" s="159">
        <f t="shared" si="28"/>
        <v>0</v>
      </c>
      <c r="S135" s="159">
        <f>IF(M135=0,0,IF(BE135&lt;Parameters!$B$28,"Not Cap.",BR135))</f>
        <v>0</v>
      </c>
      <c r="T135" s="25"/>
      <c r="U135" s="216"/>
      <c r="V135" s="217"/>
      <c r="W135" s="217"/>
      <c r="X135" s="217"/>
      <c r="Y135" s="217"/>
      <c r="Z135" s="217"/>
      <c r="AA135" s="70"/>
      <c r="AB135" s="252" t="str">
        <f t="shared" si="29"/>
        <v/>
      </c>
      <c r="AC135" s="253" t="str">
        <f t="shared" si="30"/>
        <v/>
      </c>
      <c r="AD135" s="253" t="str">
        <f>IF(H135&lt;=Parameters!$H$32,N135,"Not S.L.")</f>
        <v/>
      </c>
      <c r="AE135" s="253" t="str">
        <f t="shared" si="31"/>
        <v/>
      </c>
      <c r="AF135" s="70"/>
      <c r="AG135" s="70"/>
      <c r="AH135" s="70"/>
      <c r="AI135" s="70"/>
      <c r="AJ135" s="70"/>
      <c r="AK135" s="70"/>
      <c r="AL135" s="70"/>
      <c r="AM135" s="70"/>
      <c r="AN135" s="70"/>
      <c r="AO135" s="70"/>
      <c r="AP135" s="70"/>
      <c r="AQ135" s="70"/>
      <c r="AR135" s="70"/>
      <c r="AS135" s="70"/>
      <c r="AT135" s="70"/>
      <c r="AU135" s="70"/>
      <c r="AV135" s="70"/>
      <c r="AW135" s="70"/>
      <c r="AX135" s="70"/>
      <c r="AY135" s="70"/>
      <c r="AZ135" s="70"/>
      <c r="BA135" s="70"/>
      <c r="BC135" s="42" t="str">
        <f>IF(E135="F",(A135*D135),IF(E135="c",(J135*((100+Parameters!$C$13)/100)^M135),IF(E135="h",(J135*((100+Parameters!$C$13)/100)^M135),"")))</f>
        <v/>
      </c>
      <c r="BD135" s="231"/>
      <c r="BE135" s="144" t="str">
        <f>IF(E135="F",(A135*D135*F135),IF(E135="c",((A135*D135*F135)*((100+Parameters!$C$13)/100)^M135),IF(E135="h",((J135)*((100+Parameters!$C$13)/100)^M135),"")))</f>
        <v/>
      </c>
      <c r="BF135" s="69">
        <f t="shared" si="32"/>
        <v>0</v>
      </c>
      <c r="BG135" s="1"/>
      <c r="BH135" s="2">
        <f t="shared" si="33"/>
        <v>0</v>
      </c>
      <c r="BI135" s="2">
        <f t="shared" si="34"/>
        <v>0</v>
      </c>
      <c r="BJ135" s="2">
        <f t="shared" si="35"/>
        <v>0</v>
      </c>
      <c r="BL135" s="164" t="str">
        <f t="shared" si="36"/>
        <v/>
      </c>
      <c r="BM135" s="164" t="str">
        <f t="shared" si="37"/>
        <v/>
      </c>
      <c r="BN135" s="164" t="str">
        <f t="shared" si="38"/>
        <v/>
      </c>
      <c r="BO135" s="164" t="str">
        <f t="shared" si="39"/>
        <v/>
      </c>
      <c r="BP135" s="164" t="str">
        <f t="shared" si="40"/>
        <v/>
      </c>
      <c r="BQ135" s="164"/>
      <c r="BR135" s="164">
        <f>IF(A135="",0,((PMT(Parameters!$C$11/100,M135,,(N135*O135))*-1)-(R135/M135)))</f>
        <v>0</v>
      </c>
    </row>
    <row r="136" spans="1:70" ht="16.5" customHeight="1" x14ac:dyDescent="0.2">
      <c r="A136" s="195"/>
      <c r="B136" s="327" t="str">
        <f>IF('Asset Management'!B134="","",'Asset Management'!B134)</f>
        <v/>
      </c>
      <c r="C136" s="326" t="str">
        <f>IF('Asset Management'!C134="","",'Asset Management'!C134)</f>
        <v/>
      </c>
      <c r="D136" s="89"/>
      <c r="E136" s="88"/>
      <c r="F136" s="229">
        <v>1</v>
      </c>
      <c r="G136" s="90" t="str">
        <f>IF(E136="C",(A136*D136*F136*((100-Parameters!$C$12)/100)^I136),IF(E136="H",(A136*D136*F136),IF(E136="F",(A136*D136*F136*((100-Parameters!$C$12)/100)^I136),"")))</f>
        <v/>
      </c>
      <c r="H136" s="91"/>
      <c r="I136" s="92" t="str">
        <f t="shared" si="24"/>
        <v/>
      </c>
      <c r="J136" s="92" t="str">
        <f>IF(E136="H",(A136*D136*F136*((100+Parameters!$C$12)/100)^I136),IF(E136="C",(A136*D136*F136),IF(E136="F",(A136*D136*F136*((100-Parameters!$C$13)/100)^M136),"")))</f>
        <v/>
      </c>
      <c r="K136" s="92" t="str">
        <f t="shared" si="25"/>
        <v/>
      </c>
      <c r="L136" s="92" t="str">
        <f>IF('Asset Management'!J134="","",'Asset Management'!J134)</f>
        <v/>
      </c>
      <c r="M136" s="91"/>
      <c r="N136" s="92" t="str">
        <f t="shared" si="26"/>
        <v/>
      </c>
      <c r="O136" s="86">
        <f>IF(BE136&lt;&gt;"",VLOOKUP(BE136,Parameters!$A$22:$D$26,3),0)</f>
        <v>0</v>
      </c>
      <c r="P136" s="86">
        <f>IF(BE136&lt;&gt;"",VLOOKUP(BE136,Parameters!$A$22:$D$26,4),0)</f>
        <v>0</v>
      </c>
      <c r="Q136" s="190">
        <f t="shared" si="27"/>
        <v>1</v>
      </c>
      <c r="R136" s="159">
        <f t="shared" si="28"/>
        <v>0</v>
      </c>
      <c r="S136" s="159">
        <f>IF(M136=0,0,IF(BE136&lt;Parameters!$B$28,"Not Cap.",BR136))</f>
        <v>0</v>
      </c>
      <c r="T136" s="25"/>
      <c r="U136" s="216"/>
      <c r="V136" s="217"/>
      <c r="W136" s="217"/>
      <c r="X136" s="217"/>
      <c r="Y136" s="217"/>
      <c r="Z136" s="217"/>
      <c r="AA136" s="70"/>
      <c r="AB136" s="252" t="str">
        <f t="shared" si="29"/>
        <v/>
      </c>
      <c r="AC136" s="253" t="str">
        <f t="shared" si="30"/>
        <v/>
      </c>
      <c r="AD136" s="253" t="str">
        <f>IF(H136&lt;=Parameters!$H$32,N136,"Not S.L.")</f>
        <v/>
      </c>
      <c r="AE136" s="253" t="str">
        <f t="shared" si="31"/>
        <v/>
      </c>
      <c r="AF136" s="70"/>
      <c r="AG136" s="70"/>
      <c r="AH136" s="70"/>
      <c r="AI136" s="70"/>
      <c r="AJ136" s="70"/>
      <c r="AK136" s="70"/>
      <c r="AL136" s="70"/>
      <c r="AM136" s="70"/>
      <c r="AN136" s="70"/>
      <c r="AO136" s="70"/>
      <c r="AP136" s="70"/>
      <c r="AQ136" s="70"/>
      <c r="AR136" s="70"/>
      <c r="AS136" s="70"/>
      <c r="AT136" s="70"/>
      <c r="AU136" s="70"/>
      <c r="AV136" s="70"/>
      <c r="AW136" s="70"/>
      <c r="AX136" s="70"/>
      <c r="AY136" s="70"/>
      <c r="AZ136" s="70"/>
      <c r="BA136" s="70"/>
      <c r="BC136" s="42" t="str">
        <f>IF(E136="F",(A136*D136),IF(E136="c",(J136*((100+Parameters!$C$13)/100)^M136),IF(E136="h",(J136*((100+Parameters!$C$13)/100)^M136),"")))</f>
        <v/>
      </c>
      <c r="BD136" s="231"/>
      <c r="BE136" s="144" t="str">
        <f>IF(E136="F",(A136*D136*F136),IF(E136="c",((A136*D136*F136)*((100+Parameters!$C$13)/100)^M136),IF(E136="h",((J136)*((100+Parameters!$C$13)/100)^M136),"")))</f>
        <v/>
      </c>
      <c r="BF136" s="69">
        <f t="shared" si="32"/>
        <v>0</v>
      </c>
      <c r="BG136" s="1"/>
      <c r="BH136" s="2">
        <f t="shared" si="33"/>
        <v>0</v>
      </c>
      <c r="BI136" s="2">
        <f t="shared" si="34"/>
        <v>0</v>
      </c>
      <c r="BJ136" s="2">
        <f t="shared" si="35"/>
        <v>0</v>
      </c>
      <c r="BL136" s="164" t="str">
        <f t="shared" si="36"/>
        <v/>
      </c>
      <c r="BM136" s="164" t="str">
        <f t="shared" si="37"/>
        <v/>
      </c>
      <c r="BN136" s="164" t="str">
        <f t="shared" si="38"/>
        <v/>
      </c>
      <c r="BO136" s="164" t="str">
        <f t="shared" si="39"/>
        <v/>
      </c>
      <c r="BP136" s="164" t="str">
        <f t="shared" si="40"/>
        <v/>
      </c>
      <c r="BQ136" s="164"/>
      <c r="BR136" s="164">
        <f>IF(A136="",0,((PMT(Parameters!$C$11/100,M136,,(N136*O136))*-1)-(R136/M136)))</f>
        <v>0</v>
      </c>
    </row>
    <row r="137" spans="1:70" ht="16.5" customHeight="1" x14ac:dyDescent="0.2">
      <c r="A137" s="195"/>
      <c r="B137" s="327" t="str">
        <f>IF('Asset Management'!B135="","",'Asset Management'!B135)</f>
        <v/>
      </c>
      <c r="C137" s="326" t="str">
        <f>IF('Asset Management'!C135="","",'Asset Management'!C135)</f>
        <v/>
      </c>
      <c r="D137" s="89"/>
      <c r="E137" s="88"/>
      <c r="F137" s="229">
        <v>1</v>
      </c>
      <c r="G137" s="90" t="str">
        <f>IF(E137="C",(A137*D137*F137*((100-Parameters!$C$12)/100)^I137),IF(E137="H",(A137*D137*F137),IF(E137="F",(A137*D137*F137*((100-Parameters!$C$12)/100)^I137),"")))</f>
        <v/>
      </c>
      <c r="H137" s="91"/>
      <c r="I137" s="92" t="str">
        <f t="shared" si="24"/>
        <v/>
      </c>
      <c r="J137" s="92" t="str">
        <f>IF(E137="H",(A137*D137*F137*((100+Parameters!$C$12)/100)^I137),IF(E137="C",(A137*D137*F137),IF(E137="F",(A137*D137*F137*((100-Parameters!$C$13)/100)^M137),"")))</f>
        <v/>
      </c>
      <c r="K137" s="92" t="str">
        <f t="shared" si="25"/>
        <v/>
      </c>
      <c r="L137" s="92" t="str">
        <f>IF('Asset Management'!J135="","",'Asset Management'!J135)</f>
        <v/>
      </c>
      <c r="M137" s="91"/>
      <c r="N137" s="92" t="str">
        <f t="shared" si="26"/>
        <v/>
      </c>
      <c r="O137" s="86">
        <f>IF(BE137&lt;&gt;"",VLOOKUP(BE137,Parameters!$A$22:$D$26,3),0)</f>
        <v>0</v>
      </c>
      <c r="P137" s="86">
        <f>IF(BE137&lt;&gt;"",VLOOKUP(BE137,Parameters!$A$22:$D$26,4),0)</f>
        <v>0</v>
      </c>
      <c r="Q137" s="190">
        <f t="shared" si="27"/>
        <v>1</v>
      </c>
      <c r="R137" s="159">
        <f t="shared" si="28"/>
        <v>0</v>
      </c>
      <c r="S137" s="159">
        <f>IF(M137=0,0,IF(BE137&lt;Parameters!$B$28,"Not Cap.",BR137))</f>
        <v>0</v>
      </c>
      <c r="T137" s="25"/>
      <c r="U137" s="216"/>
      <c r="V137" s="217"/>
      <c r="W137" s="217"/>
      <c r="X137" s="217"/>
      <c r="Y137" s="217"/>
      <c r="Z137" s="217"/>
      <c r="AA137" s="70"/>
      <c r="AB137" s="252" t="str">
        <f t="shared" si="29"/>
        <v/>
      </c>
      <c r="AC137" s="253" t="str">
        <f t="shared" si="30"/>
        <v/>
      </c>
      <c r="AD137" s="253" t="str">
        <f>IF(H137&lt;=Parameters!$H$32,N137,"Not S.L.")</f>
        <v/>
      </c>
      <c r="AE137" s="253" t="str">
        <f t="shared" si="31"/>
        <v/>
      </c>
      <c r="AF137" s="70"/>
      <c r="AG137" s="70"/>
      <c r="AH137" s="70"/>
      <c r="AI137" s="70"/>
      <c r="AJ137" s="70"/>
      <c r="AK137" s="70"/>
      <c r="AL137" s="70"/>
      <c r="AM137" s="70"/>
      <c r="AN137" s="70"/>
      <c r="AO137" s="70"/>
      <c r="AP137" s="70"/>
      <c r="AQ137" s="70"/>
      <c r="AR137" s="70"/>
      <c r="AS137" s="70"/>
      <c r="AT137" s="70"/>
      <c r="AU137" s="70"/>
      <c r="AV137" s="70"/>
      <c r="AW137" s="70"/>
      <c r="AX137" s="70"/>
      <c r="AY137" s="70"/>
      <c r="AZ137" s="70"/>
      <c r="BA137" s="70"/>
      <c r="BC137" s="42" t="str">
        <f>IF(E137="F",(A137*D137),IF(E137="c",(J137*((100+Parameters!$C$13)/100)^M137),IF(E137="h",(J137*((100+Parameters!$C$13)/100)^M137),"")))</f>
        <v/>
      </c>
      <c r="BD137" s="231"/>
      <c r="BE137" s="144" t="str">
        <f>IF(E137="F",(A137*D137*F137),IF(E137="c",((A137*D137*F137)*((100+Parameters!$C$13)/100)^M137),IF(E137="h",((J137)*((100+Parameters!$C$13)/100)^M137),"")))</f>
        <v/>
      </c>
      <c r="BF137" s="69">
        <f t="shared" si="32"/>
        <v>0</v>
      </c>
      <c r="BG137" s="1"/>
      <c r="BH137" s="2">
        <f t="shared" si="33"/>
        <v>0</v>
      </c>
      <c r="BI137" s="2">
        <f t="shared" si="34"/>
        <v>0</v>
      </c>
      <c r="BJ137" s="2">
        <f t="shared" si="35"/>
        <v>0</v>
      </c>
      <c r="BL137" s="164" t="str">
        <f t="shared" si="36"/>
        <v/>
      </c>
      <c r="BM137" s="164" t="str">
        <f t="shared" si="37"/>
        <v/>
      </c>
      <c r="BN137" s="164" t="str">
        <f t="shared" si="38"/>
        <v/>
      </c>
      <c r="BO137" s="164" t="str">
        <f t="shared" si="39"/>
        <v/>
      </c>
      <c r="BP137" s="164" t="str">
        <f t="shared" si="40"/>
        <v/>
      </c>
      <c r="BQ137" s="164"/>
      <c r="BR137" s="164">
        <f>IF(A137="",0,((PMT(Parameters!$C$11/100,M137,,(N137*O137))*-1)-(R137/M137)))</f>
        <v>0</v>
      </c>
    </row>
    <row r="138" spans="1:70" ht="16.5" customHeight="1" x14ac:dyDescent="0.2">
      <c r="A138" s="195"/>
      <c r="B138" s="327" t="str">
        <f>IF('Asset Management'!B136="","",'Asset Management'!B136)</f>
        <v/>
      </c>
      <c r="C138" s="326" t="str">
        <f>IF('Asset Management'!C136="","",'Asset Management'!C136)</f>
        <v/>
      </c>
      <c r="D138" s="89"/>
      <c r="E138" s="88"/>
      <c r="F138" s="229">
        <v>1</v>
      </c>
      <c r="G138" s="90" t="str">
        <f>IF(E138="C",(A138*D138*F138*((100-Parameters!$C$12)/100)^I138),IF(E138="H",(A138*D138*F138),IF(E138="F",(A138*D138*F138*((100-Parameters!$C$12)/100)^I138),"")))</f>
        <v/>
      </c>
      <c r="H138" s="91"/>
      <c r="I138" s="92" t="str">
        <f t="shared" ref="I138:I201" si="41">IF(C138&lt;&gt;"",(YEAR($S$2)-C138),"")</f>
        <v/>
      </c>
      <c r="J138" s="92" t="str">
        <f>IF(E138="H",(A138*D138*F138*((100+Parameters!$C$12)/100)^I138),IF(E138="C",(A138*D138*F138),IF(E138="F",(A138*D138*F138*((100-Parameters!$C$13)/100)^M138),"")))</f>
        <v/>
      </c>
      <c r="K138" s="92" t="str">
        <f t="shared" ref="K138:K201" si="42">IF(I138&lt;&gt;"",(H138-I138),"")</f>
        <v/>
      </c>
      <c r="L138" s="92" t="str">
        <f>IF('Asset Management'!J136="","",'Asset Management'!J136)</f>
        <v/>
      </c>
      <c r="M138" s="91"/>
      <c r="N138" s="92" t="str">
        <f t="shared" ref="N138:N201" si="43">BE138</f>
        <v/>
      </c>
      <c r="O138" s="86">
        <f>IF(BE138&lt;&gt;"",VLOOKUP(BE138,Parameters!$A$22:$D$26,3),0)</f>
        <v>0</v>
      </c>
      <c r="P138" s="86">
        <f>IF(BE138&lt;&gt;"",VLOOKUP(BE138,Parameters!$A$22:$D$26,4),0)</f>
        <v>0</v>
      </c>
      <c r="Q138" s="190">
        <f t="shared" ref="Q138:Q201" si="44">IF(O138 &lt;&gt; "",1-O138-P138,IF(P138 &lt;&gt;"",1-O138-P138,0))</f>
        <v>1</v>
      </c>
      <c r="R138" s="159">
        <f t="shared" ref="R138:R201" si="45">IF(BF138=0,0,IF($R$209=0,0,BF138/$BF$209*$R$209))</f>
        <v>0</v>
      </c>
      <c r="S138" s="159">
        <f>IF(M138=0,0,IF(BE138&lt;Parameters!$B$28,"Not Cap.",BR138))</f>
        <v>0</v>
      </c>
      <c r="T138" s="25"/>
      <c r="U138" s="216"/>
      <c r="V138" s="217"/>
      <c r="W138" s="217"/>
      <c r="X138" s="217"/>
      <c r="Y138" s="217"/>
      <c r="Z138" s="217"/>
      <c r="AA138" s="70"/>
      <c r="AB138" s="252" t="str">
        <f t="shared" ref="AB138:AB201" si="46">IF(B138="","",B138)</f>
        <v/>
      </c>
      <c r="AC138" s="253" t="str">
        <f t="shared" ref="AC138:AC201" si="47">IF(H138="","",H138)</f>
        <v/>
      </c>
      <c r="AD138" s="253" t="str">
        <f>IF(H138&lt;=Parameters!$H$32,N138,"Not S.L.")</f>
        <v/>
      </c>
      <c r="AE138" s="253" t="str">
        <f t="shared" ref="AE138:AE199" si="48">IF(AD138="","",IF(AD138="Not S.L.","",AD138/AC138))</f>
        <v/>
      </c>
      <c r="AF138" s="70"/>
      <c r="AG138" s="70"/>
      <c r="AH138" s="70"/>
      <c r="AI138" s="70"/>
      <c r="AJ138" s="70"/>
      <c r="AK138" s="70"/>
      <c r="AL138" s="70"/>
      <c r="AM138" s="70"/>
      <c r="AN138" s="70"/>
      <c r="AO138" s="70"/>
      <c r="AP138" s="70"/>
      <c r="AQ138" s="70"/>
      <c r="AR138" s="70"/>
      <c r="AS138" s="70"/>
      <c r="AT138" s="70"/>
      <c r="AU138" s="70"/>
      <c r="AV138" s="70"/>
      <c r="AW138" s="70"/>
      <c r="AX138" s="70"/>
      <c r="AY138" s="70"/>
      <c r="AZ138" s="70"/>
      <c r="BA138" s="70"/>
      <c r="BC138" s="42" t="str">
        <f>IF(E138="F",(A138*D138),IF(E138="c",(J138*((100+Parameters!$C$13)/100)^M138),IF(E138="h",(J138*((100+Parameters!$C$13)/100)^M138),"")))</f>
        <v/>
      </c>
      <c r="BD138" s="231"/>
      <c r="BE138" s="144" t="str">
        <f>IF(E138="F",(A138*D138*F138),IF(E138="c",((A138*D138*F138)*((100+Parameters!$C$13)/100)^M138),IF(E138="h",((J138)*((100+Parameters!$C$13)/100)^M138),"")))</f>
        <v/>
      </c>
      <c r="BF138" s="69">
        <f t="shared" ref="BF138:BF201" si="49">IF(N138="",0,IF(O138="",0,J138*O138))</f>
        <v>0</v>
      </c>
      <c r="BG138" s="1"/>
      <c r="BH138" s="2">
        <f t="shared" ref="BH138:BH201" si="50">IF($N138="",0,($N138*O138))</f>
        <v>0</v>
      </c>
      <c r="BI138" s="2">
        <f t="shared" ref="BI138:BI201" si="51">IF($N138="",0,($N138*P138))</f>
        <v>0</v>
      </c>
      <c r="BJ138" s="2">
        <f t="shared" ref="BJ138:BJ201" si="52">IF($N138="",0,($N138*Q138))</f>
        <v>0</v>
      </c>
      <c r="BL138" s="164" t="str">
        <f t="shared" ref="BL138:BL201" si="53">IF(G138="","",G138/H138)</f>
        <v/>
      </c>
      <c r="BM138" s="164" t="str">
        <f t="shared" ref="BM138:BM201" si="54">IF(BL138="","",IF(I138&gt;=H138,G138,I138*BL138))</f>
        <v/>
      </c>
      <c r="BN138" s="164" t="str">
        <f t="shared" ref="BN138:BN201" si="55">IF(BL138="","",G138-BM138)</f>
        <v/>
      </c>
      <c r="BO138" s="164" t="str">
        <f t="shared" ref="BO138:BO201" si="56">IF(BL138="","",BN138*(1-O138))</f>
        <v/>
      </c>
      <c r="BP138" s="164" t="str">
        <f t="shared" ref="BP138:BP201" si="57">IF(BL138="","",BN138-BO138)</f>
        <v/>
      </c>
      <c r="BQ138" s="164"/>
      <c r="BR138" s="164">
        <f>IF(A138="",0,((PMT(Parameters!$C$11/100,M138,,(N138*O138))*-1)-(R138/M138)))</f>
        <v>0</v>
      </c>
    </row>
    <row r="139" spans="1:70" ht="16.5" customHeight="1" x14ac:dyDescent="0.2">
      <c r="A139" s="195"/>
      <c r="B139" s="327" t="str">
        <f>IF('Asset Management'!B137="","",'Asset Management'!B137)</f>
        <v/>
      </c>
      <c r="C139" s="326" t="str">
        <f>IF('Asset Management'!C137="","",'Asset Management'!C137)</f>
        <v/>
      </c>
      <c r="D139" s="89"/>
      <c r="E139" s="88"/>
      <c r="F139" s="229">
        <v>1</v>
      </c>
      <c r="G139" s="90" t="str">
        <f>IF(E139="C",(A139*D139*F139*((100-Parameters!$C$12)/100)^I139),IF(E139="H",(A139*D139*F139),IF(E139="F",(A139*D139*F139*((100-Parameters!$C$12)/100)^I139),"")))</f>
        <v/>
      </c>
      <c r="H139" s="91"/>
      <c r="I139" s="92" t="str">
        <f t="shared" si="41"/>
        <v/>
      </c>
      <c r="J139" s="92" t="str">
        <f>IF(E139="H",(A139*D139*F139*((100+Parameters!$C$12)/100)^I139),IF(E139="C",(A139*D139*F139),IF(E139="F",(A139*D139*F139*((100-Parameters!$C$13)/100)^M139),"")))</f>
        <v/>
      </c>
      <c r="K139" s="92" t="str">
        <f t="shared" si="42"/>
        <v/>
      </c>
      <c r="L139" s="92" t="str">
        <f>IF('Asset Management'!J137="","",'Asset Management'!J137)</f>
        <v/>
      </c>
      <c r="M139" s="91"/>
      <c r="N139" s="92" t="str">
        <f t="shared" si="43"/>
        <v/>
      </c>
      <c r="O139" s="86">
        <f>IF(BE139&lt;&gt;"",VLOOKUP(BE139,Parameters!$A$22:$D$26,3),0)</f>
        <v>0</v>
      </c>
      <c r="P139" s="86">
        <f>IF(BE139&lt;&gt;"",VLOOKUP(BE139,Parameters!$A$22:$D$26,4),0)</f>
        <v>0</v>
      </c>
      <c r="Q139" s="190">
        <f t="shared" si="44"/>
        <v>1</v>
      </c>
      <c r="R139" s="159">
        <f t="shared" si="45"/>
        <v>0</v>
      </c>
      <c r="S139" s="159">
        <f>IF(M139=0,0,IF(BE139&lt;Parameters!$B$28,"Not Cap.",BR139))</f>
        <v>0</v>
      </c>
      <c r="T139" s="25"/>
      <c r="U139" s="216"/>
      <c r="V139" s="217"/>
      <c r="W139" s="217"/>
      <c r="X139" s="217"/>
      <c r="Y139" s="217"/>
      <c r="Z139" s="217"/>
      <c r="AA139" s="70"/>
      <c r="AB139" s="252" t="str">
        <f t="shared" si="46"/>
        <v/>
      </c>
      <c r="AC139" s="253" t="str">
        <f t="shared" si="47"/>
        <v/>
      </c>
      <c r="AD139" s="253" t="str">
        <f>IF(H139&lt;=Parameters!$H$32,N139,"Not S.L.")</f>
        <v/>
      </c>
      <c r="AE139" s="253" t="str">
        <f t="shared" si="48"/>
        <v/>
      </c>
      <c r="AF139" s="70"/>
      <c r="AG139" s="70"/>
      <c r="AH139" s="70"/>
      <c r="AI139" s="70"/>
      <c r="AJ139" s="70"/>
      <c r="AK139" s="70"/>
      <c r="AL139" s="70"/>
      <c r="AM139" s="70"/>
      <c r="AN139" s="70"/>
      <c r="AO139" s="70"/>
      <c r="AP139" s="70"/>
      <c r="AQ139" s="70"/>
      <c r="AR139" s="70"/>
      <c r="AS139" s="70"/>
      <c r="AT139" s="70"/>
      <c r="AU139" s="70"/>
      <c r="AV139" s="70"/>
      <c r="AW139" s="70"/>
      <c r="AX139" s="70"/>
      <c r="AY139" s="70"/>
      <c r="AZ139" s="70"/>
      <c r="BA139" s="70"/>
      <c r="BC139" s="42" t="str">
        <f>IF(E139="F",(A139*D139),IF(E139="c",(J139*((100+Parameters!$C$13)/100)^M139),IF(E139="h",(J139*((100+Parameters!$C$13)/100)^M139),"")))</f>
        <v/>
      </c>
      <c r="BD139" s="231"/>
      <c r="BE139" s="144" t="str">
        <f>IF(E139="F",(A139*D139*F139),IF(E139="c",((A139*D139*F139)*((100+Parameters!$C$13)/100)^M139),IF(E139="h",((J139)*((100+Parameters!$C$13)/100)^M139),"")))</f>
        <v/>
      </c>
      <c r="BF139" s="69">
        <f t="shared" si="49"/>
        <v>0</v>
      </c>
      <c r="BG139" s="1"/>
      <c r="BH139" s="2">
        <f t="shared" si="50"/>
        <v>0</v>
      </c>
      <c r="BI139" s="2">
        <f t="shared" si="51"/>
        <v>0</v>
      </c>
      <c r="BJ139" s="2">
        <f t="shared" si="52"/>
        <v>0</v>
      </c>
      <c r="BL139" s="164" t="str">
        <f t="shared" si="53"/>
        <v/>
      </c>
      <c r="BM139" s="164" t="str">
        <f t="shared" si="54"/>
        <v/>
      </c>
      <c r="BN139" s="164" t="str">
        <f t="shared" si="55"/>
        <v/>
      </c>
      <c r="BO139" s="164" t="str">
        <f t="shared" si="56"/>
        <v/>
      </c>
      <c r="BP139" s="164" t="str">
        <f t="shared" si="57"/>
        <v/>
      </c>
      <c r="BQ139" s="164"/>
      <c r="BR139" s="164">
        <f>IF(A139="",0,((PMT(Parameters!$C$11/100,M139,,(N139*O139))*-1)-(R139/M139)))</f>
        <v>0</v>
      </c>
    </row>
    <row r="140" spans="1:70" ht="16.5" customHeight="1" x14ac:dyDescent="0.2">
      <c r="A140" s="195"/>
      <c r="B140" s="327" t="str">
        <f>IF('Asset Management'!B138="","",'Asset Management'!B138)</f>
        <v/>
      </c>
      <c r="C140" s="326" t="str">
        <f>IF('Asset Management'!C138="","",'Asset Management'!C138)</f>
        <v/>
      </c>
      <c r="D140" s="89"/>
      <c r="E140" s="88"/>
      <c r="F140" s="229">
        <v>1</v>
      </c>
      <c r="G140" s="90" t="str">
        <f>IF(E140="C",(A140*D140*F140*((100-Parameters!$C$12)/100)^I140),IF(E140="H",(A140*D140*F140),IF(E140="F",(A140*D140*F140*((100-Parameters!$C$12)/100)^I140),"")))</f>
        <v/>
      </c>
      <c r="H140" s="91"/>
      <c r="I140" s="92" t="str">
        <f t="shared" si="41"/>
        <v/>
      </c>
      <c r="J140" s="92" t="str">
        <f>IF(E140="H",(A140*D140*F140*((100+Parameters!$C$12)/100)^I140),IF(E140="C",(A140*D140*F140),IF(E140="F",(A140*D140*F140*((100-Parameters!$C$13)/100)^M140),"")))</f>
        <v/>
      </c>
      <c r="K140" s="92" t="str">
        <f t="shared" si="42"/>
        <v/>
      </c>
      <c r="L140" s="92" t="str">
        <f>IF('Asset Management'!J138="","",'Asset Management'!J138)</f>
        <v/>
      </c>
      <c r="M140" s="91"/>
      <c r="N140" s="92" t="str">
        <f t="shared" si="43"/>
        <v/>
      </c>
      <c r="O140" s="86">
        <f>IF(BE140&lt;&gt;"",VLOOKUP(BE140,Parameters!$A$22:$D$26,3),0)</f>
        <v>0</v>
      </c>
      <c r="P140" s="86">
        <f>IF(BE140&lt;&gt;"",VLOOKUP(BE140,Parameters!$A$22:$D$26,4),0)</f>
        <v>0</v>
      </c>
      <c r="Q140" s="190">
        <f t="shared" si="44"/>
        <v>1</v>
      </c>
      <c r="R140" s="159">
        <f t="shared" si="45"/>
        <v>0</v>
      </c>
      <c r="S140" s="159">
        <f>IF(M140=0,0,IF(BE140&lt;Parameters!$B$28,"Not Cap.",BR140))</f>
        <v>0</v>
      </c>
      <c r="T140" s="25"/>
      <c r="U140" s="216"/>
      <c r="V140" s="217"/>
      <c r="W140" s="217"/>
      <c r="X140" s="217"/>
      <c r="Y140" s="217"/>
      <c r="Z140" s="217"/>
      <c r="AA140" s="70"/>
      <c r="AB140" s="252" t="str">
        <f t="shared" si="46"/>
        <v/>
      </c>
      <c r="AC140" s="253" t="str">
        <f t="shared" si="47"/>
        <v/>
      </c>
      <c r="AD140" s="253" t="str">
        <f>IF(H140&lt;=Parameters!$H$32,N140,"Not S.L.")</f>
        <v/>
      </c>
      <c r="AE140" s="253" t="str">
        <f t="shared" si="48"/>
        <v/>
      </c>
      <c r="AF140" s="70"/>
      <c r="AG140" s="70"/>
      <c r="AH140" s="70"/>
      <c r="AI140" s="70"/>
      <c r="AJ140" s="70"/>
      <c r="AK140" s="70"/>
      <c r="AL140" s="70"/>
      <c r="AM140" s="70"/>
      <c r="AN140" s="70"/>
      <c r="AO140" s="70"/>
      <c r="AP140" s="70"/>
      <c r="AQ140" s="70"/>
      <c r="AR140" s="70"/>
      <c r="AS140" s="70"/>
      <c r="AT140" s="70"/>
      <c r="AU140" s="70"/>
      <c r="AV140" s="70"/>
      <c r="AW140" s="70"/>
      <c r="AX140" s="70"/>
      <c r="AY140" s="70"/>
      <c r="AZ140" s="70"/>
      <c r="BA140" s="70"/>
      <c r="BC140" s="42" t="str">
        <f>IF(E140="F",(A140*D140),IF(E140="c",(J140*((100+Parameters!$C$13)/100)^M140),IF(E140="h",(J140*((100+Parameters!$C$13)/100)^M140),"")))</f>
        <v/>
      </c>
      <c r="BD140" s="231"/>
      <c r="BE140" s="144" t="str">
        <f>IF(E140="F",(A140*D140*F140),IF(E140="c",((A140*D140*F140)*((100+Parameters!$C$13)/100)^M140),IF(E140="h",((J140)*((100+Parameters!$C$13)/100)^M140),"")))</f>
        <v/>
      </c>
      <c r="BF140" s="69">
        <f t="shared" si="49"/>
        <v>0</v>
      </c>
      <c r="BG140" s="1"/>
      <c r="BH140" s="2">
        <f t="shared" si="50"/>
        <v>0</v>
      </c>
      <c r="BI140" s="2">
        <f t="shared" si="51"/>
        <v>0</v>
      </c>
      <c r="BJ140" s="2">
        <f t="shared" si="52"/>
        <v>0</v>
      </c>
      <c r="BL140" s="164" t="str">
        <f t="shared" si="53"/>
        <v/>
      </c>
      <c r="BM140" s="164" t="str">
        <f t="shared" si="54"/>
        <v/>
      </c>
      <c r="BN140" s="164" t="str">
        <f t="shared" si="55"/>
        <v/>
      </c>
      <c r="BO140" s="164" t="str">
        <f t="shared" si="56"/>
        <v/>
      </c>
      <c r="BP140" s="164" t="str">
        <f t="shared" si="57"/>
        <v/>
      </c>
      <c r="BQ140" s="164"/>
      <c r="BR140" s="164">
        <f>IF(A140="",0,((PMT(Parameters!$C$11/100,M140,,(N140*O140))*-1)-(R140/M140)))</f>
        <v>0</v>
      </c>
    </row>
    <row r="141" spans="1:70" ht="16.5" customHeight="1" x14ac:dyDescent="0.2">
      <c r="A141" s="195"/>
      <c r="B141" s="327" t="str">
        <f>IF('Asset Management'!B139="","",'Asset Management'!B139)</f>
        <v/>
      </c>
      <c r="C141" s="326" t="str">
        <f>IF('Asset Management'!C139="","",'Asset Management'!C139)</f>
        <v/>
      </c>
      <c r="D141" s="89"/>
      <c r="E141" s="88"/>
      <c r="F141" s="229">
        <v>1</v>
      </c>
      <c r="G141" s="90" t="str">
        <f>IF(E141="C",(A141*D141*F141*((100-Parameters!$C$12)/100)^I141),IF(E141="H",(A141*D141*F141),IF(E141="F",(A141*D141*F141*((100-Parameters!$C$12)/100)^I141),"")))</f>
        <v/>
      </c>
      <c r="H141" s="91"/>
      <c r="I141" s="92" t="str">
        <f t="shared" si="41"/>
        <v/>
      </c>
      <c r="J141" s="92" t="str">
        <f>IF(E141="H",(A141*D141*F141*((100+Parameters!$C$12)/100)^I141),IF(E141="C",(A141*D141*F141),IF(E141="F",(A141*D141*F141*((100-Parameters!$C$13)/100)^M141),"")))</f>
        <v/>
      </c>
      <c r="K141" s="92" t="str">
        <f t="shared" si="42"/>
        <v/>
      </c>
      <c r="L141" s="92" t="str">
        <f>IF('Asset Management'!J139="","",'Asset Management'!J139)</f>
        <v/>
      </c>
      <c r="M141" s="91"/>
      <c r="N141" s="92" t="str">
        <f t="shared" si="43"/>
        <v/>
      </c>
      <c r="O141" s="86">
        <f>IF(BE141&lt;&gt;"",VLOOKUP(BE141,Parameters!$A$22:$D$26,3),0)</f>
        <v>0</v>
      </c>
      <c r="P141" s="86">
        <f>IF(BE141&lt;&gt;"",VLOOKUP(BE141,Parameters!$A$22:$D$26,4),0)</f>
        <v>0</v>
      </c>
      <c r="Q141" s="190">
        <f t="shared" si="44"/>
        <v>1</v>
      </c>
      <c r="R141" s="159">
        <f t="shared" si="45"/>
        <v>0</v>
      </c>
      <c r="S141" s="159">
        <f>IF(M141=0,0,IF(BE141&lt;Parameters!$B$28,"Not Cap.",BR141))</f>
        <v>0</v>
      </c>
      <c r="T141" s="25"/>
      <c r="U141" s="216"/>
      <c r="V141" s="217"/>
      <c r="W141" s="217"/>
      <c r="X141" s="217"/>
      <c r="Y141" s="217"/>
      <c r="Z141" s="217"/>
      <c r="AA141" s="70"/>
      <c r="AB141" s="252" t="str">
        <f t="shared" si="46"/>
        <v/>
      </c>
      <c r="AC141" s="253" t="str">
        <f t="shared" si="47"/>
        <v/>
      </c>
      <c r="AD141" s="253" t="str">
        <f>IF(H141&lt;=Parameters!$H$32,N141,"Not S.L.")</f>
        <v/>
      </c>
      <c r="AE141" s="253" t="str">
        <f t="shared" si="48"/>
        <v/>
      </c>
      <c r="AF141" s="70"/>
      <c r="AG141" s="70"/>
      <c r="AH141" s="70"/>
      <c r="AI141" s="70"/>
      <c r="AJ141" s="70"/>
      <c r="AK141" s="70"/>
      <c r="AL141" s="70"/>
      <c r="AM141" s="70"/>
      <c r="AN141" s="70"/>
      <c r="AO141" s="70"/>
      <c r="AP141" s="70"/>
      <c r="AQ141" s="70"/>
      <c r="AR141" s="70"/>
      <c r="AS141" s="70"/>
      <c r="AT141" s="70"/>
      <c r="AU141" s="70"/>
      <c r="AV141" s="70"/>
      <c r="AW141" s="70"/>
      <c r="AX141" s="70"/>
      <c r="AY141" s="70"/>
      <c r="AZ141" s="70"/>
      <c r="BA141" s="70"/>
      <c r="BC141" s="42" t="str">
        <f>IF(E141="F",(A141*D141),IF(E141="c",(J141*((100+Parameters!$C$13)/100)^M141),IF(E141="h",(J141*((100+Parameters!$C$13)/100)^M141),"")))</f>
        <v/>
      </c>
      <c r="BD141" s="231"/>
      <c r="BE141" s="144" t="str">
        <f>IF(E141="F",(A141*D141*F141),IF(E141="c",((A141*D141*F141)*((100+Parameters!$C$13)/100)^M141),IF(E141="h",((J141)*((100+Parameters!$C$13)/100)^M141),"")))</f>
        <v/>
      </c>
      <c r="BF141" s="69">
        <f t="shared" si="49"/>
        <v>0</v>
      </c>
      <c r="BG141" s="1"/>
      <c r="BH141" s="2">
        <f t="shared" si="50"/>
        <v>0</v>
      </c>
      <c r="BI141" s="2">
        <f t="shared" si="51"/>
        <v>0</v>
      </c>
      <c r="BJ141" s="2">
        <f t="shared" si="52"/>
        <v>0</v>
      </c>
      <c r="BL141" s="164" t="str">
        <f t="shared" si="53"/>
        <v/>
      </c>
      <c r="BM141" s="164" t="str">
        <f t="shared" si="54"/>
        <v/>
      </c>
      <c r="BN141" s="164" t="str">
        <f t="shared" si="55"/>
        <v/>
      </c>
      <c r="BO141" s="164" t="str">
        <f t="shared" si="56"/>
        <v/>
      </c>
      <c r="BP141" s="164" t="str">
        <f t="shared" si="57"/>
        <v/>
      </c>
      <c r="BQ141" s="164"/>
      <c r="BR141" s="164">
        <f>IF(A141="",0,((PMT(Parameters!$C$11/100,M141,,(N141*O141))*-1)-(R141/M141)))</f>
        <v>0</v>
      </c>
    </row>
    <row r="142" spans="1:70" ht="16.5" customHeight="1" x14ac:dyDescent="0.2">
      <c r="A142" s="195"/>
      <c r="B142" s="327" t="str">
        <f>IF('Asset Management'!B140="","",'Asset Management'!B140)</f>
        <v/>
      </c>
      <c r="C142" s="326" t="str">
        <f>IF('Asset Management'!C140="","",'Asset Management'!C140)</f>
        <v/>
      </c>
      <c r="D142" s="89"/>
      <c r="E142" s="88"/>
      <c r="F142" s="229">
        <v>1</v>
      </c>
      <c r="G142" s="90" t="str">
        <f>IF(E142="C",(A142*D142*F142*((100-Parameters!$C$12)/100)^I142),IF(E142="H",(A142*D142*F142),IF(E142="F",(A142*D142*F142*((100-Parameters!$C$12)/100)^I142),"")))</f>
        <v/>
      </c>
      <c r="H142" s="91"/>
      <c r="I142" s="92" t="str">
        <f t="shared" si="41"/>
        <v/>
      </c>
      <c r="J142" s="92" t="str">
        <f>IF(E142="H",(A142*D142*F142*((100+Parameters!$C$12)/100)^I142),IF(E142="C",(A142*D142*F142),IF(E142="F",(A142*D142*F142*((100-Parameters!$C$13)/100)^M142),"")))</f>
        <v/>
      </c>
      <c r="K142" s="92" t="str">
        <f t="shared" si="42"/>
        <v/>
      </c>
      <c r="L142" s="92" t="str">
        <f>IF('Asset Management'!J140="","",'Asset Management'!J140)</f>
        <v/>
      </c>
      <c r="M142" s="91"/>
      <c r="N142" s="92" t="str">
        <f t="shared" si="43"/>
        <v/>
      </c>
      <c r="O142" s="86">
        <f>IF(BE142&lt;&gt;"",VLOOKUP(BE142,Parameters!$A$22:$D$26,3),0)</f>
        <v>0</v>
      </c>
      <c r="P142" s="86">
        <f>IF(BE142&lt;&gt;"",VLOOKUP(BE142,Parameters!$A$22:$D$26,4),0)</f>
        <v>0</v>
      </c>
      <c r="Q142" s="190">
        <f t="shared" si="44"/>
        <v>1</v>
      </c>
      <c r="R142" s="159">
        <f t="shared" si="45"/>
        <v>0</v>
      </c>
      <c r="S142" s="159">
        <f>IF(M142=0,0,IF(BE142&lt;Parameters!$B$28,"Not Cap.",BR142))</f>
        <v>0</v>
      </c>
      <c r="T142" s="25"/>
      <c r="U142" s="216"/>
      <c r="V142" s="217"/>
      <c r="W142" s="217"/>
      <c r="X142" s="217"/>
      <c r="Y142" s="217"/>
      <c r="Z142" s="217"/>
      <c r="AA142" s="70"/>
      <c r="AB142" s="252" t="str">
        <f t="shared" si="46"/>
        <v/>
      </c>
      <c r="AC142" s="253" t="str">
        <f t="shared" si="47"/>
        <v/>
      </c>
      <c r="AD142" s="253" t="str">
        <f>IF(H142&lt;=Parameters!$H$32,N142,"Not S.L.")</f>
        <v/>
      </c>
      <c r="AE142" s="253" t="str">
        <f t="shared" si="48"/>
        <v/>
      </c>
      <c r="AF142" s="70"/>
      <c r="AG142" s="70"/>
      <c r="AH142" s="70"/>
      <c r="AI142" s="70"/>
      <c r="AJ142" s="70"/>
      <c r="AK142" s="70"/>
      <c r="AL142" s="70"/>
      <c r="AM142" s="70"/>
      <c r="AN142" s="70"/>
      <c r="AO142" s="70"/>
      <c r="AP142" s="70"/>
      <c r="AQ142" s="70"/>
      <c r="AR142" s="70"/>
      <c r="AS142" s="70"/>
      <c r="AT142" s="70"/>
      <c r="AU142" s="70"/>
      <c r="AV142" s="70"/>
      <c r="AW142" s="70"/>
      <c r="AX142" s="70"/>
      <c r="AY142" s="70"/>
      <c r="AZ142" s="70"/>
      <c r="BA142" s="70"/>
      <c r="BC142" s="42" t="str">
        <f>IF(E142="F",(A142*D142),IF(E142="c",(J142*((100+Parameters!$C$13)/100)^M142),IF(E142="h",(J142*((100+Parameters!$C$13)/100)^M142),"")))</f>
        <v/>
      </c>
      <c r="BD142" s="231"/>
      <c r="BE142" s="144" t="str">
        <f>IF(E142="F",(A142*D142*F142),IF(E142="c",((A142*D142*F142)*((100+Parameters!$C$13)/100)^M142),IF(E142="h",((J142)*((100+Parameters!$C$13)/100)^M142),"")))</f>
        <v/>
      </c>
      <c r="BF142" s="69">
        <f t="shared" si="49"/>
        <v>0</v>
      </c>
      <c r="BG142" s="1"/>
      <c r="BH142" s="2">
        <f t="shared" si="50"/>
        <v>0</v>
      </c>
      <c r="BI142" s="2">
        <f t="shared" si="51"/>
        <v>0</v>
      </c>
      <c r="BJ142" s="2">
        <f t="shared" si="52"/>
        <v>0</v>
      </c>
      <c r="BL142" s="164" t="str">
        <f t="shared" si="53"/>
        <v/>
      </c>
      <c r="BM142" s="164" t="str">
        <f t="shared" si="54"/>
        <v/>
      </c>
      <c r="BN142" s="164" t="str">
        <f t="shared" si="55"/>
        <v/>
      </c>
      <c r="BO142" s="164" t="str">
        <f t="shared" si="56"/>
        <v/>
      </c>
      <c r="BP142" s="164" t="str">
        <f t="shared" si="57"/>
        <v/>
      </c>
      <c r="BQ142" s="164"/>
      <c r="BR142" s="164">
        <f>IF(A142="",0,((PMT(Parameters!$C$11/100,M142,,(N142*O142))*-1)-(R142/M142)))</f>
        <v>0</v>
      </c>
    </row>
    <row r="143" spans="1:70" ht="16.5" customHeight="1" x14ac:dyDescent="0.2">
      <c r="A143" s="195"/>
      <c r="B143" s="327" t="str">
        <f>IF('Asset Management'!B141="","",'Asset Management'!B141)</f>
        <v/>
      </c>
      <c r="C143" s="326" t="str">
        <f>IF('Asset Management'!C141="","",'Asset Management'!C141)</f>
        <v/>
      </c>
      <c r="D143" s="89"/>
      <c r="E143" s="88"/>
      <c r="F143" s="229">
        <v>1</v>
      </c>
      <c r="G143" s="90" t="str">
        <f>IF(E143="C",(A143*D143*F143*((100-Parameters!$C$12)/100)^I143),IF(E143="H",(A143*D143*F143),IF(E143="F",(A143*D143*F143*((100-Parameters!$C$12)/100)^I143),"")))</f>
        <v/>
      </c>
      <c r="H143" s="91"/>
      <c r="I143" s="92" t="str">
        <f t="shared" si="41"/>
        <v/>
      </c>
      <c r="J143" s="92" t="str">
        <f>IF(E143="H",(A143*D143*F143*((100+Parameters!$C$12)/100)^I143),IF(E143="C",(A143*D143*F143),IF(E143="F",(A143*D143*F143*((100-Parameters!$C$13)/100)^M143),"")))</f>
        <v/>
      </c>
      <c r="K143" s="92" t="str">
        <f t="shared" si="42"/>
        <v/>
      </c>
      <c r="L143" s="92" t="str">
        <f>IF('Asset Management'!J141="","",'Asset Management'!J141)</f>
        <v/>
      </c>
      <c r="M143" s="91"/>
      <c r="N143" s="92" t="str">
        <f t="shared" si="43"/>
        <v/>
      </c>
      <c r="O143" s="86">
        <f>IF(BE143&lt;&gt;"",VLOOKUP(BE143,Parameters!$A$22:$D$26,3),0)</f>
        <v>0</v>
      </c>
      <c r="P143" s="86">
        <f>IF(BE143&lt;&gt;"",VLOOKUP(BE143,Parameters!$A$22:$D$26,4),0)</f>
        <v>0</v>
      </c>
      <c r="Q143" s="190">
        <f t="shared" si="44"/>
        <v>1</v>
      </c>
      <c r="R143" s="159">
        <f t="shared" si="45"/>
        <v>0</v>
      </c>
      <c r="S143" s="159">
        <f>IF(M143=0,0,IF(BE143&lt;Parameters!$B$28,"Not Cap.",BR143))</f>
        <v>0</v>
      </c>
      <c r="T143" s="25"/>
      <c r="U143" s="216"/>
      <c r="V143" s="217"/>
      <c r="W143" s="217"/>
      <c r="X143" s="217"/>
      <c r="Y143" s="217"/>
      <c r="Z143" s="217"/>
      <c r="AA143" s="70"/>
      <c r="AB143" s="252" t="str">
        <f t="shared" si="46"/>
        <v/>
      </c>
      <c r="AC143" s="253" t="str">
        <f t="shared" si="47"/>
        <v/>
      </c>
      <c r="AD143" s="253" t="str">
        <f>IF(H143&lt;=Parameters!$H$32,N143,"Not S.L.")</f>
        <v/>
      </c>
      <c r="AE143" s="253" t="str">
        <f t="shared" si="48"/>
        <v/>
      </c>
      <c r="AF143" s="70"/>
      <c r="AG143" s="70"/>
      <c r="AH143" s="70"/>
      <c r="AI143" s="70"/>
      <c r="AJ143" s="70"/>
      <c r="AK143" s="70"/>
      <c r="AL143" s="70"/>
      <c r="AM143" s="70"/>
      <c r="AN143" s="70"/>
      <c r="AO143" s="70"/>
      <c r="AP143" s="70"/>
      <c r="AQ143" s="70"/>
      <c r="AR143" s="70"/>
      <c r="AS143" s="70"/>
      <c r="AT143" s="70"/>
      <c r="AU143" s="70"/>
      <c r="AV143" s="70"/>
      <c r="AW143" s="70"/>
      <c r="AX143" s="70"/>
      <c r="AY143" s="70"/>
      <c r="AZ143" s="70"/>
      <c r="BA143" s="70"/>
      <c r="BC143" s="42" t="str">
        <f>IF(E143="F",(A143*D143),IF(E143="c",(J143*((100+Parameters!$C$13)/100)^M143),IF(E143="h",(J143*((100+Parameters!$C$13)/100)^M143),"")))</f>
        <v/>
      </c>
      <c r="BD143" s="231"/>
      <c r="BE143" s="144" t="str">
        <f>IF(E143="F",(A143*D143*F143),IF(E143="c",((A143*D143*F143)*((100+Parameters!$C$13)/100)^M143),IF(E143="h",((J143)*((100+Parameters!$C$13)/100)^M143),"")))</f>
        <v/>
      </c>
      <c r="BF143" s="69">
        <f t="shared" si="49"/>
        <v>0</v>
      </c>
      <c r="BG143" s="1"/>
      <c r="BH143" s="2">
        <f t="shared" si="50"/>
        <v>0</v>
      </c>
      <c r="BI143" s="2">
        <f t="shared" si="51"/>
        <v>0</v>
      </c>
      <c r="BJ143" s="2">
        <f t="shared" si="52"/>
        <v>0</v>
      </c>
      <c r="BL143" s="164" t="str">
        <f t="shared" si="53"/>
        <v/>
      </c>
      <c r="BM143" s="164" t="str">
        <f t="shared" si="54"/>
        <v/>
      </c>
      <c r="BN143" s="164" t="str">
        <f t="shared" si="55"/>
        <v/>
      </c>
      <c r="BO143" s="164" t="str">
        <f t="shared" si="56"/>
        <v/>
      </c>
      <c r="BP143" s="164" t="str">
        <f t="shared" si="57"/>
        <v/>
      </c>
      <c r="BQ143" s="164"/>
      <c r="BR143" s="164">
        <f>IF(A143="",0,((PMT(Parameters!$C$11/100,M143,,(N143*O143))*-1)-(R143/M143)))</f>
        <v>0</v>
      </c>
    </row>
    <row r="144" spans="1:70" ht="16.5" customHeight="1" x14ac:dyDescent="0.2">
      <c r="A144" s="195"/>
      <c r="B144" s="327" t="str">
        <f>IF('Asset Management'!B142="","",'Asset Management'!B142)</f>
        <v/>
      </c>
      <c r="C144" s="326" t="str">
        <f>IF('Asset Management'!C142="","",'Asset Management'!C142)</f>
        <v/>
      </c>
      <c r="D144" s="89"/>
      <c r="E144" s="88"/>
      <c r="F144" s="229">
        <v>1</v>
      </c>
      <c r="G144" s="90" t="str">
        <f>IF(E144="C",(A144*D144*F144*((100-Parameters!$C$12)/100)^I144),IF(E144="H",(A144*D144*F144),IF(E144="F",(A144*D144*F144*((100-Parameters!$C$12)/100)^I144),"")))</f>
        <v/>
      </c>
      <c r="H144" s="91"/>
      <c r="I144" s="92" t="str">
        <f t="shared" si="41"/>
        <v/>
      </c>
      <c r="J144" s="92" t="str">
        <f>IF(E144="H",(A144*D144*F144*((100+Parameters!$C$12)/100)^I144),IF(E144="C",(A144*D144*F144),IF(E144="F",(A144*D144*F144*((100-Parameters!$C$13)/100)^M144),"")))</f>
        <v/>
      </c>
      <c r="K144" s="92" t="str">
        <f t="shared" si="42"/>
        <v/>
      </c>
      <c r="L144" s="92" t="str">
        <f>IF('Asset Management'!J142="","",'Asset Management'!J142)</f>
        <v/>
      </c>
      <c r="M144" s="91"/>
      <c r="N144" s="92" t="str">
        <f t="shared" si="43"/>
        <v/>
      </c>
      <c r="O144" s="86">
        <f>IF(BE144&lt;&gt;"",VLOOKUP(BE144,Parameters!$A$22:$D$26,3),0)</f>
        <v>0</v>
      </c>
      <c r="P144" s="86">
        <f>IF(BE144&lt;&gt;"",VLOOKUP(BE144,Parameters!$A$22:$D$26,4),0)</f>
        <v>0</v>
      </c>
      <c r="Q144" s="190">
        <f t="shared" si="44"/>
        <v>1</v>
      </c>
      <c r="R144" s="159">
        <f t="shared" si="45"/>
        <v>0</v>
      </c>
      <c r="S144" s="159">
        <f>IF(M144=0,0,IF(BE144&lt;Parameters!$B$28,"Not Cap.",BR144))</f>
        <v>0</v>
      </c>
      <c r="T144" s="25"/>
      <c r="U144" s="216"/>
      <c r="V144" s="217"/>
      <c r="W144" s="217"/>
      <c r="X144" s="217"/>
      <c r="Y144" s="217"/>
      <c r="Z144" s="217"/>
      <c r="AA144" s="70"/>
      <c r="AB144" s="252" t="str">
        <f t="shared" si="46"/>
        <v/>
      </c>
      <c r="AC144" s="253" t="str">
        <f t="shared" si="47"/>
        <v/>
      </c>
      <c r="AD144" s="253" t="str">
        <f>IF(H144&lt;=Parameters!$H$32,N144,"Not S.L.")</f>
        <v/>
      </c>
      <c r="AE144" s="253" t="str">
        <f t="shared" si="48"/>
        <v/>
      </c>
      <c r="AF144" s="70"/>
      <c r="AG144" s="70"/>
      <c r="AH144" s="70"/>
      <c r="AI144" s="70"/>
      <c r="AJ144" s="70"/>
      <c r="AK144" s="70"/>
      <c r="AL144" s="70"/>
      <c r="AM144" s="70"/>
      <c r="AN144" s="70"/>
      <c r="AO144" s="70"/>
      <c r="AP144" s="70"/>
      <c r="AQ144" s="70"/>
      <c r="AR144" s="70"/>
      <c r="AS144" s="70"/>
      <c r="AT144" s="70"/>
      <c r="AU144" s="70"/>
      <c r="AV144" s="70"/>
      <c r="AW144" s="70"/>
      <c r="AX144" s="70"/>
      <c r="AY144" s="70"/>
      <c r="AZ144" s="70"/>
      <c r="BA144" s="70"/>
      <c r="BC144" s="42" t="str">
        <f>IF(E144="F",(A144*D144),IF(E144="c",(J144*((100+Parameters!$C$13)/100)^M144),IF(E144="h",(J144*((100+Parameters!$C$13)/100)^M144),"")))</f>
        <v/>
      </c>
      <c r="BD144" s="231"/>
      <c r="BE144" s="144" t="str">
        <f>IF(E144="F",(A144*D144*F144),IF(E144="c",((A144*D144*F144)*((100+Parameters!$C$13)/100)^M144),IF(E144="h",((J144)*((100+Parameters!$C$13)/100)^M144),"")))</f>
        <v/>
      </c>
      <c r="BF144" s="69">
        <f t="shared" si="49"/>
        <v>0</v>
      </c>
      <c r="BG144" s="1"/>
      <c r="BH144" s="2">
        <f t="shared" si="50"/>
        <v>0</v>
      </c>
      <c r="BI144" s="2">
        <f t="shared" si="51"/>
        <v>0</v>
      </c>
      <c r="BJ144" s="2">
        <f t="shared" si="52"/>
        <v>0</v>
      </c>
      <c r="BL144" s="164" t="str">
        <f t="shared" si="53"/>
        <v/>
      </c>
      <c r="BM144" s="164" t="str">
        <f t="shared" si="54"/>
        <v/>
      </c>
      <c r="BN144" s="164" t="str">
        <f t="shared" si="55"/>
        <v/>
      </c>
      <c r="BO144" s="164" t="str">
        <f t="shared" si="56"/>
        <v/>
      </c>
      <c r="BP144" s="164" t="str">
        <f t="shared" si="57"/>
        <v/>
      </c>
      <c r="BQ144" s="164"/>
      <c r="BR144" s="164">
        <f>IF(A144="",0,((PMT(Parameters!$C$11/100,M144,,(N144*O144))*-1)-(R144/M144)))</f>
        <v>0</v>
      </c>
    </row>
    <row r="145" spans="1:70" ht="16.5" customHeight="1" x14ac:dyDescent="0.2">
      <c r="A145" s="195"/>
      <c r="B145" s="327" t="str">
        <f>IF('Asset Management'!B143="","",'Asset Management'!B143)</f>
        <v/>
      </c>
      <c r="C145" s="326" t="str">
        <f>IF('Asset Management'!C143="","",'Asset Management'!C143)</f>
        <v/>
      </c>
      <c r="D145" s="89"/>
      <c r="E145" s="88"/>
      <c r="F145" s="229">
        <v>1</v>
      </c>
      <c r="G145" s="90" t="str">
        <f>IF(E145="C",(A145*D145*F145*((100-Parameters!$C$12)/100)^I145),IF(E145="H",(A145*D145*F145),IF(E145="F",(A145*D145*F145*((100-Parameters!$C$12)/100)^I145),"")))</f>
        <v/>
      </c>
      <c r="H145" s="91"/>
      <c r="I145" s="92" t="str">
        <f t="shared" si="41"/>
        <v/>
      </c>
      <c r="J145" s="92" t="str">
        <f>IF(E145="H",(A145*D145*F145*((100+Parameters!$C$12)/100)^I145),IF(E145="C",(A145*D145*F145),IF(E145="F",(A145*D145*F145*((100-Parameters!$C$13)/100)^M145),"")))</f>
        <v/>
      </c>
      <c r="K145" s="92" t="str">
        <f t="shared" si="42"/>
        <v/>
      </c>
      <c r="L145" s="92" t="str">
        <f>IF('Asset Management'!J143="","",'Asset Management'!J143)</f>
        <v/>
      </c>
      <c r="M145" s="91"/>
      <c r="N145" s="92" t="str">
        <f t="shared" si="43"/>
        <v/>
      </c>
      <c r="O145" s="86">
        <f>IF(BE145&lt;&gt;"",VLOOKUP(BE145,Parameters!$A$22:$D$26,3),0)</f>
        <v>0</v>
      </c>
      <c r="P145" s="86">
        <f>IF(BE145&lt;&gt;"",VLOOKUP(BE145,Parameters!$A$22:$D$26,4),0)</f>
        <v>0</v>
      </c>
      <c r="Q145" s="190">
        <f t="shared" si="44"/>
        <v>1</v>
      </c>
      <c r="R145" s="159">
        <f t="shared" si="45"/>
        <v>0</v>
      </c>
      <c r="S145" s="159">
        <f>IF(M145=0,0,IF(BE145&lt;Parameters!$B$28,"Not Cap.",BR145))</f>
        <v>0</v>
      </c>
      <c r="T145" s="25"/>
      <c r="U145" s="216"/>
      <c r="V145" s="217"/>
      <c r="W145" s="217"/>
      <c r="X145" s="217"/>
      <c r="Y145" s="217"/>
      <c r="Z145" s="217"/>
      <c r="AA145" s="70"/>
      <c r="AB145" s="252" t="str">
        <f t="shared" si="46"/>
        <v/>
      </c>
      <c r="AC145" s="253" t="str">
        <f t="shared" si="47"/>
        <v/>
      </c>
      <c r="AD145" s="253" t="str">
        <f>IF(H145&lt;=Parameters!$H$32,N145,"Not S.L.")</f>
        <v/>
      </c>
      <c r="AE145" s="253" t="str">
        <f t="shared" si="48"/>
        <v/>
      </c>
      <c r="AF145" s="70"/>
      <c r="AG145" s="70"/>
      <c r="AH145" s="70"/>
      <c r="AI145" s="70"/>
      <c r="AJ145" s="70"/>
      <c r="AK145" s="70"/>
      <c r="AL145" s="70"/>
      <c r="AM145" s="70"/>
      <c r="AN145" s="70"/>
      <c r="AO145" s="70"/>
      <c r="AP145" s="70"/>
      <c r="AQ145" s="70"/>
      <c r="AR145" s="70"/>
      <c r="AS145" s="70"/>
      <c r="AT145" s="70"/>
      <c r="AU145" s="70"/>
      <c r="AV145" s="70"/>
      <c r="AW145" s="70"/>
      <c r="AX145" s="70"/>
      <c r="AY145" s="70"/>
      <c r="AZ145" s="70"/>
      <c r="BA145" s="70"/>
      <c r="BC145" s="42" t="str">
        <f>IF(E145="F",(A145*D145),IF(E145="c",(J145*((100+Parameters!$C$13)/100)^M145),IF(E145="h",(J145*((100+Parameters!$C$13)/100)^M145),"")))</f>
        <v/>
      </c>
      <c r="BD145" s="231"/>
      <c r="BE145" s="144" t="str">
        <f>IF(E145="F",(A145*D145*F145),IF(E145="c",((A145*D145*F145)*((100+Parameters!$C$13)/100)^M145),IF(E145="h",((J145)*((100+Parameters!$C$13)/100)^M145),"")))</f>
        <v/>
      </c>
      <c r="BF145" s="69">
        <f t="shared" si="49"/>
        <v>0</v>
      </c>
      <c r="BG145" s="1"/>
      <c r="BH145" s="2">
        <f t="shared" si="50"/>
        <v>0</v>
      </c>
      <c r="BI145" s="2">
        <f t="shared" si="51"/>
        <v>0</v>
      </c>
      <c r="BJ145" s="2">
        <f t="shared" si="52"/>
        <v>0</v>
      </c>
      <c r="BL145" s="164" t="str">
        <f t="shared" si="53"/>
        <v/>
      </c>
      <c r="BM145" s="164" t="str">
        <f t="shared" si="54"/>
        <v/>
      </c>
      <c r="BN145" s="164" t="str">
        <f t="shared" si="55"/>
        <v/>
      </c>
      <c r="BO145" s="164" t="str">
        <f t="shared" si="56"/>
        <v/>
      </c>
      <c r="BP145" s="164" t="str">
        <f t="shared" si="57"/>
        <v/>
      </c>
      <c r="BQ145" s="164"/>
      <c r="BR145" s="164">
        <f>IF(A145="",0,((PMT(Parameters!$C$11/100,M145,,(N145*O145))*-1)-(R145/M145)))</f>
        <v>0</v>
      </c>
    </row>
    <row r="146" spans="1:70" ht="16.5" customHeight="1" x14ac:dyDescent="0.2">
      <c r="A146" s="195"/>
      <c r="B146" s="327" t="str">
        <f>IF('Asset Management'!B144="","",'Asset Management'!B144)</f>
        <v/>
      </c>
      <c r="C146" s="326" t="str">
        <f>IF('Asset Management'!C144="","",'Asset Management'!C144)</f>
        <v/>
      </c>
      <c r="D146" s="89"/>
      <c r="E146" s="88"/>
      <c r="F146" s="229">
        <v>1</v>
      </c>
      <c r="G146" s="90" t="str">
        <f>IF(E146="C",(A146*D146*F146*((100-Parameters!$C$12)/100)^I146),IF(E146="H",(A146*D146*F146),IF(E146="F",(A146*D146*F146*((100-Parameters!$C$12)/100)^I146),"")))</f>
        <v/>
      </c>
      <c r="H146" s="91"/>
      <c r="I146" s="92" t="str">
        <f t="shared" si="41"/>
        <v/>
      </c>
      <c r="J146" s="92" t="str">
        <f>IF(E146="H",(A146*D146*F146*((100+Parameters!$C$12)/100)^I146),IF(E146="C",(A146*D146*F146),IF(E146="F",(A146*D146*F146*((100-Parameters!$C$13)/100)^M146),"")))</f>
        <v/>
      </c>
      <c r="K146" s="92" t="str">
        <f t="shared" si="42"/>
        <v/>
      </c>
      <c r="L146" s="92" t="str">
        <f>IF('Asset Management'!J144="","",'Asset Management'!J144)</f>
        <v/>
      </c>
      <c r="M146" s="91"/>
      <c r="N146" s="92" t="str">
        <f t="shared" si="43"/>
        <v/>
      </c>
      <c r="O146" s="86">
        <f>IF(BE146&lt;&gt;"",VLOOKUP(BE146,Parameters!$A$22:$D$26,3),0)</f>
        <v>0</v>
      </c>
      <c r="P146" s="86">
        <f>IF(BE146&lt;&gt;"",VLOOKUP(BE146,Parameters!$A$22:$D$26,4),0)</f>
        <v>0</v>
      </c>
      <c r="Q146" s="190">
        <f t="shared" si="44"/>
        <v>1</v>
      </c>
      <c r="R146" s="159">
        <f t="shared" si="45"/>
        <v>0</v>
      </c>
      <c r="S146" s="159">
        <f>IF(M146=0,0,IF(BE146&lt;Parameters!$B$28,"Not Cap.",BR146))</f>
        <v>0</v>
      </c>
      <c r="T146" s="25"/>
      <c r="U146" s="216"/>
      <c r="V146" s="217"/>
      <c r="W146" s="217"/>
      <c r="X146" s="217"/>
      <c r="Y146" s="217"/>
      <c r="Z146" s="217"/>
      <c r="AA146" s="70"/>
      <c r="AB146" s="252" t="str">
        <f t="shared" si="46"/>
        <v/>
      </c>
      <c r="AC146" s="253" t="str">
        <f t="shared" si="47"/>
        <v/>
      </c>
      <c r="AD146" s="253" t="str">
        <f>IF(H146&lt;=Parameters!$H$32,N146,"Not S.L.")</f>
        <v/>
      </c>
      <c r="AE146" s="253" t="str">
        <f t="shared" si="48"/>
        <v/>
      </c>
      <c r="AF146" s="70"/>
      <c r="AG146" s="70"/>
      <c r="AH146" s="70"/>
      <c r="AI146" s="70"/>
      <c r="AJ146" s="70"/>
      <c r="AK146" s="70"/>
      <c r="AL146" s="70"/>
      <c r="AM146" s="70"/>
      <c r="AN146" s="70"/>
      <c r="AO146" s="70"/>
      <c r="AP146" s="70"/>
      <c r="AQ146" s="70"/>
      <c r="AR146" s="70"/>
      <c r="AS146" s="70"/>
      <c r="AT146" s="70"/>
      <c r="AU146" s="70"/>
      <c r="AV146" s="70"/>
      <c r="AW146" s="70"/>
      <c r="AX146" s="70"/>
      <c r="AY146" s="70"/>
      <c r="AZ146" s="70"/>
      <c r="BA146" s="70"/>
      <c r="BC146" s="42" t="str">
        <f>IF(E146="F",(A146*D146),IF(E146="c",(J146*((100+Parameters!$C$13)/100)^M146),IF(E146="h",(J146*((100+Parameters!$C$13)/100)^M146),"")))</f>
        <v/>
      </c>
      <c r="BD146" s="231"/>
      <c r="BE146" s="144" t="str">
        <f>IF(E146="F",(A146*D146*F146),IF(E146="c",((A146*D146*F146)*((100+Parameters!$C$13)/100)^M146),IF(E146="h",((J146)*((100+Parameters!$C$13)/100)^M146),"")))</f>
        <v/>
      </c>
      <c r="BF146" s="69">
        <f t="shared" si="49"/>
        <v>0</v>
      </c>
      <c r="BG146" s="1"/>
      <c r="BH146" s="2">
        <f t="shared" si="50"/>
        <v>0</v>
      </c>
      <c r="BI146" s="2">
        <f t="shared" si="51"/>
        <v>0</v>
      </c>
      <c r="BJ146" s="2">
        <f t="shared" si="52"/>
        <v>0</v>
      </c>
      <c r="BL146" s="164" t="str">
        <f t="shared" si="53"/>
        <v/>
      </c>
      <c r="BM146" s="164" t="str">
        <f t="shared" si="54"/>
        <v/>
      </c>
      <c r="BN146" s="164" t="str">
        <f t="shared" si="55"/>
        <v/>
      </c>
      <c r="BO146" s="164" t="str">
        <f t="shared" si="56"/>
        <v/>
      </c>
      <c r="BP146" s="164" t="str">
        <f t="shared" si="57"/>
        <v/>
      </c>
      <c r="BQ146" s="164"/>
      <c r="BR146" s="164">
        <f>IF(A146="",0,((PMT(Parameters!$C$11/100,M146,,(N146*O146))*-1)-(R146/M146)))</f>
        <v>0</v>
      </c>
    </row>
    <row r="147" spans="1:70" ht="16.5" customHeight="1" x14ac:dyDescent="0.2">
      <c r="A147" s="195"/>
      <c r="B147" s="327" t="str">
        <f>IF('Asset Management'!B145="","",'Asset Management'!B145)</f>
        <v/>
      </c>
      <c r="C147" s="326" t="str">
        <f>IF('Asset Management'!C145="","",'Asset Management'!C145)</f>
        <v/>
      </c>
      <c r="D147" s="89"/>
      <c r="E147" s="88"/>
      <c r="F147" s="229">
        <v>1</v>
      </c>
      <c r="G147" s="90" t="str">
        <f>IF(E147="C",(A147*D147*F147*((100-Parameters!$C$12)/100)^I147),IF(E147="H",(A147*D147*F147),IF(E147="F",(A147*D147*F147*((100-Parameters!$C$12)/100)^I147),"")))</f>
        <v/>
      </c>
      <c r="H147" s="91"/>
      <c r="I147" s="92" t="str">
        <f t="shared" si="41"/>
        <v/>
      </c>
      <c r="J147" s="92" t="str">
        <f>IF(E147="H",(A147*D147*F147*((100+Parameters!$C$12)/100)^I147),IF(E147="C",(A147*D147*F147),IF(E147="F",(A147*D147*F147*((100-Parameters!$C$13)/100)^M147),"")))</f>
        <v/>
      </c>
      <c r="K147" s="92" t="str">
        <f t="shared" si="42"/>
        <v/>
      </c>
      <c r="L147" s="92" t="str">
        <f>IF('Asset Management'!J145="","",'Asset Management'!J145)</f>
        <v/>
      </c>
      <c r="M147" s="91"/>
      <c r="N147" s="92" t="str">
        <f t="shared" si="43"/>
        <v/>
      </c>
      <c r="O147" s="86">
        <f>IF(BE147&lt;&gt;"",VLOOKUP(BE147,Parameters!$A$22:$D$26,3),0)</f>
        <v>0</v>
      </c>
      <c r="P147" s="86">
        <f>IF(BE147&lt;&gt;"",VLOOKUP(BE147,Parameters!$A$22:$D$26,4),0)</f>
        <v>0</v>
      </c>
      <c r="Q147" s="190">
        <f t="shared" si="44"/>
        <v>1</v>
      </c>
      <c r="R147" s="159">
        <f t="shared" si="45"/>
        <v>0</v>
      </c>
      <c r="S147" s="159">
        <f>IF(M147=0,0,IF(BE147&lt;Parameters!$B$28,"Not Cap.",BR147))</f>
        <v>0</v>
      </c>
      <c r="T147" s="25"/>
      <c r="U147" s="216"/>
      <c r="V147" s="217"/>
      <c r="W147" s="217"/>
      <c r="X147" s="217"/>
      <c r="Y147" s="217"/>
      <c r="Z147" s="217"/>
      <c r="AA147" s="70"/>
      <c r="AB147" s="252" t="str">
        <f t="shared" si="46"/>
        <v/>
      </c>
      <c r="AC147" s="253" t="str">
        <f t="shared" si="47"/>
        <v/>
      </c>
      <c r="AD147" s="253" t="str">
        <f>IF(H147&lt;=Parameters!$H$32,N147,"Not S.L.")</f>
        <v/>
      </c>
      <c r="AE147" s="253" t="str">
        <f t="shared" si="48"/>
        <v/>
      </c>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C147" s="42" t="str">
        <f>IF(E147="F",(A147*D147),IF(E147="c",(J147*((100+Parameters!$C$13)/100)^M147),IF(E147="h",(J147*((100+Parameters!$C$13)/100)^M147),"")))</f>
        <v/>
      </c>
      <c r="BD147" s="231"/>
      <c r="BE147" s="144" t="str">
        <f>IF(E147="F",(A147*D147*F147),IF(E147="c",((A147*D147*F147)*((100+Parameters!$C$13)/100)^M147),IF(E147="h",((J147)*((100+Parameters!$C$13)/100)^M147),"")))</f>
        <v/>
      </c>
      <c r="BF147" s="69">
        <f t="shared" si="49"/>
        <v>0</v>
      </c>
      <c r="BG147" s="1"/>
      <c r="BH147" s="2">
        <f t="shared" si="50"/>
        <v>0</v>
      </c>
      <c r="BI147" s="2">
        <f t="shared" si="51"/>
        <v>0</v>
      </c>
      <c r="BJ147" s="2">
        <f t="shared" si="52"/>
        <v>0</v>
      </c>
      <c r="BL147" s="164" t="str">
        <f t="shared" si="53"/>
        <v/>
      </c>
      <c r="BM147" s="164" t="str">
        <f t="shared" si="54"/>
        <v/>
      </c>
      <c r="BN147" s="164" t="str">
        <f t="shared" si="55"/>
        <v/>
      </c>
      <c r="BO147" s="164" t="str">
        <f t="shared" si="56"/>
        <v/>
      </c>
      <c r="BP147" s="164" t="str">
        <f t="shared" si="57"/>
        <v/>
      </c>
      <c r="BQ147" s="164"/>
      <c r="BR147" s="164">
        <f>IF(A147="",0,((PMT(Parameters!$C$11/100,M147,,(N147*O147))*-1)-(R147/M147)))</f>
        <v>0</v>
      </c>
    </row>
    <row r="148" spans="1:70" ht="16.5" customHeight="1" x14ac:dyDescent="0.2">
      <c r="A148" s="195"/>
      <c r="B148" s="327" t="str">
        <f>IF('Asset Management'!B146="","",'Asset Management'!B146)</f>
        <v/>
      </c>
      <c r="C148" s="326" t="str">
        <f>IF('Asset Management'!C146="","",'Asset Management'!C146)</f>
        <v/>
      </c>
      <c r="D148" s="89"/>
      <c r="E148" s="88"/>
      <c r="F148" s="229">
        <v>1</v>
      </c>
      <c r="G148" s="90" t="str">
        <f>IF(E148="C",(A148*D148*F148*((100-Parameters!$C$12)/100)^I148),IF(E148="H",(A148*D148*F148),IF(E148="F",(A148*D148*F148*((100-Parameters!$C$12)/100)^I148),"")))</f>
        <v/>
      </c>
      <c r="H148" s="91"/>
      <c r="I148" s="92" t="str">
        <f t="shared" si="41"/>
        <v/>
      </c>
      <c r="J148" s="92" t="str">
        <f>IF(E148="H",(A148*D148*F148*((100+Parameters!$C$12)/100)^I148),IF(E148="C",(A148*D148*F148),IF(E148="F",(A148*D148*F148*((100-Parameters!$C$13)/100)^M148),"")))</f>
        <v/>
      </c>
      <c r="K148" s="92" t="str">
        <f t="shared" si="42"/>
        <v/>
      </c>
      <c r="L148" s="92" t="str">
        <f>IF('Asset Management'!J146="","",'Asset Management'!J146)</f>
        <v/>
      </c>
      <c r="M148" s="91"/>
      <c r="N148" s="92" t="str">
        <f t="shared" si="43"/>
        <v/>
      </c>
      <c r="O148" s="86">
        <f>IF(BE148&lt;&gt;"",VLOOKUP(BE148,Parameters!$A$22:$D$26,3),0)</f>
        <v>0</v>
      </c>
      <c r="P148" s="86">
        <f>IF(BE148&lt;&gt;"",VLOOKUP(BE148,Parameters!$A$22:$D$26,4),0)</f>
        <v>0</v>
      </c>
      <c r="Q148" s="190">
        <f t="shared" si="44"/>
        <v>1</v>
      </c>
      <c r="R148" s="159">
        <f t="shared" si="45"/>
        <v>0</v>
      </c>
      <c r="S148" s="159">
        <f>IF(M148=0,0,IF(BE148&lt;Parameters!$B$28,"Not Cap.",BR148))</f>
        <v>0</v>
      </c>
      <c r="T148" s="25"/>
      <c r="U148" s="216"/>
      <c r="V148" s="217"/>
      <c r="W148" s="217"/>
      <c r="X148" s="217"/>
      <c r="Y148" s="217"/>
      <c r="Z148" s="217"/>
      <c r="AA148" s="70"/>
      <c r="AB148" s="252" t="str">
        <f t="shared" si="46"/>
        <v/>
      </c>
      <c r="AC148" s="253" t="str">
        <f t="shared" si="47"/>
        <v/>
      </c>
      <c r="AD148" s="253" t="str">
        <f>IF(H148&lt;=Parameters!$H$32,N148,"Not S.L.")</f>
        <v/>
      </c>
      <c r="AE148" s="253" t="str">
        <f t="shared" si="48"/>
        <v/>
      </c>
      <c r="AF148" s="70"/>
      <c r="AG148" s="70"/>
      <c r="AH148" s="70"/>
      <c r="AI148" s="70"/>
      <c r="AJ148" s="70"/>
      <c r="AK148" s="70"/>
      <c r="AL148" s="70"/>
      <c r="AM148" s="70"/>
      <c r="AN148" s="70"/>
      <c r="AO148" s="70"/>
      <c r="AP148" s="70"/>
      <c r="AQ148" s="70"/>
      <c r="AR148" s="70"/>
      <c r="AS148" s="70"/>
      <c r="AT148" s="70"/>
      <c r="AU148" s="70"/>
      <c r="AV148" s="70"/>
      <c r="AW148" s="70"/>
      <c r="AX148" s="70"/>
      <c r="AY148" s="70"/>
      <c r="AZ148" s="70"/>
      <c r="BA148" s="70"/>
      <c r="BC148" s="42" t="str">
        <f>IF(E148="F",(A148*D148),IF(E148="c",(J148*((100+Parameters!$C$13)/100)^M148),IF(E148="h",(J148*((100+Parameters!$C$13)/100)^M148),"")))</f>
        <v/>
      </c>
      <c r="BD148" s="231"/>
      <c r="BE148" s="144" t="str">
        <f>IF(E148="F",(A148*D148*F148),IF(E148="c",((A148*D148*F148)*((100+Parameters!$C$13)/100)^M148),IF(E148="h",((J148)*((100+Parameters!$C$13)/100)^M148),"")))</f>
        <v/>
      </c>
      <c r="BF148" s="69">
        <f t="shared" si="49"/>
        <v>0</v>
      </c>
      <c r="BG148" s="1"/>
      <c r="BH148" s="2">
        <f t="shared" si="50"/>
        <v>0</v>
      </c>
      <c r="BI148" s="2">
        <f t="shared" si="51"/>
        <v>0</v>
      </c>
      <c r="BJ148" s="2">
        <f t="shared" si="52"/>
        <v>0</v>
      </c>
      <c r="BL148" s="164" t="str">
        <f t="shared" si="53"/>
        <v/>
      </c>
      <c r="BM148" s="164" t="str">
        <f t="shared" si="54"/>
        <v/>
      </c>
      <c r="BN148" s="164" t="str">
        <f t="shared" si="55"/>
        <v/>
      </c>
      <c r="BO148" s="164" t="str">
        <f t="shared" si="56"/>
        <v/>
      </c>
      <c r="BP148" s="164" t="str">
        <f t="shared" si="57"/>
        <v/>
      </c>
      <c r="BQ148" s="164"/>
      <c r="BR148" s="164">
        <f>IF(A148="",0,((PMT(Parameters!$C$11/100,M148,,(N148*O148))*-1)-(R148/M148)))</f>
        <v>0</v>
      </c>
    </row>
    <row r="149" spans="1:70" ht="16.5" customHeight="1" x14ac:dyDescent="0.2">
      <c r="A149" s="195"/>
      <c r="B149" s="327" t="str">
        <f>IF('Asset Management'!B147="","",'Asset Management'!B147)</f>
        <v/>
      </c>
      <c r="C149" s="326" t="str">
        <f>IF('Asset Management'!C147="","",'Asset Management'!C147)</f>
        <v/>
      </c>
      <c r="D149" s="89"/>
      <c r="E149" s="88"/>
      <c r="F149" s="229">
        <v>1</v>
      </c>
      <c r="G149" s="90" t="str">
        <f>IF(E149="C",(A149*D149*F149*((100-Parameters!$C$12)/100)^I149),IF(E149="H",(A149*D149*F149),IF(E149="F",(A149*D149*F149*((100-Parameters!$C$12)/100)^I149),"")))</f>
        <v/>
      </c>
      <c r="H149" s="91"/>
      <c r="I149" s="92" t="str">
        <f t="shared" si="41"/>
        <v/>
      </c>
      <c r="J149" s="92" t="str">
        <f>IF(E149="H",(A149*D149*F149*((100+Parameters!$C$12)/100)^I149),IF(E149="C",(A149*D149*F149),IF(E149="F",(A149*D149*F149*((100-Parameters!$C$13)/100)^M149),"")))</f>
        <v/>
      </c>
      <c r="K149" s="92" t="str">
        <f t="shared" si="42"/>
        <v/>
      </c>
      <c r="L149" s="92" t="str">
        <f>IF('Asset Management'!J147="","",'Asset Management'!J147)</f>
        <v/>
      </c>
      <c r="M149" s="91"/>
      <c r="N149" s="92" t="str">
        <f t="shared" si="43"/>
        <v/>
      </c>
      <c r="O149" s="86">
        <f>IF(BE149&lt;&gt;"",VLOOKUP(BE149,Parameters!$A$22:$D$26,3),0)</f>
        <v>0</v>
      </c>
      <c r="P149" s="86">
        <f>IF(BE149&lt;&gt;"",VLOOKUP(BE149,Parameters!$A$22:$D$26,4),0)</f>
        <v>0</v>
      </c>
      <c r="Q149" s="190">
        <f t="shared" si="44"/>
        <v>1</v>
      </c>
      <c r="R149" s="159">
        <f t="shared" si="45"/>
        <v>0</v>
      </c>
      <c r="S149" s="159">
        <f>IF(M149=0,0,IF(BE149&lt;Parameters!$B$28,"Not Cap.",BR149))</f>
        <v>0</v>
      </c>
      <c r="T149" s="25"/>
      <c r="U149" s="216"/>
      <c r="V149" s="217"/>
      <c r="W149" s="217"/>
      <c r="X149" s="217"/>
      <c r="Y149" s="217"/>
      <c r="Z149" s="217"/>
      <c r="AA149" s="70"/>
      <c r="AB149" s="252" t="str">
        <f t="shared" si="46"/>
        <v/>
      </c>
      <c r="AC149" s="253" t="str">
        <f t="shared" si="47"/>
        <v/>
      </c>
      <c r="AD149" s="253" t="str">
        <f>IF(H149&lt;=Parameters!$H$32,N149,"Not S.L.")</f>
        <v/>
      </c>
      <c r="AE149" s="253" t="str">
        <f t="shared" si="48"/>
        <v/>
      </c>
      <c r="AF149" s="70"/>
      <c r="AG149" s="70"/>
      <c r="AH149" s="70"/>
      <c r="AI149" s="70"/>
      <c r="AJ149" s="70"/>
      <c r="AK149" s="70"/>
      <c r="AL149" s="70"/>
      <c r="AM149" s="70"/>
      <c r="AN149" s="70"/>
      <c r="AO149" s="70"/>
      <c r="AP149" s="70"/>
      <c r="AQ149" s="70"/>
      <c r="AR149" s="70"/>
      <c r="AS149" s="70"/>
      <c r="AT149" s="70"/>
      <c r="AU149" s="70"/>
      <c r="AV149" s="70"/>
      <c r="AW149" s="70"/>
      <c r="AX149" s="70"/>
      <c r="AY149" s="70"/>
      <c r="AZ149" s="70"/>
      <c r="BA149" s="70"/>
      <c r="BC149" s="42" t="str">
        <f>IF(E149="F",(A149*D149),IF(E149="c",(J149*((100+Parameters!$C$13)/100)^M149),IF(E149="h",(J149*((100+Parameters!$C$13)/100)^M149),"")))</f>
        <v/>
      </c>
      <c r="BD149" s="231"/>
      <c r="BE149" s="144" t="str">
        <f>IF(E149="F",(A149*D149*F149),IF(E149="c",((A149*D149*F149)*((100+Parameters!$C$13)/100)^M149),IF(E149="h",((J149)*((100+Parameters!$C$13)/100)^M149),"")))</f>
        <v/>
      </c>
      <c r="BF149" s="69">
        <f t="shared" si="49"/>
        <v>0</v>
      </c>
      <c r="BG149" s="1"/>
      <c r="BH149" s="2">
        <f t="shared" si="50"/>
        <v>0</v>
      </c>
      <c r="BI149" s="2">
        <f t="shared" si="51"/>
        <v>0</v>
      </c>
      <c r="BJ149" s="2">
        <f t="shared" si="52"/>
        <v>0</v>
      </c>
      <c r="BL149" s="164" t="str">
        <f t="shared" si="53"/>
        <v/>
      </c>
      <c r="BM149" s="164" t="str">
        <f t="shared" si="54"/>
        <v/>
      </c>
      <c r="BN149" s="164" t="str">
        <f t="shared" si="55"/>
        <v/>
      </c>
      <c r="BO149" s="164" t="str">
        <f t="shared" si="56"/>
        <v/>
      </c>
      <c r="BP149" s="164" t="str">
        <f t="shared" si="57"/>
        <v/>
      </c>
      <c r="BQ149" s="164"/>
      <c r="BR149" s="164">
        <f>IF(A149="",0,((PMT(Parameters!$C$11/100,M149,,(N149*O149))*-1)-(R149/M149)))</f>
        <v>0</v>
      </c>
    </row>
    <row r="150" spans="1:70" ht="16.5" customHeight="1" x14ac:dyDescent="0.2">
      <c r="A150" s="195"/>
      <c r="B150" s="327" t="str">
        <f>IF('Asset Management'!B148="","",'Asset Management'!B148)</f>
        <v/>
      </c>
      <c r="C150" s="326" t="str">
        <f>IF('Asset Management'!C148="","",'Asset Management'!C148)</f>
        <v/>
      </c>
      <c r="D150" s="89"/>
      <c r="E150" s="88"/>
      <c r="F150" s="229">
        <v>1</v>
      </c>
      <c r="G150" s="90" t="str">
        <f>IF(E150="C",(A150*D150*F150*((100-Parameters!$C$12)/100)^I150),IF(E150="H",(A150*D150*F150),IF(E150="F",(A150*D150*F150*((100-Parameters!$C$12)/100)^I150),"")))</f>
        <v/>
      </c>
      <c r="H150" s="91"/>
      <c r="I150" s="92" t="str">
        <f t="shared" si="41"/>
        <v/>
      </c>
      <c r="J150" s="92" t="str">
        <f>IF(E150="H",(A150*D150*F150*((100+Parameters!$C$12)/100)^I150),IF(E150="C",(A150*D150*F150),IF(E150="F",(A150*D150*F150*((100-Parameters!$C$13)/100)^M150),"")))</f>
        <v/>
      </c>
      <c r="K150" s="92" t="str">
        <f t="shared" si="42"/>
        <v/>
      </c>
      <c r="L150" s="92" t="str">
        <f>IF('Asset Management'!J148="","",'Asset Management'!J148)</f>
        <v/>
      </c>
      <c r="M150" s="91"/>
      <c r="N150" s="92" t="str">
        <f t="shared" si="43"/>
        <v/>
      </c>
      <c r="O150" s="86">
        <f>IF(BE150&lt;&gt;"",VLOOKUP(BE150,Parameters!$A$22:$D$26,3),0)</f>
        <v>0</v>
      </c>
      <c r="P150" s="86">
        <f>IF(BE150&lt;&gt;"",VLOOKUP(BE150,Parameters!$A$22:$D$26,4),0)</f>
        <v>0</v>
      </c>
      <c r="Q150" s="190">
        <f t="shared" si="44"/>
        <v>1</v>
      </c>
      <c r="R150" s="159">
        <f t="shared" si="45"/>
        <v>0</v>
      </c>
      <c r="S150" s="159">
        <f>IF(M150=0,0,IF(BE150&lt;Parameters!$B$28,"Not Cap.",BR150))</f>
        <v>0</v>
      </c>
      <c r="T150" s="25"/>
      <c r="U150" s="216"/>
      <c r="V150" s="217"/>
      <c r="W150" s="217"/>
      <c r="X150" s="217"/>
      <c r="Y150" s="217"/>
      <c r="Z150" s="217"/>
      <c r="AA150" s="70"/>
      <c r="AB150" s="252" t="str">
        <f t="shared" si="46"/>
        <v/>
      </c>
      <c r="AC150" s="253" t="str">
        <f t="shared" si="47"/>
        <v/>
      </c>
      <c r="AD150" s="253" t="str">
        <f>IF(H150&lt;=Parameters!$H$32,N150,"Not S.L.")</f>
        <v/>
      </c>
      <c r="AE150" s="253" t="str">
        <f t="shared" si="48"/>
        <v/>
      </c>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C150" s="42" t="str">
        <f>IF(E150="F",(A150*D150),IF(E150="c",(J150*((100+Parameters!$C$13)/100)^M150),IF(E150="h",(J150*((100+Parameters!$C$13)/100)^M150),"")))</f>
        <v/>
      </c>
      <c r="BD150" s="231"/>
      <c r="BE150" s="144" t="str">
        <f>IF(E150="F",(A150*D150*F150),IF(E150="c",((A150*D150*F150)*((100+Parameters!$C$13)/100)^M150),IF(E150="h",((J150)*((100+Parameters!$C$13)/100)^M150),"")))</f>
        <v/>
      </c>
      <c r="BF150" s="69">
        <f t="shared" si="49"/>
        <v>0</v>
      </c>
      <c r="BG150" s="1"/>
      <c r="BH150" s="2">
        <f t="shared" si="50"/>
        <v>0</v>
      </c>
      <c r="BI150" s="2">
        <f t="shared" si="51"/>
        <v>0</v>
      </c>
      <c r="BJ150" s="2">
        <f t="shared" si="52"/>
        <v>0</v>
      </c>
      <c r="BL150" s="164" t="str">
        <f t="shared" si="53"/>
        <v/>
      </c>
      <c r="BM150" s="164" t="str">
        <f t="shared" si="54"/>
        <v/>
      </c>
      <c r="BN150" s="164" t="str">
        <f t="shared" si="55"/>
        <v/>
      </c>
      <c r="BO150" s="164" t="str">
        <f t="shared" si="56"/>
        <v/>
      </c>
      <c r="BP150" s="164" t="str">
        <f t="shared" si="57"/>
        <v/>
      </c>
      <c r="BQ150" s="164"/>
      <c r="BR150" s="164">
        <f>IF(A150="",0,((PMT(Parameters!$C$11/100,M150,,(N150*O150))*-1)-(R150/M150)))</f>
        <v>0</v>
      </c>
    </row>
    <row r="151" spans="1:70" ht="16.5" customHeight="1" x14ac:dyDescent="0.2">
      <c r="A151" s="195"/>
      <c r="B151" s="327" t="str">
        <f>IF('Asset Management'!B149="","",'Asset Management'!B149)</f>
        <v/>
      </c>
      <c r="C151" s="326" t="str">
        <f>IF('Asset Management'!C149="","",'Asset Management'!C149)</f>
        <v/>
      </c>
      <c r="D151" s="89"/>
      <c r="E151" s="88"/>
      <c r="F151" s="229">
        <v>1</v>
      </c>
      <c r="G151" s="90" t="str">
        <f>IF(E151="C",(A151*D151*F151*((100-Parameters!$C$12)/100)^I151),IF(E151="H",(A151*D151*F151),IF(E151="F",(A151*D151*F151*((100-Parameters!$C$12)/100)^I151),"")))</f>
        <v/>
      </c>
      <c r="H151" s="91"/>
      <c r="I151" s="92" t="str">
        <f t="shared" si="41"/>
        <v/>
      </c>
      <c r="J151" s="92" t="str">
        <f>IF(E151="H",(A151*D151*F151*((100+Parameters!$C$12)/100)^I151),IF(E151="C",(A151*D151*F151),IF(E151="F",(A151*D151*F151*((100-Parameters!$C$13)/100)^M151),"")))</f>
        <v/>
      </c>
      <c r="K151" s="92" t="str">
        <f t="shared" si="42"/>
        <v/>
      </c>
      <c r="L151" s="92" t="str">
        <f>IF('Asset Management'!J149="","",'Asset Management'!J149)</f>
        <v/>
      </c>
      <c r="M151" s="91"/>
      <c r="N151" s="92" t="str">
        <f t="shared" si="43"/>
        <v/>
      </c>
      <c r="O151" s="86">
        <f>IF(BE151&lt;&gt;"",VLOOKUP(BE151,Parameters!$A$22:$D$26,3),0)</f>
        <v>0</v>
      </c>
      <c r="P151" s="86">
        <f>IF(BE151&lt;&gt;"",VLOOKUP(BE151,Parameters!$A$22:$D$26,4),0)</f>
        <v>0</v>
      </c>
      <c r="Q151" s="190">
        <f t="shared" si="44"/>
        <v>1</v>
      </c>
      <c r="R151" s="159">
        <f t="shared" si="45"/>
        <v>0</v>
      </c>
      <c r="S151" s="159">
        <f>IF(M151=0,0,IF(BE151&lt;Parameters!$B$28,"Not Cap.",BR151))</f>
        <v>0</v>
      </c>
      <c r="T151" s="25"/>
      <c r="U151" s="216"/>
      <c r="V151" s="217"/>
      <c r="W151" s="217"/>
      <c r="X151" s="217"/>
      <c r="Y151" s="217"/>
      <c r="Z151" s="217"/>
      <c r="AA151" s="70"/>
      <c r="AB151" s="252" t="str">
        <f t="shared" si="46"/>
        <v/>
      </c>
      <c r="AC151" s="253" t="str">
        <f t="shared" si="47"/>
        <v/>
      </c>
      <c r="AD151" s="253" t="str">
        <f>IF(H151&lt;=Parameters!$H$32,N151,"Not S.L.")</f>
        <v/>
      </c>
      <c r="AE151" s="253" t="str">
        <f t="shared" si="48"/>
        <v/>
      </c>
      <c r="AF151" s="70"/>
      <c r="AG151" s="70"/>
      <c r="AH151" s="70"/>
      <c r="AI151" s="70"/>
      <c r="AJ151" s="70"/>
      <c r="AK151" s="70"/>
      <c r="AL151" s="70"/>
      <c r="AM151" s="70"/>
      <c r="AN151" s="70"/>
      <c r="AO151" s="70"/>
      <c r="AP151" s="70"/>
      <c r="AQ151" s="70"/>
      <c r="AR151" s="70"/>
      <c r="AS151" s="70"/>
      <c r="AT151" s="70"/>
      <c r="AU151" s="70"/>
      <c r="AV151" s="70"/>
      <c r="AW151" s="70"/>
      <c r="AX151" s="70"/>
      <c r="AY151" s="70"/>
      <c r="AZ151" s="70"/>
      <c r="BA151" s="70"/>
      <c r="BC151" s="42" t="str">
        <f>IF(E151="F",(A151*D151),IF(E151="c",(J151*((100+Parameters!$C$13)/100)^M151),IF(E151="h",(J151*((100+Parameters!$C$13)/100)^M151),"")))</f>
        <v/>
      </c>
      <c r="BD151" s="231"/>
      <c r="BE151" s="144" t="str">
        <f>IF(E151="F",(A151*D151*F151),IF(E151="c",((A151*D151*F151)*((100+Parameters!$C$13)/100)^M151),IF(E151="h",((J151)*((100+Parameters!$C$13)/100)^M151),"")))</f>
        <v/>
      </c>
      <c r="BF151" s="69">
        <f t="shared" si="49"/>
        <v>0</v>
      </c>
      <c r="BG151" s="1"/>
      <c r="BH151" s="2">
        <f t="shared" si="50"/>
        <v>0</v>
      </c>
      <c r="BI151" s="2">
        <f t="shared" si="51"/>
        <v>0</v>
      </c>
      <c r="BJ151" s="2">
        <f t="shared" si="52"/>
        <v>0</v>
      </c>
      <c r="BL151" s="164" t="str">
        <f t="shared" si="53"/>
        <v/>
      </c>
      <c r="BM151" s="164" t="str">
        <f t="shared" si="54"/>
        <v/>
      </c>
      <c r="BN151" s="164" t="str">
        <f t="shared" si="55"/>
        <v/>
      </c>
      <c r="BO151" s="164" t="str">
        <f t="shared" si="56"/>
        <v/>
      </c>
      <c r="BP151" s="164" t="str">
        <f t="shared" si="57"/>
        <v/>
      </c>
      <c r="BQ151" s="164"/>
      <c r="BR151" s="164">
        <f>IF(A151="",0,((PMT(Parameters!$C$11/100,M151,,(N151*O151))*-1)-(R151/M151)))</f>
        <v>0</v>
      </c>
    </row>
    <row r="152" spans="1:70" ht="16.5" customHeight="1" x14ac:dyDescent="0.2">
      <c r="A152" s="195"/>
      <c r="B152" s="327" t="str">
        <f>IF('Asset Management'!B150="","",'Asset Management'!B150)</f>
        <v/>
      </c>
      <c r="C152" s="326" t="str">
        <f>IF('Asset Management'!C150="","",'Asset Management'!C150)</f>
        <v/>
      </c>
      <c r="D152" s="89"/>
      <c r="E152" s="88"/>
      <c r="F152" s="229">
        <v>1</v>
      </c>
      <c r="G152" s="90" t="str">
        <f>IF(E152="C",(A152*D152*F152*((100-Parameters!$C$12)/100)^I152),IF(E152="H",(A152*D152*F152),IF(E152="F",(A152*D152*F152*((100-Parameters!$C$12)/100)^I152),"")))</f>
        <v/>
      </c>
      <c r="H152" s="91"/>
      <c r="I152" s="92" t="str">
        <f t="shared" si="41"/>
        <v/>
      </c>
      <c r="J152" s="92" t="str">
        <f>IF(E152="H",(A152*D152*F152*((100+Parameters!$C$12)/100)^I152),IF(E152="C",(A152*D152*F152),IF(E152="F",(A152*D152*F152*((100-Parameters!$C$13)/100)^M152),"")))</f>
        <v/>
      </c>
      <c r="K152" s="92" t="str">
        <f t="shared" si="42"/>
        <v/>
      </c>
      <c r="L152" s="92" t="str">
        <f>IF('Asset Management'!J150="","",'Asset Management'!J150)</f>
        <v/>
      </c>
      <c r="M152" s="91"/>
      <c r="N152" s="92" t="str">
        <f t="shared" si="43"/>
        <v/>
      </c>
      <c r="O152" s="86">
        <f>IF(BE152&lt;&gt;"",VLOOKUP(BE152,Parameters!$A$22:$D$26,3),0)</f>
        <v>0</v>
      </c>
      <c r="P152" s="86">
        <f>IF(BE152&lt;&gt;"",VLOOKUP(BE152,Parameters!$A$22:$D$26,4),0)</f>
        <v>0</v>
      </c>
      <c r="Q152" s="190">
        <f t="shared" si="44"/>
        <v>1</v>
      </c>
      <c r="R152" s="159">
        <f t="shared" si="45"/>
        <v>0</v>
      </c>
      <c r="S152" s="159">
        <f>IF(M152=0,0,IF(BE152&lt;Parameters!$B$28,"Not Cap.",BR152))</f>
        <v>0</v>
      </c>
      <c r="T152" s="25"/>
      <c r="U152" s="216"/>
      <c r="V152" s="217"/>
      <c r="W152" s="217"/>
      <c r="X152" s="217"/>
      <c r="Y152" s="217"/>
      <c r="Z152" s="217"/>
      <c r="AA152" s="70"/>
      <c r="AB152" s="252" t="str">
        <f t="shared" si="46"/>
        <v/>
      </c>
      <c r="AC152" s="253" t="str">
        <f t="shared" si="47"/>
        <v/>
      </c>
      <c r="AD152" s="253" t="str">
        <f>IF(H152&lt;=Parameters!$H$32,N152,"Not S.L.")</f>
        <v/>
      </c>
      <c r="AE152" s="253" t="str">
        <f t="shared" si="48"/>
        <v/>
      </c>
      <c r="AF152" s="70"/>
      <c r="AG152" s="70"/>
      <c r="AH152" s="70"/>
      <c r="AI152" s="70"/>
      <c r="AJ152" s="70"/>
      <c r="AK152" s="70"/>
      <c r="AL152" s="70"/>
      <c r="AM152" s="70"/>
      <c r="AN152" s="70"/>
      <c r="AO152" s="70"/>
      <c r="AP152" s="70"/>
      <c r="AQ152" s="70"/>
      <c r="AR152" s="70"/>
      <c r="AS152" s="70"/>
      <c r="AT152" s="70"/>
      <c r="AU152" s="70"/>
      <c r="AV152" s="70"/>
      <c r="AW152" s="70"/>
      <c r="AX152" s="70"/>
      <c r="AY152" s="70"/>
      <c r="AZ152" s="70"/>
      <c r="BA152" s="70"/>
      <c r="BC152" s="42" t="str">
        <f>IF(E152="F",(A152*D152),IF(E152="c",(J152*((100+Parameters!$C$13)/100)^M152),IF(E152="h",(J152*((100+Parameters!$C$13)/100)^M152),"")))</f>
        <v/>
      </c>
      <c r="BD152" s="231"/>
      <c r="BE152" s="144" t="str">
        <f>IF(E152="F",(A152*D152*F152),IF(E152="c",((A152*D152*F152)*((100+Parameters!$C$13)/100)^M152),IF(E152="h",((J152)*((100+Parameters!$C$13)/100)^M152),"")))</f>
        <v/>
      </c>
      <c r="BF152" s="69">
        <f t="shared" si="49"/>
        <v>0</v>
      </c>
      <c r="BG152" s="1"/>
      <c r="BH152" s="2">
        <f t="shared" si="50"/>
        <v>0</v>
      </c>
      <c r="BI152" s="2">
        <f t="shared" si="51"/>
        <v>0</v>
      </c>
      <c r="BJ152" s="2">
        <f t="shared" si="52"/>
        <v>0</v>
      </c>
      <c r="BL152" s="164" t="str">
        <f t="shared" si="53"/>
        <v/>
      </c>
      <c r="BM152" s="164" t="str">
        <f t="shared" si="54"/>
        <v/>
      </c>
      <c r="BN152" s="164" t="str">
        <f t="shared" si="55"/>
        <v/>
      </c>
      <c r="BO152" s="164" t="str">
        <f t="shared" si="56"/>
        <v/>
      </c>
      <c r="BP152" s="164" t="str">
        <f t="shared" si="57"/>
        <v/>
      </c>
      <c r="BQ152" s="164"/>
      <c r="BR152" s="164">
        <f>IF(A152="",0,((PMT(Parameters!$C$11/100,M152,,(N152*O152))*-1)-(R152/M152)))</f>
        <v>0</v>
      </c>
    </row>
    <row r="153" spans="1:70" ht="16.5" customHeight="1" x14ac:dyDescent="0.2">
      <c r="A153" s="195"/>
      <c r="B153" s="327" t="str">
        <f>IF('Asset Management'!B151="","",'Asset Management'!B151)</f>
        <v/>
      </c>
      <c r="C153" s="326" t="str">
        <f>IF('Asset Management'!C151="","",'Asset Management'!C151)</f>
        <v/>
      </c>
      <c r="D153" s="89"/>
      <c r="E153" s="88"/>
      <c r="F153" s="229">
        <v>1</v>
      </c>
      <c r="G153" s="90" t="str">
        <f>IF(E153="C",(A153*D153*F153*((100-Parameters!$C$12)/100)^I153),IF(E153="H",(A153*D153*F153),IF(E153="F",(A153*D153*F153*((100-Parameters!$C$12)/100)^I153),"")))</f>
        <v/>
      </c>
      <c r="H153" s="91"/>
      <c r="I153" s="92" t="str">
        <f t="shared" si="41"/>
        <v/>
      </c>
      <c r="J153" s="92" t="str">
        <f>IF(E153="H",(A153*D153*F153*((100+Parameters!$C$12)/100)^I153),IF(E153="C",(A153*D153*F153),IF(E153="F",(A153*D153*F153*((100-Parameters!$C$13)/100)^M153),"")))</f>
        <v/>
      </c>
      <c r="K153" s="92" t="str">
        <f t="shared" si="42"/>
        <v/>
      </c>
      <c r="L153" s="92" t="str">
        <f>IF('Asset Management'!J151="","",'Asset Management'!J151)</f>
        <v/>
      </c>
      <c r="M153" s="91"/>
      <c r="N153" s="92" t="str">
        <f t="shared" si="43"/>
        <v/>
      </c>
      <c r="O153" s="86">
        <f>IF(BE153&lt;&gt;"",VLOOKUP(BE153,Parameters!$A$22:$D$26,3),0)</f>
        <v>0</v>
      </c>
      <c r="P153" s="86">
        <f>IF(BE153&lt;&gt;"",VLOOKUP(BE153,Parameters!$A$22:$D$26,4),0)</f>
        <v>0</v>
      </c>
      <c r="Q153" s="190">
        <f t="shared" si="44"/>
        <v>1</v>
      </c>
      <c r="R153" s="159">
        <f t="shared" si="45"/>
        <v>0</v>
      </c>
      <c r="S153" s="159">
        <f>IF(M153=0,0,IF(BE153&lt;Parameters!$B$28,"Not Cap.",BR153))</f>
        <v>0</v>
      </c>
      <c r="T153" s="25"/>
      <c r="U153" s="216"/>
      <c r="V153" s="217"/>
      <c r="W153" s="217"/>
      <c r="X153" s="217"/>
      <c r="Y153" s="217"/>
      <c r="Z153" s="217"/>
      <c r="AA153" s="70"/>
      <c r="AB153" s="252" t="str">
        <f t="shared" si="46"/>
        <v/>
      </c>
      <c r="AC153" s="253" t="str">
        <f t="shared" si="47"/>
        <v/>
      </c>
      <c r="AD153" s="253" t="str">
        <f>IF(H153&lt;=Parameters!$H$32,N153,"Not S.L.")</f>
        <v/>
      </c>
      <c r="AE153" s="253" t="str">
        <f t="shared" si="48"/>
        <v/>
      </c>
      <c r="AF153" s="70"/>
      <c r="AG153" s="70"/>
      <c r="AH153" s="70"/>
      <c r="AI153" s="70"/>
      <c r="AJ153" s="70"/>
      <c r="AK153" s="70"/>
      <c r="AL153" s="70"/>
      <c r="AM153" s="70"/>
      <c r="AN153" s="70"/>
      <c r="AO153" s="70"/>
      <c r="AP153" s="70"/>
      <c r="AQ153" s="70"/>
      <c r="AR153" s="70"/>
      <c r="AS153" s="70"/>
      <c r="AT153" s="70"/>
      <c r="AU153" s="70"/>
      <c r="AV153" s="70"/>
      <c r="AW153" s="70"/>
      <c r="AX153" s="70"/>
      <c r="AY153" s="70"/>
      <c r="AZ153" s="70"/>
      <c r="BA153" s="70"/>
      <c r="BC153" s="42" t="str">
        <f>IF(E153="F",(A153*D153),IF(E153="c",(J153*((100+Parameters!$C$13)/100)^M153),IF(E153="h",(J153*((100+Parameters!$C$13)/100)^M153),"")))</f>
        <v/>
      </c>
      <c r="BD153" s="231"/>
      <c r="BE153" s="144" t="str">
        <f>IF(E153="F",(A153*D153*F153),IF(E153="c",((A153*D153*F153)*((100+Parameters!$C$13)/100)^M153),IF(E153="h",((J153)*((100+Parameters!$C$13)/100)^M153),"")))</f>
        <v/>
      </c>
      <c r="BF153" s="69">
        <f t="shared" si="49"/>
        <v>0</v>
      </c>
      <c r="BG153" s="1"/>
      <c r="BH153" s="2">
        <f t="shared" si="50"/>
        <v>0</v>
      </c>
      <c r="BI153" s="2">
        <f t="shared" si="51"/>
        <v>0</v>
      </c>
      <c r="BJ153" s="2">
        <f t="shared" si="52"/>
        <v>0</v>
      </c>
      <c r="BL153" s="164" t="str">
        <f t="shared" si="53"/>
        <v/>
      </c>
      <c r="BM153" s="164" t="str">
        <f t="shared" si="54"/>
        <v/>
      </c>
      <c r="BN153" s="164" t="str">
        <f t="shared" si="55"/>
        <v/>
      </c>
      <c r="BO153" s="164" t="str">
        <f t="shared" si="56"/>
        <v/>
      </c>
      <c r="BP153" s="164" t="str">
        <f t="shared" si="57"/>
        <v/>
      </c>
      <c r="BQ153" s="164"/>
      <c r="BR153" s="164">
        <f>IF(A153="",0,((PMT(Parameters!$C$11/100,M153,,(N153*O153))*-1)-(R153/M153)))</f>
        <v>0</v>
      </c>
    </row>
    <row r="154" spans="1:70" ht="16.5" customHeight="1" x14ac:dyDescent="0.2">
      <c r="A154" s="195"/>
      <c r="B154" s="327" t="str">
        <f>IF('Asset Management'!B152="","",'Asset Management'!B152)</f>
        <v/>
      </c>
      <c r="C154" s="326" t="str">
        <f>IF('Asset Management'!C152="","",'Asset Management'!C152)</f>
        <v/>
      </c>
      <c r="D154" s="89"/>
      <c r="E154" s="88"/>
      <c r="F154" s="229">
        <v>1</v>
      </c>
      <c r="G154" s="90" t="str">
        <f>IF(E154="C",(A154*D154*F154*((100-Parameters!$C$12)/100)^I154),IF(E154="H",(A154*D154*F154),IF(E154="F",(A154*D154*F154*((100-Parameters!$C$12)/100)^I154),"")))</f>
        <v/>
      </c>
      <c r="H154" s="91"/>
      <c r="I154" s="92" t="str">
        <f t="shared" si="41"/>
        <v/>
      </c>
      <c r="J154" s="92" t="str">
        <f>IF(E154="H",(A154*D154*F154*((100+Parameters!$C$12)/100)^I154),IF(E154="C",(A154*D154*F154),IF(E154="F",(A154*D154*F154*((100-Parameters!$C$13)/100)^M154),"")))</f>
        <v/>
      </c>
      <c r="K154" s="92" t="str">
        <f t="shared" si="42"/>
        <v/>
      </c>
      <c r="L154" s="92" t="str">
        <f>IF('Asset Management'!J152="","",'Asset Management'!J152)</f>
        <v/>
      </c>
      <c r="M154" s="91"/>
      <c r="N154" s="92" t="str">
        <f t="shared" si="43"/>
        <v/>
      </c>
      <c r="O154" s="86">
        <f>IF(BE154&lt;&gt;"",VLOOKUP(BE154,Parameters!$A$22:$D$26,3),0)</f>
        <v>0</v>
      </c>
      <c r="P154" s="86">
        <f>IF(BE154&lt;&gt;"",VLOOKUP(BE154,Parameters!$A$22:$D$26,4),0)</f>
        <v>0</v>
      </c>
      <c r="Q154" s="190">
        <f t="shared" si="44"/>
        <v>1</v>
      </c>
      <c r="R154" s="159">
        <f t="shared" si="45"/>
        <v>0</v>
      </c>
      <c r="S154" s="159">
        <f>IF(M154=0,0,IF(BE154&lt;Parameters!$B$28,"Not Cap.",BR154))</f>
        <v>0</v>
      </c>
      <c r="T154" s="25"/>
      <c r="U154" s="216"/>
      <c r="V154" s="217"/>
      <c r="W154" s="217"/>
      <c r="X154" s="217"/>
      <c r="Y154" s="217"/>
      <c r="Z154" s="217"/>
      <c r="AA154" s="70"/>
      <c r="AB154" s="252" t="str">
        <f t="shared" si="46"/>
        <v/>
      </c>
      <c r="AC154" s="253" t="str">
        <f t="shared" si="47"/>
        <v/>
      </c>
      <c r="AD154" s="253" t="str">
        <f>IF(H154&lt;=Parameters!$H$32,N154,"Not S.L.")</f>
        <v/>
      </c>
      <c r="AE154" s="253" t="str">
        <f t="shared" si="48"/>
        <v/>
      </c>
      <c r="AF154" s="70"/>
      <c r="AG154" s="70"/>
      <c r="AH154" s="70"/>
      <c r="AI154" s="70"/>
      <c r="AJ154" s="70"/>
      <c r="AK154" s="70"/>
      <c r="AL154" s="70"/>
      <c r="AM154" s="70"/>
      <c r="AN154" s="70"/>
      <c r="AO154" s="70"/>
      <c r="AP154" s="70"/>
      <c r="AQ154" s="70"/>
      <c r="AR154" s="70"/>
      <c r="AS154" s="70"/>
      <c r="AT154" s="70"/>
      <c r="AU154" s="70"/>
      <c r="AV154" s="70"/>
      <c r="AW154" s="70"/>
      <c r="AX154" s="70"/>
      <c r="AY154" s="70"/>
      <c r="AZ154" s="70"/>
      <c r="BA154" s="70"/>
      <c r="BC154" s="42" t="str">
        <f>IF(E154="F",(A154*D154),IF(E154="c",(J154*((100+Parameters!$C$13)/100)^M154),IF(E154="h",(J154*((100+Parameters!$C$13)/100)^M154),"")))</f>
        <v/>
      </c>
      <c r="BD154" s="231"/>
      <c r="BE154" s="144" t="str">
        <f>IF(E154="F",(A154*D154*F154),IF(E154="c",((A154*D154*F154)*((100+Parameters!$C$13)/100)^M154),IF(E154="h",((J154)*((100+Parameters!$C$13)/100)^M154),"")))</f>
        <v/>
      </c>
      <c r="BF154" s="69">
        <f t="shared" si="49"/>
        <v>0</v>
      </c>
      <c r="BG154" s="1"/>
      <c r="BH154" s="2">
        <f t="shared" si="50"/>
        <v>0</v>
      </c>
      <c r="BI154" s="2">
        <f t="shared" si="51"/>
        <v>0</v>
      </c>
      <c r="BJ154" s="2">
        <f t="shared" si="52"/>
        <v>0</v>
      </c>
      <c r="BL154" s="164" t="str">
        <f t="shared" si="53"/>
        <v/>
      </c>
      <c r="BM154" s="164" t="str">
        <f t="shared" si="54"/>
        <v/>
      </c>
      <c r="BN154" s="164" t="str">
        <f t="shared" si="55"/>
        <v/>
      </c>
      <c r="BO154" s="164" t="str">
        <f t="shared" si="56"/>
        <v/>
      </c>
      <c r="BP154" s="164" t="str">
        <f t="shared" si="57"/>
        <v/>
      </c>
      <c r="BQ154" s="164"/>
      <c r="BR154" s="164">
        <f>IF(A154="",0,((PMT(Parameters!$C$11/100,M154,,(N154*O154))*-1)-(R154/M154)))</f>
        <v>0</v>
      </c>
    </row>
    <row r="155" spans="1:70" ht="16.5" customHeight="1" x14ac:dyDescent="0.2">
      <c r="A155" s="195"/>
      <c r="B155" s="327" t="str">
        <f>IF('Asset Management'!B153="","",'Asset Management'!B153)</f>
        <v/>
      </c>
      <c r="C155" s="326" t="str">
        <f>IF('Asset Management'!C153="","",'Asset Management'!C153)</f>
        <v/>
      </c>
      <c r="D155" s="89"/>
      <c r="E155" s="88"/>
      <c r="F155" s="229">
        <v>1</v>
      </c>
      <c r="G155" s="90" t="str">
        <f>IF(E155="C",(A155*D155*F155*((100-Parameters!$C$12)/100)^I155),IF(E155="H",(A155*D155*F155),IF(E155="F",(A155*D155*F155*((100-Parameters!$C$12)/100)^I155),"")))</f>
        <v/>
      </c>
      <c r="H155" s="91"/>
      <c r="I155" s="92" t="str">
        <f t="shared" si="41"/>
        <v/>
      </c>
      <c r="J155" s="92" t="str">
        <f>IF(E155="H",(A155*D155*F155*((100+Parameters!$C$12)/100)^I155),IF(E155="C",(A155*D155*F155),IF(E155="F",(A155*D155*F155*((100-Parameters!$C$13)/100)^M155),"")))</f>
        <v/>
      </c>
      <c r="K155" s="92" t="str">
        <f t="shared" si="42"/>
        <v/>
      </c>
      <c r="L155" s="92" t="str">
        <f>IF('Asset Management'!J153="","",'Asset Management'!J153)</f>
        <v/>
      </c>
      <c r="M155" s="91"/>
      <c r="N155" s="92" t="str">
        <f t="shared" si="43"/>
        <v/>
      </c>
      <c r="O155" s="86">
        <f>IF(BE155&lt;&gt;"",VLOOKUP(BE155,Parameters!$A$22:$D$26,3),0)</f>
        <v>0</v>
      </c>
      <c r="P155" s="86">
        <f>IF(BE155&lt;&gt;"",VLOOKUP(BE155,Parameters!$A$22:$D$26,4),0)</f>
        <v>0</v>
      </c>
      <c r="Q155" s="190">
        <f t="shared" si="44"/>
        <v>1</v>
      </c>
      <c r="R155" s="159">
        <f t="shared" si="45"/>
        <v>0</v>
      </c>
      <c r="S155" s="159">
        <f>IF(M155=0,0,IF(BE155&lt;Parameters!$B$28,"Not Cap.",BR155))</f>
        <v>0</v>
      </c>
      <c r="T155" s="25"/>
      <c r="U155" s="216"/>
      <c r="V155" s="217"/>
      <c r="W155" s="217"/>
      <c r="X155" s="217"/>
      <c r="Y155" s="217"/>
      <c r="Z155" s="217"/>
      <c r="AA155" s="70"/>
      <c r="AB155" s="252" t="str">
        <f t="shared" si="46"/>
        <v/>
      </c>
      <c r="AC155" s="253" t="str">
        <f t="shared" si="47"/>
        <v/>
      </c>
      <c r="AD155" s="253" t="str">
        <f>IF(H155&lt;=Parameters!$H$32,N155,"Not S.L.")</f>
        <v/>
      </c>
      <c r="AE155" s="253" t="str">
        <f t="shared" si="48"/>
        <v/>
      </c>
      <c r="AF155" s="70"/>
      <c r="AG155" s="70"/>
      <c r="AH155" s="70"/>
      <c r="AI155" s="70"/>
      <c r="AJ155" s="70"/>
      <c r="AK155" s="70"/>
      <c r="AL155" s="70"/>
      <c r="AM155" s="70"/>
      <c r="AN155" s="70"/>
      <c r="AO155" s="70"/>
      <c r="AP155" s="70"/>
      <c r="AQ155" s="70"/>
      <c r="AR155" s="70"/>
      <c r="AS155" s="70"/>
      <c r="AT155" s="70"/>
      <c r="AU155" s="70"/>
      <c r="AV155" s="70"/>
      <c r="AW155" s="70"/>
      <c r="AX155" s="70"/>
      <c r="AY155" s="70"/>
      <c r="AZ155" s="70"/>
      <c r="BA155" s="70"/>
      <c r="BC155" s="42" t="str">
        <f>IF(E155="F",(A155*D155),IF(E155="c",(J155*((100+Parameters!$C$13)/100)^M155),IF(E155="h",(J155*((100+Parameters!$C$13)/100)^M155),"")))</f>
        <v/>
      </c>
      <c r="BD155" s="231"/>
      <c r="BE155" s="144" t="str">
        <f>IF(E155="F",(A155*D155*F155),IF(E155="c",((A155*D155*F155)*((100+Parameters!$C$13)/100)^M155),IF(E155="h",((J155)*((100+Parameters!$C$13)/100)^M155),"")))</f>
        <v/>
      </c>
      <c r="BF155" s="69">
        <f t="shared" si="49"/>
        <v>0</v>
      </c>
      <c r="BG155" s="1"/>
      <c r="BH155" s="2">
        <f t="shared" si="50"/>
        <v>0</v>
      </c>
      <c r="BI155" s="2">
        <f t="shared" si="51"/>
        <v>0</v>
      </c>
      <c r="BJ155" s="2">
        <f t="shared" si="52"/>
        <v>0</v>
      </c>
      <c r="BL155" s="164" t="str">
        <f t="shared" si="53"/>
        <v/>
      </c>
      <c r="BM155" s="164" t="str">
        <f t="shared" si="54"/>
        <v/>
      </c>
      <c r="BN155" s="164" t="str">
        <f t="shared" si="55"/>
        <v/>
      </c>
      <c r="BO155" s="164" t="str">
        <f t="shared" si="56"/>
        <v/>
      </c>
      <c r="BP155" s="164" t="str">
        <f t="shared" si="57"/>
        <v/>
      </c>
      <c r="BQ155" s="164"/>
      <c r="BR155" s="164">
        <f>IF(A155="",0,((PMT(Parameters!$C$11/100,M155,,(N155*O155))*-1)-(R155/M155)))</f>
        <v>0</v>
      </c>
    </row>
    <row r="156" spans="1:70" ht="16.5" customHeight="1" x14ac:dyDescent="0.2">
      <c r="A156" s="195"/>
      <c r="B156" s="327" t="str">
        <f>IF('Asset Management'!B154="","",'Asset Management'!B154)</f>
        <v/>
      </c>
      <c r="C156" s="326" t="str">
        <f>IF('Asset Management'!C154="","",'Asset Management'!C154)</f>
        <v/>
      </c>
      <c r="D156" s="89"/>
      <c r="E156" s="88"/>
      <c r="F156" s="229">
        <v>1</v>
      </c>
      <c r="G156" s="90" t="str">
        <f>IF(E156="C",(A156*D156*F156*((100-Parameters!$C$12)/100)^I156),IF(E156="H",(A156*D156*F156),IF(E156="F",(A156*D156*F156*((100-Parameters!$C$12)/100)^I156),"")))</f>
        <v/>
      </c>
      <c r="H156" s="91"/>
      <c r="I156" s="92" t="str">
        <f t="shared" si="41"/>
        <v/>
      </c>
      <c r="J156" s="92" t="str">
        <f>IF(E156="H",(A156*D156*F156*((100+Parameters!$C$12)/100)^I156),IF(E156="C",(A156*D156*F156),IF(E156="F",(A156*D156*F156*((100-Parameters!$C$13)/100)^M156),"")))</f>
        <v/>
      </c>
      <c r="K156" s="92" t="str">
        <f t="shared" si="42"/>
        <v/>
      </c>
      <c r="L156" s="92" t="str">
        <f>IF('Asset Management'!J154="","",'Asset Management'!J154)</f>
        <v/>
      </c>
      <c r="M156" s="91"/>
      <c r="N156" s="92" t="str">
        <f t="shared" si="43"/>
        <v/>
      </c>
      <c r="O156" s="86">
        <f>IF(BE156&lt;&gt;"",VLOOKUP(BE156,Parameters!$A$22:$D$26,3),0)</f>
        <v>0</v>
      </c>
      <c r="P156" s="86">
        <f>IF(BE156&lt;&gt;"",VLOOKUP(BE156,Parameters!$A$22:$D$26,4),0)</f>
        <v>0</v>
      </c>
      <c r="Q156" s="190">
        <f t="shared" si="44"/>
        <v>1</v>
      </c>
      <c r="R156" s="159">
        <f t="shared" si="45"/>
        <v>0</v>
      </c>
      <c r="S156" s="159">
        <f>IF(M156=0,0,IF(BE156&lt;Parameters!$B$28,"Not Cap.",BR156))</f>
        <v>0</v>
      </c>
      <c r="T156" s="25"/>
      <c r="U156" s="216"/>
      <c r="V156" s="217"/>
      <c r="W156" s="217"/>
      <c r="X156" s="217"/>
      <c r="Y156" s="217"/>
      <c r="Z156" s="217"/>
      <c r="AA156" s="70"/>
      <c r="AB156" s="252" t="str">
        <f t="shared" si="46"/>
        <v/>
      </c>
      <c r="AC156" s="253" t="str">
        <f t="shared" si="47"/>
        <v/>
      </c>
      <c r="AD156" s="253" t="str">
        <f>IF(H156&lt;=Parameters!$H$32,N156,"Not S.L.")</f>
        <v/>
      </c>
      <c r="AE156" s="253" t="str">
        <f t="shared" si="48"/>
        <v/>
      </c>
      <c r="AF156" s="70"/>
      <c r="AG156" s="70"/>
      <c r="AH156" s="70"/>
      <c r="AI156" s="70"/>
      <c r="AJ156" s="70"/>
      <c r="AK156" s="70"/>
      <c r="AL156" s="70"/>
      <c r="AM156" s="70"/>
      <c r="AN156" s="70"/>
      <c r="AO156" s="70"/>
      <c r="AP156" s="70"/>
      <c r="AQ156" s="70"/>
      <c r="AR156" s="70"/>
      <c r="AS156" s="70"/>
      <c r="AT156" s="70"/>
      <c r="AU156" s="70"/>
      <c r="AV156" s="70"/>
      <c r="AW156" s="70"/>
      <c r="AX156" s="70"/>
      <c r="AY156" s="70"/>
      <c r="AZ156" s="70"/>
      <c r="BA156" s="70"/>
      <c r="BC156" s="42" t="str">
        <f>IF(E156="F",(A156*D156),IF(E156="c",(J156*((100+Parameters!$C$13)/100)^M156),IF(E156="h",(J156*((100+Parameters!$C$13)/100)^M156),"")))</f>
        <v/>
      </c>
      <c r="BD156" s="231"/>
      <c r="BE156" s="144" t="str">
        <f>IF(E156="F",(A156*D156*F156),IF(E156="c",((A156*D156*F156)*((100+Parameters!$C$13)/100)^M156),IF(E156="h",((J156)*((100+Parameters!$C$13)/100)^M156),"")))</f>
        <v/>
      </c>
      <c r="BF156" s="69">
        <f t="shared" si="49"/>
        <v>0</v>
      </c>
      <c r="BG156" s="1"/>
      <c r="BH156" s="2">
        <f t="shared" si="50"/>
        <v>0</v>
      </c>
      <c r="BI156" s="2">
        <f t="shared" si="51"/>
        <v>0</v>
      </c>
      <c r="BJ156" s="2">
        <f t="shared" si="52"/>
        <v>0</v>
      </c>
      <c r="BL156" s="164" t="str">
        <f t="shared" si="53"/>
        <v/>
      </c>
      <c r="BM156" s="164" t="str">
        <f t="shared" si="54"/>
        <v/>
      </c>
      <c r="BN156" s="164" t="str">
        <f t="shared" si="55"/>
        <v/>
      </c>
      <c r="BO156" s="164" t="str">
        <f t="shared" si="56"/>
        <v/>
      </c>
      <c r="BP156" s="164" t="str">
        <f t="shared" si="57"/>
        <v/>
      </c>
      <c r="BQ156" s="164"/>
      <c r="BR156" s="164">
        <f>IF(A156="",0,((PMT(Parameters!$C$11/100,M156,,(N156*O156))*-1)-(R156/M156)))</f>
        <v>0</v>
      </c>
    </row>
    <row r="157" spans="1:70" ht="16.5" customHeight="1" x14ac:dyDescent="0.2">
      <c r="A157" s="195"/>
      <c r="B157" s="327" t="str">
        <f>IF('Asset Management'!B155="","",'Asset Management'!B155)</f>
        <v/>
      </c>
      <c r="C157" s="326" t="str">
        <f>IF('Asset Management'!C155="","",'Asset Management'!C155)</f>
        <v/>
      </c>
      <c r="D157" s="89"/>
      <c r="E157" s="88"/>
      <c r="F157" s="229">
        <v>1</v>
      </c>
      <c r="G157" s="90" t="str">
        <f>IF(E157="C",(A157*D157*F157*((100-Parameters!$C$12)/100)^I157),IF(E157="H",(A157*D157*F157),IF(E157="F",(A157*D157*F157*((100-Parameters!$C$12)/100)^I157),"")))</f>
        <v/>
      </c>
      <c r="H157" s="91"/>
      <c r="I157" s="92" t="str">
        <f t="shared" si="41"/>
        <v/>
      </c>
      <c r="J157" s="92" t="str">
        <f>IF(E157="H",(A157*D157*F157*((100+Parameters!$C$12)/100)^I157),IF(E157="C",(A157*D157*F157),IF(E157="F",(A157*D157*F157*((100-Parameters!$C$13)/100)^M157),"")))</f>
        <v/>
      </c>
      <c r="K157" s="92" t="str">
        <f t="shared" si="42"/>
        <v/>
      </c>
      <c r="L157" s="92" t="str">
        <f>IF('Asset Management'!J155="","",'Asset Management'!J155)</f>
        <v/>
      </c>
      <c r="M157" s="91"/>
      <c r="N157" s="92" t="str">
        <f t="shared" si="43"/>
        <v/>
      </c>
      <c r="O157" s="86">
        <f>IF(BE157&lt;&gt;"",VLOOKUP(BE157,Parameters!$A$22:$D$26,3),0)</f>
        <v>0</v>
      </c>
      <c r="P157" s="86">
        <f>IF(BE157&lt;&gt;"",VLOOKUP(BE157,Parameters!$A$22:$D$26,4),0)</f>
        <v>0</v>
      </c>
      <c r="Q157" s="190">
        <f t="shared" si="44"/>
        <v>1</v>
      </c>
      <c r="R157" s="159">
        <f t="shared" si="45"/>
        <v>0</v>
      </c>
      <c r="S157" s="159">
        <f>IF(M157=0,0,IF(BE157&lt;Parameters!$B$28,"Not Cap.",BR157))</f>
        <v>0</v>
      </c>
      <c r="T157" s="25"/>
      <c r="U157" s="216"/>
      <c r="V157" s="217"/>
      <c r="W157" s="217"/>
      <c r="X157" s="217"/>
      <c r="Y157" s="217"/>
      <c r="Z157" s="217"/>
      <c r="AA157" s="70"/>
      <c r="AB157" s="252" t="str">
        <f t="shared" si="46"/>
        <v/>
      </c>
      <c r="AC157" s="253" t="str">
        <f t="shared" si="47"/>
        <v/>
      </c>
      <c r="AD157" s="253" t="str">
        <f>IF(H157&lt;=Parameters!$H$32,N157,"Not S.L.")</f>
        <v/>
      </c>
      <c r="AE157" s="253" t="str">
        <f t="shared" si="48"/>
        <v/>
      </c>
      <c r="AF157" s="70"/>
      <c r="AG157" s="70"/>
      <c r="AH157" s="70"/>
      <c r="AI157" s="70"/>
      <c r="AJ157" s="70"/>
      <c r="AK157" s="70"/>
      <c r="AL157" s="70"/>
      <c r="AM157" s="70"/>
      <c r="AN157" s="70"/>
      <c r="AO157" s="70"/>
      <c r="AP157" s="70"/>
      <c r="AQ157" s="70"/>
      <c r="AR157" s="70"/>
      <c r="AS157" s="70"/>
      <c r="AT157" s="70"/>
      <c r="AU157" s="70"/>
      <c r="AV157" s="70"/>
      <c r="AW157" s="70"/>
      <c r="AX157" s="70"/>
      <c r="AY157" s="70"/>
      <c r="AZ157" s="70"/>
      <c r="BA157" s="70"/>
      <c r="BC157" s="42" t="str">
        <f>IF(E157="F",(A157*D157),IF(E157="c",(J157*((100+Parameters!$C$13)/100)^M157),IF(E157="h",(J157*((100+Parameters!$C$13)/100)^M157),"")))</f>
        <v/>
      </c>
      <c r="BD157" s="231"/>
      <c r="BE157" s="144" t="str">
        <f>IF(E157="F",(A157*D157*F157),IF(E157="c",((A157*D157*F157)*((100+Parameters!$C$13)/100)^M157),IF(E157="h",((J157)*((100+Parameters!$C$13)/100)^M157),"")))</f>
        <v/>
      </c>
      <c r="BF157" s="69">
        <f t="shared" si="49"/>
        <v>0</v>
      </c>
      <c r="BG157" s="1"/>
      <c r="BH157" s="2">
        <f t="shared" si="50"/>
        <v>0</v>
      </c>
      <c r="BI157" s="2">
        <f t="shared" si="51"/>
        <v>0</v>
      </c>
      <c r="BJ157" s="2">
        <f t="shared" si="52"/>
        <v>0</v>
      </c>
      <c r="BL157" s="164" t="str">
        <f t="shared" si="53"/>
        <v/>
      </c>
      <c r="BM157" s="164" t="str">
        <f t="shared" si="54"/>
        <v/>
      </c>
      <c r="BN157" s="164" t="str">
        <f t="shared" si="55"/>
        <v/>
      </c>
      <c r="BO157" s="164" t="str">
        <f t="shared" si="56"/>
        <v/>
      </c>
      <c r="BP157" s="164" t="str">
        <f t="shared" si="57"/>
        <v/>
      </c>
      <c r="BQ157" s="164"/>
      <c r="BR157" s="164">
        <f>IF(A157="",0,((PMT(Parameters!$C$11/100,M157,,(N157*O157))*-1)-(R157/M157)))</f>
        <v>0</v>
      </c>
    </row>
    <row r="158" spans="1:70" ht="16.5" customHeight="1" x14ac:dyDescent="0.2">
      <c r="A158" s="195"/>
      <c r="B158" s="327" t="str">
        <f>IF('Asset Management'!B156="","",'Asset Management'!B156)</f>
        <v/>
      </c>
      <c r="C158" s="326" t="str">
        <f>IF('Asset Management'!C156="","",'Asset Management'!C156)</f>
        <v/>
      </c>
      <c r="D158" s="89"/>
      <c r="E158" s="88"/>
      <c r="F158" s="229">
        <v>1</v>
      </c>
      <c r="G158" s="90" t="str">
        <f>IF(E158="C",(A158*D158*F158*((100-Parameters!$C$12)/100)^I158),IF(E158="H",(A158*D158*F158),IF(E158="F",(A158*D158*F158*((100-Parameters!$C$12)/100)^I158),"")))</f>
        <v/>
      </c>
      <c r="H158" s="91"/>
      <c r="I158" s="92" t="str">
        <f t="shared" si="41"/>
        <v/>
      </c>
      <c r="J158" s="92" t="str">
        <f>IF(E158="H",(A158*D158*F158*((100+Parameters!$C$12)/100)^I158),IF(E158="C",(A158*D158*F158),IF(E158="F",(A158*D158*F158*((100-Parameters!$C$13)/100)^M158),"")))</f>
        <v/>
      </c>
      <c r="K158" s="92" t="str">
        <f t="shared" si="42"/>
        <v/>
      </c>
      <c r="L158" s="92" t="str">
        <f>IF('Asset Management'!J156="","",'Asset Management'!J156)</f>
        <v/>
      </c>
      <c r="M158" s="91"/>
      <c r="N158" s="92" t="str">
        <f t="shared" si="43"/>
        <v/>
      </c>
      <c r="O158" s="86">
        <f>IF(BE158&lt;&gt;"",VLOOKUP(BE158,Parameters!$A$22:$D$26,3),0)</f>
        <v>0</v>
      </c>
      <c r="P158" s="86">
        <f>IF(BE158&lt;&gt;"",VLOOKUP(BE158,Parameters!$A$22:$D$26,4),0)</f>
        <v>0</v>
      </c>
      <c r="Q158" s="190">
        <f t="shared" si="44"/>
        <v>1</v>
      </c>
      <c r="R158" s="159">
        <f t="shared" si="45"/>
        <v>0</v>
      </c>
      <c r="S158" s="159">
        <f>IF(M158=0,0,IF(BE158&lt;Parameters!$B$28,"Not Cap.",BR158))</f>
        <v>0</v>
      </c>
      <c r="T158" s="25"/>
      <c r="U158" s="216"/>
      <c r="V158" s="217"/>
      <c r="W158" s="217"/>
      <c r="X158" s="217"/>
      <c r="Y158" s="217"/>
      <c r="Z158" s="217"/>
      <c r="AA158" s="70"/>
      <c r="AB158" s="252" t="str">
        <f t="shared" si="46"/>
        <v/>
      </c>
      <c r="AC158" s="253" t="str">
        <f t="shared" si="47"/>
        <v/>
      </c>
      <c r="AD158" s="253" t="str">
        <f>IF(H158&lt;=Parameters!$H$32,N158,"Not S.L.")</f>
        <v/>
      </c>
      <c r="AE158" s="253" t="str">
        <f t="shared" si="48"/>
        <v/>
      </c>
      <c r="AF158" s="70"/>
      <c r="AG158" s="70"/>
      <c r="AH158" s="70"/>
      <c r="AI158" s="70"/>
      <c r="AJ158" s="70"/>
      <c r="AK158" s="70"/>
      <c r="AL158" s="70"/>
      <c r="AM158" s="70"/>
      <c r="AN158" s="70"/>
      <c r="AO158" s="70"/>
      <c r="AP158" s="70"/>
      <c r="AQ158" s="70"/>
      <c r="AR158" s="70"/>
      <c r="AS158" s="70"/>
      <c r="AT158" s="70"/>
      <c r="AU158" s="70"/>
      <c r="AV158" s="70"/>
      <c r="AW158" s="70"/>
      <c r="AX158" s="70"/>
      <c r="AY158" s="70"/>
      <c r="AZ158" s="70"/>
      <c r="BA158" s="70"/>
      <c r="BC158" s="42" t="str">
        <f>IF(E158="F",(A158*D158),IF(E158="c",(J158*((100+Parameters!$C$13)/100)^M158),IF(E158="h",(J158*((100+Parameters!$C$13)/100)^M158),"")))</f>
        <v/>
      </c>
      <c r="BD158" s="231"/>
      <c r="BE158" s="144" t="str">
        <f>IF(E158="F",(A158*D158*F158),IF(E158="c",((A158*D158*F158)*((100+Parameters!$C$13)/100)^M158),IF(E158="h",((J158)*((100+Parameters!$C$13)/100)^M158),"")))</f>
        <v/>
      </c>
      <c r="BF158" s="69">
        <f t="shared" si="49"/>
        <v>0</v>
      </c>
      <c r="BG158" s="1"/>
      <c r="BH158" s="2">
        <f t="shared" si="50"/>
        <v>0</v>
      </c>
      <c r="BI158" s="2">
        <f t="shared" si="51"/>
        <v>0</v>
      </c>
      <c r="BJ158" s="2">
        <f t="shared" si="52"/>
        <v>0</v>
      </c>
      <c r="BL158" s="164" t="str">
        <f t="shared" si="53"/>
        <v/>
      </c>
      <c r="BM158" s="164" t="str">
        <f t="shared" si="54"/>
        <v/>
      </c>
      <c r="BN158" s="164" t="str">
        <f t="shared" si="55"/>
        <v/>
      </c>
      <c r="BO158" s="164" t="str">
        <f t="shared" si="56"/>
        <v/>
      </c>
      <c r="BP158" s="164" t="str">
        <f t="shared" si="57"/>
        <v/>
      </c>
      <c r="BQ158" s="164"/>
      <c r="BR158" s="164">
        <f>IF(A158="",0,((PMT(Parameters!$C$11/100,M158,,(N158*O158))*-1)-(R158/M158)))</f>
        <v>0</v>
      </c>
    </row>
    <row r="159" spans="1:70" ht="16.5" customHeight="1" x14ac:dyDescent="0.2">
      <c r="A159" s="195"/>
      <c r="B159" s="327" t="str">
        <f>IF('Asset Management'!B157="","",'Asset Management'!B157)</f>
        <v/>
      </c>
      <c r="C159" s="326" t="str">
        <f>IF('Asset Management'!C157="","",'Asset Management'!C157)</f>
        <v/>
      </c>
      <c r="D159" s="89"/>
      <c r="E159" s="88"/>
      <c r="F159" s="229">
        <v>1</v>
      </c>
      <c r="G159" s="90" t="str">
        <f>IF(E159="C",(A159*D159*F159*((100-Parameters!$C$12)/100)^I159),IF(E159="H",(A159*D159*F159),IF(E159="F",(A159*D159*F159*((100-Parameters!$C$12)/100)^I159),"")))</f>
        <v/>
      </c>
      <c r="H159" s="91"/>
      <c r="I159" s="92" t="str">
        <f t="shared" si="41"/>
        <v/>
      </c>
      <c r="J159" s="92" t="str">
        <f>IF(E159="H",(A159*D159*F159*((100+Parameters!$C$12)/100)^I159),IF(E159="C",(A159*D159*F159),IF(E159="F",(A159*D159*F159*((100-Parameters!$C$13)/100)^M159),"")))</f>
        <v/>
      </c>
      <c r="K159" s="92" t="str">
        <f t="shared" si="42"/>
        <v/>
      </c>
      <c r="L159" s="92" t="str">
        <f>IF('Asset Management'!J157="","",'Asset Management'!J157)</f>
        <v/>
      </c>
      <c r="M159" s="91"/>
      <c r="N159" s="92" t="str">
        <f t="shared" si="43"/>
        <v/>
      </c>
      <c r="O159" s="86">
        <f>IF(BE159&lt;&gt;"",VLOOKUP(BE159,Parameters!$A$22:$D$26,3),0)</f>
        <v>0</v>
      </c>
      <c r="P159" s="86">
        <f>IF(BE159&lt;&gt;"",VLOOKUP(BE159,Parameters!$A$22:$D$26,4),0)</f>
        <v>0</v>
      </c>
      <c r="Q159" s="190">
        <f t="shared" si="44"/>
        <v>1</v>
      </c>
      <c r="R159" s="159">
        <f t="shared" si="45"/>
        <v>0</v>
      </c>
      <c r="S159" s="159">
        <f>IF(M159=0,0,IF(BE159&lt;Parameters!$B$28,"Not Cap.",BR159))</f>
        <v>0</v>
      </c>
      <c r="T159" s="25"/>
      <c r="U159" s="216"/>
      <c r="V159" s="217"/>
      <c r="W159" s="217"/>
      <c r="X159" s="217"/>
      <c r="Y159" s="217"/>
      <c r="Z159" s="217"/>
      <c r="AA159" s="70"/>
      <c r="AB159" s="252" t="str">
        <f t="shared" si="46"/>
        <v/>
      </c>
      <c r="AC159" s="253" t="str">
        <f t="shared" si="47"/>
        <v/>
      </c>
      <c r="AD159" s="253" t="str">
        <f>IF(H159&lt;=Parameters!$H$32,N159,"Not S.L.")</f>
        <v/>
      </c>
      <c r="AE159" s="253" t="str">
        <f t="shared" si="48"/>
        <v/>
      </c>
      <c r="AF159" s="70"/>
      <c r="AG159" s="70"/>
      <c r="AH159" s="70"/>
      <c r="AI159" s="70"/>
      <c r="AJ159" s="70"/>
      <c r="AK159" s="70"/>
      <c r="AL159" s="70"/>
      <c r="AM159" s="70"/>
      <c r="AN159" s="70"/>
      <c r="AO159" s="70"/>
      <c r="AP159" s="70"/>
      <c r="AQ159" s="70"/>
      <c r="AR159" s="70"/>
      <c r="AS159" s="70"/>
      <c r="AT159" s="70"/>
      <c r="AU159" s="70"/>
      <c r="AV159" s="70"/>
      <c r="AW159" s="70"/>
      <c r="AX159" s="70"/>
      <c r="AY159" s="70"/>
      <c r="AZ159" s="70"/>
      <c r="BA159" s="70"/>
      <c r="BC159" s="42" t="str">
        <f>IF(E159="F",(A159*D159),IF(E159="c",(J159*((100+Parameters!$C$13)/100)^M159),IF(E159="h",(J159*((100+Parameters!$C$13)/100)^M159),"")))</f>
        <v/>
      </c>
      <c r="BD159" s="231"/>
      <c r="BE159" s="144" t="str">
        <f>IF(E159="F",(A159*D159*F159),IF(E159="c",((A159*D159*F159)*((100+Parameters!$C$13)/100)^M159),IF(E159="h",((J159)*((100+Parameters!$C$13)/100)^M159),"")))</f>
        <v/>
      </c>
      <c r="BF159" s="69">
        <f t="shared" si="49"/>
        <v>0</v>
      </c>
      <c r="BG159" s="1"/>
      <c r="BH159" s="2">
        <f t="shared" si="50"/>
        <v>0</v>
      </c>
      <c r="BI159" s="2">
        <f t="shared" si="51"/>
        <v>0</v>
      </c>
      <c r="BJ159" s="2">
        <f t="shared" si="52"/>
        <v>0</v>
      </c>
      <c r="BL159" s="164" t="str">
        <f t="shared" si="53"/>
        <v/>
      </c>
      <c r="BM159" s="164" t="str">
        <f t="shared" si="54"/>
        <v/>
      </c>
      <c r="BN159" s="164" t="str">
        <f t="shared" si="55"/>
        <v/>
      </c>
      <c r="BO159" s="164" t="str">
        <f t="shared" si="56"/>
        <v/>
      </c>
      <c r="BP159" s="164" t="str">
        <f t="shared" si="57"/>
        <v/>
      </c>
      <c r="BQ159" s="164"/>
      <c r="BR159" s="164">
        <f>IF(A159="",0,((PMT(Parameters!$C$11/100,M159,,(N159*O159))*-1)-(R159/M159)))</f>
        <v>0</v>
      </c>
    </row>
    <row r="160" spans="1:70" ht="16.5" customHeight="1" x14ac:dyDescent="0.2">
      <c r="A160" s="195"/>
      <c r="B160" s="327" t="str">
        <f>IF('Asset Management'!B158="","",'Asset Management'!B158)</f>
        <v/>
      </c>
      <c r="C160" s="326" t="str">
        <f>IF('Asset Management'!C158="","",'Asset Management'!C158)</f>
        <v/>
      </c>
      <c r="D160" s="89"/>
      <c r="E160" s="88"/>
      <c r="F160" s="229">
        <v>1</v>
      </c>
      <c r="G160" s="90" t="str">
        <f>IF(E160="C",(A160*D160*F160*((100-Parameters!$C$12)/100)^I160),IF(E160="H",(A160*D160*F160),IF(E160="F",(A160*D160*F160*((100-Parameters!$C$12)/100)^I160),"")))</f>
        <v/>
      </c>
      <c r="H160" s="91"/>
      <c r="I160" s="92" t="str">
        <f t="shared" si="41"/>
        <v/>
      </c>
      <c r="J160" s="92" t="str">
        <f>IF(E160="H",(A160*D160*F160*((100+Parameters!$C$12)/100)^I160),IF(E160="C",(A160*D160*F160),IF(E160="F",(A160*D160*F160*((100-Parameters!$C$13)/100)^M160),"")))</f>
        <v/>
      </c>
      <c r="K160" s="92" t="str">
        <f t="shared" si="42"/>
        <v/>
      </c>
      <c r="L160" s="92" t="str">
        <f>IF('Asset Management'!J158="","",'Asset Management'!J158)</f>
        <v/>
      </c>
      <c r="M160" s="91"/>
      <c r="N160" s="92" t="str">
        <f t="shared" si="43"/>
        <v/>
      </c>
      <c r="O160" s="86">
        <f>IF(BE160&lt;&gt;"",VLOOKUP(BE160,Parameters!$A$22:$D$26,3),0)</f>
        <v>0</v>
      </c>
      <c r="P160" s="86">
        <f>IF(BE160&lt;&gt;"",VLOOKUP(BE160,Parameters!$A$22:$D$26,4),0)</f>
        <v>0</v>
      </c>
      <c r="Q160" s="190">
        <f t="shared" si="44"/>
        <v>1</v>
      </c>
      <c r="R160" s="159">
        <f t="shared" si="45"/>
        <v>0</v>
      </c>
      <c r="S160" s="159">
        <f>IF(M160=0,0,IF(BE160&lt;Parameters!$B$28,"Not Cap.",BR160))</f>
        <v>0</v>
      </c>
      <c r="T160" s="25"/>
      <c r="U160" s="216"/>
      <c r="V160" s="217"/>
      <c r="W160" s="217"/>
      <c r="X160" s="217"/>
      <c r="Y160" s="217"/>
      <c r="Z160" s="217"/>
      <c r="AA160" s="70"/>
      <c r="AB160" s="252" t="str">
        <f t="shared" si="46"/>
        <v/>
      </c>
      <c r="AC160" s="253" t="str">
        <f t="shared" si="47"/>
        <v/>
      </c>
      <c r="AD160" s="253" t="str">
        <f>IF(H160&lt;=Parameters!$H$32,N160,"Not S.L.")</f>
        <v/>
      </c>
      <c r="AE160" s="253" t="str">
        <f t="shared" si="48"/>
        <v/>
      </c>
      <c r="AF160" s="70"/>
      <c r="AG160" s="70"/>
      <c r="AH160" s="70"/>
      <c r="AI160" s="70"/>
      <c r="AJ160" s="70"/>
      <c r="AK160" s="70"/>
      <c r="AL160" s="70"/>
      <c r="AM160" s="70"/>
      <c r="AN160" s="70"/>
      <c r="AO160" s="70"/>
      <c r="AP160" s="70"/>
      <c r="AQ160" s="70"/>
      <c r="AR160" s="70"/>
      <c r="AS160" s="70"/>
      <c r="AT160" s="70"/>
      <c r="AU160" s="70"/>
      <c r="AV160" s="70"/>
      <c r="AW160" s="70"/>
      <c r="AX160" s="70"/>
      <c r="AY160" s="70"/>
      <c r="AZ160" s="70"/>
      <c r="BA160" s="70"/>
      <c r="BC160" s="42" t="str">
        <f>IF(E160="F",(A160*D160),IF(E160="c",(J160*((100+Parameters!$C$13)/100)^M160),IF(E160="h",(J160*((100+Parameters!$C$13)/100)^M160),"")))</f>
        <v/>
      </c>
      <c r="BD160" s="231"/>
      <c r="BE160" s="144" t="str">
        <f>IF(E160="F",(A160*D160*F160),IF(E160="c",((A160*D160*F160)*((100+Parameters!$C$13)/100)^M160),IF(E160="h",((J160)*((100+Parameters!$C$13)/100)^M160),"")))</f>
        <v/>
      </c>
      <c r="BF160" s="69">
        <f t="shared" si="49"/>
        <v>0</v>
      </c>
      <c r="BG160" s="1"/>
      <c r="BH160" s="2">
        <f t="shared" si="50"/>
        <v>0</v>
      </c>
      <c r="BI160" s="2">
        <f t="shared" si="51"/>
        <v>0</v>
      </c>
      <c r="BJ160" s="2">
        <f t="shared" si="52"/>
        <v>0</v>
      </c>
      <c r="BL160" s="164" t="str">
        <f t="shared" si="53"/>
        <v/>
      </c>
      <c r="BM160" s="164" t="str">
        <f t="shared" si="54"/>
        <v/>
      </c>
      <c r="BN160" s="164" t="str">
        <f t="shared" si="55"/>
        <v/>
      </c>
      <c r="BO160" s="164" t="str">
        <f t="shared" si="56"/>
        <v/>
      </c>
      <c r="BP160" s="164" t="str">
        <f t="shared" si="57"/>
        <v/>
      </c>
      <c r="BQ160" s="164"/>
      <c r="BR160" s="164">
        <f>IF(A160="",0,((PMT(Parameters!$C$11/100,M160,,(N160*O160))*-1)-(R160/M160)))</f>
        <v>0</v>
      </c>
    </row>
    <row r="161" spans="1:70" ht="16.5" customHeight="1" x14ac:dyDescent="0.2">
      <c r="A161" s="195"/>
      <c r="B161" s="327" t="str">
        <f>IF('Asset Management'!B159="","",'Asset Management'!B159)</f>
        <v/>
      </c>
      <c r="C161" s="326" t="str">
        <f>IF('Asset Management'!C159="","",'Asset Management'!C159)</f>
        <v/>
      </c>
      <c r="D161" s="89"/>
      <c r="E161" s="88"/>
      <c r="F161" s="229">
        <v>1</v>
      </c>
      <c r="G161" s="90" t="str">
        <f>IF(E161="C",(A161*D161*F161*((100-Parameters!$C$12)/100)^I161),IF(E161="H",(A161*D161*F161),IF(E161="F",(A161*D161*F161*((100-Parameters!$C$12)/100)^I161),"")))</f>
        <v/>
      </c>
      <c r="H161" s="91"/>
      <c r="I161" s="92" t="str">
        <f t="shared" si="41"/>
        <v/>
      </c>
      <c r="J161" s="92" t="str">
        <f>IF(E161="H",(A161*D161*F161*((100+Parameters!$C$12)/100)^I161),IF(E161="C",(A161*D161*F161),IF(E161="F",(A161*D161*F161*((100-Parameters!$C$13)/100)^M161),"")))</f>
        <v/>
      </c>
      <c r="K161" s="92" t="str">
        <f t="shared" si="42"/>
        <v/>
      </c>
      <c r="L161" s="92" t="str">
        <f>IF('Asset Management'!J159="","",'Asset Management'!J159)</f>
        <v/>
      </c>
      <c r="M161" s="91"/>
      <c r="N161" s="92" t="str">
        <f t="shared" si="43"/>
        <v/>
      </c>
      <c r="O161" s="86">
        <f>IF(BE161&lt;&gt;"",VLOOKUP(BE161,Parameters!$A$22:$D$26,3),0)</f>
        <v>0</v>
      </c>
      <c r="P161" s="86">
        <f>IF(BE161&lt;&gt;"",VLOOKUP(BE161,Parameters!$A$22:$D$26,4),0)</f>
        <v>0</v>
      </c>
      <c r="Q161" s="190">
        <f t="shared" si="44"/>
        <v>1</v>
      </c>
      <c r="R161" s="159">
        <f t="shared" si="45"/>
        <v>0</v>
      </c>
      <c r="S161" s="159">
        <f>IF(M161=0,0,IF(BE161&lt;Parameters!$B$28,"Not Cap.",BR161))</f>
        <v>0</v>
      </c>
      <c r="T161" s="25"/>
      <c r="U161" s="216"/>
      <c r="V161" s="217"/>
      <c r="W161" s="217"/>
      <c r="X161" s="217"/>
      <c r="Y161" s="217"/>
      <c r="Z161" s="217"/>
      <c r="AA161" s="70"/>
      <c r="AB161" s="252" t="str">
        <f t="shared" si="46"/>
        <v/>
      </c>
      <c r="AC161" s="253" t="str">
        <f t="shared" si="47"/>
        <v/>
      </c>
      <c r="AD161" s="253" t="str">
        <f>IF(H161&lt;=Parameters!$H$32,N161,"Not S.L.")</f>
        <v/>
      </c>
      <c r="AE161" s="253" t="str">
        <f t="shared" si="48"/>
        <v/>
      </c>
      <c r="AF161" s="70"/>
      <c r="AG161" s="70"/>
      <c r="AH161" s="70"/>
      <c r="AI161" s="70"/>
      <c r="AJ161" s="70"/>
      <c r="AK161" s="70"/>
      <c r="AL161" s="70"/>
      <c r="AM161" s="70"/>
      <c r="AN161" s="70"/>
      <c r="AO161" s="70"/>
      <c r="AP161" s="70"/>
      <c r="AQ161" s="70"/>
      <c r="AR161" s="70"/>
      <c r="AS161" s="70"/>
      <c r="AT161" s="70"/>
      <c r="AU161" s="70"/>
      <c r="AV161" s="70"/>
      <c r="AW161" s="70"/>
      <c r="AX161" s="70"/>
      <c r="AY161" s="70"/>
      <c r="AZ161" s="70"/>
      <c r="BA161" s="70"/>
      <c r="BC161" s="42" t="str">
        <f>IF(E161="F",(A161*D161),IF(E161="c",(J161*((100+Parameters!$C$13)/100)^M161),IF(E161="h",(J161*((100+Parameters!$C$13)/100)^M161),"")))</f>
        <v/>
      </c>
      <c r="BD161" s="231"/>
      <c r="BE161" s="144" t="str">
        <f>IF(E161="F",(A161*D161*F161),IF(E161="c",((A161*D161*F161)*((100+Parameters!$C$13)/100)^M161),IF(E161="h",((J161)*((100+Parameters!$C$13)/100)^M161),"")))</f>
        <v/>
      </c>
      <c r="BF161" s="69">
        <f t="shared" si="49"/>
        <v>0</v>
      </c>
      <c r="BG161" s="1"/>
      <c r="BH161" s="2">
        <f t="shared" si="50"/>
        <v>0</v>
      </c>
      <c r="BI161" s="2">
        <f t="shared" si="51"/>
        <v>0</v>
      </c>
      <c r="BJ161" s="2">
        <f t="shared" si="52"/>
        <v>0</v>
      </c>
      <c r="BL161" s="164" t="str">
        <f t="shared" si="53"/>
        <v/>
      </c>
      <c r="BM161" s="164" t="str">
        <f t="shared" si="54"/>
        <v/>
      </c>
      <c r="BN161" s="164" t="str">
        <f t="shared" si="55"/>
        <v/>
      </c>
      <c r="BO161" s="164" t="str">
        <f t="shared" si="56"/>
        <v/>
      </c>
      <c r="BP161" s="164" t="str">
        <f t="shared" si="57"/>
        <v/>
      </c>
      <c r="BQ161" s="164"/>
      <c r="BR161" s="164">
        <f>IF(A161="",0,((PMT(Parameters!$C$11/100,M161,,(N161*O161))*-1)-(R161/M161)))</f>
        <v>0</v>
      </c>
    </row>
    <row r="162" spans="1:70" ht="16.5" customHeight="1" x14ac:dyDescent="0.2">
      <c r="A162" s="195"/>
      <c r="B162" s="327" t="str">
        <f>IF('Asset Management'!B160="","",'Asset Management'!B160)</f>
        <v/>
      </c>
      <c r="C162" s="326" t="str">
        <f>IF('Asset Management'!C160="","",'Asset Management'!C160)</f>
        <v/>
      </c>
      <c r="D162" s="89"/>
      <c r="E162" s="88"/>
      <c r="F162" s="229">
        <v>1</v>
      </c>
      <c r="G162" s="90" t="str">
        <f>IF(E162="C",(A162*D162*F162*((100-Parameters!$C$12)/100)^I162),IF(E162="H",(A162*D162*F162),IF(E162="F",(A162*D162*F162*((100-Parameters!$C$12)/100)^I162),"")))</f>
        <v/>
      </c>
      <c r="H162" s="91"/>
      <c r="I162" s="92" t="str">
        <f t="shared" si="41"/>
        <v/>
      </c>
      <c r="J162" s="92" t="str">
        <f>IF(E162="H",(A162*D162*F162*((100+Parameters!$C$12)/100)^I162),IF(E162="C",(A162*D162*F162),IF(E162="F",(A162*D162*F162*((100-Parameters!$C$13)/100)^M162),"")))</f>
        <v/>
      </c>
      <c r="K162" s="92" t="str">
        <f t="shared" si="42"/>
        <v/>
      </c>
      <c r="L162" s="92" t="str">
        <f>IF('Asset Management'!J160="","",'Asset Management'!J160)</f>
        <v/>
      </c>
      <c r="M162" s="91"/>
      <c r="N162" s="92" t="str">
        <f t="shared" si="43"/>
        <v/>
      </c>
      <c r="O162" s="86">
        <f>IF(BE162&lt;&gt;"",VLOOKUP(BE162,Parameters!$A$22:$D$26,3),0)</f>
        <v>0</v>
      </c>
      <c r="P162" s="86">
        <f>IF(BE162&lt;&gt;"",VLOOKUP(BE162,Parameters!$A$22:$D$26,4),0)</f>
        <v>0</v>
      </c>
      <c r="Q162" s="190">
        <f t="shared" si="44"/>
        <v>1</v>
      </c>
      <c r="R162" s="159">
        <f t="shared" si="45"/>
        <v>0</v>
      </c>
      <c r="S162" s="159">
        <f>IF(M162=0,0,IF(BE162&lt;Parameters!$B$28,"Not Cap.",BR162))</f>
        <v>0</v>
      </c>
      <c r="T162" s="25"/>
      <c r="U162" s="216"/>
      <c r="V162" s="217"/>
      <c r="W162" s="217"/>
      <c r="X162" s="217"/>
      <c r="Y162" s="217"/>
      <c r="Z162" s="217"/>
      <c r="AA162" s="70"/>
      <c r="AB162" s="252" t="str">
        <f t="shared" si="46"/>
        <v/>
      </c>
      <c r="AC162" s="253" t="str">
        <f t="shared" si="47"/>
        <v/>
      </c>
      <c r="AD162" s="253" t="str">
        <f>IF(H162&lt;=Parameters!$H$32,N162,"Not S.L.")</f>
        <v/>
      </c>
      <c r="AE162" s="253" t="str">
        <f t="shared" si="48"/>
        <v/>
      </c>
      <c r="AF162" s="70"/>
      <c r="AG162" s="70"/>
      <c r="AH162" s="70"/>
      <c r="AI162" s="70"/>
      <c r="AJ162" s="70"/>
      <c r="AK162" s="70"/>
      <c r="AL162" s="70"/>
      <c r="AM162" s="70"/>
      <c r="AN162" s="70"/>
      <c r="AO162" s="70"/>
      <c r="AP162" s="70"/>
      <c r="AQ162" s="70"/>
      <c r="AR162" s="70"/>
      <c r="AS162" s="70"/>
      <c r="AT162" s="70"/>
      <c r="AU162" s="70"/>
      <c r="AV162" s="70"/>
      <c r="AW162" s="70"/>
      <c r="AX162" s="70"/>
      <c r="AY162" s="70"/>
      <c r="AZ162" s="70"/>
      <c r="BA162" s="70"/>
      <c r="BC162" s="42" t="str">
        <f>IF(E162="F",(A162*D162),IF(E162="c",(J162*((100+Parameters!$C$13)/100)^M162),IF(E162="h",(J162*((100+Parameters!$C$13)/100)^M162),"")))</f>
        <v/>
      </c>
      <c r="BD162" s="231"/>
      <c r="BE162" s="144" t="str">
        <f>IF(E162="F",(A162*D162*F162),IF(E162="c",((A162*D162*F162)*((100+Parameters!$C$13)/100)^M162),IF(E162="h",((J162)*((100+Parameters!$C$13)/100)^M162),"")))</f>
        <v/>
      </c>
      <c r="BF162" s="69">
        <f t="shared" si="49"/>
        <v>0</v>
      </c>
      <c r="BG162" s="1"/>
      <c r="BH162" s="2">
        <f t="shared" si="50"/>
        <v>0</v>
      </c>
      <c r="BI162" s="2">
        <f t="shared" si="51"/>
        <v>0</v>
      </c>
      <c r="BJ162" s="2">
        <f t="shared" si="52"/>
        <v>0</v>
      </c>
      <c r="BL162" s="164" t="str">
        <f t="shared" si="53"/>
        <v/>
      </c>
      <c r="BM162" s="164" t="str">
        <f t="shared" si="54"/>
        <v/>
      </c>
      <c r="BN162" s="164" t="str">
        <f t="shared" si="55"/>
        <v/>
      </c>
      <c r="BO162" s="164" t="str">
        <f t="shared" si="56"/>
        <v/>
      </c>
      <c r="BP162" s="164" t="str">
        <f t="shared" si="57"/>
        <v/>
      </c>
      <c r="BQ162" s="164"/>
      <c r="BR162" s="164">
        <f>IF(A162="",0,((PMT(Parameters!$C$11/100,M162,,(N162*O162))*-1)-(R162/M162)))</f>
        <v>0</v>
      </c>
    </row>
    <row r="163" spans="1:70" ht="16.5" customHeight="1" x14ac:dyDescent="0.2">
      <c r="A163" s="195"/>
      <c r="B163" s="327" t="str">
        <f>IF('Asset Management'!B161="","",'Asset Management'!B161)</f>
        <v/>
      </c>
      <c r="C163" s="326" t="str">
        <f>IF('Asset Management'!C161="","",'Asset Management'!C161)</f>
        <v/>
      </c>
      <c r="D163" s="89"/>
      <c r="E163" s="88"/>
      <c r="F163" s="229">
        <v>1</v>
      </c>
      <c r="G163" s="90" t="str">
        <f>IF(E163="C",(A163*D163*F163*((100-Parameters!$C$12)/100)^I163),IF(E163="H",(A163*D163*F163),IF(E163="F",(A163*D163*F163*((100-Parameters!$C$12)/100)^I163),"")))</f>
        <v/>
      </c>
      <c r="H163" s="91"/>
      <c r="I163" s="92" t="str">
        <f t="shared" si="41"/>
        <v/>
      </c>
      <c r="J163" s="92" t="str">
        <f>IF(E163="H",(A163*D163*F163*((100+Parameters!$C$12)/100)^I163),IF(E163="C",(A163*D163*F163),IF(E163="F",(A163*D163*F163*((100-Parameters!$C$13)/100)^M163),"")))</f>
        <v/>
      </c>
      <c r="K163" s="92" t="str">
        <f t="shared" si="42"/>
        <v/>
      </c>
      <c r="L163" s="92" t="str">
        <f>IF('Asset Management'!J161="","",'Asset Management'!J161)</f>
        <v/>
      </c>
      <c r="M163" s="91"/>
      <c r="N163" s="92" t="str">
        <f t="shared" si="43"/>
        <v/>
      </c>
      <c r="O163" s="86">
        <f>IF(BE163&lt;&gt;"",VLOOKUP(BE163,Parameters!$A$22:$D$26,3),0)</f>
        <v>0</v>
      </c>
      <c r="P163" s="86">
        <f>IF(BE163&lt;&gt;"",VLOOKUP(BE163,Parameters!$A$22:$D$26,4),0)</f>
        <v>0</v>
      </c>
      <c r="Q163" s="190">
        <f t="shared" si="44"/>
        <v>1</v>
      </c>
      <c r="R163" s="159">
        <f t="shared" si="45"/>
        <v>0</v>
      </c>
      <c r="S163" s="159">
        <f>IF(M163=0,0,IF(BE163&lt;Parameters!$B$28,"Not Cap.",BR163))</f>
        <v>0</v>
      </c>
      <c r="T163" s="25"/>
      <c r="U163" s="216"/>
      <c r="V163" s="217"/>
      <c r="W163" s="217"/>
      <c r="X163" s="217"/>
      <c r="Y163" s="217"/>
      <c r="Z163" s="217"/>
      <c r="AA163" s="70"/>
      <c r="AB163" s="252" t="str">
        <f t="shared" si="46"/>
        <v/>
      </c>
      <c r="AC163" s="253" t="str">
        <f t="shared" si="47"/>
        <v/>
      </c>
      <c r="AD163" s="253" t="str">
        <f>IF(H163&lt;=Parameters!$H$32,N163,"Not S.L.")</f>
        <v/>
      </c>
      <c r="AE163" s="253" t="str">
        <f t="shared" si="48"/>
        <v/>
      </c>
      <c r="AF163" s="70"/>
      <c r="AG163" s="70"/>
      <c r="AH163" s="70"/>
      <c r="AI163" s="70"/>
      <c r="AJ163" s="70"/>
      <c r="AK163" s="70"/>
      <c r="AL163" s="70"/>
      <c r="AM163" s="70"/>
      <c r="AN163" s="70"/>
      <c r="AO163" s="70"/>
      <c r="AP163" s="70"/>
      <c r="AQ163" s="70"/>
      <c r="AR163" s="70"/>
      <c r="AS163" s="70"/>
      <c r="AT163" s="70"/>
      <c r="AU163" s="70"/>
      <c r="AV163" s="70"/>
      <c r="AW163" s="70"/>
      <c r="AX163" s="70"/>
      <c r="AY163" s="70"/>
      <c r="AZ163" s="70"/>
      <c r="BA163" s="70"/>
      <c r="BC163" s="42" t="str">
        <f>IF(E163="F",(A163*D163),IF(E163="c",(J163*((100+Parameters!$C$13)/100)^M163),IF(E163="h",(J163*((100+Parameters!$C$13)/100)^M163),"")))</f>
        <v/>
      </c>
      <c r="BD163" s="231"/>
      <c r="BE163" s="144" t="str">
        <f>IF(E163="F",(A163*D163*F163),IF(E163="c",((A163*D163*F163)*((100+Parameters!$C$13)/100)^M163),IF(E163="h",((J163)*((100+Parameters!$C$13)/100)^M163),"")))</f>
        <v/>
      </c>
      <c r="BF163" s="69">
        <f t="shared" si="49"/>
        <v>0</v>
      </c>
      <c r="BG163" s="1"/>
      <c r="BH163" s="2">
        <f t="shared" si="50"/>
        <v>0</v>
      </c>
      <c r="BI163" s="2">
        <f t="shared" si="51"/>
        <v>0</v>
      </c>
      <c r="BJ163" s="2">
        <f t="shared" si="52"/>
        <v>0</v>
      </c>
      <c r="BL163" s="164" t="str">
        <f t="shared" si="53"/>
        <v/>
      </c>
      <c r="BM163" s="164" t="str">
        <f t="shared" si="54"/>
        <v/>
      </c>
      <c r="BN163" s="164" t="str">
        <f t="shared" si="55"/>
        <v/>
      </c>
      <c r="BO163" s="164" t="str">
        <f t="shared" si="56"/>
        <v/>
      </c>
      <c r="BP163" s="164" t="str">
        <f t="shared" si="57"/>
        <v/>
      </c>
      <c r="BQ163" s="164"/>
      <c r="BR163" s="164">
        <f>IF(A163="",0,((PMT(Parameters!$C$11/100,M163,,(N163*O163))*-1)-(R163/M163)))</f>
        <v>0</v>
      </c>
    </row>
    <row r="164" spans="1:70" ht="16.5" customHeight="1" x14ac:dyDescent="0.2">
      <c r="A164" s="195"/>
      <c r="B164" s="327" t="str">
        <f>IF('Asset Management'!B162="","",'Asset Management'!B162)</f>
        <v/>
      </c>
      <c r="C164" s="326" t="str">
        <f>IF('Asset Management'!C162="","",'Asset Management'!C162)</f>
        <v/>
      </c>
      <c r="D164" s="89"/>
      <c r="E164" s="88"/>
      <c r="F164" s="229">
        <v>1</v>
      </c>
      <c r="G164" s="90" t="str">
        <f>IF(E164="C",(A164*D164*F164*((100-Parameters!$C$12)/100)^I164),IF(E164="H",(A164*D164*F164),IF(E164="F",(A164*D164*F164*((100-Parameters!$C$12)/100)^I164),"")))</f>
        <v/>
      </c>
      <c r="H164" s="91"/>
      <c r="I164" s="92" t="str">
        <f t="shared" si="41"/>
        <v/>
      </c>
      <c r="J164" s="92" t="str">
        <f>IF(E164="H",(A164*D164*F164*((100+Parameters!$C$12)/100)^I164),IF(E164="C",(A164*D164*F164),IF(E164="F",(A164*D164*F164*((100-Parameters!$C$13)/100)^M164),"")))</f>
        <v/>
      </c>
      <c r="K164" s="92" t="str">
        <f t="shared" si="42"/>
        <v/>
      </c>
      <c r="L164" s="92" t="str">
        <f>IF('Asset Management'!J162="","",'Asset Management'!J162)</f>
        <v/>
      </c>
      <c r="M164" s="91"/>
      <c r="N164" s="92" t="str">
        <f t="shared" si="43"/>
        <v/>
      </c>
      <c r="O164" s="86">
        <f>IF(BE164&lt;&gt;"",VLOOKUP(BE164,Parameters!$A$22:$D$26,3),0)</f>
        <v>0</v>
      </c>
      <c r="P164" s="86">
        <f>IF(BE164&lt;&gt;"",VLOOKUP(BE164,Parameters!$A$22:$D$26,4),0)</f>
        <v>0</v>
      </c>
      <c r="Q164" s="190">
        <f t="shared" si="44"/>
        <v>1</v>
      </c>
      <c r="R164" s="159">
        <f t="shared" si="45"/>
        <v>0</v>
      </c>
      <c r="S164" s="159">
        <f>IF(M164=0,0,IF(BE164&lt;Parameters!$B$28,"Not Cap.",BR164))</f>
        <v>0</v>
      </c>
      <c r="T164" s="25"/>
      <c r="U164" s="216"/>
      <c r="V164" s="217"/>
      <c r="W164" s="217"/>
      <c r="X164" s="217"/>
      <c r="Y164" s="217"/>
      <c r="Z164" s="217"/>
      <c r="AA164" s="70"/>
      <c r="AB164" s="252" t="str">
        <f t="shared" si="46"/>
        <v/>
      </c>
      <c r="AC164" s="253" t="str">
        <f t="shared" si="47"/>
        <v/>
      </c>
      <c r="AD164" s="253" t="str">
        <f>IF(H164&lt;=Parameters!$H$32,N164,"Not S.L.")</f>
        <v/>
      </c>
      <c r="AE164" s="253" t="str">
        <f t="shared" si="48"/>
        <v/>
      </c>
      <c r="AF164" s="70"/>
      <c r="AG164" s="70"/>
      <c r="AH164" s="70"/>
      <c r="AI164" s="70"/>
      <c r="AJ164" s="70"/>
      <c r="AK164" s="70"/>
      <c r="AL164" s="70"/>
      <c r="AM164" s="70"/>
      <c r="AN164" s="70"/>
      <c r="AO164" s="70"/>
      <c r="AP164" s="70"/>
      <c r="AQ164" s="70"/>
      <c r="AR164" s="70"/>
      <c r="AS164" s="70"/>
      <c r="AT164" s="70"/>
      <c r="AU164" s="70"/>
      <c r="AV164" s="70"/>
      <c r="AW164" s="70"/>
      <c r="AX164" s="70"/>
      <c r="AY164" s="70"/>
      <c r="AZ164" s="70"/>
      <c r="BA164" s="70"/>
      <c r="BC164" s="42" t="str">
        <f>IF(E164="F",(A164*D164),IF(E164="c",(J164*((100+Parameters!$C$13)/100)^M164),IF(E164="h",(J164*((100+Parameters!$C$13)/100)^M164),"")))</f>
        <v/>
      </c>
      <c r="BD164" s="231"/>
      <c r="BE164" s="144" t="str">
        <f>IF(E164="F",(A164*D164*F164),IF(E164="c",((A164*D164*F164)*((100+Parameters!$C$13)/100)^M164),IF(E164="h",((J164)*((100+Parameters!$C$13)/100)^M164),"")))</f>
        <v/>
      </c>
      <c r="BF164" s="69">
        <f t="shared" si="49"/>
        <v>0</v>
      </c>
      <c r="BG164" s="1"/>
      <c r="BH164" s="2">
        <f t="shared" si="50"/>
        <v>0</v>
      </c>
      <c r="BI164" s="2">
        <f t="shared" si="51"/>
        <v>0</v>
      </c>
      <c r="BJ164" s="2">
        <f t="shared" si="52"/>
        <v>0</v>
      </c>
      <c r="BL164" s="164" t="str">
        <f t="shared" si="53"/>
        <v/>
      </c>
      <c r="BM164" s="164" t="str">
        <f t="shared" si="54"/>
        <v/>
      </c>
      <c r="BN164" s="164" t="str">
        <f t="shared" si="55"/>
        <v/>
      </c>
      <c r="BO164" s="164" t="str">
        <f t="shared" si="56"/>
        <v/>
      </c>
      <c r="BP164" s="164" t="str">
        <f t="shared" si="57"/>
        <v/>
      </c>
      <c r="BQ164" s="164"/>
      <c r="BR164" s="164">
        <f>IF(A164="",0,((PMT(Parameters!$C$11/100,M164,,(N164*O164))*-1)-(R164/M164)))</f>
        <v>0</v>
      </c>
    </row>
    <row r="165" spans="1:70" ht="16.5" customHeight="1" x14ac:dyDescent="0.2">
      <c r="A165" s="195"/>
      <c r="B165" s="327" t="str">
        <f>IF('Asset Management'!B163="","",'Asset Management'!B163)</f>
        <v/>
      </c>
      <c r="C165" s="326" t="str">
        <f>IF('Asset Management'!C163="","",'Asset Management'!C163)</f>
        <v/>
      </c>
      <c r="D165" s="89"/>
      <c r="E165" s="88"/>
      <c r="F165" s="229">
        <v>1</v>
      </c>
      <c r="G165" s="90" t="str">
        <f>IF(E165="C",(A165*D165*F165*((100-Parameters!$C$12)/100)^I165),IF(E165="H",(A165*D165*F165),IF(E165="F",(A165*D165*F165*((100-Parameters!$C$12)/100)^I165),"")))</f>
        <v/>
      </c>
      <c r="H165" s="91"/>
      <c r="I165" s="92" t="str">
        <f t="shared" si="41"/>
        <v/>
      </c>
      <c r="J165" s="92" t="str">
        <f>IF(E165="H",(A165*D165*F165*((100+Parameters!$C$12)/100)^I165),IF(E165="C",(A165*D165*F165),IF(E165="F",(A165*D165*F165*((100-Parameters!$C$13)/100)^M165),"")))</f>
        <v/>
      </c>
      <c r="K165" s="92" t="str">
        <f t="shared" si="42"/>
        <v/>
      </c>
      <c r="L165" s="92" t="str">
        <f>IF('Asset Management'!J163="","",'Asset Management'!J163)</f>
        <v/>
      </c>
      <c r="M165" s="91"/>
      <c r="N165" s="92" t="str">
        <f t="shared" si="43"/>
        <v/>
      </c>
      <c r="O165" s="86">
        <f>IF(BE165&lt;&gt;"",VLOOKUP(BE165,Parameters!$A$22:$D$26,3),0)</f>
        <v>0</v>
      </c>
      <c r="P165" s="86">
        <f>IF(BE165&lt;&gt;"",VLOOKUP(BE165,Parameters!$A$22:$D$26,4),0)</f>
        <v>0</v>
      </c>
      <c r="Q165" s="190">
        <f t="shared" si="44"/>
        <v>1</v>
      </c>
      <c r="R165" s="159">
        <f t="shared" si="45"/>
        <v>0</v>
      </c>
      <c r="S165" s="159">
        <f>IF(M165=0,0,IF(BE165&lt;Parameters!$B$28,"Not Cap.",BR165))</f>
        <v>0</v>
      </c>
      <c r="T165" s="25"/>
      <c r="U165" s="216"/>
      <c r="V165" s="217"/>
      <c r="W165" s="217"/>
      <c r="X165" s="217"/>
      <c r="Y165" s="217"/>
      <c r="Z165" s="217"/>
      <c r="AA165" s="70"/>
      <c r="AB165" s="252" t="str">
        <f t="shared" si="46"/>
        <v/>
      </c>
      <c r="AC165" s="253" t="str">
        <f t="shared" si="47"/>
        <v/>
      </c>
      <c r="AD165" s="253" t="str">
        <f>IF(H165&lt;=Parameters!$H$32,N165,"Not S.L.")</f>
        <v/>
      </c>
      <c r="AE165" s="253" t="str">
        <f t="shared" si="48"/>
        <v/>
      </c>
      <c r="AF165" s="70"/>
      <c r="AG165" s="70"/>
      <c r="AH165" s="70"/>
      <c r="AI165" s="70"/>
      <c r="AJ165" s="70"/>
      <c r="AK165" s="70"/>
      <c r="AL165" s="70"/>
      <c r="AM165" s="70"/>
      <c r="AN165" s="70"/>
      <c r="AO165" s="70"/>
      <c r="AP165" s="70"/>
      <c r="AQ165" s="70"/>
      <c r="AR165" s="70"/>
      <c r="AS165" s="70"/>
      <c r="AT165" s="70"/>
      <c r="AU165" s="70"/>
      <c r="AV165" s="70"/>
      <c r="AW165" s="70"/>
      <c r="AX165" s="70"/>
      <c r="AY165" s="70"/>
      <c r="AZ165" s="70"/>
      <c r="BA165" s="70"/>
      <c r="BC165" s="42" t="str">
        <f>IF(E165="F",(A165*D165),IF(E165="c",(J165*((100+Parameters!$C$13)/100)^M165),IF(E165="h",(J165*((100+Parameters!$C$13)/100)^M165),"")))</f>
        <v/>
      </c>
      <c r="BD165" s="231"/>
      <c r="BE165" s="144" t="str">
        <f>IF(E165="F",(A165*D165*F165),IF(E165="c",((A165*D165*F165)*((100+Parameters!$C$13)/100)^M165),IF(E165="h",((J165)*((100+Parameters!$C$13)/100)^M165),"")))</f>
        <v/>
      </c>
      <c r="BF165" s="69">
        <f t="shared" si="49"/>
        <v>0</v>
      </c>
      <c r="BG165" s="1"/>
      <c r="BH165" s="2">
        <f t="shared" si="50"/>
        <v>0</v>
      </c>
      <c r="BI165" s="2">
        <f t="shared" si="51"/>
        <v>0</v>
      </c>
      <c r="BJ165" s="2">
        <f t="shared" si="52"/>
        <v>0</v>
      </c>
      <c r="BL165" s="164" t="str">
        <f t="shared" si="53"/>
        <v/>
      </c>
      <c r="BM165" s="164" t="str">
        <f t="shared" si="54"/>
        <v/>
      </c>
      <c r="BN165" s="164" t="str">
        <f t="shared" si="55"/>
        <v/>
      </c>
      <c r="BO165" s="164" t="str">
        <f t="shared" si="56"/>
        <v/>
      </c>
      <c r="BP165" s="164" t="str">
        <f t="shared" si="57"/>
        <v/>
      </c>
      <c r="BQ165" s="164"/>
      <c r="BR165" s="164">
        <f>IF(A165="",0,((PMT(Parameters!$C$11/100,M165,,(N165*O165))*-1)-(R165/M165)))</f>
        <v>0</v>
      </c>
    </row>
    <row r="166" spans="1:70" ht="16.5" customHeight="1" x14ac:dyDescent="0.2">
      <c r="A166" s="195"/>
      <c r="B166" s="327" t="str">
        <f>IF('Asset Management'!B164="","",'Asset Management'!B164)</f>
        <v/>
      </c>
      <c r="C166" s="326" t="str">
        <f>IF('Asset Management'!C164="","",'Asset Management'!C164)</f>
        <v/>
      </c>
      <c r="D166" s="89"/>
      <c r="E166" s="88"/>
      <c r="F166" s="229">
        <v>1</v>
      </c>
      <c r="G166" s="90" t="str">
        <f>IF(E166="C",(A166*D166*F166*((100-Parameters!$C$12)/100)^I166),IF(E166="H",(A166*D166*F166),IF(E166="F",(A166*D166*F166*((100-Parameters!$C$12)/100)^I166),"")))</f>
        <v/>
      </c>
      <c r="H166" s="91"/>
      <c r="I166" s="92" t="str">
        <f t="shared" si="41"/>
        <v/>
      </c>
      <c r="J166" s="92" t="str">
        <f>IF(E166="H",(A166*D166*F166*((100+Parameters!$C$12)/100)^I166),IF(E166="C",(A166*D166*F166),IF(E166="F",(A166*D166*F166*((100-Parameters!$C$13)/100)^M166),"")))</f>
        <v/>
      </c>
      <c r="K166" s="92" t="str">
        <f t="shared" si="42"/>
        <v/>
      </c>
      <c r="L166" s="92" t="str">
        <f>IF('Asset Management'!J164="","",'Asset Management'!J164)</f>
        <v/>
      </c>
      <c r="M166" s="91"/>
      <c r="N166" s="92" t="str">
        <f t="shared" si="43"/>
        <v/>
      </c>
      <c r="O166" s="86">
        <f>IF(BE166&lt;&gt;"",VLOOKUP(BE166,Parameters!$A$22:$D$26,3),0)</f>
        <v>0</v>
      </c>
      <c r="P166" s="86">
        <f>IF(BE166&lt;&gt;"",VLOOKUP(BE166,Parameters!$A$22:$D$26,4),0)</f>
        <v>0</v>
      </c>
      <c r="Q166" s="190">
        <f t="shared" si="44"/>
        <v>1</v>
      </c>
      <c r="R166" s="159">
        <f t="shared" si="45"/>
        <v>0</v>
      </c>
      <c r="S166" s="159">
        <f>IF(M166=0,0,IF(BE166&lt;Parameters!$B$28,"Not Cap.",BR166))</f>
        <v>0</v>
      </c>
      <c r="T166" s="25"/>
      <c r="U166" s="216"/>
      <c r="V166" s="217"/>
      <c r="W166" s="217"/>
      <c r="X166" s="217"/>
      <c r="Y166" s="217"/>
      <c r="Z166" s="217"/>
      <c r="AA166" s="70"/>
      <c r="AB166" s="252" t="str">
        <f t="shared" si="46"/>
        <v/>
      </c>
      <c r="AC166" s="253" t="str">
        <f t="shared" si="47"/>
        <v/>
      </c>
      <c r="AD166" s="253" t="str">
        <f>IF(H166&lt;=Parameters!$H$32,N166,"Not S.L.")</f>
        <v/>
      </c>
      <c r="AE166" s="253" t="str">
        <f t="shared" si="48"/>
        <v/>
      </c>
      <c r="AF166" s="70"/>
      <c r="AG166" s="70"/>
      <c r="AH166" s="70"/>
      <c r="AI166" s="70"/>
      <c r="AJ166" s="70"/>
      <c r="AK166" s="70"/>
      <c r="AL166" s="70"/>
      <c r="AM166" s="70"/>
      <c r="AN166" s="70"/>
      <c r="AO166" s="70"/>
      <c r="AP166" s="70"/>
      <c r="AQ166" s="70"/>
      <c r="AR166" s="70"/>
      <c r="AS166" s="70"/>
      <c r="AT166" s="70"/>
      <c r="AU166" s="70"/>
      <c r="AV166" s="70"/>
      <c r="AW166" s="70"/>
      <c r="AX166" s="70"/>
      <c r="AY166" s="70"/>
      <c r="AZ166" s="70"/>
      <c r="BA166" s="70"/>
      <c r="BC166" s="42" t="str">
        <f>IF(E166="F",(A166*D166),IF(E166="c",(J166*((100+Parameters!$C$13)/100)^M166),IF(E166="h",(J166*((100+Parameters!$C$13)/100)^M166),"")))</f>
        <v/>
      </c>
      <c r="BD166" s="231"/>
      <c r="BE166" s="144" t="str">
        <f>IF(E166="F",(A166*D166*F166),IF(E166="c",((A166*D166*F166)*((100+Parameters!$C$13)/100)^M166),IF(E166="h",((J166)*((100+Parameters!$C$13)/100)^M166),"")))</f>
        <v/>
      </c>
      <c r="BF166" s="69">
        <f t="shared" si="49"/>
        <v>0</v>
      </c>
      <c r="BG166" s="1"/>
      <c r="BH166" s="2">
        <f t="shared" si="50"/>
        <v>0</v>
      </c>
      <c r="BI166" s="2">
        <f t="shared" si="51"/>
        <v>0</v>
      </c>
      <c r="BJ166" s="2">
        <f t="shared" si="52"/>
        <v>0</v>
      </c>
      <c r="BL166" s="164" t="str">
        <f t="shared" si="53"/>
        <v/>
      </c>
      <c r="BM166" s="164" t="str">
        <f t="shared" si="54"/>
        <v/>
      </c>
      <c r="BN166" s="164" t="str">
        <f t="shared" si="55"/>
        <v/>
      </c>
      <c r="BO166" s="164" t="str">
        <f t="shared" si="56"/>
        <v/>
      </c>
      <c r="BP166" s="164" t="str">
        <f t="shared" si="57"/>
        <v/>
      </c>
      <c r="BQ166" s="164"/>
      <c r="BR166" s="164">
        <f>IF(A166="",0,((PMT(Parameters!$C$11/100,M166,,(N166*O166))*-1)-(R166/M166)))</f>
        <v>0</v>
      </c>
    </row>
    <row r="167" spans="1:70" ht="16.5" customHeight="1" x14ac:dyDescent="0.2">
      <c r="A167" s="195"/>
      <c r="B167" s="327" t="str">
        <f>IF('Asset Management'!B165="","",'Asset Management'!B165)</f>
        <v/>
      </c>
      <c r="C167" s="326" t="str">
        <f>IF('Asset Management'!C165="","",'Asset Management'!C165)</f>
        <v/>
      </c>
      <c r="D167" s="89"/>
      <c r="E167" s="88"/>
      <c r="F167" s="229">
        <v>1</v>
      </c>
      <c r="G167" s="90" t="str">
        <f>IF(E167="C",(A167*D167*F167*((100-Parameters!$C$12)/100)^I167),IF(E167="H",(A167*D167*F167),IF(E167="F",(A167*D167*F167*((100-Parameters!$C$12)/100)^I167),"")))</f>
        <v/>
      </c>
      <c r="H167" s="91"/>
      <c r="I167" s="92" t="str">
        <f t="shared" si="41"/>
        <v/>
      </c>
      <c r="J167" s="92" t="str">
        <f>IF(E167="H",(A167*D167*F167*((100+Parameters!$C$12)/100)^I167),IF(E167="C",(A167*D167*F167),IF(E167="F",(A167*D167*F167*((100-Parameters!$C$13)/100)^M167),"")))</f>
        <v/>
      </c>
      <c r="K167" s="92" t="str">
        <f t="shared" si="42"/>
        <v/>
      </c>
      <c r="L167" s="92" t="str">
        <f>IF('Asset Management'!J165="","",'Asset Management'!J165)</f>
        <v/>
      </c>
      <c r="M167" s="91"/>
      <c r="N167" s="92" t="str">
        <f t="shared" si="43"/>
        <v/>
      </c>
      <c r="O167" s="86">
        <f>IF(BE167&lt;&gt;"",VLOOKUP(BE167,Parameters!$A$22:$D$26,3),0)</f>
        <v>0</v>
      </c>
      <c r="P167" s="86">
        <f>IF(BE167&lt;&gt;"",VLOOKUP(BE167,Parameters!$A$22:$D$26,4),0)</f>
        <v>0</v>
      </c>
      <c r="Q167" s="190">
        <f t="shared" si="44"/>
        <v>1</v>
      </c>
      <c r="R167" s="159">
        <f t="shared" si="45"/>
        <v>0</v>
      </c>
      <c r="S167" s="159">
        <f>IF(M167=0,0,IF(BE167&lt;Parameters!$B$28,"Not Cap.",BR167))</f>
        <v>0</v>
      </c>
      <c r="T167" s="25"/>
      <c r="U167" s="216"/>
      <c r="V167" s="217"/>
      <c r="W167" s="217"/>
      <c r="X167" s="217"/>
      <c r="Y167" s="217"/>
      <c r="Z167" s="217"/>
      <c r="AA167" s="70"/>
      <c r="AB167" s="252" t="str">
        <f t="shared" si="46"/>
        <v/>
      </c>
      <c r="AC167" s="253" t="str">
        <f t="shared" si="47"/>
        <v/>
      </c>
      <c r="AD167" s="253" t="str">
        <f>IF(H167&lt;=Parameters!$H$32,N167,"Not S.L.")</f>
        <v/>
      </c>
      <c r="AE167" s="253" t="str">
        <f t="shared" si="48"/>
        <v/>
      </c>
      <c r="AF167" s="70"/>
      <c r="AG167" s="70"/>
      <c r="AH167" s="70"/>
      <c r="AI167" s="70"/>
      <c r="AJ167" s="70"/>
      <c r="AK167" s="70"/>
      <c r="AL167" s="70"/>
      <c r="AM167" s="70"/>
      <c r="AN167" s="70"/>
      <c r="AO167" s="70"/>
      <c r="AP167" s="70"/>
      <c r="AQ167" s="70"/>
      <c r="AR167" s="70"/>
      <c r="AS167" s="70"/>
      <c r="AT167" s="70"/>
      <c r="AU167" s="70"/>
      <c r="AV167" s="70"/>
      <c r="AW167" s="70"/>
      <c r="AX167" s="70"/>
      <c r="AY167" s="70"/>
      <c r="AZ167" s="70"/>
      <c r="BA167" s="70"/>
      <c r="BC167" s="42" t="str">
        <f>IF(E167="F",(A167*D167),IF(E167="c",(J167*((100+Parameters!$C$13)/100)^M167),IF(E167="h",(J167*((100+Parameters!$C$13)/100)^M167),"")))</f>
        <v/>
      </c>
      <c r="BD167" s="231"/>
      <c r="BE167" s="144" t="str">
        <f>IF(E167="F",(A167*D167*F167),IF(E167="c",((A167*D167*F167)*((100+Parameters!$C$13)/100)^M167),IF(E167="h",((J167)*((100+Parameters!$C$13)/100)^M167),"")))</f>
        <v/>
      </c>
      <c r="BF167" s="69">
        <f t="shared" si="49"/>
        <v>0</v>
      </c>
      <c r="BG167" s="1"/>
      <c r="BH167" s="2">
        <f t="shared" si="50"/>
        <v>0</v>
      </c>
      <c r="BI167" s="2">
        <f t="shared" si="51"/>
        <v>0</v>
      </c>
      <c r="BJ167" s="2">
        <f t="shared" si="52"/>
        <v>0</v>
      </c>
      <c r="BL167" s="164" t="str">
        <f t="shared" si="53"/>
        <v/>
      </c>
      <c r="BM167" s="164" t="str">
        <f t="shared" si="54"/>
        <v/>
      </c>
      <c r="BN167" s="164" t="str">
        <f t="shared" si="55"/>
        <v/>
      </c>
      <c r="BO167" s="164" t="str">
        <f t="shared" si="56"/>
        <v/>
      </c>
      <c r="BP167" s="164" t="str">
        <f t="shared" si="57"/>
        <v/>
      </c>
      <c r="BQ167" s="164"/>
      <c r="BR167" s="164">
        <f>IF(A167="",0,((PMT(Parameters!$C$11/100,M167,,(N167*O167))*-1)-(R167/M167)))</f>
        <v>0</v>
      </c>
    </row>
    <row r="168" spans="1:70" ht="16.5" customHeight="1" x14ac:dyDescent="0.2">
      <c r="A168" s="195"/>
      <c r="B168" s="327" t="str">
        <f>IF('Asset Management'!B166="","",'Asset Management'!B166)</f>
        <v/>
      </c>
      <c r="C168" s="326" t="str">
        <f>IF('Asset Management'!C166="","",'Asset Management'!C166)</f>
        <v/>
      </c>
      <c r="D168" s="89"/>
      <c r="E168" s="88"/>
      <c r="F168" s="229">
        <v>1</v>
      </c>
      <c r="G168" s="90" t="str">
        <f>IF(E168="C",(A168*D168*F168*((100-Parameters!$C$12)/100)^I168),IF(E168="H",(A168*D168*F168),IF(E168="F",(A168*D168*F168*((100-Parameters!$C$12)/100)^I168),"")))</f>
        <v/>
      </c>
      <c r="H168" s="91"/>
      <c r="I168" s="92" t="str">
        <f t="shared" si="41"/>
        <v/>
      </c>
      <c r="J168" s="92" t="str">
        <f>IF(E168="H",(A168*D168*F168*((100+Parameters!$C$12)/100)^I168),IF(E168="C",(A168*D168*F168),IF(E168="F",(A168*D168*F168*((100-Parameters!$C$13)/100)^M168),"")))</f>
        <v/>
      </c>
      <c r="K168" s="92" t="str">
        <f t="shared" si="42"/>
        <v/>
      </c>
      <c r="L168" s="92" t="str">
        <f>IF('Asset Management'!J166="","",'Asset Management'!J166)</f>
        <v/>
      </c>
      <c r="M168" s="91"/>
      <c r="N168" s="92" t="str">
        <f t="shared" si="43"/>
        <v/>
      </c>
      <c r="O168" s="86">
        <f>IF(BE168&lt;&gt;"",VLOOKUP(BE168,Parameters!$A$22:$D$26,3),0)</f>
        <v>0</v>
      </c>
      <c r="P168" s="86">
        <f>IF(BE168&lt;&gt;"",VLOOKUP(BE168,Parameters!$A$22:$D$26,4),0)</f>
        <v>0</v>
      </c>
      <c r="Q168" s="190">
        <f t="shared" si="44"/>
        <v>1</v>
      </c>
      <c r="R168" s="159">
        <f t="shared" si="45"/>
        <v>0</v>
      </c>
      <c r="S168" s="159">
        <f>IF(M168=0,0,IF(BE168&lt;Parameters!$B$28,"Not Cap.",BR168))</f>
        <v>0</v>
      </c>
      <c r="T168" s="25"/>
      <c r="U168" s="216"/>
      <c r="V168" s="217"/>
      <c r="W168" s="217"/>
      <c r="X168" s="217"/>
      <c r="Y168" s="217"/>
      <c r="Z168" s="217"/>
      <c r="AA168" s="70"/>
      <c r="AB168" s="252" t="str">
        <f t="shared" si="46"/>
        <v/>
      </c>
      <c r="AC168" s="253" t="str">
        <f t="shared" si="47"/>
        <v/>
      </c>
      <c r="AD168" s="253" t="str">
        <f>IF(H168&lt;=Parameters!$H$32,N168,"Not S.L.")</f>
        <v/>
      </c>
      <c r="AE168" s="253" t="str">
        <f t="shared" si="48"/>
        <v/>
      </c>
      <c r="AF168" s="70"/>
      <c r="AG168" s="70"/>
      <c r="AH168" s="70"/>
      <c r="AI168" s="70"/>
      <c r="AJ168" s="70"/>
      <c r="AK168" s="70"/>
      <c r="AL168" s="70"/>
      <c r="AM168" s="70"/>
      <c r="AN168" s="70"/>
      <c r="AO168" s="70"/>
      <c r="AP168" s="70"/>
      <c r="AQ168" s="70"/>
      <c r="AR168" s="70"/>
      <c r="AS168" s="70"/>
      <c r="AT168" s="70"/>
      <c r="AU168" s="70"/>
      <c r="AV168" s="70"/>
      <c r="AW168" s="70"/>
      <c r="AX168" s="70"/>
      <c r="AY168" s="70"/>
      <c r="AZ168" s="70"/>
      <c r="BA168" s="70"/>
      <c r="BC168" s="42" t="str">
        <f>IF(E168="F",(A168*D168),IF(E168="c",(J168*((100+Parameters!$C$13)/100)^M168),IF(E168="h",(J168*((100+Parameters!$C$13)/100)^M168),"")))</f>
        <v/>
      </c>
      <c r="BD168" s="231"/>
      <c r="BE168" s="144" t="str">
        <f>IF(E168="F",(A168*D168*F168),IF(E168="c",((A168*D168*F168)*((100+Parameters!$C$13)/100)^M168),IF(E168="h",((J168)*((100+Parameters!$C$13)/100)^M168),"")))</f>
        <v/>
      </c>
      <c r="BF168" s="69">
        <f t="shared" si="49"/>
        <v>0</v>
      </c>
      <c r="BG168" s="1"/>
      <c r="BH168" s="2">
        <f t="shared" si="50"/>
        <v>0</v>
      </c>
      <c r="BI168" s="2">
        <f t="shared" si="51"/>
        <v>0</v>
      </c>
      <c r="BJ168" s="2">
        <f t="shared" si="52"/>
        <v>0</v>
      </c>
      <c r="BL168" s="164" t="str">
        <f t="shared" si="53"/>
        <v/>
      </c>
      <c r="BM168" s="164" t="str">
        <f t="shared" si="54"/>
        <v/>
      </c>
      <c r="BN168" s="164" t="str">
        <f t="shared" si="55"/>
        <v/>
      </c>
      <c r="BO168" s="164" t="str">
        <f t="shared" si="56"/>
        <v/>
      </c>
      <c r="BP168" s="164" t="str">
        <f t="shared" si="57"/>
        <v/>
      </c>
      <c r="BQ168" s="164"/>
      <c r="BR168" s="164">
        <f>IF(A168="",0,((PMT(Parameters!$C$11/100,M168,,(N168*O168))*-1)-(R168/M168)))</f>
        <v>0</v>
      </c>
    </row>
    <row r="169" spans="1:70" ht="16.5" customHeight="1" x14ac:dyDescent="0.2">
      <c r="A169" s="195"/>
      <c r="B169" s="327" t="str">
        <f>IF('Asset Management'!B167="","",'Asset Management'!B167)</f>
        <v/>
      </c>
      <c r="C169" s="326" t="str">
        <f>IF('Asset Management'!C167="","",'Asset Management'!C167)</f>
        <v/>
      </c>
      <c r="D169" s="89"/>
      <c r="E169" s="88"/>
      <c r="F169" s="229">
        <v>1</v>
      </c>
      <c r="G169" s="90" t="str">
        <f>IF(E169="C",(A169*D169*F169*((100-Parameters!$C$12)/100)^I169),IF(E169="H",(A169*D169*F169),IF(E169="F",(A169*D169*F169*((100-Parameters!$C$12)/100)^I169),"")))</f>
        <v/>
      </c>
      <c r="H169" s="91"/>
      <c r="I169" s="92" t="str">
        <f t="shared" si="41"/>
        <v/>
      </c>
      <c r="J169" s="92" t="str">
        <f>IF(E169="H",(A169*D169*F169*((100+Parameters!$C$12)/100)^I169),IF(E169="C",(A169*D169*F169),IF(E169="F",(A169*D169*F169*((100-Parameters!$C$13)/100)^M169),"")))</f>
        <v/>
      </c>
      <c r="K169" s="92" t="str">
        <f t="shared" si="42"/>
        <v/>
      </c>
      <c r="L169" s="92" t="str">
        <f>IF('Asset Management'!J167="","",'Asset Management'!J167)</f>
        <v/>
      </c>
      <c r="M169" s="91"/>
      <c r="N169" s="92" t="str">
        <f t="shared" si="43"/>
        <v/>
      </c>
      <c r="O169" s="86">
        <f>IF(BE169&lt;&gt;"",VLOOKUP(BE169,Parameters!$A$22:$D$26,3),0)</f>
        <v>0</v>
      </c>
      <c r="P169" s="86">
        <f>IF(BE169&lt;&gt;"",VLOOKUP(BE169,Parameters!$A$22:$D$26,4),0)</f>
        <v>0</v>
      </c>
      <c r="Q169" s="190">
        <f t="shared" si="44"/>
        <v>1</v>
      </c>
      <c r="R169" s="159">
        <f t="shared" si="45"/>
        <v>0</v>
      </c>
      <c r="S169" s="159">
        <f>IF(M169=0,0,IF(BE169&lt;Parameters!$B$28,"Not Cap.",BR169))</f>
        <v>0</v>
      </c>
      <c r="T169" s="25"/>
      <c r="U169" s="216"/>
      <c r="V169" s="217"/>
      <c r="W169" s="217"/>
      <c r="X169" s="217"/>
      <c r="Y169" s="217"/>
      <c r="Z169" s="217"/>
      <c r="AA169" s="70"/>
      <c r="AB169" s="252" t="str">
        <f t="shared" si="46"/>
        <v/>
      </c>
      <c r="AC169" s="253" t="str">
        <f t="shared" si="47"/>
        <v/>
      </c>
      <c r="AD169" s="253" t="str">
        <f>IF(H169&lt;=Parameters!$H$32,N169,"Not S.L.")</f>
        <v/>
      </c>
      <c r="AE169" s="253" t="str">
        <f t="shared" si="48"/>
        <v/>
      </c>
      <c r="AF169" s="70"/>
      <c r="AG169" s="70"/>
      <c r="AH169" s="70"/>
      <c r="AI169" s="70"/>
      <c r="AJ169" s="70"/>
      <c r="AK169" s="70"/>
      <c r="AL169" s="70"/>
      <c r="AM169" s="70"/>
      <c r="AN169" s="70"/>
      <c r="AO169" s="70"/>
      <c r="AP169" s="70"/>
      <c r="AQ169" s="70"/>
      <c r="AR169" s="70"/>
      <c r="AS169" s="70"/>
      <c r="AT169" s="70"/>
      <c r="AU169" s="70"/>
      <c r="AV169" s="70"/>
      <c r="AW169" s="70"/>
      <c r="AX169" s="70"/>
      <c r="AY169" s="70"/>
      <c r="AZ169" s="70"/>
      <c r="BA169" s="70"/>
      <c r="BC169" s="42" t="str">
        <f>IF(E169="F",(A169*D169),IF(E169="c",(J169*((100+Parameters!$C$13)/100)^M169),IF(E169="h",(J169*((100+Parameters!$C$13)/100)^M169),"")))</f>
        <v/>
      </c>
      <c r="BD169" s="231"/>
      <c r="BE169" s="144" t="str">
        <f>IF(E169="F",(A169*D169*F169),IF(E169="c",((A169*D169*F169)*((100+Parameters!$C$13)/100)^M169),IF(E169="h",((J169)*((100+Parameters!$C$13)/100)^M169),"")))</f>
        <v/>
      </c>
      <c r="BF169" s="69">
        <f t="shared" si="49"/>
        <v>0</v>
      </c>
      <c r="BG169" s="1"/>
      <c r="BH169" s="2">
        <f t="shared" si="50"/>
        <v>0</v>
      </c>
      <c r="BI169" s="2">
        <f t="shared" si="51"/>
        <v>0</v>
      </c>
      <c r="BJ169" s="2">
        <f t="shared" si="52"/>
        <v>0</v>
      </c>
      <c r="BL169" s="164" t="str">
        <f t="shared" si="53"/>
        <v/>
      </c>
      <c r="BM169" s="164" t="str">
        <f t="shared" si="54"/>
        <v/>
      </c>
      <c r="BN169" s="164" t="str">
        <f t="shared" si="55"/>
        <v/>
      </c>
      <c r="BO169" s="164" t="str">
        <f t="shared" si="56"/>
        <v/>
      </c>
      <c r="BP169" s="164" t="str">
        <f t="shared" si="57"/>
        <v/>
      </c>
      <c r="BQ169" s="164"/>
      <c r="BR169" s="164">
        <f>IF(A169="",0,((PMT(Parameters!$C$11/100,M169,,(N169*O169))*-1)-(R169/M169)))</f>
        <v>0</v>
      </c>
    </row>
    <row r="170" spans="1:70" ht="16.5" customHeight="1" x14ac:dyDescent="0.2">
      <c r="A170" s="195"/>
      <c r="B170" s="327" t="str">
        <f>IF('Asset Management'!B168="","",'Asset Management'!B168)</f>
        <v/>
      </c>
      <c r="C170" s="326" t="str">
        <f>IF('Asset Management'!C168="","",'Asset Management'!C168)</f>
        <v/>
      </c>
      <c r="D170" s="89"/>
      <c r="E170" s="88"/>
      <c r="F170" s="229">
        <v>1</v>
      </c>
      <c r="G170" s="90" t="str">
        <f>IF(E170="C",(A170*D170*F170*((100-Parameters!$C$12)/100)^I170),IF(E170="H",(A170*D170*F170),IF(E170="F",(A170*D170*F170*((100-Parameters!$C$12)/100)^I170),"")))</f>
        <v/>
      </c>
      <c r="H170" s="91"/>
      <c r="I170" s="92" t="str">
        <f t="shared" si="41"/>
        <v/>
      </c>
      <c r="J170" s="92" t="str">
        <f>IF(E170="H",(A170*D170*F170*((100+Parameters!$C$12)/100)^I170),IF(E170="C",(A170*D170*F170),IF(E170="F",(A170*D170*F170*((100-Parameters!$C$13)/100)^M170),"")))</f>
        <v/>
      </c>
      <c r="K170" s="92" t="str">
        <f t="shared" si="42"/>
        <v/>
      </c>
      <c r="L170" s="92" t="str">
        <f>IF('Asset Management'!J168="","",'Asset Management'!J168)</f>
        <v/>
      </c>
      <c r="M170" s="91"/>
      <c r="N170" s="92" t="str">
        <f t="shared" si="43"/>
        <v/>
      </c>
      <c r="O170" s="86">
        <f>IF(BE170&lt;&gt;"",VLOOKUP(BE170,Parameters!$A$22:$D$26,3),0)</f>
        <v>0</v>
      </c>
      <c r="P170" s="86">
        <f>IF(BE170&lt;&gt;"",VLOOKUP(BE170,Parameters!$A$22:$D$26,4),0)</f>
        <v>0</v>
      </c>
      <c r="Q170" s="190">
        <f t="shared" si="44"/>
        <v>1</v>
      </c>
      <c r="R170" s="159">
        <f t="shared" si="45"/>
        <v>0</v>
      </c>
      <c r="S170" s="159">
        <f>IF(M170=0,0,IF(BE170&lt;Parameters!$B$28,"Not Cap.",BR170))</f>
        <v>0</v>
      </c>
      <c r="T170" s="25"/>
      <c r="U170" s="216"/>
      <c r="V170" s="217"/>
      <c r="W170" s="217"/>
      <c r="X170" s="217"/>
      <c r="Y170" s="217"/>
      <c r="Z170" s="217"/>
      <c r="AA170" s="70"/>
      <c r="AB170" s="252" t="str">
        <f t="shared" si="46"/>
        <v/>
      </c>
      <c r="AC170" s="253" t="str">
        <f t="shared" si="47"/>
        <v/>
      </c>
      <c r="AD170" s="253" t="str">
        <f>IF(H170&lt;=Parameters!$H$32,N170,"Not S.L.")</f>
        <v/>
      </c>
      <c r="AE170" s="253" t="str">
        <f t="shared" si="48"/>
        <v/>
      </c>
      <c r="AF170" s="70"/>
      <c r="AG170" s="70"/>
      <c r="AH170" s="70"/>
      <c r="AI170" s="70"/>
      <c r="AJ170" s="70"/>
      <c r="AK170" s="70"/>
      <c r="AL170" s="70"/>
      <c r="AM170" s="70"/>
      <c r="AN170" s="70"/>
      <c r="AO170" s="70"/>
      <c r="AP170" s="70"/>
      <c r="AQ170" s="70"/>
      <c r="AR170" s="70"/>
      <c r="AS170" s="70"/>
      <c r="AT170" s="70"/>
      <c r="AU170" s="70"/>
      <c r="AV170" s="70"/>
      <c r="AW170" s="70"/>
      <c r="AX170" s="70"/>
      <c r="AY170" s="70"/>
      <c r="AZ170" s="70"/>
      <c r="BA170" s="70"/>
      <c r="BC170" s="42" t="str">
        <f>IF(E170="F",(A170*D170),IF(E170="c",(J170*((100+Parameters!$C$13)/100)^M170),IF(E170="h",(J170*((100+Parameters!$C$13)/100)^M170),"")))</f>
        <v/>
      </c>
      <c r="BD170" s="231"/>
      <c r="BE170" s="144" t="str">
        <f>IF(E170="F",(A170*D170*F170),IF(E170="c",((A170*D170*F170)*((100+Parameters!$C$13)/100)^M170),IF(E170="h",((J170)*((100+Parameters!$C$13)/100)^M170),"")))</f>
        <v/>
      </c>
      <c r="BF170" s="69">
        <f t="shared" si="49"/>
        <v>0</v>
      </c>
      <c r="BG170" s="1"/>
      <c r="BH170" s="2">
        <f t="shared" si="50"/>
        <v>0</v>
      </c>
      <c r="BI170" s="2">
        <f t="shared" si="51"/>
        <v>0</v>
      </c>
      <c r="BJ170" s="2">
        <f t="shared" si="52"/>
        <v>0</v>
      </c>
      <c r="BL170" s="164" t="str">
        <f t="shared" si="53"/>
        <v/>
      </c>
      <c r="BM170" s="164" t="str">
        <f t="shared" si="54"/>
        <v/>
      </c>
      <c r="BN170" s="164" t="str">
        <f t="shared" si="55"/>
        <v/>
      </c>
      <c r="BO170" s="164" t="str">
        <f t="shared" si="56"/>
        <v/>
      </c>
      <c r="BP170" s="164" t="str">
        <f t="shared" si="57"/>
        <v/>
      </c>
      <c r="BQ170" s="164"/>
      <c r="BR170" s="164">
        <f>IF(A170="",0,((PMT(Parameters!$C$11/100,M170,,(N170*O170))*-1)-(R170/M170)))</f>
        <v>0</v>
      </c>
    </row>
    <row r="171" spans="1:70" ht="16.5" customHeight="1" x14ac:dyDescent="0.2">
      <c r="A171" s="195"/>
      <c r="B171" s="327" t="str">
        <f>IF('Asset Management'!B169="","",'Asset Management'!B169)</f>
        <v/>
      </c>
      <c r="C171" s="326" t="str">
        <f>IF('Asset Management'!C169="","",'Asset Management'!C169)</f>
        <v/>
      </c>
      <c r="D171" s="89"/>
      <c r="E171" s="88"/>
      <c r="F171" s="229">
        <v>1</v>
      </c>
      <c r="G171" s="90" t="str">
        <f>IF(E171="C",(A171*D171*F171*((100-Parameters!$C$12)/100)^I171),IF(E171="H",(A171*D171*F171),IF(E171="F",(A171*D171*F171*((100-Parameters!$C$12)/100)^I171),"")))</f>
        <v/>
      </c>
      <c r="H171" s="91"/>
      <c r="I171" s="92" t="str">
        <f t="shared" si="41"/>
        <v/>
      </c>
      <c r="J171" s="92" t="str">
        <f>IF(E171="H",(A171*D171*F171*((100+Parameters!$C$12)/100)^I171),IF(E171="C",(A171*D171*F171),IF(E171="F",(A171*D171*F171*((100-Parameters!$C$13)/100)^M171),"")))</f>
        <v/>
      </c>
      <c r="K171" s="92" t="str">
        <f t="shared" si="42"/>
        <v/>
      </c>
      <c r="L171" s="92" t="str">
        <f>IF('Asset Management'!J169="","",'Asset Management'!J169)</f>
        <v/>
      </c>
      <c r="M171" s="91"/>
      <c r="N171" s="92" t="str">
        <f t="shared" si="43"/>
        <v/>
      </c>
      <c r="O171" s="86">
        <f>IF(BE171&lt;&gt;"",VLOOKUP(BE171,Parameters!$A$22:$D$26,3),0)</f>
        <v>0</v>
      </c>
      <c r="P171" s="86">
        <f>IF(BE171&lt;&gt;"",VLOOKUP(BE171,Parameters!$A$22:$D$26,4),0)</f>
        <v>0</v>
      </c>
      <c r="Q171" s="190">
        <f t="shared" si="44"/>
        <v>1</v>
      </c>
      <c r="R171" s="159">
        <f t="shared" si="45"/>
        <v>0</v>
      </c>
      <c r="S171" s="159">
        <f>IF(M171=0,0,IF(BE171&lt;Parameters!$B$28,"Not Cap.",BR171))</f>
        <v>0</v>
      </c>
      <c r="T171" s="25"/>
      <c r="U171" s="216"/>
      <c r="V171" s="217"/>
      <c r="W171" s="217"/>
      <c r="X171" s="217"/>
      <c r="Y171" s="217"/>
      <c r="Z171" s="217"/>
      <c r="AA171" s="70"/>
      <c r="AB171" s="252" t="str">
        <f t="shared" si="46"/>
        <v/>
      </c>
      <c r="AC171" s="253" t="str">
        <f t="shared" si="47"/>
        <v/>
      </c>
      <c r="AD171" s="253" t="str">
        <f>IF(H171&lt;=Parameters!$H$32,N171,"Not S.L.")</f>
        <v/>
      </c>
      <c r="AE171" s="253" t="str">
        <f t="shared" si="48"/>
        <v/>
      </c>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C171" s="42" t="str">
        <f>IF(E171="F",(A171*D171),IF(E171="c",(J171*((100+Parameters!$C$13)/100)^M171),IF(E171="h",(J171*((100+Parameters!$C$13)/100)^M171),"")))</f>
        <v/>
      </c>
      <c r="BD171" s="231"/>
      <c r="BE171" s="144" t="str">
        <f>IF(E171="F",(A171*D171*F171),IF(E171="c",((A171*D171*F171)*((100+Parameters!$C$13)/100)^M171),IF(E171="h",((J171)*((100+Parameters!$C$13)/100)^M171),"")))</f>
        <v/>
      </c>
      <c r="BF171" s="69">
        <f t="shared" si="49"/>
        <v>0</v>
      </c>
      <c r="BG171" s="1"/>
      <c r="BH171" s="2">
        <f t="shared" si="50"/>
        <v>0</v>
      </c>
      <c r="BI171" s="2">
        <f t="shared" si="51"/>
        <v>0</v>
      </c>
      <c r="BJ171" s="2">
        <f t="shared" si="52"/>
        <v>0</v>
      </c>
      <c r="BL171" s="164" t="str">
        <f t="shared" si="53"/>
        <v/>
      </c>
      <c r="BM171" s="164" t="str">
        <f t="shared" si="54"/>
        <v/>
      </c>
      <c r="BN171" s="164" t="str">
        <f t="shared" si="55"/>
        <v/>
      </c>
      <c r="BO171" s="164" t="str">
        <f t="shared" si="56"/>
        <v/>
      </c>
      <c r="BP171" s="164" t="str">
        <f t="shared" si="57"/>
        <v/>
      </c>
      <c r="BQ171" s="164"/>
      <c r="BR171" s="164">
        <f>IF(A171="",0,((PMT(Parameters!$C$11/100,M171,,(N171*O171))*-1)-(R171/M171)))</f>
        <v>0</v>
      </c>
    </row>
    <row r="172" spans="1:70" ht="16.5" customHeight="1" x14ac:dyDescent="0.2">
      <c r="A172" s="195"/>
      <c r="B172" s="327" t="str">
        <f>IF('Asset Management'!B170="","",'Asset Management'!B170)</f>
        <v/>
      </c>
      <c r="C172" s="326" t="str">
        <f>IF('Asset Management'!C170="","",'Asset Management'!C170)</f>
        <v/>
      </c>
      <c r="D172" s="89"/>
      <c r="E172" s="88"/>
      <c r="F172" s="229">
        <v>1</v>
      </c>
      <c r="G172" s="90" t="str">
        <f>IF(E172="C",(A172*D172*F172*((100-Parameters!$C$12)/100)^I172),IF(E172="H",(A172*D172*F172),IF(E172="F",(A172*D172*F172*((100-Parameters!$C$12)/100)^I172),"")))</f>
        <v/>
      </c>
      <c r="H172" s="91"/>
      <c r="I172" s="92" t="str">
        <f t="shared" si="41"/>
        <v/>
      </c>
      <c r="J172" s="92" t="str">
        <f>IF(E172="H",(A172*D172*F172*((100+Parameters!$C$12)/100)^I172),IF(E172="C",(A172*D172*F172),IF(E172="F",(A172*D172*F172*((100-Parameters!$C$13)/100)^M172),"")))</f>
        <v/>
      </c>
      <c r="K172" s="92" t="str">
        <f t="shared" si="42"/>
        <v/>
      </c>
      <c r="L172" s="92" t="str">
        <f>IF('Asset Management'!J170="","",'Asset Management'!J170)</f>
        <v/>
      </c>
      <c r="M172" s="91"/>
      <c r="N172" s="92" t="str">
        <f t="shared" si="43"/>
        <v/>
      </c>
      <c r="O172" s="86">
        <f>IF(BE172&lt;&gt;"",VLOOKUP(BE172,Parameters!$A$22:$D$26,3),0)</f>
        <v>0</v>
      </c>
      <c r="P172" s="86">
        <f>IF(BE172&lt;&gt;"",VLOOKUP(BE172,Parameters!$A$22:$D$26,4),0)</f>
        <v>0</v>
      </c>
      <c r="Q172" s="190">
        <f t="shared" si="44"/>
        <v>1</v>
      </c>
      <c r="R172" s="159">
        <f t="shared" si="45"/>
        <v>0</v>
      </c>
      <c r="S172" s="159">
        <f>IF(M172=0,0,IF(BE172&lt;Parameters!$B$28,"Not Cap.",BR172))</f>
        <v>0</v>
      </c>
      <c r="T172" s="25"/>
      <c r="U172" s="216"/>
      <c r="V172" s="217"/>
      <c r="W172" s="217"/>
      <c r="X172" s="217"/>
      <c r="Y172" s="217"/>
      <c r="Z172" s="217"/>
      <c r="AA172" s="70"/>
      <c r="AB172" s="252" t="str">
        <f t="shared" si="46"/>
        <v/>
      </c>
      <c r="AC172" s="253" t="str">
        <f t="shared" si="47"/>
        <v/>
      </c>
      <c r="AD172" s="253" t="str">
        <f>IF(H172&lt;=Parameters!$H$32,N172,"Not S.L.")</f>
        <v/>
      </c>
      <c r="AE172" s="253" t="str">
        <f t="shared" si="48"/>
        <v/>
      </c>
      <c r="AF172" s="70"/>
      <c r="AG172" s="70"/>
      <c r="AH172" s="70"/>
      <c r="AI172" s="70"/>
      <c r="AJ172" s="70"/>
      <c r="AK172" s="70"/>
      <c r="AL172" s="70"/>
      <c r="AM172" s="70"/>
      <c r="AN172" s="70"/>
      <c r="AO172" s="70"/>
      <c r="AP172" s="70"/>
      <c r="AQ172" s="70"/>
      <c r="AR172" s="70"/>
      <c r="AS172" s="70"/>
      <c r="AT172" s="70"/>
      <c r="AU172" s="70"/>
      <c r="AV172" s="70"/>
      <c r="AW172" s="70"/>
      <c r="AX172" s="70"/>
      <c r="AY172" s="70"/>
      <c r="AZ172" s="70"/>
      <c r="BA172" s="70"/>
      <c r="BC172" s="42" t="str">
        <f>IF(E172="F",(A172*D172),IF(E172="c",(J172*((100+Parameters!$C$13)/100)^M172),IF(E172="h",(J172*((100+Parameters!$C$13)/100)^M172),"")))</f>
        <v/>
      </c>
      <c r="BD172" s="231"/>
      <c r="BE172" s="144" t="str">
        <f>IF(E172="F",(A172*D172*F172),IF(E172="c",((A172*D172*F172)*((100+Parameters!$C$13)/100)^M172),IF(E172="h",((J172)*((100+Parameters!$C$13)/100)^M172),"")))</f>
        <v/>
      </c>
      <c r="BF172" s="69">
        <f t="shared" si="49"/>
        <v>0</v>
      </c>
      <c r="BG172" s="1"/>
      <c r="BH172" s="2">
        <f t="shared" si="50"/>
        <v>0</v>
      </c>
      <c r="BI172" s="2">
        <f t="shared" si="51"/>
        <v>0</v>
      </c>
      <c r="BJ172" s="2">
        <f t="shared" si="52"/>
        <v>0</v>
      </c>
      <c r="BL172" s="164" t="str">
        <f t="shared" si="53"/>
        <v/>
      </c>
      <c r="BM172" s="164" t="str">
        <f t="shared" si="54"/>
        <v/>
      </c>
      <c r="BN172" s="164" t="str">
        <f t="shared" si="55"/>
        <v/>
      </c>
      <c r="BO172" s="164" t="str">
        <f t="shared" si="56"/>
        <v/>
      </c>
      <c r="BP172" s="164" t="str">
        <f t="shared" si="57"/>
        <v/>
      </c>
      <c r="BQ172" s="164"/>
      <c r="BR172" s="164">
        <f>IF(A172="",0,((PMT(Parameters!$C$11/100,M172,,(N172*O172))*-1)-(R172/M172)))</f>
        <v>0</v>
      </c>
    </row>
    <row r="173" spans="1:70" ht="16.5" customHeight="1" x14ac:dyDescent="0.2">
      <c r="A173" s="195"/>
      <c r="B173" s="327" t="str">
        <f>IF('Asset Management'!B171="","",'Asset Management'!B171)</f>
        <v/>
      </c>
      <c r="C173" s="326" t="str">
        <f>IF('Asset Management'!C171="","",'Asset Management'!C171)</f>
        <v/>
      </c>
      <c r="D173" s="89"/>
      <c r="E173" s="88"/>
      <c r="F173" s="229">
        <v>1</v>
      </c>
      <c r="G173" s="90" t="str">
        <f>IF(E173="C",(A173*D173*F173*((100-Parameters!$C$12)/100)^I173),IF(E173="H",(A173*D173*F173),IF(E173="F",(A173*D173*F173*((100-Parameters!$C$12)/100)^I173),"")))</f>
        <v/>
      </c>
      <c r="H173" s="91"/>
      <c r="I173" s="92" t="str">
        <f t="shared" si="41"/>
        <v/>
      </c>
      <c r="J173" s="92" t="str">
        <f>IF(E173="H",(A173*D173*F173*((100+Parameters!$C$12)/100)^I173),IF(E173="C",(A173*D173*F173),IF(E173="F",(A173*D173*F173*((100-Parameters!$C$13)/100)^M173),"")))</f>
        <v/>
      </c>
      <c r="K173" s="92" t="str">
        <f t="shared" si="42"/>
        <v/>
      </c>
      <c r="L173" s="92" t="str">
        <f>IF('Asset Management'!J171="","",'Asset Management'!J171)</f>
        <v/>
      </c>
      <c r="M173" s="91"/>
      <c r="N173" s="92" t="str">
        <f t="shared" si="43"/>
        <v/>
      </c>
      <c r="O173" s="86">
        <f>IF(BE173&lt;&gt;"",VLOOKUP(BE173,Parameters!$A$22:$D$26,3),0)</f>
        <v>0</v>
      </c>
      <c r="P173" s="86">
        <f>IF(BE173&lt;&gt;"",VLOOKUP(BE173,Parameters!$A$22:$D$26,4),0)</f>
        <v>0</v>
      </c>
      <c r="Q173" s="190">
        <f t="shared" si="44"/>
        <v>1</v>
      </c>
      <c r="R173" s="159">
        <f t="shared" si="45"/>
        <v>0</v>
      </c>
      <c r="S173" s="159">
        <f>IF(M173=0,0,IF(BE173&lt;Parameters!$B$28,"Not Cap.",BR173))</f>
        <v>0</v>
      </c>
      <c r="T173" s="25"/>
      <c r="U173" s="216"/>
      <c r="V173" s="217"/>
      <c r="W173" s="217"/>
      <c r="X173" s="217"/>
      <c r="Y173" s="217"/>
      <c r="Z173" s="217"/>
      <c r="AA173" s="70"/>
      <c r="AB173" s="252" t="str">
        <f t="shared" si="46"/>
        <v/>
      </c>
      <c r="AC173" s="253" t="str">
        <f t="shared" si="47"/>
        <v/>
      </c>
      <c r="AD173" s="253" t="str">
        <f>IF(H173&lt;=Parameters!$H$32,N173,"Not S.L.")</f>
        <v/>
      </c>
      <c r="AE173" s="253" t="str">
        <f t="shared" si="48"/>
        <v/>
      </c>
      <c r="AF173" s="70"/>
      <c r="AG173" s="70"/>
      <c r="AH173" s="70"/>
      <c r="AI173" s="70"/>
      <c r="AJ173" s="70"/>
      <c r="AK173" s="70"/>
      <c r="AL173" s="70"/>
      <c r="AM173" s="70"/>
      <c r="AN173" s="70"/>
      <c r="AO173" s="70"/>
      <c r="AP173" s="70"/>
      <c r="AQ173" s="70"/>
      <c r="AR173" s="70"/>
      <c r="AS173" s="70"/>
      <c r="AT173" s="70"/>
      <c r="AU173" s="70"/>
      <c r="AV173" s="70"/>
      <c r="AW173" s="70"/>
      <c r="AX173" s="70"/>
      <c r="AY173" s="70"/>
      <c r="AZ173" s="70"/>
      <c r="BA173" s="70"/>
      <c r="BC173" s="42" t="str">
        <f>IF(E173="F",(A173*D173),IF(E173="c",(J173*((100+Parameters!$C$13)/100)^M173),IF(E173="h",(J173*((100+Parameters!$C$13)/100)^M173),"")))</f>
        <v/>
      </c>
      <c r="BD173" s="231"/>
      <c r="BE173" s="144" t="str">
        <f>IF(E173="F",(A173*D173*F173),IF(E173="c",((A173*D173*F173)*((100+Parameters!$C$13)/100)^M173),IF(E173="h",((J173)*((100+Parameters!$C$13)/100)^M173),"")))</f>
        <v/>
      </c>
      <c r="BF173" s="69">
        <f t="shared" si="49"/>
        <v>0</v>
      </c>
      <c r="BG173" s="1"/>
      <c r="BH173" s="2">
        <f t="shared" si="50"/>
        <v>0</v>
      </c>
      <c r="BI173" s="2">
        <f t="shared" si="51"/>
        <v>0</v>
      </c>
      <c r="BJ173" s="2">
        <f t="shared" si="52"/>
        <v>0</v>
      </c>
      <c r="BL173" s="164" t="str">
        <f t="shared" si="53"/>
        <v/>
      </c>
      <c r="BM173" s="164" t="str">
        <f t="shared" si="54"/>
        <v/>
      </c>
      <c r="BN173" s="164" t="str">
        <f t="shared" si="55"/>
        <v/>
      </c>
      <c r="BO173" s="164" t="str">
        <f t="shared" si="56"/>
        <v/>
      </c>
      <c r="BP173" s="164" t="str">
        <f t="shared" si="57"/>
        <v/>
      </c>
      <c r="BQ173" s="164"/>
      <c r="BR173" s="164">
        <f>IF(A173="",0,((PMT(Parameters!$C$11/100,M173,,(N173*O173))*-1)-(R173/M173)))</f>
        <v>0</v>
      </c>
    </row>
    <row r="174" spans="1:70" ht="16.5" customHeight="1" x14ac:dyDescent="0.2">
      <c r="A174" s="195"/>
      <c r="B174" s="327" t="str">
        <f>IF('Asset Management'!B172="","",'Asset Management'!B172)</f>
        <v/>
      </c>
      <c r="C174" s="326" t="str">
        <f>IF('Asset Management'!C172="","",'Asset Management'!C172)</f>
        <v/>
      </c>
      <c r="D174" s="89"/>
      <c r="E174" s="88"/>
      <c r="F174" s="229">
        <v>1</v>
      </c>
      <c r="G174" s="90" t="str">
        <f>IF(E174="C",(A174*D174*F174*((100-Parameters!$C$12)/100)^I174),IF(E174="H",(A174*D174*F174),IF(E174="F",(A174*D174*F174*((100-Parameters!$C$12)/100)^I174),"")))</f>
        <v/>
      </c>
      <c r="H174" s="91"/>
      <c r="I174" s="92" t="str">
        <f t="shared" si="41"/>
        <v/>
      </c>
      <c r="J174" s="92" t="str">
        <f>IF(E174="H",(A174*D174*F174*((100+Parameters!$C$12)/100)^I174),IF(E174="C",(A174*D174*F174),IF(E174="F",(A174*D174*F174*((100-Parameters!$C$13)/100)^M174),"")))</f>
        <v/>
      </c>
      <c r="K174" s="92" t="str">
        <f t="shared" si="42"/>
        <v/>
      </c>
      <c r="L174" s="92" t="str">
        <f>IF('Asset Management'!J172="","",'Asset Management'!J172)</f>
        <v/>
      </c>
      <c r="M174" s="91"/>
      <c r="N174" s="92" t="str">
        <f t="shared" si="43"/>
        <v/>
      </c>
      <c r="O174" s="86">
        <f>IF(BE174&lt;&gt;"",VLOOKUP(BE174,Parameters!$A$22:$D$26,3),0)</f>
        <v>0</v>
      </c>
      <c r="P174" s="86">
        <f>IF(BE174&lt;&gt;"",VLOOKUP(BE174,Parameters!$A$22:$D$26,4),0)</f>
        <v>0</v>
      </c>
      <c r="Q174" s="190">
        <f t="shared" si="44"/>
        <v>1</v>
      </c>
      <c r="R174" s="159">
        <f t="shared" si="45"/>
        <v>0</v>
      </c>
      <c r="S174" s="159">
        <f>IF(M174=0,0,IF(BE174&lt;Parameters!$B$28,"Not Cap.",BR174))</f>
        <v>0</v>
      </c>
      <c r="T174" s="25"/>
      <c r="U174" s="216"/>
      <c r="V174" s="217"/>
      <c r="W174" s="217"/>
      <c r="X174" s="217"/>
      <c r="Y174" s="217"/>
      <c r="Z174" s="217"/>
      <c r="AA174" s="70"/>
      <c r="AB174" s="252" t="str">
        <f t="shared" si="46"/>
        <v/>
      </c>
      <c r="AC174" s="253" t="str">
        <f t="shared" si="47"/>
        <v/>
      </c>
      <c r="AD174" s="253" t="str">
        <f>IF(H174&lt;=Parameters!$H$32,N174,"Not S.L.")</f>
        <v/>
      </c>
      <c r="AE174" s="253" t="str">
        <f t="shared" si="48"/>
        <v/>
      </c>
      <c r="AF174" s="70"/>
      <c r="AG174" s="70"/>
      <c r="AH174" s="70"/>
      <c r="AI174" s="70"/>
      <c r="AJ174" s="70"/>
      <c r="AK174" s="70"/>
      <c r="AL174" s="70"/>
      <c r="AM174" s="70"/>
      <c r="AN174" s="70"/>
      <c r="AO174" s="70"/>
      <c r="AP174" s="70"/>
      <c r="AQ174" s="70"/>
      <c r="AR174" s="70"/>
      <c r="AS174" s="70"/>
      <c r="AT174" s="70"/>
      <c r="AU174" s="70"/>
      <c r="AV174" s="70"/>
      <c r="AW174" s="70"/>
      <c r="AX174" s="70"/>
      <c r="AY174" s="70"/>
      <c r="AZ174" s="70"/>
      <c r="BA174" s="70"/>
      <c r="BC174" s="42" t="str">
        <f>IF(E174="F",(A174*D174),IF(E174="c",(J174*((100+Parameters!$C$13)/100)^M174),IF(E174="h",(J174*((100+Parameters!$C$13)/100)^M174),"")))</f>
        <v/>
      </c>
      <c r="BD174" s="231"/>
      <c r="BE174" s="144" t="str">
        <f>IF(E174="F",(A174*D174*F174),IF(E174="c",((A174*D174*F174)*((100+Parameters!$C$13)/100)^M174),IF(E174="h",((J174)*((100+Parameters!$C$13)/100)^M174),"")))</f>
        <v/>
      </c>
      <c r="BF174" s="69">
        <f t="shared" si="49"/>
        <v>0</v>
      </c>
      <c r="BG174" s="1"/>
      <c r="BH174" s="2">
        <f t="shared" si="50"/>
        <v>0</v>
      </c>
      <c r="BI174" s="2">
        <f t="shared" si="51"/>
        <v>0</v>
      </c>
      <c r="BJ174" s="2">
        <f t="shared" si="52"/>
        <v>0</v>
      </c>
      <c r="BL174" s="164" t="str">
        <f t="shared" si="53"/>
        <v/>
      </c>
      <c r="BM174" s="164" t="str">
        <f t="shared" si="54"/>
        <v/>
      </c>
      <c r="BN174" s="164" t="str">
        <f t="shared" si="55"/>
        <v/>
      </c>
      <c r="BO174" s="164" t="str">
        <f t="shared" si="56"/>
        <v/>
      </c>
      <c r="BP174" s="164" t="str">
        <f t="shared" si="57"/>
        <v/>
      </c>
      <c r="BQ174" s="164"/>
      <c r="BR174" s="164">
        <f>IF(A174="",0,((PMT(Parameters!$C$11/100,M174,,(N174*O174))*-1)-(R174/M174)))</f>
        <v>0</v>
      </c>
    </row>
    <row r="175" spans="1:70" ht="16.5" customHeight="1" x14ac:dyDescent="0.2">
      <c r="A175" s="195"/>
      <c r="B175" s="327" t="str">
        <f>IF('Asset Management'!B173="","",'Asset Management'!B173)</f>
        <v/>
      </c>
      <c r="C175" s="326" t="str">
        <f>IF('Asset Management'!C173="","",'Asset Management'!C173)</f>
        <v/>
      </c>
      <c r="D175" s="89"/>
      <c r="E175" s="88"/>
      <c r="F175" s="229">
        <v>1</v>
      </c>
      <c r="G175" s="90" t="str">
        <f>IF(E175="C",(A175*D175*F175*((100-Parameters!$C$12)/100)^I175),IF(E175="H",(A175*D175*F175),IF(E175="F",(A175*D175*F175*((100-Parameters!$C$12)/100)^I175),"")))</f>
        <v/>
      </c>
      <c r="H175" s="91"/>
      <c r="I175" s="92" t="str">
        <f t="shared" si="41"/>
        <v/>
      </c>
      <c r="J175" s="92" t="str">
        <f>IF(E175="H",(A175*D175*F175*((100+Parameters!$C$12)/100)^I175),IF(E175="C",(A175*D175*F175),IF(E175="F",(A175*D175*F175*((100-Parameters!$C$13)/100)^M175),"")))</f>
        <v/>
      </c>
      <c r="K175" s="92" t="str">
        <f t="shared" si="42"/>
        <v/>
      </c>
      <c r="L175" s="92" t="str">
        <f>IF('Asset Management'!J173="","",'Asset Management'!J173)</f>
        <v/>
      </c>
      <c r="M175" s="91"/>
      <c r="N175" s="92" t="str">
        <f t="shared" si="43"/>
        <v/>
      </c>
      <c r="O175" s="86">
        <f>IF(BE175&lt;&gt;"",VLOOKUP(BE175,Parameters!$A$22:$D$26,3),0)</f>
        <v>0</v>
      </c>
      <c r="P175" s="86">
        <f>IF(BE175&lt;&gt;"",VLOOKUP(BE175,Parameters!$A$22:$D$26,4),0)</f>
        <v>0</v>
      </c>
      <c r="Q175" s="190">
        <f t="shared" si="44"/>
        <v>1</v>
      </c>
      <c r="R175" s="159">
        <f t="shared" si="45"/>
        <v>0</v>
      </c>
      <c r="S175" s="159">
        <f>IF(M175=0,0,IF(BE175&lt;Parameters!$B$28,"Not Cap.",BR175))</f>
        <v>0</v>
      </c>
      <c r="T175" s="25"/>
      <c r="U175" s="216"/>
      <c r="V175" s="217"/>
      <c r="W175" s="217"/>
      <c r="X175" s="217"/>
      <c r="Y175" s="217"/>
      <c r="Z175" s="217"/>
      <c r="AA175" s="70"/>
      <c r="AB175" s="252" t="str">
        <f t="shared" si="46"/>
        <v/>
      </c>
      <c r="AC175" s="253" t="str">
        <f t="shared" si="47"/>
        <v/>
      </c>
      <c r="AD175" s="253" t="str">
        <f>IF(H175&lt;=Parameters!$H$32,N175,"Not S.L.")</f>
        <v/>
      </c>
      <c r="AE175" s="253" t="str">
        <f t="shared" si="48"/>
        <v/>
      </c>
      <c r="AF175" s="70"/>
      <c r="AG175" s="70"/>
      <c r="AH175" s="70"/>
      <c r="AI175" s="70"/>
      <c r="AJ175" s="70"/>
      <c r="AK175" s="70"/>
      <c r="AL175" s="70"/>
      <c r="AM175" s="70"/>
      <c r="AN175" s="70"/>
      <c r="AO175" s="70"/>
      <c r="AP175" s="70"/>
      <c r="AQ175" s="70"/>
      <c r="AR175" s="70"/>
      <c r="AS175" s="70"/>
      <c r="AT175" s="70"/>
      <c r="AU175" s="70"/>
      <c r="AV175" s="70"/>
      <c r="AW175" s="70"/>
      <c r="AX175" s="70"/>
      <c r="AY175" s="70"/>
      <c r="AZ175" s="70"/>
      <c r="BA175" s="70"/>
      <c r="BC175" s="42" t="str">
        <f>IF(E175="F",(A175*D175),IF(E175="c",(J175*((100+Parameters!$C$13)/100)^M175),IF(E175="h",(J175*((100+Parameters!$C$13)/100)^M175),"")))</f>
        <v/>
      </c>
      <c r="BD175" s="231"/>
      <c r="BE175" s="144" t="str">
        <f>IF(E175="F",(A175*D175*F175),IF(E175="c",((A175*D175*F175)*((100+Parameters!$C$13)/100)^M175),IF(E175="h",((J175)*((100+Parameters!$C$13)/100)^M175),"")))</f>
        <v/>
      </c>
      <c r="BF175" s="69">
        <f t="shared" si="49"/>
        <v>0</v>
      </c>
      <c r="BG175" s="1"/>
      <c r="BH175" s="2">
        <f t="shared" si="50"/>
        <v>0</v>
      </c>
      <c r="BI175" s="2">
        <f t="shared" si="51"/>
        <v>0</v>
      </c>
      <c r="BJ175" s="2">
        <f t="shared" si="52"/>
        <v>0</v>
      </c>
      <c r="BL175" s="164" t="str">
        <f t="shared" si="53"/>
        <v/>
      </c>
      <c r="BM175" s="164" t="str">
        <f t="shared" si="54"/>
        <v/>
      </c>
      <c r="BN175" s="164" t="str">
        <f t="shared" si="55"/>
        <v/>
      </c>
      <c r="BO175" s="164" t="str">
        <f t="shared" si="56"/>
        <v/>
      </c>
      <c r="BP175" s="164" t="str">
        <f t="shared" si="57"/>
        <v/>
      </c>
      <c r="BQ175" s="164"/>
      <c r="BR175" s="164">
        <f>IF(A175="",0,((PMT(Parameters!$C$11/100,M175,,(N175*O175))*-1)-(R175/M175)))</f>
        <v>0</v>
      </c>
    </row>
    <row r="176" spans="1:70" ht="16.5" customHeight="1" x14ac:dyDescent="0.2">
      <c r="A176" s="195"/>
      <c r="B176" s="327" t="str">
        <f>IF('Asset Management'!B174="","",'Asset Management'!B174)</f>
        <v/>
      </c>
      <c r="C176" s="326" t="str">
        <f>IF('Asset Management'!C174="","",'Asset Management'!C174)</f>
        <v/>
      </c>
      <c r="D176" s="89"/>
      <c r="E176" s="88"/>
      <c r="F176" s="229">
        <v>1</v>
      </c>
      <c r="G176" s="90" t="str">
        <f>IF(E176="C",(A176*D176*F176*((100-Parameters!$C$12)/100)^I176),IF(E176="H",(A176*D176*F176),IF(E176="F",(A176*D176*F176*((100-Parameters!$C$12)/100)^I176),"")))</f>
        <v/>
      </c>
      <c r="H176" s="91"/>
      <c r="I176" s="92" t="str">
        <f t="shared" si="41"/>
        <v/>
      </c>
      <c r="J176" s="92" t="str">
        <f>IF(E176="H",(A176*D176*F176*((100+Parameters!$C$12)/100)^I176),IF(E176="C",(A176*D176*F176),IF(E176="F",(A176*D176*F176*((100-Parameters!$C$13)/100)^M176),"")))</f>
        <v/>
      </c>
      <c r="K176" s="92" t="str">
        <f t="shared" si="42"/>
        <v/>
      </c>
      <c r="L176" s="92" t="str">
        <f>IF('Asset Management'!J174="","",'Asset Management'!J174)</f>
        <v/>
      </c>
      <c r="M176" s="91"/>
      <c r="N176" s="92" t="str">
        <f t="shared" si="43"/>
        <v/>
      </c>
      <c r="O176" s="86">
        <f>IF(BE176&lt;&gt;"",VLOOKUP(BE176,Parameters!$A$22:$D$26,3),0)</f>
        <v>0</v>
      </c>
      <c r="P176" s="86">
        <f>IF(BE176&lt;&gt;"",VLOOKUP(BE176,Parameters!$A$22:$D$26,4),0)</f>
        <v>0</v>
      </c>
      <c r="Q176" s="190">
        <f t="shared" si="44"/>
        <v>1</v>
      </c>
      <c r="R176" s="159">
        <f t="shared" si="45"/>
        <v>0</v>
      </c>
      <c r="S176" s="159">
        <f>IF(M176=0,0,IF(BE176&lt;Parameters!$B$28,"Not Cap.",BR176))</f>
        <v>0</v>
      </c>
      <c r="T176" s="25"/>
      <c r="U176" s="216"/>
      <c r="V176" s="217"/>
      <c r="W176" s="217"/>
      <c r="X176" s="217"/>
      <c r="Y176" s="217"/>
      <c r="Z176" s="217"/>
      <c r="AA176" s="70"/>
      <c r="AB176" s="252" t="str">
        <f t="shared" si="46"/>
        <v/>
      </c>
      <c r="AC176" s="253" t="str">
        <f t="shared" si="47"/>
        <v/>
      </c>
      <c r="AD176" s="253" t="str">
        <f>IF(H176&lt;=Parameters!$H$32,N176,"Not S.L.")</f>
        <v/>
      </c>
      <c r="AE176" s="253" t="str">
        <f t="shared" si="48"/>
        <v/>
      </c>
      <c r="AF176" s="70"/>
      <c r="AG176" s="70"/>
      <c r="AH176" s="70"/>
      <c r="AI176" s="70"/>
      <c r="AJ176" s="70"/>
      <c r="AK176" s="70"/>
      <c r="AL176" s="70"/>
      <c r="AM176" s="70"/>
      <c r="AN176" s="70"/>
      <c r="AO176" s="70"/>
      <c r="AP176" s="70"/>
      <c r="AQ176" s="70"/>
      <c r="AR176" s="70"/>
      <c r="AS176" s="70"/>
      <c r="AT176" s="70"/>
      <c r="AU176" s="70"/>
      <c r="AV176" s="70"/>
      <c r="AW176" s="70"/>
      <c r="AX176" s="70"/>
      <c r="AY176" s="70"/>
      <c r="AZ176" s="70"/>
      <c r="BA176" s="70"/>
      <c r="BC176" s="42" t="str">
        <f>IF(E176="F",(A176*D176),IF(E176="c",(J176*((100+Parameters!$C$13)/100)^M176),IF(E176="h",(J176*((100+Parameters!$C$13)/100)^M176),"")))</f>
        <v/>
      </c>
      <c r="BD176" s="231"/>
      <c r="BE176" s="144" t="str">
        <f>IF(E176="F",(A176*D176*F176),IF(E176="c",((A176*D176*F176)*((100+Parameters!$C$13)/100)^M176),IF(E176="h",((J176)*((100+Parameters!$C$13)/100)^M176),"")))</f>
        <v/>
      </c>
      <c r="BF176" s="69">
        <f t="shared" si="49"/>
        <v>0</v>
      </c>
      <c r="BG176" s="1"/>
      <c r="BH176" s="2">
        <f t="shared" si="50"/>
        <v>0</v>
      </c>
      <c r="BI176" s="2">
        <f t="shared" si="51"/>
        <v>0</v>
      </c>
      <c r="BJ176" s="2">
        <f t="shared" si="52"/>
        <v>0</v>
      </c>
      <c r="BL176" s="164" t="str">
        <f t="shared" si="53"/>
        <v/>
      </c>
      <c r="BM176" s="164" t="str">
        <f t="shared" si="54"/>
        <v/>
      </c>
      <c r="BN176" s="164" t="str">
        <f t="shared" si="55"/>
        <v/>
      </c>
      <c r="BO176" s="164" t="str">
        <f t="shared" si="56"/>
        <v/>
      </c>
      <c r="BP176" s="164" t="str">
        <f t="shared" si="57"/>
        <v/>
      </c>
      <c r="BQ176" s="164"/>
      <c r="BR176" s="164">
        <f>IF(A176="",0,((PMT(Parameters!$C$11/100,M176,,(N176*O176))*-1)-(R176/M176)))</f>
        <v>0</v>
      </c>
    </row>
    <row r="177" spans="1:70" ht="16.5" customHeight="1" x14ac:dyDescent="0.2">
      <c r="A177" s="195"/>
      <c r="B177" s="327" t="str">
        <f>IF('Asset Management'!B175="","",'Asset Management'!B175)</f>
        <v/>
      </c>
      <c r="C177" s="326" t="str">
        <f>IF('Asset Management'!C175="","",'Asset Management'!C175)</f>
        <v/>
      </c>
      <c r="D177" s="89"/>
      <c r="E177" s="88"/>
      <c r="F177" s="229">
        <v>1</v>
      </c>
      <c r="G177" s="90" t="str">
        <f>IF(E177="C",(A177*D177*F177*((100-Parameters!$C$12)/100)^I177),IF(E177="H",(A177*D177*F177),IF(E177="F",(A177*D177*F177*((100-Parameters!$C$12)/100)^I177),"")))</f>
        <v/>
      </c>
      <c r="H177" s="91"/>
      <c r="I177" s="92" t="str">
        <f t="shared" si="41"/>
        <v/>
      </c>
      <c r="J177" s="92" t="str">
        <f>IF(E177="H",(A177*D177*F177*((100+Parameters!$C$12)/100)^I177),IF(E177="C",(A177*D177*F177),IF(E177="F",(A177*D177*F177*((100-Parameters!$C$13)/100)^M177),"")))</f>
        <v/>
      </c>
      <c r="K177" s="92" t="str">
        <f t="shared" si="42"/>
        <v/>
      </c>
      <c r="L177" s="92" t="str">
        <f>IF('Asset Management'!J175="","",'Asset Management'!J175)</f>
        <v/>
      </c>
      <c r="M177" s="91"/>
      <c r="N177" s="92" t="str">
        <f t="shared" si="43"/>
        <v/>
      </c>
      <c r="O177" s="86">
        <f>IF(BE177&lt;&gt;"",VLOOKUP(BE177,Parameters!$A$22:$D$26,3),0)</f>
        <v>0</v>
      </c>
      <c r="P177" s="86">
        <f>IF(BE177&lt;&gt;"",VLOOKUP(BE177,Parameters!$A$22:$D$26,4),0)</f>
        <v>0</v>
      </c>
      <c r="Q177" s="190">
        <f t="shared" si="44"/>
        <v>1</v>
      </c>
      <c r="R177" s="159">
        <f t="shared" si="45"/>
        <v>0</v>
      </c>
      <c r="S177" s="159">
        <f>IF(M177=0,0,IF(BE177&lt;Parameters!$B$28,"Not Cap.",BR177))</f>
        <v>0</v>
      </c>
      <c r="T177" s="25"/>
      <c r="U177" s="216"/>
      <c r="V177" s="217"/>
      <c r="W177" s="217"/>
      <c r="X177" s="217"/>
      <c r="Y177" s="217"/>
      <c r="Z177" s="217"/>
      <c r="AA177" s="70"/>
      <c r="AB177" s="252" t="str">
        <f t="shared" si="46"/>
        <v/>
      </c>
      <c r="AC177" s="253" t="str">
        <f t="shared" si="47"/>
        <v/>
      </c>
      <c r="AD177" s="253" t="str">
        <f>IF(H177&lt;=Parameters!$H$32,N177,"Not S.L.")</f>
        <v/>
      </c>
      <c r="AE177" s="253" t="str">
        <f t="shared" si="48"/>
        <v/>
      </c>
      <c r="AF177" s="70"/>
      <c r="AG177" s="70"/>
      <c r="AH177" s="70"/>
      <c r="AI177" s="70"/>
      <c r="AJ177" s="70"/>
      <c r="AK177" s="70"/>
      <c r="AL177" s="70"/>
      <c r="AM177" s="70"/>
      <c r="AN177" s="70"/>
      <c r="AO177" s="70"/>
      <c r="AP177" s="70"/>
      <c r="AQ177" s="70"/>
      <c r="AR177" s="70"/>
      <c r="AS177" s="70"/>
      <c r="AT177" s="70"/>
      <c r="AU177" s="70"/>
      <c r="AV177" s="70"/>
      <c r="AW177" s="70"/>
      <c r="AX177" s="70"/>
      <c r="AY177" s="70"/>
      <c r="AZ177" s="70"/>
      <c r="BA177" s="70"/>
      <c r="BC177" s="42" t="str">
        <f>IF(E177="F",(A177*D177),IF(E177="c",(J177*((100+Parameters!$C$13)/100)^M177),IF(E177="h",(J177*((100+Parameters!$C$13)/100)^M177),"")))</f>
        <v/>
      </c>
      <c r="BD177" s="231"/>
      <c r="BE177" s="144" t="str">
        <f>IF(E177="F",(A177*D177*F177),IF(E177="c",((A177*D177*F177)*((100+Parameters!$C$13)/100)^M177),IF(E177="h",((J177)*((100+Parameters!$C$13)/100)^M177),"")))</f>
        <v/>
      </c>
      <c r="BF177" s="69">
        <f t="shared" si="49"/>
        <v>0</v>
      </c>
      <c r="BG177" s="1"/>
      <c r="BH177" s="2">
        <f t="shared" si="50"/>
        <v>0</v>
      </c>
      <c r="BI177" s="2">
        <f t="shared" si="51"/>
        <v>0</v>
      </c>
      <c r="BJ177" s="2">
        <f t="shared" si="52"/>
        <v>0</v>
      </c>
      <c r="BL177" s="164" t="str">
        <f t="shared" si="53"/>
        <v/>
      </c>
      <c r="BM177" s="164" t="str">
        <f t="shared" si="54"/>
        <v/>
      </c>
      <c r="BN177" s="164" t="str">
        <f t="shared" si="55"/>
        <v/>
      </c>
      <c r="BO177" s="164" t="str">
        <f t="shared" si="56"/>
        <v/>
      </c>
      <c r="BP177" s="164" t="str">
        <f t="shared" si="57"/>
        <v/>
      </c>
      <c r="BQ177" s="164"/>
      <c r="BR177" s="164">
        <f>IF(A177="",0,((PMT(Parameters!$C$11/100,M177,,(N177*O177))*-1)-(R177/M177)))</f>
        <v>0</v>
      </c>
    </row>
    <row r="178" spans="1:70" ht="16.5" customHeight="1" x14ac:dyDescent="0.2">
      <c r="A178" s="195"/>
      <c r="B178" s="327" t="str">
        <f>IF('Asset Management'!B176="","",'Asset Management'!B176)</f>
        <v/>
      </c>
      <c r="C178" s="326" t="str">
        <f>IF('Asset Management'!C176="","",'Asset Management'!C176)</f>
        <v/>
      </c>
      <c r="D178" s="89"/>
      <c r="E178" s="88"/>
      <c r="F178" s="229">
        <v>1</v>
      </c>
      <c r="G178" s="90" t="str">
        <f>IF(E178="C",(A178*D178*F178*((100-Parameters!$C$12)/100)^I178),IF(E178="H",(A178*D178*F178),IF(E178="F",(A178*D178*F178*((100-Parameters!$C$12)/100)^I178),"")))</f>
        <v/>
      </c>
      <c r="H178" s="91"/>
      <c r="I178" s="92" t="str">
        <f t="shared" si="41"/>
        <v/>
      </c>
      <c r="J178" s="92" t="str">
        <f>IF(E178="H",(A178*D178*F178*((100+Parameters!$C$12)/100)^I178),IF(E178="C",(A178*D178*F178),IF(E178="F",(A178*D178*F178*((100-Parameters!$C$13)/100)^M178),"")))</f>
        <v/>
      </c>
      <c r="K178" s="92" t="str">
        <f t="shared" si="42"/>
        <v/>
      </c>
      <c r="L178" s="92" t="str">
        <f>IF('Asset Management'!J176="","",'Asset Management'!J176)</f>
        <v/>
      </c>
      <c r="M178" s="91"/>
      <c r="N178" s="92" t="str">
        <f t="shared" si="43"/>
        <v/>
      </c>
      <c r="O178" s="86">
        <f>IF(BE178&lt;&gt;"",VLOOKUP(BE178,Parameters!$A$22:$D$26,3),0)</f>
        <v>0</v>
      </c>
      <c r="P178" s="86">
        <f>IF(BE178&lt;&gt;"",VLOOKUP(BE178,Parameters!$A$22:$D$26,4),0)</f>
        <v>0</v>
      </c>
      <c r="Q178" s="190">
        <f t="shared" si="44"/>
        <v>1</v>
      </c>
      <c r="R178" s="159">
        <f t="shared" si="45"/>
        <v>0</v>
      </c>
      <c r="S178" s="159">
        <f>IF(M178=0,0,IF(BE178&lt;Parameters!$B$28,"Not Cap.",BR178))</f>
        <v>0</v>
      </c>
      <c r="T178" s="25"/>
      <c r="U178" s="216"/>
      <c r="V178" s="217"/>
      <c r="W178" s="217"/>
      <c r="X178" s="217"/>
      <c r="Y178" s="217"/>
      <c r="Z178" s="217"/>
      <c r="AA178" s="70"/>
      <c r="AB178" s="252" t="str">
        <f t="shared" si="46"/>
        <v/>
      </c>
      <c r="AC178" s="253" t="str">
        <f t="shared" si="47"/>
        <v/>
      </c>
      <c r="AD178" s="253" t="str">
        <f>IF(H178&lt;=Parameters!$H$32,N178,"Not S.L.")</f>
        <v/>
      </c>
      <c r="AE178" s="253" t="str">
        <f t="shared" si="48"/>
        <v/>
      </c>
      <c r="AF178" s="70"/>
      <c r="AG178" s="70"/>
      <c r="AH178" s="70"/>
      <c r="AI178" s="70"/>
      <c r="AJ178" s="70"/>
      <c r="AK178" s="70"/>
      <c r="AL178" s="70"/>
      <c r="AM178" s="70"/>
      <c r="AN178" s="70"/>
      <c r="AO178" s="70"/>
      <c r="AP178" s="70"/>
      <c r="AQ178" s="70"/>
      <c r="AR178" s="70"/>
      <c r="AS178" s="70"/>
      <c r="AT178" s="70"/>
      <c r="AU178" s="70"/>
      <c r="AV178" s="70"/>
      <c r="AW178" s="70"/>
      <c r="AX178" s="70"/>
      <c r="AY178" s="70"/>
      <c r="AZ178" s="70"/>
      <c r="BA178" s="70"/>
      <c r="BC178" s="42" t="str">
        <f>IF(E178="F",(A178*D178),IF(E178="c",(J178*((100+Parameters!$C$13)/100)^M178),IF(E178="h",(J178*((100+Parameters!$C$13)/100)^M178),"")))</f>
        <v/>
      </c>
      <c r="BD178" s="231"/>
      <c r="BE178" s="144" t="str">
        <f>IF(E178="F",(A178*D178*F178),IF(E178="c",((A178*D178*F178)*((100+Parameters!$C$13)/100)^M178),IF(E178="h",((J178)*((100+Parameters!$C$13)/100)^M178),"")))</f>
        <v/>
      </c>
      <c r="BF178" s="69">
        <f t="shared" si="49"/>
        <v>0</v>
      </c>
      <c r="BG178" s="1"/>
      <c r="BH178" s="2">
        <f t="shared" si="50"/>
        <v>0</v>
      </c>
      <c r="BI178" s="2">
        <f t="shared" si="51"/>
        <v>0</v>
      </c>
      <c r="BJ178" s="2">
        <f t="shared" si="52"/>
        <v>0</v>
      </c>
      <c r="BL178" s="164" t="str">
        <f t="shared" si="53"/>
        <v/>
      </c>
      <c r="BM178" s="164" t="str">
        <f t="shared" si="54"/>
        <v/>
      </c>
      <c r="BN178" s="164" t="str">
        <f t="shared" si="55"/>
        <v/>
      </c>
      <c r="BO178" s="164" t="str">
        <f t="shared" si="56"/>
        <v/>
      </c>
      <c r="BP178" s="164" t="str">
        <f t="shared" si="57"/>
        <v/>
      </c>
      <c r="BQ178" s="164"/>
      <c r="BR178" s="164">
        <f>IF(A178="",0,((PMT(Parameters!$C$11/100,M178,,(N178*O178))*-1)-(R178/M178)))</f>
        <v>0</v>
      </c>
    </row>
    <row r="179" spans="1:70" ht="16.5" customHeight="1" x14ac:dyDescent="0.2">
      <c r="A179" s="195"/>
      <c r="B179" s="327" t="str">
        <f>IF('Asset Management'!B177="","",'Asset Management'!B177)</f>
        <v/>
      </c>
      <c r="C179" s="326" t="str">
        <f>IF('Asset Management'!C177="","",'Asset Management'!C177)</f>
        <v/>
      </c>
      <c r="D179" s="89"/>
      <c r="E179" s="88"/>
      <c r="F179" s="229">
        <v>1</v>
      </c>
      <c r="G179" s="90" t="str">
        <f>IF(E179="C",(A179*D179*F179*((100-Parameters!$C$12)/100)^I179),IF(E179="H",(A179*D179*F179),IF(E179="F",(A179*D179*F179*((100-Parameters!$C$12)/100)^I179),"")))</f>
        <v/>
      </c>
      <c r="H179" s="91"/>
      <c r="I179" s="92" t="str">
        <f t="shared" si="41"/>
        <v/>
      </c>
      <c r="J179" s="92" t="str">
        <f>IF(E179="H",(A179*D179*F179*((100+Parameters!$C$12)/100)^I179),IF(E179="C",(A179*D179*F179),IF(E179="F",(A179*D179*F179*((100-Parameters!$C$13)/100)^M179),"")))</f>
        <v/>
      </c>
      <c r="K179" s="92" t="str">
        <f t="shared" si="42"/>
        <v/>
      </c>
      <c r="L179" s="92" t="str">
        <f>IF('Asset Management'!J177="","",'Asset Management'!J177)</f>
        <v/>
      </c>
      <c r="M179" s="91"/>
      <c r="N179" s="92" t="str">
        <f t="shared" si="43"/>
        <v/>
      </c>
      <c r="O179" s="86">
        <f>IF(BE179&lt;&gt;"",VLOOKUP(BE179,Parameters!$A$22:$D$26,3),0)</f>
        <v>0</v>
      </c>
      <c r="P179" s="86">
        <f>IF(BE179&lt;&gt;"",VLOOKUP(BE179,Parameters!$A$22:$D$26,4),0)</f>
        <v>0</v>
      </c>
      <c r="Q179" s="190">
        <f t="shared" si="44"/>
        <v>1</v>
      </c>
      <c r="R179" s="159">
        <f t="shared" si="45"/>
        <v>0</v>
      </c>
      <c r="S179" s="159">
        <f>IF(M179=0,0,IF(BE179&lt;Parameters!$B$28,"Not Cap.",BR179))</f>
        <v>0</v>
      </c>
      <c r="T179" s="25"/>
      <c r="U179" s="216"/>
      <c r="V179" s="217"/>
      <c r="W179" s="217"/>
      <c r="X179" s="217"/>
      <c r="Y179" s="217"/>
      <c r="Z179" s="217"/>
      <c r="AA179" s="70"/>
      <c r="AB179" s="252" t="str">
        <f t="shared" si="46"/>
        <v/>
      </c>
      <c r="AC179" s="253" t="str">
        <f t="shared" si="47"/>
        <v/>
      </c>
      <c r="AD179" s="253" t="str">
        <f>IF(H179&lt;=Parameters!$H$32,N179,"Not S.L.")</f>
        <v/>
      </c>
      <c r="AE179" s="253" t="str">
        <f t="shared" si="48"/>
        <v/>
      </c>
      <c r="AF179" s="70"/>
      <c r="AG179" s="70"/>
      <c r="AH179" s="70"/>
      <c r="AI179" s="70"/>
      <c r="AJ179" s="70"/>
      <c r="AK179" s="70"/>
      <c r="AL179" s="70"/>
      <c r="AM179" s="70"/>
      <c r="AN179" s="70"/>
      <c r="AO179" s="70"/>
      <c r="AP179" s="70"/>
      <c r="AQ179" s="70"/>
      <c r="AR179" s="70"/>
      <c r="AS179" s="70"/>
      <c r="AT179" s="70"/>
      <c r="AU179" s="70"/>
      <c r="AV179" s="70"/>
      <c r="AW179" s="70"/>
      <c r="AX179" s="70"/>
      <c r="AY179" s="70"/>
      <c r="AZ179" s="70"/>
      <c r="BA179" s="70"/>
      <c r="BC179" s="42" t="str">
        <f>IF(E179="F",(A179*D179),IF(E179="c",(J179*((100+Parameters!$C$13)/100)^M179),IF(E179="h",(J179*((100+Parameters!$C$13)/100)^M179),"")))</f>
        <v/>
      </c>
      <c r="BD179" s="231"/>
      <c r="BE179" s="144" t="str">
        <f>IF(E179="F",(A179*D179*F179),IF(E179="c",((A179*D179*F179)*((100+Parameters!$C$13)/100)^M179),IF(E179="h",((J179)*((100+Parameters!$C$13)/100)^M179),"")))</f>
        <v/>
      </c>
      <c r="BF179" s="69">
        <f t="shared" si="49"/>
        <v>0</v>
      </c>
      <c r="BG179" s="1"/>
      <c r="BH179" s="2">
        <f t="shared" si="50"/>
        <v>0</v>
      </c>
      <c r="BI179" s="2">
        <f t="shared" si="51"/>
        <v>0</v>
      </c>
      <c r="BJ179" s="2">
        <f t="shared" si="52"/>
        <v>0</v>
      </c>
      <c r="BL179" s="164" t="str">
        <f t="shared" si="53"/>
        <v/>
      </c>
      <c r="BM179" s="164" t="str">
        <f t="shared" si="54"/>
        <v/>
      </c>
      <c r="BN179" s="164" t="str">
        <f t="shared" si="55"/>
        <v/>
      </c>
      <c r="BO179" s="164" t="str">
        <f t="shared" si="56"/>
        <v/>
      </c>
      <c r="BP179" s="164" t="str">
        <f t="shared" si="57"/>
        <v/>
      </c>
      <c r="BQ179" s="164"/>
      <c r="BR179" s="164">
        <f>IF(A179="",0,((PMT(Parameters!$C$11/100,M179,,(N179*O179))*-1)-(R179/M179)))</f>
        <v>0</v>
      </c>
    </row>
    <row r="180" spans="1:70" ht="16.5" customHeight="1" x14ac:dyDescent="0.2">
      <c r="A180" s="195"/>
      <c r="B180" s="327" t="str">
        <f>IF('Asset Management'!B178="","",'Asset Management'!B178)</f>
        <v/>
      </c>
      <c r="C180" s="326" t="str">
        <f>IF('Asset Management'!C178="","",'Asset Management'!C178)</f>
        <v/>
      </c>
      <c r="D180" s="89"/>
      <c r="E180" s="88"/>
      <c r="F180" s="229">
        <v>1</v>
      </c>
      <c r="G180" s="90" t="str">
        <f>IF(E180="C",(A180*D180*F180*((100-Parameters!$C$12)/100)^I180),IF(E180="H",(A180*D180*F180),IF(E180="F",(A180*D180*F180*((100-Parameters!$C$12)/100)^I180),"")))</f>
        <v/>
      </c>
      <c r="H180" s="91"/>
      <c r="I180" s="92" t="str">
        <f t="shared" si="41"/>
        <v/>
      </c>
      <c r="J180" s="92" t="str">
        <f>IF(E180="H",(A180*D180*F180*((100+Parameters!$C$12)/100)^I180),IF(E180="C",(A180*D180*F180),IF(E180="F",(A180*D180*F180*((100-Parameters!$C$13)/100)^M180),"")))</f>
        <v/>
      </c>
      <c r="K180" s="92" t="str">
        <f t="shared" si="42"/>
        <v/>
      </c>
      <c r="L180" s="92" t="str">
        <f>IF('Asset Management'!J178="","",'Asset Management'!J178)</f>
        <v/>
      </c>
      <c r="M180" s="91"/>
      <c r="N180" s="92" t="str">
        <f t="shared" si="43"/>
        <v/>
      </c>
      <c r="O180" s="86">
        <f>IF(BE180&lt;&gt;"",VLOOKUP(BE180,Parameters!$A$22:$D$26,3),0)</f>
        <v>0</v>
      </c>
      <c r="P180" s="86">
        <f>IF(BE180&lt;&gt;"",VLOOKUP(BE180,Parameters!$A$22:$D$26,4),0)</f>
        <v>0</v>
      </c>
      <c r="Q180" s="190">
        <f t="shared" si="44"/>
        <v>1</v>
      </c>
      <c r="R180" s="159">
        <f t="shared" si="45"/>
        <v>0</v>
      </c>
      <c r="S180" s="159">
        <f>IF(M180=0,0,IF(BE180&lt;Parameters!$B$28,"Not Cap.",BR180))</f>
        <v>0</v>
      </c>
      <c r="T180" s="25"/>
      <c r="U180" s="216"/>
      <c r="V180" s="217"/>
      <c r="W180" s="217"/>
      <c r="X180" s="217"/>
      <c r="Y180" s="217"/>
      <c r="Z180" s="217"/>
      <c r="AA180" s="70"/>
      <c r="AB180" s="252" t="str">
        <f t="shared" si="46"/>
        <v/>
      </c>
      <c r="AC180" s="253" t="str">
        <f t="shared" si="47"/>
        <v/>
      </c>
      <c r="AD180" s="253" t="str">
        <f>IF(H180&lt;=Parameters!$H$32,N180,"Not S.L.")</f>
        <v/>
      </c>
      <c r="AE180" s="253" t="str">
        <f t="shared" si="48"/>
        <v/>
      </c>
      <c r="AF180" s="70"/>
      <c r="AG180" s="70"/>
      <c r="AH180" s="70"/>
      <c r="AI180" s="70"/>
      <c r="AJ180" s="70"/>
      <c r="AK180" s="70"/>
      <c r="AL180" s="70"/>
      <c r="AM180" s="70"/>
      <c r="AN180" s="70"/>
      <c r="AO180" s="70"/>
      <c r="AP180" s="70"/>
      <c r="AQ180" s="70"/>
      <c r="AR180" s="70"/>
      <c r="AS180" s="70"/>
      <c r="AT180" s="70"/>
      <c r="AU180" s="70"/>
      <c r="AV180" s="70"/>
      <c r="AW180" s="70"/>
      <c r="AX180" s="70"/>
      <c r="AY180" s="70"/>
      <c r="AZ180" s="70"/>
      <c r="BA180" s="70"/>
      <c r="BC180" s="42" t="str">
        <f>IF(E180="F",(A180*D180),IF(E180="c",(J180*((100+Parameters!$C$13)/100)^M180),IF(E180="h",(J180*((100+Parameters!$C$13)/100)^M180),"")))</f>
        <v/>
      </c>
      <c r="BD180" s="231"/>
      <c r="BE180" s="144" t="str">
        <f>IF(E180="F",(A180*D180*F180),IF(E180="c",((A180*D180*F180)*((100+Parameters!$C$13)/100)^M180),IF(E180="h",((J180)*((100+Parameters!$C$13)/100)^M180),"")))</f>
        <v/>
      </c>
      <c r="BF180" s="69">
        <f t="shared" si="49"/>
        <v>0</v>
      </c>
      <c r="BG180" s="1"/>
      <c r="BH180" s="2">
        <f t="shared" si="50"/>
        <v>0</v>
      </c>
      <c r="BI180" s="2">
        <f t="shared" si="51"/>
        <v>0</v>
      </c>
      <c r="BJ180" s="2">
        <f t="shared" si="52"/>
        <v>0</v>
      </c>
      <c r="BL180" s="164" t="str">
        <f t="shared" si="53"/>
        <v/>
      </c>
      <c r="BM180" s="164" t="str">
        <f t="shared" si="54"/>
        <v/>
      </c>
      <c r="BN180" s="164" t="str">
        <f t="shared" si="55"/>
        <v/>
      </c>
      <c r="BO180" s="164" t="str">
        <f t="shared" si="56"/>
        <v/>
      </c>
      <c r="BP180" s="164" t="str">
        <f t="shared" si="57"/>
        <v/>
      </c>
      <c r="BQ180" s="164"/>
      <c r="BR180" s="164">
        <f>IF(A180="",0,((PMT(Parameters!$C$11/100,M180,,(N180*O180))*-1)-(R180/M180)))</f>
        <v>0</v>
      </c>
    </row>
    <row r="181" spans="1:70" ht="16.5" customHeight="1" x14ac:dyDescent="0.2">
      <c r="A181" s="195"/>
      <c r="B181" s="327" t="str">
        <f>IF('Asset Management'!B179="","",'Asset Management'!B179)</f>
        <v/>
      </c>
      <c r="C181" s="326" t="str">
        <f>IF('Asset Management'!C179="","",'Asset Management'!C179)</f>
        <v/>
      </c>
      <c r="D181" s="89"/>
      <c r="E181" s="88"/>
      <c r="F181" s="229">
        <v>1</v>
      </c>
      <c r="G181" s="90" t="str">
        <f>IF(E181="C",(A181*D181*F181*((100-Parameters!$C$12)/100)^I181),IF(E181="H",(A181*D181*F181),IF(E181="F",(A181*D181*F181*((100-Parameters!$C$12)/100)^I181),"")))</f>
        <v/>
      </c>
      <c r="H181" s="91"/>
      <c r="I181" s="92" t="str">
        <f t="shared" si="41"/>
        <v/>
      </c>
      <c r="J181" s="92" t="str">
        <f>IF(E181="H",(A181*D181*F181*((100+Parameters!$C$12)/100)^I181),IF(E181="C",(A181*D181*F181),IF(E181="F",(A181*D181*F181*((100-Parameters!$C$13)/100)^M181),"")))</f>
        <v/>
      </c>
      <c r="K181" s="92" t="str">
        <f t="shared" si="42"/>
        <v/>
      </c>
      <c r="L181" s="92" t="str">
        <f>IF('Asset Management'!J179="","",'Asset Management'!J179)</f>
        <v/>
      </c>
      <c r="M181" s="91"/>
      <c r="N181" s="92" t="str">
        <f t="shared" si="43"/>
        <v/>
      </c>
      <c r="O181" s="86">
        <f>IF(BE181&lt;&gt;"",VLOOKUP(BE181,Parameters!$A$22:$D$26,3),0)</f>
        <v>0</v>
      </c>
      <c r="P181" s="86">
        <f>IF(BE181&lt;&gt;"",VLOOKUP(BE181,Parameters!$A$22:$D$26,4),0)</f>
        <v>0</v>
      </c>
      <c r="Q181" s="190">
        <f t="shared" si="44"/>
        <v>1</v>
      </c>
      <c r="R181" s="159">
        <f t="shared" si="45"/>
        <v>0</v>
      </c>
      <c r="S181" s="159">
        <f>IF(M181=0,0,IF(BE181&lt;Parameters!$B$28,"Not Cap.",BR181))</f>
        <v>0</v>
      </c>
      <c r="T181" s="25"/>
      <c r="U181" s="216"/>
      <c r="V181" s="217"/>
      <c r="W181" s="217"/>
      <c r="X181" s="217"/>
      <c r="Y181" s="217"/>
      <c r="Z181" s="217"/>
      <c r="AA181" s="70"/>
      <c r="AB181" s="252" t="str">
        <f t="shared" si="46"/>
        <v/>
      </c>
      <c r="AC181" s="253" t="str">
        <f t="shared" si="47"/>
        <v/>
      </c>
      <c r="AD181" s="253" t="str">
        <f>IF(H181&lt;=Parameters!$H$32,N181,"Not S.L.")</f>
        <v/>
      </c>
      <c r="AE181" s="253" t="str">
        <f t="shared" si="48"/>
        <v/>
      </c>
      <c r="AF181" s="70"/>
      <c r="AG181" s="70"/>
      <c r="AH181" s="70"/>
      <c r="AI181" s="70"/>
      <c r="AJ181" s="70"/>
      <c r="AK181" s="70"/>
      <c r="AL181" s="70"/>
      <c r="AM181" s="70"/>
      <c r="AN181" s="70"/>
      <c r="AO181" s="70"/>
      <c r="AP181" s="70"/>
      <c r="AQ181" s="70"/>
      <c r="AR181" s="70"/>
      <c r="AS181" s="70"/>
      <c r="AT181" s="70"/>
      <c r="AU181" s="70"/>
      <c r="AV181" s="70"/>
      <c r="AW181" s="70"/>
      <c r="AX181" s="70"/>
      <c r="AY181" s="70"/>
      <c r="AZ181" s="70"/>
      <c r="BA181" s="70"/>
      <c r="BC181" s="42" t="str">
        <f>IF(E181="F",(A181*D181),IF(E181="c",(J181*((100+Parameters!$C$13)/100)^M181),IF(E181="h",(J181*((100+Parameters!$C$13)/100)^M181),"")))</f>
        <v/>
      </c>
      <c r="BD181" s="231"/>
      <c r="BE181" s="144" t="str">
        <f>IF(E181="F",(A181*D181*F181),IF(E181="c",((A181*D181*F181)*((100+Parameters!$C$13)/100)^M181),IF(E181="h",((J181)*((100+Parameters!$C$13)/100)^M181),"")))</f>
        <v/>
      </c>
      <c r="BF181" s="69">
        <f t="shared" si="49"/>
        <v>0</v>
      </c>
      <c r="BG181" s="1"/>
      <c r="BH181" s="2">
        <f t="shared" si="50"/>
        <v>0</v>
      </c>
      <c r="BI181" s="2">
        <f t="shared" si="51"/>
        <v>0</v>
      </c>
      <c r="BJ181" s="2">
        <f t="shared" si="52"/>
        <v>0</v>
      </c>
      <c r="BL181" s="164" t="str">
        <f t="shared" si="53"/>
        <v/>
      </c>
      <c r="BM181" s="164" t="str">
        <f t="shared" si="54"/>
        <v/>
      </c>
      <c r="BN181" s="164" t="str">
        <f t="shared" si="55"/>
        <v/>
      </c>
      <c r="BO181" s="164" t="str">
        <f t="shared" si="56"/>
        <v/>
      </c>
      <c r="BP181" s="164" t="str">
        <f t="shared" si="57"/>
        <v/>
      </c>
      <c r="BQ181" s="164"/>
      <c r="BR181" s="164">
        <f>IF(A181="",0,((PMT(Parameters!$C$11/100,M181,,(N181*O181))*-1)-(R181/M181)))</f>
        <v>0</v>
      </c>
    </row>
    <row r="182" spans="1:70" ht="16.5" customHeight="1" x14ac:dyDescent="0.2">
      <c r="A182" s="195"/>
      <c r="B182" s="327" t="str">
        <f>IF('Asset Management'!B180="","",'Asset Management'!B180)</f>
        <v/>
      </c>
      <c r="C182" s="326" t="str">
        <f>IF('Asset Management'!C180="","",'Asset Management'!C180)</f>
        <v/>
      </c>
      <c r="D182" s="89"/>
      <c r="E182" s="88"/>
      <c r="F182" s="229">
        <v>1</v>
      </c>
      <c r="G182" s="90" t="str">
        <f>IF(E182="C",(A182*D182*F182*((100-Parameters!$C$12)/100)^I182),IF(E182="H",(A182*D182*F182),IF(E182="F",(A182*D182*F182*((100-Parameters!$C$12)/100)^I182),"")))</f>
        <v/>
      </c>
      <c r="H182" s="91"/>
      <c r="I182" s="92" t="str">
        <f t="shared" si="41"/>
        <v/>
      </c>
      <c r="J182" s="92" t="str">
        <f>IF(E182="H",(A182*D182*F182*((100+Parameters!$C$12)/100)^I182),IF(E182="C",(A182*D182*F182),IF(E182="F",(A182*D182*F182*((100-Parameters!$C$13)/100)^M182),"")))</f>
        <v/>
      </c>
      <c r="K182" s="92" t="str">
        <f t="shared" si="42"/>
        <v/>
      </c>
      <c r="L182" s="92" t="str">
        <f>IF('Asset Management'!J180="","",'Asset Management'!J180)</f>
        <v/>
      </c>
      <c r="M182" s="91"/>
      <c r="N182" s="92" t="str">
        <f t="shared" si="43"/>
        <v/>
      </c>
      <c r="O182" s="86">
        <f>IF(BE182&lt;&gt;"",VLOOKUP(BE182,Parameters!$A$22:$D$26,3),0)</f>
        <v>0</v>
      </c>
      <c r="P182" s="86">
        <f>IF(BE182&lt;&gt;"",VLOOKUP(BE182,Parameters!$A$22:$D$26,4),0)</f>
        <v>0</v>
      </c>
      <c r="Q182" s="190">
        <f t="shared" si="44"/>
        <v>1</v>
      </c>
      <c r="R182" s="159">
        <f t="shared" si="45"/>
        <v>0</v>
      </c>
      <c r="S182" s="159">
        <f>IF(M182=0,0,IF(BE182&lt;Parameters!$B$28,"Not Cap.",BR182))</f>
        <v>0</v>
      </c>
      <c r="T182" s="25"/>
      <c r="U182" s="216"/>
      <c r="V182" s="217"/>
      <c r="W182" s="217"/>
      <c r="X182" s="217"/>
      <c r="Y182" s="217"/>
      <c r="Z182" s="217"/>
      <c r="AA182" s="70"/>
      <c r="AB182" s="252" t="str">
        <f t="shared" si="46"/>
        <v/>
      </c>
      <c r="AC182" s="253" t="str">
        <f t="shared" si="47"/>
        <v/>
      </c>
      <c r="AD182" s="253" t="str">
        <f>IF(H182&lt;=Parameters!$H$32,N182,"Not S.L.")</f>
        <v/>
      </c>
      <c r="AE182" s="253" t="str">
        <f t="shared" si="48"/>
        <v/>
      </c>
      <c r="AF182" s="70"/>
      <c r="AG182" s="70"/>
      <c r="AH182" s="70"/>
      <c r="AI182" s="70"/>
      <c r="AJ182" s="70"/>
      <c r="AK182" s="70"/>
      <c r="AL182" s="70"/>
      <c r="AM182" s="70"/>
      <c r="AN182" s="70"/>
      <c r="AO182" s="70"/>
      <c r="AP182" s="70"/>
      <c r="AQ182" s="70"/>
      <c r="AR182" s="70"/>
      <c r="AS182" s="70"/>
      <c r="AT182" s="70"/>
      <c r="AU182" s="70"/>
      <c r="AV182" s="70"/>
      <c r="AW182" s="70"/>
      <c r="AX182" s="70"/>
      <c r="AY182" s="70"/>
      <c r="AZ182" s="70"/>
      <c r="BA182" s="70"/>
      <c r="BC182" s="42" t="str">
        <f>IF(E182="F",(A182*D182),IF(E182="c",(J182*((100+Parameters!$C$13)/100)^M182),IF(E182="h",(J182*((100+Parameters!$C$13)/100)^M182),"")))</f>
        <v/>
      </c>
      <c r="BD182" s="231"/>
      <c r="BE182" s="144" t="str">
        <f>IF(E182="F",(A182*D182*F182),IF(E182="c",((A182*D182*F182)*((100+Parameters!$C$13)/100)^M182),IF(E182="h",((J182)*((100+Parameters!$C$13)/100)^M182),"")))</f>
        <v/>
      </c>
      <c r="BF182" s="69">
        <f t="shared" si="49"/>
        <v>0</v>
      </c>
      <c r="BG182" s="1"/>
      <c r="BH182" s="2">
        <f t="shared" si="50"/>
        <v>0</v>
      </c>
      <c r="BI182" s="2">
        <f t="shared" si="51"/>
        <v>0</v>
      </c>
      <c r="BJ182" s="2">
        <f t="shared" si="52"/>
        <v>0</v>
      </c>
      <c r="BL182" s="164" t="str">
        <f t="shared" si="53"/>
        <v/>
      </c>
      <c r="BM182" s="164" t="str">
        <f t="shared" si="54"/>
        <v/>
      </c>
      <c r="BN182" s="164" t="str">
        <f t="shared" si="55"/>
        <v/>
      </c>
      <c r="BO182" s="164" t="str">
        <f t="shared" si="56"/>
        <v/>
      </c>
      <c r="BP182" s="164" t="str">
        <f t="shared" si="57"/>
        <v/>
      </c>
      <c r="BQ182" s="164"/>
      <c r="BR182" s="164">
        <f>IF(A182="",0,((PMT(Parameters!$C$11/100,M182,,(N182*O182))*-1)-(R182/M182)))</f>
        <v>0</v>
      </c>
    </row>
    <row r="183" spans="1:70" ht="16.5" customHeight="1" x14ac:dyDescent="0.2">
      <c r="A183" s="195"/>
      <c r="B183" s="327" t="str">
        <f>IF('Asset Management'!B181="","",'Asset Management'!B181)</f>
        <v/>
      </c>
      <c r="C183" s="326" t="str">
        <f>IF('Asset Management'!C181="","",'Asset Management'!C181)</f>
        <v/>
      </c>
      <c r="D183" s="89"/>
      <c r="E183" s="88"/>
      <c r="F183" s="229">
        <v>1</v>
      </c>
      <c r="G183" s="90" t="str">
        <f>IF(E183="C",(A183*D183*F183*((100-Parameters!$C$12)/100)^I183),IF(E183="H",(A183*D183*F183),IF(E183="F",(A183*D183*F183*((100-Parameters!$C$12)/100)^I183),"")))</f>
        <v/>
      </c>
      <c r="H183" s="91"/>
      <c r="I183" s="92" t="str">
        <f t="shared" si="41"/>
        <v/>
      </c>
      <c r="J183" s="92" t="str">
        <f>IF(E183="H",(A183*D183*F183*((100+Parameters!$C$12)/100)^I183),IF(E183="C",(A183*D183*F183),IF(E183="F",(A183*D183*F183*((100-Parameters!$C$13)/100)^M183),"")))</f>
        <v/>
      </c>
      <c r="K183" s="92" t="str">
        <f t="shared" si="42"/>
        <v/>
      </c>
      <c r="L183" s="92" t="str">
        <f>IF('Asset Management'!J181="","",'Asset Management'!J181)</f>
        <v/>
      </c>
      <c r="M183" s="91"/>
      <c r="N183" s="92" t="str">
        <f t="shared" si="43"/>
        <v/>
      </c>
      <c r="O183" s="86">
        <f>IF(BE183&lt;&gt;"",VLOOKUP(BE183,Parameters!$A$22:$D$26,3),0)</f>
        <v>0</v>
      </c>
      <c r="P183" s="86">
        <f>IF(BE183&lt;&gt;"",VLOOKUP(BE183,Parameters!$A$22:$D$26,4),0)</f>
        <v>0</v>
      </c>
      <c r="Q183" s="190">
        <f t="shared" si="44"/>
        <v>1</v>
      </c>
      <c r="R183" s="159">
        <f t="shared" si="45"/>
        <v>0</v>
      </c>
      <c r="S183" s="159">
        <f>IF(M183=0,0,IF(BE183&lt;Parameters!$B$28,"Not Cap.",BR183))</f>
        <v>0</v>
      </c>
      <c r="T183" s="25"/>
      <c r="U183" s="216"/>
      <c r="V183" s="217"/>
      <c r="W183" s="217"/>
      <c r="X183" s="217"/>
      <c r="Y183" s="217"/>
      <c r="Z183" s="217"/>
      <c r="AA183" s="70"/>
      <c r="AB183" s="252" t="str">
        <f t="shared" si="46"/>
        <v/>
      </c>
      <c r="AC183" s="253" t="str">
        <f t="shared" si="47"/>
        <v/>
      </c>
      <c r="AD183" s="253" t="str">
        <f>IF(H183&lt;=Parameters!$H$32,N183,"Not S.L.")</f>
        <v/>
      </c>
      <c r="AE183" s="253" t="str">
        <f t="shared" si="48"/>
        <v/>
      </c>
      <c r="AF183" s="70"/>
      <c r="AG183" s="70"/>
      <c r="AH183" s="70"/>
      <c r="AI183" s="70"/>
      <c r="AJ183" s="70"/>
      <c r="AK183" s="70"/>
      <c r="AL183" s="70"/>
      <c r="AM183" s="70"/>
      <c r="AN183" s="70"/>
      <c r="AO183" s="70"/>
      <c r="AP183" s="70"/>
      <c r="AQ183" s="70"/>
      <c r="AR183" s="70"/>
      <c r="AS183" s="70"/>
      <c r="AT183" s="70"/>
      <c r="AU183" s="70"/>
      <c r="AV183" s="70"/>
      <c r="AW183" s="70"/>
      <c r="AX183" s="70"/>
      <c r="AY183" s="70"/>
      <c r="AZ183" s="70"/>
      <c r="BA183" s="70"/>
      <c r="BC183" s="42" t="str">
        <f>IF(E183="F",(A183*D183),IF(E183="c",(J183*((100+Parameters!$C$13)/100)^M183),IF(E183="h",(J183*((100+Parameters!$C$13)/100)^M183),"")))</f>
        <v/>
      </c>
      <c r="BD183" s="231"/>
      <c r="BE183" s="144" t="str">
        <f>IF(E183="F",(A183*D183*F183),IF(E183="c",((A183*D183*F183)*((100+Parameters!$C$13)/100)^M183),IF(E183="h",((J183)*((100+Parameters!$C$13)/100)^M183),"")))</f>
        <v/>
      </c>
      <c r="BF183" s="69">
        <f t="shared" si="49"/>
        <v>0</v>
      </c>
      <c r="BG183" s="1"/>
      <c r="BH183" s="2">
        <f t="shared" si="50"/>
        <v>0</v>
      </c>
      <c r="BI183" s="2">
        <f t="shared" si="51"/>
        <v>0</v>
      </c>
      <c r="BJ183" s="2">
        <f t="shared" si="52"/>
        <v>0</v>
      </c>
      <c r="BL183" s="164" t="str">
        <f t="shared" si="53"/>
        <v/>
      </c>
      <c r="BM183" s="164" t="str">
        <f t="shared" si="54"/>
        <v/>
      </c>
      <c r="BN183" s="164" t="str">
        <f t="shared" si="55"/>
        <v/>
      </c>
      <c r="BO183" s="164" t="str">
        <f t="shared" si="56"/>
        <v/>
      </c>
      <c r="BP183" s="164" t="str">
        <f t="shared" si="57"/>
        <v/>
      </c>
      <c r="BQ183" s="164"/>
      <c r="BR183" s="164">
        <f>IF(A183="",0,((PMT(Parameters!$C$11/100,M183,,(N183*O183))*-1)-(R183/M183)))</f>
        <v>0</v>
      </c>
    </row>
    <row r="184" spans="1:70" ht="16.5" customHeight="1" x14ac:dyDescent="0.2">
      <c r="A184" s="195"/>
      <c r="B184" s="327" t="str">
        <f>IF('Asset Management'!B182="","",'Asset Management'!B182)</f>
        <v/>
      </c>
      <c r="C184" s="326" t="str">
        <f>IF('Asset Management'!C182="","",'Asset Management'!C182)</f>
        <v/>
      </c>
      <c r="D184" s="89"/>
      <c r="E184" s="88"/>
      <c r="F184" s="229">
        <v>1</v>
      </c>
      <c r="G184" s="90" t="str">
        <f>IF(E184="C",(A184*D184*F184*((100-Parameters!$C$12)/100)^I184),IF(E184="H",(A184*D184*F184),IF(E184="F",(A184*D184*F184*((100-Parameters!$C$12)/100)^I184),"")))</f>
        <v/>
      </c>
      <c r="H184" s="91"/>
      <c r="I184" s="92" t="str">
        <f t="shared" si="41"/>
        <v/>
      </c>
      <c r="J184" s="92" t="str">
        <f>IF(E184="H",(A184*D184*F184*((100+Parameters!$C$12)/100)^I184),IF(E184="C",(A184*D184*F184),IF(E184="F",(A184*D184*F184*((100-Parameters!$C$13)/100)^M184),"")))</f>
        <v/>
      </c>
      <c r="K184" s="92" t="str">
        <f t="shared" si="42"/>
        <v/>
      </c>
      <c r="L184" s="92" t="str">
        <f>IF('Asset Management'!J182="","",'Asset Management'!J182)</f>
        <v/>
      </c>
      <c r="M184" s="91"/>
      <c r="N184" s="92" t="str">
        <f t="shared" si="43"/>
        <v/>
      </c>
      <c r="O184" s="86">
        <f>IF(BE184&lt;&gt;"",VLOOKUP(BE184,Parameters!$A$22:$D$26,3),0)</f>
        <v>0</v>
      </c>
      <c r="P184" s="86">
        <f>IF(BE184&lt;&gt;"",VLOOKUP(BE184,Parameters!$A$22:$D$26,4),0)</f>
        <v>0</v>
      </c>
      <c r="Q184" s="190">
        <f t="shared" si="44"/>
        <v>1</v>
      </c>
      <c r="R184" s="159">
        <f t="shared" si="45"/>
        <v>0</v>
      </c>
      <c r="S184" s="159">
        <f>IF(M184=0,0,IF(BE184&lt;Parameters!$B$28,"Not Cap.",BR184))</f>
        <v>0</v>
      </c>
      <c r="T184" s="25"/>
      <c r="U184" s="216"/>
      <c r="V184" s="217"/>
      <c r="W184" s="217"/>
      <c r="X184" s="217"/>
      <c r="Y184" s="217"/>
      <c r="Z184" s="217"/>
      <c r="AA184" s="70"/>
      <c r="AB184" s="252" t="str">
        <f t="shared" si="46"/>
        <v/>
      </c>
      <c r="AC184" s="253" t="str">
        <f t="shared" si="47"/>
        <v/>
      </c>
      <c r="AD184" s="253" t="str">
        <f>IF(H184&lt;=Parameters!$H$32,N184,"Not S.L.")</f>
        <v/>
      </c>
      <c r="AE184" s="253" t="str">
        <f t="shared" si="48"/>
        <v/>
      </c>
      <c r="AF184" s="70"/>
      <c r="AG184" s="70"/>
      <c r="AH184" s="70"/>
      <c r="AI184" s="70"/>
      <c r="AJ184" s="70"/>
      <c r="AK184" s="70"/>
      <c r="AL184" s="70"/>
      <c r="AM184" s="70"/>
      <c r="AN184" s="70"/>
      <c r="AO184" s="70"/>
      <c r="AP184" s="70"/>
      <c r="AQ184" s="70"/>
      <c r="AR184" s="70"/>
      <c r="AS184" s="70"/>
      <c r="AT184" s="70"/>
      <c r="AU184" s="70"/>
      <c r="AV184" s="70"/>
      <c r="AW184" s="70"/>
      <c r="AX184" s="70"/>
      <c r="AY184" s="70"/>
      <c r="AZ184" s="70"/>
      <c r="BA184" s="70"/>
      <c r="BC184" s="42" t="str">
        <f>IF(E184="F",(A184*D184),IF(E184="c",(J184*((100+Parameters!$C$13)/100)^M184),IF(E184="h",(J184*((100+Parameters!$C$13)/100)^M184),"")))</f>
        <v/>
      </c>
      <c r="BD184" s="231"/>
      <c r="BE184" s="144" t="str">
        <f>IF(E184="F",(A184*D184*F184),IF(E184="c",((A184*D184*F184)*((100+Parameters!$C$13)/100)^M184),IF(E184="h",((J184)*((100+Parameters!$C$13)/100)^M184),"")))</f>
        <v/>
      </c>
      <c r="BF184" s="69">
        <f t="shared" si="49"/>
        <v>0</v>
      </c>
      <c r="BG184" s="1"/>
      <c r="BH184" s="2">
        <f t="shared" si="50"/>
        <v>0</v>
      </c>
      <c r="BI184" s="2">
        <f t="shared" si="51"/>
        <v>0</v>
      </c>
      <c r="BJ184" s="2">
        <f t="shared" si="52"/>
        <v>0</v>
      </c>
      <c r="BL184" s="164" t="str">
        <f t="shared" si="53"/>
        <v/>
      </c>
      <c r="BM184" s="164" t="str">
        <f t="shared" si="54"/>
        <v/>
      </c>
      <c r="BN184" s="164" t="str">
        <f t="shared" si="55"/>
        <v/>
      </c>
      <c r="BO184" s="164" t="str">
        <f t="shared" si="56"/>
        <v/>
      </c>
      <c r="BP184" s="164" t="str">
        <f t="shared" si="57"/>
        <v/>
      </c>
      <c r="BQ184" s="164"/>
      <c r="BR184" s="164">
        <f>IF(A184="",0,((PMT(Parameters!$C$11/100,M184,,(N184*O184))*-1)-(R184/M184)))</f>
        <v>0</v>
      </c>
    </row>
    <row r="185" spans="1:70" ht="16.5" customHeight="1" x14ac:dyDescent="0.2">
      <c r="A185" s="195"/>
      <c r="B185" s="327" t="str">
        <f>IF('Asset Management'!B183="","",'Asset Management'!B183)</f>
        <v/>
      </c>
      <c r="C185" s="326" t="str">
        <f>IF('Asset Management'!C183="","",'Asset Management'!C183)</f>
        <v/>
      </c>
      <c r="D185" s="89"/>
      <c r="E185" s="88"/>
      <c r="F185" s="229">
        <v>1</v>
      </c>
      <c r="G185" s="90" t="str">
        <f>IF(E185="C",(A185*D185*F185*((100-Parameters!$C$12)/100)^I185),IF(E185="H",(A185*D185*F185),IF(E185="F",(A185*D185*F185*((100-Parameters!$C$12)/100)^I185),"")))</f>
        <v/>
      </c>
      <c r="H185" s="91"/>
      <c r="I185" s="92" t="str">
        <f t="shared" si="41"/>
        <v/>
      </c>
      <c r="J185" s="92" t="str">
        <f>IF(E185="H",(A185*D185*F185*((100+Parameters!$C$12)/100)^I185),IF(E185="C",(A185*D185*F185),IF(E185="F",(A185*D185*F185*((100-Parameters!$C$13)/100)^M185),"")))</f>
        <v/>
      </c>
      <c r="K185" s="92" t="str">
        <f t="shared" si="42"/>
        <v/>
      </c>
      <c r="L185" s="92" t="str">
        <f>IF('Asset Management'!J183="","",'Asset Management'!J183)</f>
        <v/>
      </c>
      <c r="M185" s="91"/>
      <c r="N185" s="92" t="str">
        <f t="shared" si="43"/>
        <v/>
      </c>
      <c r="O185" s="86">
        <f>IF(BE185&lt;&gt;"",VLOOKUP(BE185,Parameters!$A$22:$D$26,3),0)</f>
        <v>0</v>
      </c>
      <c r="P185" s="86">
        <f>IF(BE185&lt;&gt;"",VLOOKUP(BE185,Parameters!$A$22:$D$26,4),0)</f>
        <v>0</v>
      </c>
      <c r="Q185" s="190">
        <f t="shared" si="44"/>
        <v>1</v>
      </c>
      <c r="R185" s="159">
        <f t="shared" si="45"/>
        <v>0</v>
      </c>
      <c r="S185" s="159">
        <f>IF(M185=0,0,IF(BE185&lt;Parameters!$B$28,"Not Cap.",BR185))</f>
        <v>0</v>
      </c>
      <c r="T185" s="25"/>
      <c r="U185" s="216"/>
      <c r="V185" s="217"/>
      <c r="W185" s="217"/>
      <c r="X185" s="217"/>
      <c r="Y185" s="217"/>
      <c r="Z185" s="217"/>
      <c r="AA185" s="70"/>
      <c r="AB185" s="252" t="str">
        <f t="shared" si="46"/>
        <v/>
      </c>
      <c r="AC185" s="253" t="str">
        <f t="shared" si="47"/>
        <v/>
      </c>
      <c r="AD185" s="253" t="str">
        <f>IF(H185&lt;=Parameters!$H$32,N185,"Not S.L.")</f>
        <v/>
      </c>
      <c r="AE185" s="253" t="str">
        <f t="shared" si="48"/>
        <v/>
      </c>
      <c r="AF185" s="70"/>
      <c r="AG185" s="70"/>
      <c r="AH185" s="70"/>
      <c r="AI185" s="70"/>
      <c r="AJ185" s="70"/>
      <c r="AK185" s="70"/>
      <c r="AL185" s="70"/>
      <c r="AM185" s="70"/>
      <c r="AN185" s="70"/>
      <c r="AO185" s="70"/>
      <c r="AP185" s="70"/>
      <c r="AQ185" s="70"/>
      <c r="AR185" s="70"/>
      <c r="AS185" s="70"/>
      <c r="AT185" s="70"/>
      <c r="AU185" s="70"/>
      <c r="AV185" s="70"/>
      <c r="AW185" s="70"/>
      <c r="AX185" s="70"/>
      <c r="AY185" s="70"/>
      <c r="AZ185" s="70"/>
      <c r="BA185" s="70"/>
      <c r="BC185" s="42" t="str">
        <f>IF(E185="F",(A185*D185),IF(E185="c",(J185*((100+Parameters!$C$13)/100)^M185),IF(E185="h",(J185*((100+Parameters!$C$13)/100)^M185),"")))</f>
        <v/>
      </c>
      <c r="BD185" s="231"/>
      <c r="BE185" s="144" t="str">
        <f>IF(E185="F",(A185*D185*F185),IF(E185="c",((A185*D185*F185)*((100+Parameters!$C$13)/100)^M185),IF(E185="h",((J185)*((100+Parameters!$C$13)/100)^M185),"")))</f>
        <v/>
      </c>
      <c r="BF185" s="69">
        <f t="shared" si="49"/>
        <v>0</v>
      </c>
      <c r="BG185" s="1"/>
      <c r="BH185" s="2">
        <f t="shared" si="50"/>
        <v>0</v>
      </c>
      <c r="BI185" s="2">
        <f t="shared" si="51"/>
        <v>0</v>
      </c>
      <c r="BJ185" s="2">
        <f t="shared" si="52"/>
        <v>0</v>
      </c>
      <c r="BL185" s="164" t="str">
        <f t="shared" si="53"/>
        <v/>
      </c>
      <c r="BM185" s="164" t="str">
        <f t="shared" si="54"/>
        <v/>
      </c>
      <c r="BN185" s="164" t="str">
        <f t="shared" si="55"/>
        <v/>
      </c>
      <c r="BO185" s="164" t="str">
        <f t="shared" si="56"/>
        <v/>
      </c>
      <c r="BP185" s="164" t="str">
        <f t="shared" si="57"/>
        <v/>
      </c>
      <c r="BQ185" s="164"/>
      <c r="BR185" s="164">
        <f>IF(A185="",0,((PMT(Parameters!$C$11/100,M185,,(N185*O185))*-1)-(R185/M185)))</f>
        <v>0</v>
      </c>
    </row>
    <row r="186" spans="1:70" ht="16.5" customHeight="1" x14ac:dyDescent="0.2">
      <c r="A186" s="195"/>
      <c r="B186" s="327" t="str">
        <f>IF('Asset Management'!B184="","",'Asset Management'!B184)</f>
        <v/>
      </c>
      <c r="C186" s="326" t="str">
        <f>IF('Asset Management'!C184="","",'Asset Management'!C184)</f>
        <v/>
      </c>
      <c r="D186" s="89"/>
      <c r="E186" s="88"/>
      <c r="F186" s="229">
        <v>1</v>
      </c>
      <c r="G186" s="90" t="str">
        <f>IF(E186="C",(A186*D186*F186*((100-Parameters!$C$12)/100)^I186),IF(E186="H",(A186*D186*F186),IF(E186="F",(A186*D186*F186*((100-Parameters!$C$12)/100)^I186),"")))</f>
        <v/>
      </c>
      <c r="H186" s="91"/>
      <c r="I186" s="92" t="str">
        <f t="shared" si="41"/>
        <v/>
      </c>
      <c r="J186" s="92" t="str">
        <f>IF(E186="H",(A186*D186*F186*((100+Parameters!$C$12)/100)^I186),IF(E186="C",(A186*D186*F186),IF(E186="F",(A186*D186*F186*((100-Parameters!$C$13)/100)^M186),"")))</f>
        <v/>
      </c>
      <c r="K186" s="92" t="str">
        <f t="shared" si="42"/>
        <v/>
      </c>
      <c r="L186" s="92" t="str">
        <f>IF('Asset Management'!J184="","",'Asset Management'!J184)</f>
        <v/>
      </c>
      <c r="M186" s="91"/>
      <c r="N186" s="92" t="str">
        <f t="shared" si="43"/>
        <v/>
      </c>
      <c r="O186" s="86">
        <f>IF(BE186&lt;&gt;"",VLOOKUP(BE186,Parameters!$A$22:$D$26,3),0)</f>
        <v>0</v>
      </c>
      <c r="P186" s="86">
        <f>IF(BE186&lt;&gt;"",VLOOKUP(BE186,Parameters!$A$22:$D$26,4),0)</f>
        <v>0</v>
      </c>
      <c r="Q186" s="190">
        <f t="shared" si="44"/>
        <v>1</v>
      </c>
      <c r="R186" s="159">
        <f t="shared" si="45"/>
        <v>0</v>
      </c>
      <c r="S186" s="159">
        <f>IF(M186=0,0,IF(BE186&lt;Parameters!$B$28,"Not Cap.",BR186))</f>
        <v>0</v>
      </c>
      <c r="T186" s="25"/>
      <c r="U186" s="216"/>
      <c r="V186" s="217"/>
      <c r="W186" s="217"/>
      <c r="X186" s="217"/>
      <c r="Y186" s="217"/>
      <c r="Z186" s="217"/>
      <c r="AA186" s="70"/>
      <c r="AB186" s="252" t="str">
        <f t="shared" si="46"/>
        <v/>
      </c>
      <c r="AC186" s="253" t="str">
        <f t="shared" si="47"/>
        <v/>
      </c>
      <c r="AD186" s="253" t="str">
        <f>IF(H186&lt;=Parameters!$H$32,N186,"Not S.L.")</f>
        <v/>
      </c>
      <c r="AE186" s="253" t="str">
        <f t="shared" si="48"/>
        <v/>
      </c>
      <c r="AF186" s="70"/>
      <c r="AG186" s="70"/>
      <c r="AH186" s="70"/>
      <c r="AI186" s="70"/>
      <c r="AJ186" s="70"/>
      <c r="AK186" s="70"/>
      <c r="AL186" s="70"/>
      <c r="AM186" s="70"/>
      <c r="AN186" s="70"/>
      <c r="AO186" s="70"/>
      <c r="AP186" s="70"/>
      <c r="AQ186" s="70"/>
      <c r="AR186" s="70"/>
      <c r="AS186" s="70"/>
      <c r="AT186" s="70"/>
      <c r="AU186" s="70"/>
      <c r="AV186" s="70"/>
      <c r="AW186" s="70"/>
      <c r="AX186" s="70"/>
      <c r="AY186" s="70"/>
      <c r="AZ186" s="70"/>
      <c r="BA186" s="70"/>
      <c r="BC186" s="42" t="str">
        <f>IF(E186="F",(A186*D186),IF(E186="c",(J186*((100+Parameters!$C$13)/100)^M186),IF(E186="h",(J186*((100+Parameters!$C$13)/100)^M186),"")))</f>
        <v/>
      </c>
      <c r="BD186" s="231"/>
      <c r="BE186" s="144" t="str">
        <f>IF(E186="F",(A186*D186*F186),IF(E186="c",((A186*D186*F186)*((100+Parameters!$C$13)/100)^M186),IF(E186="h",((J186)*((100+Parameters!$C$13)/100)^M186),"")))</f>
        <v/>
      </c>
      <c r="BF186" s="69">
        <f t="shared" si="49"/>
        <v>0</v>
      </c>
      <c r="BG186" s="1"/>
      <c r="BH186" s="2">
        <f t="shared" si="50"/>
        <v>0</v>
      </c>
      <c r="BI186" s="2">
        <f t="shared" si="51"/>
        <v>0</v>
      </c>
      <c r="BJ186" s="2">
        <f t="shared" si="52"/>
        <v>0</v>
      </c>
      <c r="BL186" s="164" t="str">
        <f t="shared" si="53"/>
        <v/>
      </c>
      <c r="BM186" s="164" t="str">
        <f t="shared" si="54"/>
        <v/>
      </c>
      <c r="BN186" s="164" t="str">
        <f t="shared" si="55"/>
        <v/>
      </c>
      <c r="BO186" s="164" t="str">
        <f t="shared" si="56"/>
        <v/>
      </c>
      <c r="BP186" s="164" t="str">
        <f t="shared" si="57"/>
        <v/>
      </c>
      <c r="BQ186" s="164"/>
      <c r="BR186" s="164">
        <f>IF(A186="",0,((PMT(Parameters!$C$11/100,M186,,(N186*O186))*-1)-(R186/M186)))</f>
        <v>0</v>
      </c>
    </row>
    <row r="187" spans="1:70" ht="16.5" customHeight="1" x14ac:dyDescent="0.2">
      <c r="A187" s="195"/>
      <c r="B187" s="327" t="str">
        <f>IF('Asset Management'!B185="","",'Asset Management'!B185)</f>
        <v/>
      </c>
      <c r="C187" s="326" t="str">
        <f>IF('Asset Management'!C185="","",'Asset Management'!C185)</f>
        <v/>
      </c>
      <c r="D187" s="89"/>
      <c r="E187" s="88"/>
      <c r="F187" s="229">
        <v>1</v>
      </c>
      <c r="G187" s="90" t="str">
        <f>IF(E187="C",(A187*D187*F187*((100-Parameters!$C$12)/100)^I187),IF(E187="H",(A187*D187*F187),IF(E187="F",(A187*D187*F187*((100-Parameters!$C$12)/100)^I187),"")))</f>
        <v/>
      </c>
      <c r="H187" s="91"/>
      <c r="I187" s="92" t="str">
        <f t="shared" si="41"/>
        <v/>
      </c>
      <c r="J187" s="92" t="str">
        <f>IF(E187="H",(A187*D187*F187*((100+Parameters!$C$12)/100)^I187),IF(E187="C",(A187*D187*F187),IF(E187="F",(A187*D187*F187*((100-Parameters!$C$13)/100)^M187),"")))</f>
        <v/>
      </c>
      <c r="K187" s="92" t="str">
        <f t="shared" si="42"/>
        <v/>
      </c>
      <c r="L187" s="92" t="str">
        <f>IF('Asset Management'!J185="","",'Asset Management'!J185)</f>
        <v/>
      </c>
      <c r="M187" s="91"/>
      <c r="N187" s="92" t="str">
        <f t="shared" si="43"/>
        <v/>
      </c>
      <c r="O187" s="86">
        <f>IF(BE187&lt;&gt;"",VLOOKUP(BE187,Parameters!$A$22:$D$26,3),0)</f>
        <v>0</v>
      </c>
      <c r="P187" s="86">
        <f>IF(BE187&lt;&gt;"",VLOOKUP(BE187,Parameters!$A$22:$D$26,4),0)</f>
        <v>0</v>
      </c>
      <c r="Q187" s="190">
        <f t="shared" si="44"/>
        <v>1</v>
      </c>
      <c r="R187" s="159">
        <f t="shared" si="45"/>
        <v>0</v>
      </c>
      <c r="S187" s="159">
        <f>IF(M187=0,0,IF(BE187&lt;Parameters!$B$28,"Not Cap.",BR187))</f>
        <v>0</v>
      </c>
      <c r="T187" s="25"/>
      <c r="U187" s="216"/>
      <c r="V187" s="217"/>
      <c r="W187" s="217"/>
      <c r="X187" s="217"/>
      <c r="Y187" s="217"/>
      <c r="Z187" s="217"/>
      <c r="AA187" s="70"/>
      <c r="AB187" s="252" t="str">
        <f t="shared" si="46"/>
        <v/>
      </c>
      <c r="AC187" s="253" t="str">
        <f t="shared" si="47"/>
        <v/>
      </c>
      <c r="AD187" s="253" t="str">
        <f>IF(H187&lt;=Parameters!$H$32,N187,"Not S.L.")</f>
        <v/>
      </c>
      <c r="AE187" s="253" t="str">
        <f t="shared" si="48"/>
        <v/>
      </c>
      <c r="AF187" s="70"/>
      <c r="AG187" s="70"/>
      <c r="AH187" s="70"/>
      <c r="AI187" s="70"/>
      <c r="AJ187" s="70"/>
      <c r="AK187" s="70"/>
      <c r="AL187" s="70"/>
      <c r="AM187" s="70"/>
      <c r="AN187" s="70"/>
      <c r="AO187" s="70"/>
      <c r="AP187" s="70"/>
      <c r="AQ187" s="70"/>
      <c r="AR187" s="70"/>
      <c r="AS187" s="70"/>
      <c r="AT187" s="70"/>
      <c r="AU187" s="70"/>
      <c r="AV187" s="70"/>
      <c r="AW187" s="70"/>
      <c r="AX187" s="70"/>
      <c r="AY187" s="70"/>
      <c r="AZ187" s="70"/>
      <c r="BA187" s="70"/>
      <c r="BC187" s="42" t="str">
        <f>IF(E187="F",(A187*D187),IF(E187="c",(J187*((100+Parameters!$C$13)/100)^M187),IF(E187="h",(J187*((100+Parameters!$C$13)/100)^M187),"")))</f>
        <v/>
      </c>
      <c r="BD187" s="231"/>
      <c r="BE187" s="144" t="str">
        <f>IF(E187="F",(A187*D187*F187),IF(E187="c",((A187*D187*F187)*((100+Parameters!$C$13)/100)^M187),IF(E187="h",((J187)*((100+Parameters!$C$13)/100)^M187),"")))</f>
        <v/>
      </c>
      <c r="BF187" s="69">
        <f t="shared" si="49"/>
        <v>0</v>
      </c>
      <c r="BG187" s="1"/>
      <c r="BH187" s="2">
        <f t="shared" si="50"/>
        <v>0</v>
      </c>
      <c r="BI187" s="2">
        <f t="shared" si="51"/>
        <v>0</v>
      </c>
      <c r="BJ187" s="2">
        <f t="shared" si="52"/>
        <v>0</v>
      </c>
      <c r="BL187" s="164" t="str">
        <f t="shared" si="53"/>
        <v/>
      </c>
      <c r="BM187" s="164" t="str">
        <f t="shared" si="54"/>
        <v/>
      </c>
      <c r="BN187" s="164" t="str">
        <f t="shared" si="55"/>
        <v/>
      </c>
      <c r="BO187" s="164" t="str">
        <f t="shared" si="56"/>
        <v/>
      </c>
      <c r="BP187" s="164" t="str">
        <f t="shared" si="57"/>
        <v/>
      </c>
      <c r="BQ187" s="164"/>
      <c r="BR187" s="164">
        <f>IF(A187="",0,((PMT(Parameters!$C$11/100,M187,,(N187*O187))*-1)-(R187/M187)))</f>
        <v>0</v>
      </c>
    </row>
    <row r="188" spans="1:70" ht="16.5" customHeight="1" x14ac:dyDescent="0.2">
      <c r="A188" s="195"/>
      <c r="B188" s="327" t="str">
        <f>IF('Asset Management'!B186="","",'Asset Management'!B186)</f>
        <v/>
      </c>
      <c r="C188" s="326" t="str">
        <f>IF('Asset Management'!C186="","",'Asset Management'!C186)</f>
        <v/>
      </c>
      <c r="D188" s="89"/>
      <c r="E188" s="88"/>
      <c r="F188" s="229">
        <v>1</v>
      </c>
      <c r="G188" s="90" t="str">
        <f>IF(E188="C",(A188*D188*F188*((100-Parameters!$C$12)/100)^I188),IF(E188="H",(A188*D188*F188),IF(E188="F",(A188*D188*F188*((100-Parameters!$C$12)/100)^I188),"")))</f>
        <v/>
      </c>
      <c r="H188" s="91"/>
      <c r="I188" s="92" t="str">
        <f t="shared" si="41"/>
        <v/>
      </c>
      <c r="J188" s="92" t="str">
        <f>IF(E188="H",(A188*D188*F188*((100+Parameters!$C$12)/100)^I188),IF(E188="C",(A188*D188*F188),IF(E188="F",(A188*D188*F188*((100-Parameters!$C$13)/100)^M188),"")))</f>
        <v/>
      </c>
      <c r="K188" s="92" t="str">
        <f t="shared" si="42"/>
        <v/>
      </c>
      <c r="L188" s="92" t="str">
        <f>IF('Asset Management'!J186="","",'Asset Management'!J186)</f>
        <v/>
      </c>
      <c r="M188" s="91"/>
      <c r="N188" s="92" t="str">
        <f t="shared" si="43"/>
        <v/>
      </c>
      <c r="O188" s="86">
        <f>IF(BE188&lt;&gt;"",VLOOKUP(BE188,Parameters!$A$22:$D$26,3),0)</f>
        <v>0</v>
      </c>
      <c r="P188" s="86">
        <f>IF(BE188&lt;&gt;"",VLOOKUP(BE188,Parameters!$A$22:$D$26,4),0)</f>
        <v>0</v>
      </c>
      <c r="Q188" s="190">
        <f t="shared" si="44"/>
        <v>1</v>
      </c>
      <c r="R188" s="159">
        <f t="shared" si="45"/>
        <v>0</v>
      </c>
      <c r="S188" s="159">
        <f>IF(M188=0,0,IF(BE188&lt;Parameters!$B$28,"Not Cap.",BR188))</f>
        <v>0</v>
      </c>
      <c r="T188" s="25"/>
      <c r="U188" s="216"/>
      <c r="V188" s="217"/>
      <c r="W188" s="217"/>
      <c r="X188" s="217"/>
      <c r="Y188" s="217"/>
      <c r="Z188" s="217"/>
      <c r="AA188" s="70"/>
      <c r="AB188" s="252" t="str">
        <f t="shared" si="46"/>
        <v/>
      </c>
      <c r="AC188" s="253" t="str">
        <f t="shared" si="47"/>
        <v/>
      </c>
      <c r="AD188" s="253" t="str">
        <f>IF(H188&lt;=Parameters!$H$32,N188,"Not S.L.")</f>
        <v/>
      </c>
      <c r="AE188" s="253" t="str">
        <f t="shared" si="48"/>
        <v/>
      </c>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C188" s="42" t="str">
        <f>IF(E188="F",(A188*D188),IF(E188="c",(J188*((100+Parameters!$C$13)/100)^M188),IF(E188="h",(J188*((100+Parameters!$C$13)/100)^M188),"")))</f>
        <v/>
      </c>
      <c r="BD188" s="231"/>
      <c r="BE188" s="144" t="str">
        <f>IF(E188="F",(A188*D188*F188),IF(E188="c",((A188*D188*F188)*((100+Parameters!$C$13)/100)^M188),IF(E188="h",((J188)*((100+Parameters!$C$13)/100)^M188),"")))</f>
        <v/>
      </c>
      <c r="BF188" s="69">
        <f t="shared" si="49"/>
        <v>0</v>
      </c>
      <c r="BG188" s="1"/>
      <c r="BH188" s="2">
        <f t="shared" si="50"/>
        <v>0</v>
      </c>
      <c r="BI188" s="2">
        <f t="shared" si="51"/>
        <v>0</v>
      </c>
      <c r="BJ188" s="2">
        <f t="shared" si="52"/>
        <v>0</v>
      </c>
      <c r="BL188" s="164" t="str">
        <f t="shared" si="53"/>
        <v/>
      </c>
      <c r="BM188" s="164" t="str">
        <f t="shared" si="54"/>
        <v/>
      </c>
      <c r="BN188" s="164" t="str">
        <f t="shared" si="55"/>
        <v/>
      </c>
      <c r="BO188" s="164" t="str">
        <f t="shared" si="56"/>
        <v/>
      </c>
      <c r="BP188" s="164" t="str">
        <f t="shared" si="57"/>
        <v/>
      </c>
      <c r="BQ188" s="164"/>
      <c r="BR188" s="164">
        <f>IF(A188="",0,((PMT(Parameters!$C$11/100,M188,,(N188*O188))*-1)-(R188/M188)))</f>
        <v>0</v>
      </c>
    </row>
    <row r="189" spans="1:70" ht="16.5" customHeight="1" x14ac:dyDescent="0.2">
      <c r="A189" s="195"/>
      <c r="B189" s="327" t="str">
        <f>IF('Asset Management'!B187="","",'Asset Management'!B187)</f>
        <v/>
      </c>
      <c r="C189" s="326" t="str">
        <f>IF('Asset Management'!C187="","",'Asset Management'!C187)</f>
        <v/>
      </c>
      <c r="D189" s="89"/>
      <c r="E189" s="88"/>
      <c r="F189" s="229">
        <v>1</v>
      </c>
      <c r="G189" s="90" t="str">
        <f>IF(E189="C",(A189*D189*F189*((100-Parameters!$C$12)/100)^I189),IF(E189="H",(A189*D189*F189),IF(E189="F",(A189*D189*F189*((100-Parameters!$C$12)/100)^I189),"")))</f>
        <v/>
      </c>
      <c r="H189" s="91"/>
      <c r="I189" s="92" t="str">
        <f t="shared" si="41"/>
        <v/>
      </c>
      <c r="J189" s="92" t="str">
        <f>IF(E189="H",(A189*D189*F189*((100+Parameters!$C$12)/100)^I189),IF(E189="C",(A189*D189*F189),IF(E189="F",(A189*D189*F189*((100-Parameters!$C$13)/100)^M189),"")))</f>
        <v/>
      </c>
      <c r="K189" s="92" t="str">
        <f t="shared" si="42"/>
        <v/>
      </c>
      <c r="L189" s="92" t="str">
        <f>IF('Asset Management'!J187="","",'Asset Management'!J187)</f>
        <v/>
      </c>
      <c r="M189" s="91"/>
      <c r="N189" s="92" t="str">
        <f t="shared" si="43"/>
        <v/>
      </c>
      <c r="O189" s="86">
        <f>IF(BE189&lt;&gt;"",VLOOKUP(BE189,Parameters!$A$22:$D$26,3),0)</f>
        <v>0</v>
      </c>
      <c r="P189" s="86">
        <f>IF(BE189&lt;&gt;"",VLOOKUP(BE189,Parameters!$A$22:$D$26,4),0)</f>
        <v>0</v>
      </c>
      <c r="Q189" s="190">
        <f t="shared" si="44"/>
        <v>1</v>
      </c>
      <c r="R189" s="159">
        <f t="shared" si="45"/>
        <v>0</v>
      </c>
      <c r="S189" s="159">
        <f>IF(M189=0,0,IF(BE189&lt;Parameters!$B$28,"Not Cap.",BR189))</f>
        <v>0</v>
      </c>
      <c r="T189" s="25"/>
      <c r="U189" s="216"/>
      <c r="V189" s="217"/>
      <c r="W189" s="217"/>
      <c r="X189" s="217"/>
      <c r="Y189" s="217"/>
      <c r="Z189" s="217"/>
      <c r="AA189" s="70"/>
      <c r="AB189" s="252" t="str">
        <f t="shared" si="46"/>
        <v/>
      </c>
      <c r="AC189" s="253" t="str">
        <f t="shared" si="47"/>
        <v/>
      </c>
      <c r="AD189" s="253" t="str">
        <f>IF(H189&lt;=Parameters!$H$32,N189,"Not S.L.")</f>
        <v/>
      </c>
      <c r="AE189" s="253" t="str">
        <f t="shared" si="48"/>
        <v/>
      </c>
      <c r="AF189" s="70"/>
      <c r="AG189" s="70"/>
      <c r="AH189" s="70"/>
      <c r="AI189" s="70"/>
      <c r="AJ189" s="70"/>
      <c r="AK189" s="70"/>
      <c r="AL189" s="70"/>
      <c r="AM189" s="70"/>
      <c r="AN189" s="70"/>
      <c r="AO189" s="70"/>
      <c r="AP189" s="70"/>
      <c r="AQ189" s="70"/>
      <c r="AR189" s="70"/>
      <c r="AS189" s="70"/>
      <c r="AT189" s="70"/>
      <c r="AU189" s="70"/>
      <c r="AV189" s="70"/>
      <c r="AW189" s="70"/>
      <c r="AX189" s="70"/>
      <c r="AY189" s="70"/>
      <c r="AZ189" s="70"/>
      <c r="BA189" s="70"/>
      <c r="BC189" s="42" t="str">
        <f>IF(E189="F",(A189*D189),IF(E189="c",(J189*((100+Parameters!$C$13)/100)^M189),IF(E189="h",(J189*((100+Parameters!$C$13)/100)^M189),"")))</f>
        <v/>
      </c>
      <c r="BD189" s="231"/>
      <c r="BE189" s="144" t="str">
        <f>IF(E189="F",(A189*D189*F189),IF(E189="c",((A189*D189*F189)*((100+Parameters!$C$13)/100)^M189),IF(E189="h",((J189)*((100+Parameters!$C$13)/100)^M189),"")))</f>
        <v/>
      </c>
      <c r="BF189" s="69">
        <f t="shared" si="49"/>
        <v>0</v>
      </c>
      <c r="BG189" s="1"/>
      <c r="BH189" s="2">
        <f t="shared" si="50"/>
        <v>0</v>
      </c>
      <c r="BI189" s="2">
        <f t="shared" si="51"/>
        <v>0</v>
      </c>
      <c r="BJ189" s="2">
        <f t="shared" si="52"/>
        <v>0</v>
      </c>
      <c r="BL189" s="164" t="str">
        <f t="shared" si="53"/>
        <v/>
      </c>
      <c r="BM189" s="164" t="str">
        <f t="shared" si="54"/>
        <v/>
      </c>
      <c r="BN189" s="164" t="str">
        <f t="shared" si="55"/>
        <v/>
      </c>
      <c r="BO189" s="164" t="str">
        <f t="shared" si="56"/>
        <v/>
      </c>
      <c r="BP189" s="164" t="str">
        <f t="shared" si="57"/>
        <v/>
      </c>
      <c r="BQ189" s="164"/>
      <c r="BR189" s="164">
        <f>IF(A189="",0,((PMT(Parameters!$C$11/100,M189,,(N189*O189))*-1)-(R189/M189)))</f>
        <v>0</v>
      </c>
    </row>
    <row r="190" spans="1:70" ht="16.5" customHeight="1" x14ac:dyDescent="0.2">
      <c r="A190" s="195"/>
      <c r="B190" s="327" t="str">
        <f>IF('Asset Management'!B188="","",'Asset Management'!B188)</f>
        <v/>
      </c>
      <c r="C190" s="326" t="str">
        <f>IF('Asset Management'!C188="","",'Asset Management'!C188)</f>
        <v/>
      </c>
      <c r="D190" s="89"/>
      <c r="E190" s="88"/>
      <c r="F190" s="229">
        <v>1</v>
      </c>
      <c r="G190" s="90" t="str">
        <f>IF(E190="C",(A190*D190*F190*((100-Parameters!$C$12)/100)^I190),IF(E190="H",(A190*D190*F190),IF(E190="F",(A190*D190*F190*((100-Parameters!$C$12)/100)^I190),"")))</f>
        <v/>
      </c>
      <c r="H190" s="91"/>
      <c r="I190" s="92" t="str">
        <f t="shared" si="41"/>
        <v/>
      </c>
      <c r="J190" s="92" t="str">
        <f>IF(E190="H",(A190*D190*F190*((100+Parameters!$C$12)/100)^I190),IF(E190="C",(A190*D190*F190),IF(E190="F",(A190*D190*F190*((100-Parameters!$C$13)/100)^M190),"")))</f>
        <v/>
      </c>
      <c r="K190" s="92" t="str">
        <f t="shared" si="42"/>
        <v/>
      </c>
      <c r="L190" s="92" t="str">
        <f>IF('Asset Management'!J188="","",'Asset Management'!J188)</f>
        <v/>
      </c>
      <c r="M190" s="91"/>
      <c r="N190" s="92" t="str">
        <f t="shared" si="43"/>
        <v/>
      </c>
      <c r="O190" s="86">
        <f>IF(BE190&lt;&gt;"",VLOOKUP(BE190,Parameters!$A$22:$D$26,3),0)</f>
        <v>0</v>
      </c>
      <c r="P190" s="86">
        <f>IF(BE190&lt;&gt;"",VLOOKUP(BE190,Parameters!$A$22:$D$26,4),0)</f>
        <v>0</v>
      </c>
      <c r="Q190" s="190">
        <f t="shared" si="44"/>
        <v>1</v>
      </c>
      <c r="R190" s="159">
        <f t="shared" si="45"/>
        <v>0</v>
      </c>
      <c r="S190" s="159">
        <f>IF(M190=0,0,IF(BE190&lt;Parameters!$B$28,"Not Cap.",BR190))</f>
        <v>0</v>
      </c>
      <c r="T190" s="25"/>
      <c r="U190" s="216"/>
      <c r="V190" s="217"/>
      <c r="W190" s="217"/>
      <c r="X190" s="217"/>
      <c r="Y190" s="217"/>
      <c r="Z190" s="217"/>
      <c r="AA190" s="70"/>
      <c r="AB190" s="252" t="str">
        <f t="shared" si="46"/>
        <v/>
      </c>
      <c r="AC190" s="253" t="str">
        <f t="shared" si="47"/>
        <v/>
      </c>
      <c r="AD190" s="253" t="str">
        <f>IF(H190&lt;=Parameters!$H$32,N190,"Not S.L.")</f>
        <v/>
      </c>
      <c r="AE190" s="253" t="str">
        <f t="shared" si="48"/>
        <v/>
      </c>
      <c r="AF190" s="70"/>
      <c r="AG190" s="70"/>
      <c r="AH190" s="70"/>
      <c r="AI190" s="70"/>
      <c r="AJ190" s="70"/>
      <c r="AK190" s="70"/>
      <c r="AL190" s="70"/>
      <c r="AM190" s="70"/>
      <c r="AN190" s="70"/>
      <c r="AO190" s="70"/>
      <c r="AP190" s="70"/>
      <c r="AQ190" s="70"/>
      <c r="AR190" s="70"/>
      <c r="AS190" s="70"/>
      <c r="AT190" s="70"/>
      <c r="AU190" s="70"/>
      <c r="AV190" s="70"/>
      <c r="AW190" s="70"/>
      <c r="AX190" s="70"/>
      <c r="AY190" s="70"/>
      <c r="AZ190" s="70"/>
      <c r="BA190" s="70"/>
      <c r="BC190" s="42" t="str">
        <f>IF(E190="F",(A190*D190),IF(E190="c",(J190*((100+Parameters!$C$13)/100)^M190),IF(E190="h",(J190*((100+Parameters!$C$13)/100)^M190),"")))</f>
        <v/>
      </c>
      <c r="BD190" s="231"/>
      <c r="BE190" s="144" t="str">
        <f>IF(E190="F",(A190*D190*F190),IF(E190="c",((A190*D190*F190)*((100+Parameters!$C$13)/100)^M190),IF(E190="h",((J190)*((100+Parameters!$C$13)/100)^M190),"")))</f>
        <v/>
      </c>
      <c r="BF190" s="69">
        <f t="shared" si="49"/>
        <v>0</v>
      </c>
      <c r="BG190" s="1"/>
      <c r="BH190" s="2">
        <f t="shared" si="50"/>
        <v>0</v>
      </c>
      <c r="BI190" s="2">
        <f t="shared" si="51"/>
        <v>0</v>
      </c>
      <c r="BJ190" s="2">
        <f t="shared" si="52"/>
        <v>0</v>
      </c>
      <c r="BL190" s="164" t="str">
        <f t="shared" si="53"/>
        <v/>
      </c>
      <c r="BM190" s="164" t="str">
        <f t="shared" si="54"/>
        <v/>
      </c>
      <c r="BN190" s="164" t="str">
        <f t="shared" si="55"/>
        <v/>
      </c>
      <c r="BO190" s="164" t="str">
        <f t="shared" si="56"/>
        <v/>
      </c>
      <c r="BP190" s="164" t="str">
        <f t="shared" si="57"/>
        <v/>
      </c>
      <c r="BQ190" s="164"/>
      <c r="BR190" s="164">
        <f>IF(A190="",0,((PMT(Parameters!$C$11/100,M190,,(N190*O190))*-1)-(R190/M190)))</f>
        <v>0</v>
      </c>
    </row>
    <row r="191" spans="1:70" ht="16.5" customHeight="1" x14ac:dyDescent="0.2">
      <c r="A191" s="195"/>
      <c r="B191" s="327" t="str">
        <f>IF('Asset Management'!B189="","",'Asset Management'!B189)</f>
        <v/>
      </c>
      <c r="C191" s="326" t="str">
        <f>IF('Asset Management'!C189="","",'Asset Management'!C189)</f>
        <v/>
      </c>
      <c r="D191" s="89"/>
      <c r="E191" s="88"/>
      <c r="F191" s="229">
        <v>1</v>
      </c>
      <c r="G191" s="90" t="str">
        <f>IF(E191="C",(A191*D191*F191*((100-Parameters!$C$12)/100)^I191),IF(E191="H",(A191*D191*F191),IF(E191="F",(A191*D191*F191*((100-Parameters!$C$12)/100)^I191),"")))</f>
        <v/>
      </c>
      <c r="H191" s="91"/>
      <c r="I191" s="92" t="str">
        <f t="shared" si="41"/>
        <v/>
      </c>
      <c r="J191" s="92" t="str">
        <f>IF(E191="H",(A191*D191*F191*((100+Parameters!$C$12)/100)^I191),IF(E191="C",(A191*D191*F191),IF(E191="F",(A191*D191*F191*((100-Parameters!$C$13)/100)^M191),"")))</f>
        <v/>
      </c>
      <c r="K191" s="92" t="str">
        <f t="shared" si="42"/>
        <v/>
      </c>
      <c r="L191" s="92" t="str">
        <f>IF('Asset Management'!J189="","",'Asset Management'!J189)</f>
        <v/>
      </c>
      <c r="M191" s="91"/>
      <c r="N191" s="92" t="str">
        <f t="shared" si="43"/>
        <v/>
      </c>
      <c r="O191" s="86">
        <f>IF(BE191&lt;&gt;"",VLOOKUP(BE191,Parameters!$A$22:$D$26,3),0)</f>
        <v>0</v>
      </c>
      <c r="P191" s="86">
        <f>IF(BE191&lt;&gt;"",VLOOKUP(BE191,Parameters!$A$22:$D$26,4),0)</f>
        <v>0</v>
      </c>
      <c r="Q191" s="190">
        <f t="shared" si="44"/>
        <v>1</v>
      </c>
      <c r="R191" s="159">
        <f t="shared" si="45"/>
        <v>0</v>
      </c>
      <c r="S191" s="159">
        <f>IF(M191=0,0,IF(BE191&lt;Parameters!$B$28,"Not Cap.",BR191))</f>
        <v>0</v>
      </c>
      <c r="T191" s="25"/>
      <c r="U191" s="216"/>
      <c r="V191" s="217"/>
      <c r="W191" s="217"/>
      <c r="X191" s="217"/>
      <c r="Y191" s="217"/>
      <c r="Z191" s="217"/>
      <c r="AA191" s="70"/>
      <c r="AB191" s="252" t="str">
        <f t="shared" si="46"/>
        <v/>
      </c>
      <c r="AC191" s="253" t="str">
        <f t="shared" si="47"/>
        <v/>
      </c>
      <c r="AD191" s="253" t="str">
        <f>IF(H191&lt;=Parameters!$H$32,N191,"Not S.L.")</f>
        <v/>
      </c>
      <c r="AE191" s="253" t="str">
        <f t="shared" si="48"/>
        <v/>
      </c>
      <c r="AF191" s="70"/>
      <c r="AG191" s="70"/>
      <c r="AH191" s="70"/>
      <c r="AI191" s="70"/>
      <c r="AJ191" s="70"/>
      <c r="AK191" s="70"/>
      <c r="AL191" s="70"/>
      <c r="AM191" s="70"/>
      <c r="AN191" s="70"/>
      <c r="AO191" s="70"/>
      <c r="AP191" s="70"/>
      <c r="AQ191" s="70"/>
      <c r="AR191" s="70"/>
      <c r="AS191" s="70"/>
      <c r="AT191" s="70"/>
      <c r="AU191" s="70"/>
      <c r="AV191" s="70"/>
      <c r="AW191" s="70"/>
      <c r="AX191" s="70"/>
      <c r="AY191" s="70"/>
      <c r="AZ191" s="70"/>
      <c r="BA191" s="70"/>
      <c r="BC191" s="42" t="str">
        <f>IF(E191="F",(A191*D191),IF(E191="c",(J191*((100+Parameters!$C$13)/100)^M191),IF(E191="h",(J191*((100+Parameters!$C$13)/100)^M191),"")))</f>
        <v/>
      </c>
      <c r="BD191" s="231"/>
      <c r="BE191" s="144" t="str">
        <f>IF(E191="F",(A191*D191*F191),IF(E191="c",((A191*D191*F191)*((100+Parameters!$C$13)/100)^M191),IF(E191="h",((J191)*((100+Parameters!$C$13)/100)^M191),"")))</f>
        <v/>
      </c>
      <c r="BF191" s="69">
        <f t="shared" si="49"/>
        <v>0</v>
      </c>
      <c r="BG191" s="1"/>
      <c r="BH191" s="2">
        <f t="shared" si="50"/>
        <v>0</v>
      </c>
      <c r="BI191" s="2">
        <f t="shared" si="51"/>
        <v>0</v>
      </c>
      <c r="BJ191" s="2">
        <f t="shared" si="52"/>
        <v>0</v>
      </c>
      <c r="BL191" s="164" t="str">
        <f t="shared" si="53"/>
        <v/>
      </c>
      <c r="BM191" s="164" t="str">
        <f t="shared" si="54"/>
        <v/>
      </c>
      <c r="BN191" s="164" t="str">
        <f t="shared" si="55"/>
        <v/>
      </c>
      <c r="BO191" s="164" t="str">
        <f t="shared" si="56"/>
        <v/>
      </c>
      <c r="BP191" s="164" t="str">
        <f t="shared" si="57"/>
        <v/>
      </c>
      <c r="BQ191" s="164"/>
      <c r="BR191" s="164">
        <f>IF(A191="",0,((PMT(Parameters!$C$11/100,M191,,(N191*O191))*-1)-(R191/M191)))</f>
        <v>0</v>
      </c>
    </row>
    <row r="192" spans="1:70" ht="16.5" customHeight="1" x14ac:dyDescent="0.2">
      <c r="A192" s="195"/>
      <c r="B192" s="327" t="str">
        <f>IF('Asset Management'!B190="","",'Asset Management'!B190)</f>
        <v/>
      </c>
      <c r="C192" s="326" t="str">
        <f>IF('Asset Management'!C190="","",'Asset Management'!C190)</f>
        <v/>
      </c>
      <c r="D192" s="89"/>
      <c r="E192" s="88"/>
      <c r="F192" s="229">
        <v>1</v>
      </c>
      <c r="G192" s="90" t="str">
        <f>IF(E192="C",(A192*D192*F192*((100-Parameters!$C$12)/100)^I192),IF(E192="H",(A192*D192*F192),IF(E192="F",(A192*D192*F192*((100-Parameters!$C$12)/100)^I192),"")))</f>
        <v/>
      </c>
      <c r="H192" s="91"/>
      <c r="I192" s="92" t="str">
        <f t="shared" si="41"/>
        <v/>
      </c>
      <c r="J192" s="92" t="str">
        <f>IF(E192="H",(A192*D192*F192*((100+Parameters!$C$12)/100)^I192),IF(E192="C",(A192*D192*F192),IF(E192="F",(A192*D192*F192*((100-Parameters!$C$13)/100)^M192),"")))</f>
        <v/>
      </c>
      <c r="K192" s="92" t="str">
        <f t="shared" si="42"/>
        <v/>
      </c>
      <c r="L192" s="92" t="str">
        <f>IF('Asset Management'!J190="","",'Asset Management'!J190)</f>
        <v/>
      </c>
      <c r="M192" s="91"/>
      <c r="N192" s="92" t="str">
        <f t="shared" si="43"/>
        <v/>
      </c>
      <c r="O192" s="86">
        <f>IF(BE192&lt;&gt;"",VLOOKUP(BE192,Parameters!$A$22:$D$26,3),0)</f>
        <v>0</v>
      </c>
      <c r="P192" s="86">
        <f>IF(BE192&lt;&gt;"",VLOOKUP(BE192,Parameters!$A$22:$D$26,4),0)</f>
        <v>0</v>
      </c>
      <c r="Q192" s="190">
        <f t="shared" si="44"/>
        <v>1</v>
      </c>
      <c r="R192" s="159">
        <f t="shared" si="45"/>
        <v>0</v>
      </c>
      <c r="S192" s="159">
        <f>IF(M192=0,0,IF(BE192&lt;Parameters!$B$28,"Not Cap.",BR192))</f>
        <v>0</v>
      </c>
      <c r="T192" s="25"/>
      <c r="U192" s="216"/>
      <c r="V192" s="217"/>
      <c r="W192" s="217"/>
      <c r="X192" s="217"/>
      <c r="Y192" s="217"/>
      <c r="Z192" s="217"/>
      <c r="AA192" s="70"/>
      <c r="AB192" s="252" t="str">
        <f t="shared" si="46"/>
        <v/>
      </c>
      <c r="AC192" s="253" t="str">
        <f t="shared" si="47"/>
        <v/>
      </c>
      <c r="AD192" s="253" t="str">
        <f>IF(H192&lt;=Parameters!$H$32,N192,"Not S.L.")</f>
        <v/>
      </c>
      <c r="AE192" s="253" t="str">
        <f t="shared" si="48"/>
        <v/>
      </c>
      <c r="AF192" s="70"/>
      <c r="AG192" s="70"/>
      <c r="AH192" s="70"/>
      <c r="AI192" s="70"/>
      <c r="AJ192" s="70"/>
      <c r="AK192" s="70"/>
      <c r="AL192" s="70"/>
      <c r="AM192" s="70"/>
      <c r="AN192" s="70"/>
      <c r="AO192" s="70"/>
      <c r="AP192" s="70"/>
      <c r="AQ192" s="70"/>
      <c r="AR192" s="70"/>
      <c r="AS192" s="70"/>
      <c r="AT192" s="70"/>
      <c r="AU192" s="70"/>
      <c r="AV192" s="70"/>
      <c r="AW192" s="70"/>
      <c r="AX192" s="70"/>
      <c r="AY192" s="70"/>
      <c r="AZ192" s="70"/>
      <c r="BA192" s="70"/>
      <c r="BC192" s="42" t="str">
        <f>IF(E192="F",(A192*D192),IF(E192="c",(J192*((100+Parameters!$C$13)/100)^M192),IF(E192="h",(J192*((100+Parameters!$C$13)/100)^M192),"")))</f>
        <v/>
      </c>
      <c r="BD192" s="231"/>
      <c r="BE192" s="144" t="str">
        <f>IF(E192="F",(A192*D192*F192),IF(E192="c",((A192*D192*F192)*((100+Parameters!$C$13)/100)^M192),IF(E192="h",((J192)*((100+Parameters!$C$13)/100)^M192),"")))</f>
        <v/>
      </c>
      <c r="BF192" s="69">
        <f t="shared" si="49"/>
        <v>0</v>
      </c>
      <c r="BG192" s="1"/>
      <c r="BH192" s="2">
        <f t="shared" si="50"/>
        <v>0</v>
      </c>
      <c r="BI192" s="2">
        <f t="shared" si="51"/>
        <v>0</v>
      </c>
      <c r="BJ192" s="2">
        <f t="shared" si="52"/>
        <v>0</v>
      </c>
      <c r="BL192" s="164" t="str">
        <f t="shared" si="53"/>
        <v/>
      </c>
      <c r="BM192" s="164" t="str">
        <f t="shared" si="54"/>
        <v/>
      </c>
      <c r="BN192" s="164" t="str">
        <f t="shared" si="55"/>
        <v/>
      </c>
      <c r="BO192" s="164" t="str">
        <f t="shared" si="56"/>
        <v/>
      </c>
      <c r="BP192" s="164" t="str">
        <f t="shared" si="57"/>
        <v/>
      </c>
      <c r="BQ192" s="164"/>
      <c r="BR192" s="164">
        <f>IF(A192="",0,((PMT(Parameters!$C$11/100,M192,,(N192*O192))*-1)-(R192/M192)))</f>
        <v>0</v>
      </c>
    </row>
    <row r="193" spans="1:70" ht="16.5" customHeight="1" x14ac:dyDescent="0.2">
      <c r="A193" s="195"/>
      <c r="B193" s="327" t="str">
        <f>IF('Asset Management'!B191="","",'Asset Management'!B191)</f>
        <v/>
      </c>
      <c r="C193" s="326" t="str">
        <f>IF('Asset Management'!C191="","",'Asset Management'!C191)</f>
        <v/>
      </c>
      <c r="D193" s="89"/>
      <c r="E193" s="88"/>
      <c r="F193" s="229">
        <v>1</v>
      </c>
      <c r="G193" s="90" t="str">
        <f>IF(E193="C",(A193*D193*F193*((100-Parameters!$C$12)/100)^I193),IF(E193="H",(A193*D193*F193),IF(E193="F",(A193*D193*F193*((100-Parameters!$C$12)/100)^I193),"")))</f>
        <v/>
      </c>
      <c r="H193" s="91"/>
      <c r="I193" s="92" t="str">
        <f t="shared" si="41"/>
        <v/>
      </c>
      <c r="J193" s="92" t="str">
        <f>IF(E193="H",(A193*D193*F193*((100+Parameters!$C$12)/100)^I193),IF(E193="C",(A193*D193*F193),IF(E193="F",(A193*D193*F193*((100-Parameters!$C$13)/100)^M193),"")))</f>
        <v/>
      </c>
      <c r="K193" s="92" t="str">
        <f t="shared" si="42"/>
        <v/>
      </c>
      <c r="L193" s="92" t="str">
        <f>IF('Asset Management'!J191="","",'Asset Management'!J191)</f>
        <v/>
      </c>
      <c r="M193" s="91"/>
      <c r="N193" s="92" t="str">
        <f t="shared" si="43"/>
        <v/>
      </c>
      <c r="O193" s="86">
        <f>IF(BE193&lt;&gt;"",VLOOKUP(BE193,Parameters!$A$22:$D$26,3),0)</f>
        <v>0</v>
      </c>
      <c r="P193" s="86">
        <f>IF(BE193&lt;&gt;"",VLOOKUP(BE193,Parameters!$A$22:$D$26,4),0)</f>
        <v>0</v>
      </c>
      <c r="Q193" s="190">
        <f t="shared" si="44"/>
        <v>1</v>
      </c>
      <c r="R193" s="159">
        <f t="shared" si="45"/>
        <v>0</v>
      </c>
      <c r="S193" s="159">
        <f>IF(M193=0,0,IF(BE193&lt;Parameters!$B$28,"Not Cap.",BR193))</f>
        <v>0</v>
      </c>
      <c r="T193" s="25"/>
      <c r="U193" s="216"/>
      <c r="V193" s="217"/>
      <c r="W193" s="217"/>
      <c r="X193" s="217"/>
      <c r="Y193" s="217"/>
      <c r="Z193" s="217"/>
      <c r="AA193" s="70"/>
      <c r="AB193" s="252" t="str">
        <f t="shared" si="46"/>
        <v/>
      </c>
      <c r="AC193" s="253" t="str">
        <f t="shared" si="47"/>
        <v/>
      </c>
      <c r="AD193" s="253" t="str">
        <f>IF(H193&lt;=Parameters!$H$32,N193,"Not S.L.")</f>
        <v/>
      </c>
      <c r="AE193" s="253" t="str">
        <f t="shared" si="48"/>
        <v/>
      </c>
      <c r="AF193" s="70"/>
      <c r="AG193" s="70"/>
      <c r="AH193" s="70"/>
      <c r="AI193" s="70"/>
      <c r="AJ193" s="70"/>
      <c r="AK193" s="70"/>
      <c r="AL193" s="70"/>
      <c r="AM193" s="70"/>
      <c r="AN193" s="70"/>
      <c r="AO193" s="70"/>
      <c r="AP193" s="70"/>
      <c r="AQ193" s="70"/>
      <c r="AR193" s="70"/>
      <c r="AS193" s="70"/>
      <c r="AT193" s="70"/>
      <c r="AU193" s="70"/>
      <c r="AV193" s="70"/>
      <c r="AW193" s="70"/>
      <c r="AX193" s="70"/>
      <c r="AY193" s="70"/>
      <c r="AZ193" s="70"/>
      <c r="BA193" s="70"/>
      <c r="BC193" s="42" t="str">
        <f>IF(E193="F",(A193*D193),IF(E193="c",(J193*((100+Parameters!$C$13)/100)^M193),IF(E193="h",(J193*((100+Parameters!$C$13)/100)^M193),"")))</f>
        <v/>
      </c>
      <c r="BD193" s="231"/>
      <c r="BE193" s="144" t="str">
        <f>IF(E193="F",(A193*D193*F193),IF(E193="c",((A193*D193*F193)*((100+Parameters!$C$13)/100)^M193),IF(E193="h",((J193)*((100+Parameters!$C$13)/100)^M193),"")))</f>
        <v/>
      </c>
      <c r="BF193" s="69">
        <f t="shared" si="49"/>
        <v>0</v>
      </c>
      <c r="BG193" s="1"/>
      <c r="BH193" s="2">
        <f t="shared" si="50"/>
        <v>0</v>
      </c>
      <c r="BI193" s="2">
        <f t="shared" si="51"/>
        <v>0</v>
      </c>
      <c r="BJ193" s="2">
        <f t="shared" si="52"/>
        <v>0</v>
      </c>
      <c r="BL193" s="164" t="str">
        <f t="shared" si="53"/>
        <v/>
      </c>
      <c r="BM193" s="164" t="str">
        <f t="shared" si="54"/>
        <v/>
      </c>
      <c r="BN193" s="164" t="str">
        <f t="shared" si="55"/>
        <v/>
      </c>
      <c r="BO193" s="164" t="str">
        <f t="shared" si="56"/>
        <v/>
      </c>
      <c r="BP193" s="164" t="str">
        <f t="shared" si="57"/>
        <v/>
      </c>
      <c r="BQ193" s="164"/>
      <c r="BR193" s="164">
        <f>IF(A193="",0,((PMT(Parameters!$C$11/100,M193,,(N193*O193))*-1)-(R193/M193)))</f>
        <v>0</v>
      </c>
    </row>
    <row r="194" spans="1:70" ht="16.5" customHeight="1" x14ac:dyDescent="0.2">
      <c r="A194" s="195"/>
      <c r="B194" s="327" t="str">
        <f>IF('Asset Management'!B192="","",'Asset Management'!B192)</f>
        <v/>
      </c>
      <c r="C194" s="326" t="str">
        <f>IF('Asset Management'!C192="","",'Asset Management'!C192)</f>
        <v/>
      </c>
      <c r="D194" s="89"/>
      <c r="E194" s="88"/>
      <c r="F194" s="229">
        <v>1</v>
      </c>
      <c r="G194" s="90" t="str">
        <f>IF(E194="C",(A194*D194*F194*((100-Parameters!$C$12)/100)^I194),IF(E194="H",(A194*D194*F194),IF(E194="F",(A194*D194*F194*((100-Parameters!$C$12)/100)^I194),"")))</f>
        <v/>
      </c>
      <c r="H194" s="91"/>
      <c r="I194" s="92" t="str">
        <f t="shared" si="41"/>
        <v/>
      </c>
      <c r="J194" s="92" t="str">
        <f>IF(E194="H",(A194*D194*F194*((100+Parameters!$C$12)/100)^I194),IF(E194="C",(A194*D194*F194),IF(E194="F",(A194*D194*F194*((100-Parameters!$C$13)/100)^M194),"")))</f>
        <v/>
      </c>
      <c r="K194" s="92" t="str">
        <f t="shared" si="42"/>
        <v/>
      </c>
      <c r="L194" s="92" t="str">
        <f>IF('Asset Management'!J192="","",'Asset Management'!J192)</f>
        <v/>
      </c>
      <c r="M194" s="91"/>
      <c r="N194" s="92" t="str">
        <f t="shared" si="43"/>
        <v/>
      </c>
      <c r="O194" s="86">
        <f>IF(BE194&lt;&gt;"",VLOOKUP(BE194,Parameters!$A$22:$D$26,3),0)</f>
        <v>0</v>
      </c>
      <c r="P194" s="86">
        <f>IF(BE194&lt;&gt;"",VLOOKUP(BE194,Parameters!$A$22:$D$26,4),0)</f>
        <v>0</v>
      </c>
      <c r="Q194" s="190">
        <f t="shared" si="44"/>
        <v>1</v>
      </c>
      <c r="R194" s="159">
        <f t="shared" si="45"/>
        <v>0</v>
      </c>
      <c r="S194" s="159">
        <f>IF(M194=0,0,IF(BE194&lt;Parameters!$B$28,"Not Cap.",BR194))</f>
        <v>0</v>
      </c>
      <c r="T194" s="25"/>
      <c r="U194" s="216"/>
      <c r="V194" s="217"/>
      <c r="W194" s="217"/>
      <c r="X194" s="217"/>
      <c r="Y194" s="217"/>
      <c r="Z194" s="217"/>
      <c r="AA194" s="70"/>
      <c r="AB194" s="252" t="str">
        <f t="shared" si="46"/>
        <v/>
      </c>
      <c r="AC194" s="253" t="str">
        <f t="shared" si="47"/>
        <v/>
      </c>
      <c r="AD194" s="253" t="str">
        <f>IF(H194&lt;=Parameters!$H$32,N194,"Not S.L.")</f>
        <v/>
      </c>
      <c r="AE194" s="253" t="str">
        <f t="shared" si="48"/>
        <v/>
      </c>
      <c r="AF194" s="70"/>
      <c r="AG194" s="70"/>
      <c r="AH194" s="70"/>
      <c r="AI194" s="70"/>
      <c r="AJ194" s="70"/>
      <c r="AK194" s="70"/>
      <c r="AL194" s="70"/>
      <c r="AM194" s="70"/>
      <c r="AN194" s="70"/>
      <c r="AO194" s="70"/>
      <c r="AP194" s="70"/>
      <c r="AQ194" s="70"/>
      <c r="AR194" s="70"/>
      <c r="AS194" s="70"/>
      <c r="AT194" s="70"/>
      <c r="AU194" s="70"/>
      <c r="AV194" s="70"/>
      <c r="AW194" s="70"/>
      <c r="AX194" s="70"/>
      <c r="AY194" s="70"/>
      <c r="AZ194" s="70"/>
      <c r="BA194" s="70"/>
      <c r="BC194" s="42" t="str">
        <f>IF(E194="F",(A194*D194),IF(E194="c",(J194*((100+Parameters!$C$13)/100)^M194),IF(E194="h",(J194*((100+Parameters!$C$13)/100)^M194),"")))</f>
        <v/>
      </c>
      <c r="BD194" s="231"/>
      <c r="BE194" s="144" t="str">
        <f>IF(E194="F",(A194*D194*F194),IF(E194="c",((A194*D194*F194)*((100+Parameters!$C$13)/100)^M194),IF(E194="h",((J194)*((100+Parameters!$C$13)/100)^M194),"")))</f>
        <v/>
      </c>
      <c r="BF194" s="69">
        <f t="shared" si="49"/>
        <v>0</v>
      </c>
      <c r="BG194" s="1"/>
      <c r="BH194" s="2">
        <f t="shared" si="50"/>
        <v>0</v>
      </c>
      <c r="BI194" s="2">
        <f t="shared" si="51"/>
        <v>0</v>
      </c>
      <c r="BJ194" s="2">
        <f t="shared" si="52"/>
        <v>0</v>
      </c>
      <c r="BL194" s="164" t="str">
        <f t="shared" si="53"/>
        <v/>
      </c>
      <c r="BM194" s="164" t="str">
        <f t="shared" si="54"/>
        <v/>
      </c>
      <c r="BN194" s="164" t="str">
        <f t="shared" si="55"/>
        <v/>
      </c>
      <c r="BO194" s="164" t="str">
        <f t="shared" si="56"/>
        <v/>
      </c>
      <c r="BP194" s="164" t="str">
        <f t="shared" si="57"/>
        <v/>
      </c>
      <c r="BQ194" s="164"/>
      <c r="BR194" s="164">
        <f>IF(A194="",0,((PMT(Parameters!$C$11/100,M194,,(N194*O194))*-1)-(R194/M194)))</f>
        <v>0</v>
      </c>
    </row>
    <row r="195" spans="1:70" ht="16.5" customHeight="1" x14ac:dyDescent="0.2">
      <c r="A195" s="195"/>
      <c r="B195" s="327" t="str">
        <f>IF('Asset Management'!B193="","",'Asset Management'!B193)</f>
        <v/>
      </c>
      <c r="C195" s="326" t="str">
        <f>IF('Asset Management'!C193="","",'Asset Management'!C193)</f>
        <v/>
      </c>
      <c r="D195" s="89"/>
      <c r="E195" s="88"/>
      <c r="F195" s="229">
        <v>1</v>
      </c>
      <c r="G195" s="90" t="str">
        <f>IF(E195="C",(A195*D195*F195*((100-Parameters!$C$12)/100)^I195),IF(E195="H",(A195*D195*F195),IF(E195="F",(A195*D195*F195*((100-Parameters!$C$12)/100)^I195),"")))</f>
        <v/>
      </c>
      <c r="H195" s="91"/>
      <c r="I195" s="92" t="str">
        <f t="shared" si="41"/>
        <v/>
      </c>
      <c r="J195" s="92" t="str">
        <f>IF(E195="H",(A195*D195*F195*((100+Parameters!$C$12)/100)^I195),IF(E195="C",(A195*D195*F195),IF(E195="F",(A195*D195*F195*((100-Parameters!$C$13)/100)^M195),"")))</f>
        <v/>
      </c>
      <c r="K195" s="92" t="str">
        <f t="shared" si="42"/>
        <v/>
      </c>
      <c r="L195" s="92" t="str">
        <f>IF('Asset Management'!J193="","",'Asset Management'!J193)</f>
        <v/>
      </c>
      <c r="M195" s="91"/>
      <c r="N195" s="92" t="str">
        <f t="shared" si="43"/>
        <v/>
      </c>
      <c r="O195" s="86">
        <f>IF(BE195&lt;&gt;"",VLOOKUP(BE195,Parameters!$A$22:$D$26,3),0)</f>
        <v>0</v>
      </c>
      <c r="P195" s="86">
        <f>IF(BE195&lt;&gt;"",VLOOKUP(BE195,Parameters!$A$22:$D$26,4),0)</f>
        <v>0</v>
      </c>
      <c r="Q195" s="190">
        <f t="shared" si="44"/>
        <v>1</v>
      </c>
      <c r="R195" s="159">
        <f t="shared" si="45"/>
        <v>0</v>
      </c>
      <c r="S195" s="159">
        <f>IF(M195=0,0,IF(BE195&lt;Parameters!$B$28,"Not Cap.",BR195))</f>
        <v>0</v>
      </c>
      <c r="T195" s="25"/>
      <c r="U195" s="216"/>
      <c r="V195" s="217"/>
      <c r="W195" s="217"/>
      <c r="X195" s="217"/>
      <c r="Y195" s="217"/>
      <c r="Z195" s="217"/>
      <c r="AA195" s="70"/>
      <c r="AB195" s="252" t="str">
        <f t="shared" si="46"/>
        <v/>
      </c>
      <c r="AC195" s="253" t="str">
        <f t="shared" si="47"/>
        <v/>
      </c>
      <c r="AD195" s="253" t="str">
        <f>IF(H195&lt;=Parameters!$H$32,N195,"Not S.L.")</f>
        <v/>
      </c>
      <c r="AE195" s="253" t="str">
        <f t="shared" si="48"/>
        <v/>
      </c>
      <c r="AF195" s="70"/>
      <c r="AG195" s="70"/>
      <c r="AH195" s="70"/>
      <c r="AI195" s="70"/>
      <c r="AJ195" s="70"/>
      <c r="AK195" s="70"/>
      <c r="AL195" s="70"/>
      <c r="AM195" s="70"/>
      <c r="AN195" s="70"/>
      <c r="AO195" s="70"/>
      <c r="AP195" s="70"/>
      <c r="AQ195" s="70"/>
      <c r="AR195" s="70"/>
      <c r="AS195" s="70"/>
      <c r="AT195" s="70"/>
      <c r="AU195" s="70"/>
      <c r="AV195" s="70"/>
      <c r="AW195" s="70"/>
      <c r="AX195" s="70"/>
      <c r="AY195" s="70"/>
      <c r="AZ195" s="70"/>
      <c r="BA195" s="70"/>
      <c r="BC195" s="42" t="str">
        <f>IF(E195="F",(A195*D195),IF(E195="c",(J195*((100+Parameters!$C$13)/100)^M195),IF(E195="h",(J195*((100+Parameters!$C$13)/100)^M195),"")))</f>
        <v/>
      </c>
      <c r="BD195" s="231"/>
      <c r="BE195" s="144" t="str">
        <f>IF(E195="F",(A195*D195*F195),IF(E195="c",((A195*D195*F195)*((100+Parameters!$C$13)/100)^M195),IF(E195="h",((J195)*((100+Parameters!$C$13)/100)^M195),"")))</f>
        <v/>
      </c>
      <c r="BF195" s="69">
        <f t="shared" si="49"/>
        <v>0</v>
      </c>
      <c r="BG195" s="1"/>
      <c r="BH195" s="2">
        <f t="shared" si="50"/>
        <v>0</v>
      </c>
      <c r="BI195" s="2">
        <f t="shared" si="51"/>
        <v>0</v>
      </c>
      <c r="BJ195" s="2">
        <f t="shared" si="52"/>
        <v>0</v>
      </c>
      <c r="BL195" s="164" t="str">
        <f t="shared" si="53"/>
        <v/>
      </c>
      <c r="BM195" s="164" t="str">
        <f t="shared" si="54"/>
        <v/>
      </c>
      <c r="BN195" s="164" t="str">
        <f t="shared" si="55"/>
        <v/>
      </c>
      <c r="BO195" s="164" t="str">
        <f t="shared" si="56"/>
        <v/>
      </c>
      <c r="BP195" s="164" t="str">
        <f t="shared" si="57"/>
        <v/>
      </c>
      <c r="BQ195" s="164"/>
      <c r="BR195" s="164">
        <f>IF(A195="",0,((PMT(Parameters!$C$11/100,M195,,(N195*O195))*-1)-(R195/M195)))</f>
        <v>0</v>
      </c>
    </row>
    <row r="196" spans="1:70" ht="16.5" customHeight="1" x14ac:dyDescent="0.2">
      <c r="A196" s="195"/>
      <c r="B196" s="327" t="str">
        <f>IF('Asset Management'!B194="","",'Asset Management'!B194)</f>
        <v/>
      </c>
      <c r="C196" s="326" t="str">
        <f>IF('Asset Management'!C194="","",'Asset Management'!C194)</f>
        <v/>
      </c>
      <c r="D196" s="89"/>
      <c r="E196" s="88"/>
      <c r="F196" s="229">
        <v>1</v>
      </c>
      <c r="G196" s="90" t="str">
        <f>IF(E196="C",(A196*D196*F196*((100-Parameters!$C$12)/100)^I196),IF(E196="H",(A196*D196*F196),IF(E196="F",(A196*D196*F196*((100-Parameters!$C$12)/100)^I196),"")))</f>
        <v/>
      </c>
      <c r="H196" s="91"/>
      <c r="I196" s="92" t="str">
        <f t="shared" si="41"/>
        <v/>
      </c>
      <c r="J196" s="92" t="str">
        <f>IF(E196="H",(A196*D196*F196*((100+Parameters!$C$12)/100)^I196),IF(E196="C",(A196*D196*F196),IF(E196="F",(A196*D196*F196*((100-Parameters!$C$13)/100)^M196),"")))</f>
        <v/>
      </c>
      <c r="K196" s="92" t="str">
        <f t="shared" si="42"/>
        <v/>
      </c>
      <c r="L196" s="92" t="str">
        <f>IF('Asset Management'!J194="","",'Asset Management'!J194)</f>
        <v/>
      </c>
      <c r="M196" s="91"/>
      <c r="N196" s="92" t="str">
        <f t="shared" si="43"/>
        <v/>
      </c>
      <c r="O196" s="86">
        <f>IF(BE196&lt;&gt;"",VLOOKUP(BE196,Parameters!$A$22:$D$26,3),0)</f>
        <v>0</v>
      </c>
      <c r="P196" s="86">
        <f>IF(BE196&lt;&gt;"",VLOOKUP(BE196,Parameters!$A$22:$D$26,4),0)</f>
        <v>0</v>
      </c>
      <c r="Q196" s="190">
        <f t="shared" si="44"/>
        <v>1</v>
      </c>
      <c r="R196" s="159">
        <f t="shared" si="45"/>
        <v>0</v>
      </c>
      <c r="S196" s="159">
        <f>IF(M196=0,0,IF(BE196&lt;Parameters!$B$28,"Not Cap.",BR196))</f>
        <v>0</v>
      </c>
      <c r="T196" s="25"/>
      <c r="U196" s="216"/>
      <c r="V196" s="217"/>
      <c r="W196" s="217"/>
      <c r="X196" s="217"/>
      <c r="Y196" s="217"/>
      <c r="Z196" s="217"/>
      <c r="AA196" s="70"/>
      <c r="AB196" s="252" t="str">
        <f t="shared" si="46"/>
        <v/>
      </c>
      <c r="AC196" s="253" t="str">
        <f t="shared" si="47"/>
        <v/>
      </c>
      <c r="AD196" s="253" t="str">
        <f>IF(H196&lt;=Parameters!$H$32,N196,"Not S.L.")</f>
        <v/>
      </c>
      <c r="AE196" s="253" t="str">
        <f t="shared" si="48"/>
        <v/>
      </c>
      <c r="AF196" s="70"/>
      <c r="AG196" s="70"/>
      <c r="AH196" s="70"/>
      <c r="AI196" s="70"/>
      <c r="AJ196" s="70"/>
      <c r="AK196" s="70"/>
      <c r="AL196" s="70"/>
      <c r="AM196" s="70"/>
      <c r="AN196" s="70"/>
      <c r="AO196" s="70"/>
      <c r="AP196" s="70"/>
      <c r="AQ196" s="70"/>
      <c r="AR196" s="70"/>
      <c r="AS196" s="70"/>
      <c r="AT196" s="70"/>
      <c r="AU196" s="70"/>
      <c r="AV196" s="70"/>
      <c r="AW196" s="70"/>
      <c r="AX196" s="70"/>
      <c r="AY196" s="70"/>
      <c r="AZ196" s="70"/>
      <c r="BA196" s="70"/>
      <c r="BC196" s="42" t="str">
        <f>IF(E196="F",(A196*D196),IF(E196="c",(J196*((100+Parameters!$C$13)/100)^M196),IF(E196="h",(J196*((100+Parameters!$C$13)/100)^M196),"")))</f>
        <v/>
      </c>
      <c r="BD196" s="231"/>
      <c r="BE196" s="144" t="str">
        <f>IF(E196="F",(A196*D196*F196),IF(E196="c",((A196*D196*F196)*((100+Parameters!$C$13)/100)^M196),IF(E196="h",((J196)*((100+Parameters!$C$13)/100)^M196),"")))</f>
        <v/>
      </c>
      <c r="BF196" s="69">
        <f t="shared" si="49"/>
        <v>0</v>
      </c>
      <c r="BG196" s="1"/>
      <c r="BH196" s="2">
        <f t="shared" si="50"/>
        <v>0</v>
      </c>
      <c r="BI196" s="2">
        <f t="shared" si="51"/>
        <v>0</v>
      </c>
      <c r="BJ196" s="2">
        <f t="shared" si="52"/>
        <v>0</v>
      </c>
      <c r="BL196" s="164" t="str">
        <f t="shared" si="53"/>
        <v/>
      </c>
      <c r="BM196" s="164" t="str">
        <f t="shared" si="54"/>
        <v/>
      </c>
      <c r="BN196" s="164" t="str">
        <f t="shared" si="55"/>
        <v/>
      </c>
      <c r="BO196" s="164" t="str">
        <f t="shared" si="56"/>
        <v/>
      </c>
      <c r="BP196" s="164" t="str">
        <f t="shared" si="57"/>
        <v/>
      </c>
      <c r="BQ196" s="164"/>
      <c r="BR196" s="164">
        <f>IF(A196="",0,((PMT(Parameters!$C$11/100,M196,,(N196*O196))*-1)-(R196/M196)))</f>
        <v>0</v>
      </c>
    </row>
    <row r="197" spans="1:70" ht="16.5" customHeight="1" x14ac:dyDescent="0.2">
      <c r="A197" s="195"/>
      <c r="B197" s="327" t="str">
        <f>IF('Asset Management'!B195="","",'Asset Management'!B195)</f>
        <v/>
      </c>
      <c r="C197" s="326" t="str">
        <f>IF('Asset Management'!C195="","",'Asset Management'!C195)</f>
        <v/>
      </c>
      <c r="D197" s="89"/>
      <c r="E197" s="88"/>
      <c r="F197" s="229">
        <v>1</v>
      </c>
      <c r="G197" s="90" t="str">
        <f>IF(E197="C",(A197*D197*F197*((100-Parameters!$C$12)/100)^I197),IF(E197="H",(A197*D197*F197),IF(E197="F",(A197*D197*F197*((100-Parameters!$C$12)/100)^I197),"")))</f>
        <v/>
      </c>
      <c r="H197" s="91"/>
      <c r="I197" s="92" t="str">
        <f t="shared" si="41"/>
        <v/>
      </c>
      <c r="J197" s="92" t="str">
        <f>IF(E197="H",(A197*D197*F197*((100+Parameters!$C$12)/100)^I197),IF(E197="C",(A197*D197*F197),IF(E197="F",(A197*D197*F197*((100-Parameters!$C$13)/100)^M197),"")))</f>
        <v/>
      </c>
      <c r="K197" s="92" t="str">
        <f t="shared" si="42"/>
        <v/>
      </c>
      <c r="L197" s="92" t="str">
        <f>IF('Asset Management'!J195="","",'Asset Management'!J195)</f>
        <v/>
      </c>
      <c r="M197" s="91"/>
      <c r="N197" s="92" t="str">
        <f t="shared" si="43"/>
        <v/>
      </c>
      <c r="O197" s="86">
        <f>IF(BE197&lt;&gt;"",VLOOKUP(BE197,Parameters!$A$22:$D$26,3),0)</f>
        <v>0</v>
      </c>
      <c r="P197" s="86">
        <f>IF(BE197&lt;&gt;"",VLOOKUP(BE197,Parameters!$A$22:$D$26,4),0)</f>
        <v>0</v>
      </c>
      <c r="Q197" s="190">
        <f t="shared" si="44"/>
        <v>1</v>
      </c>
      <c r="R197" s="159">
        <f t="shared" si="45"/>
        <v>0</v>
      </c>
      <c r="S197" s="159">
        <f>IF(M197=0,0,IF(BE197&lt;Parameters!$B$28,"Not Cap.",BR197))</f>
        <v>0</v>
      </c>
      <c r="T197" s="25"/>
      <c r="U197" s="216"/>
      <c r="V197" s="217"/>
      <c r="W197" s="217"/>
      <c r="X197" s="217"/>
      <c r="Y197" s="217"/>
      <c r="Z197" s="217"/>
      <c r="AA197" s="70"/>
      <c r="AB197" s="252" t="str">
        <f t="shared" si="46"/>
        <v/>
      </c>
      <c r="AC197" s="253" t="str">
        <f t="shared" si="47"/>
        <v/>
      </c>
      <c r="AD197" s="253" t="str">
        <f>IF(H197&lt;=Parameters!$H$32,N197,"Not S.L.")</f>
        <v/>
      </c>
      <c r="AE197" s="253" t="str">
        <f t="shared" si="48"/>
        <v/>
      </c>
      <c r="AF197" s="70"/>
      <c r="AG197" s="70"/>
      <c r="AH197" s="70"/>
      <c r="AI197" s="70"/>
      <c r="AJ197" s="70"/>
      <c r="AK197" s="70"/>
      <c r="AL197" s="70"/>
      <c r="AM197" s="70"/>
      <c r="AN197" s="70"/>
      <c r="AO197" s="70"/>
      <c r="AP197" s="70"/>
      <c r="AQ197" s="70"/>
      <c r="AR197" s="70"/>
      <c r="AS197" s="70"/>
      <c r="AT197" s="70"/>
      <c r="AU197" s="70"/>
      <c r="AV197" s="70"/>
      <c r="AW197" s="70"/>
      <c r="AX197" s="70"/>
      <c r="AY197" s="70"/>
      <c r="AZ197" s="70"/>
      <c r="BA197" s="70"/>
      <c r="BC197" s="42" t="str">
        <f>IF(E197="F",(A197*D197),IF(E197="c",(J197*((100+Parameters!$C$13)/100)^M197),IF(E197="h",(J197*((100+Parameters!$C$13)/100)^M197),"")))</f>
        <v/>
      </c>
      <c r="BD197" s="231"/>
      <c r="BE197" s="144" t="str">
        <f>IF(E197="F",(A197*D197*F197),IF(E197="c",((A197*D197*F197)*((100+Parameters!$C$13)/100)^M197),IF(E197="h",((J197)*((100+Parameters!$C$13)/100)^M197),"")))</f>
        <v/>
      </c>
      <c r="BF197" s="69">
        <f t="shared" si="49"/>
        <v>0</v>
      </c>
      <c r="BG197" s="1"/>
      <c r="BH197" s="2">
        <f t="shared" si="50"/>
        <v>0</v>
      </c>
      <c r="BI197" s="2">
        <f t="shared" si="51"/>
        <v>0</v>
      </c>
      <c r="BJ197" s="2">
        <f t="shared" si="52"/>
        <v>0</v>
      </c>
      <c r="BL197" s="164" t="str">
        <f t="shared" si="53"/>
        <v/>
      </c>
      <c r="BM197" s="164" t="str">
        <f t="shared" si="54"/>
        <v/>
      </c>
      <c r="BN197" s="164" t="str">
        <f t="shared" si="55"/>
        <v/>
      </c>
      <c r="BO197" s="164" t="str">
        <f t="shared" si="56"/>
        <v/>
      </c>
      <c r="BP197" s="164" t="str">
        <f t="shared" si="57"/>
        <v/>
      </c>
      <c r="BQ197" s="164"/>
      <c r="BR197" s="164">
        <f>IF(A197="",0,((PMT(Parameters!$C$11/100,M197,,(N197*O197))*-1)-(R197/M197)))</f>
        <v>0</v>
      </c>
    </row>
    <row r="198" spans="1:70" ht="16.5" customHeight="1" x14ac:dyDescent="0.2">
      <c r="A198" s="195"/>
      <c r="B198" s="327" t="str">
        <f>IF('Asset Management'!B196="","",'Asset Management'!B196)</f>
        <v/>
      </c>
      <c r="C198" s="326" t="str">
        <f>IF('Asset Management'!C196="","",'Asset Management'!C196)</f>
        <v/>
      </c>
      <c r="D198" s="89"/>
      <c r="E198" s="88"/>
      <c r="F198" s="229">
        <v>1</v>
      </c>
      <c r="G198" s="90" t="str">
        <f>IF(E198="C",(A198*D198*F198*((100-Parameters!$C$12)/100)^I198),IF(E198="H",(A198*D198*F198),IF(E198="F",(A198*D198*F198*((100-Parameters!$C$12)/100)^I198),"")))</f>
        <v/>
      </c>
      <c r="H198" s="91"/>
      <c r="I198" s="92" t="str">
        <f t="shared" si="41"/>
        <v/>
      </c>
      <c r="J198" s="92" t="str">
        <f>IF(E198="H",(A198*D198*F198*((100+Parameters!$C$12)/100)^I198),IF(E198="C",(A198*D198*F198),IF(E198="F",(A198*D198*F198*((100-Parameters!$C$13)/100)^M198),"")))</f>
        <v/>
      </c>
      <c r="K198" s="92" t="str">
        <f t="shared" si="42"/>
        <v/>
      </c>
      <c r="L198" s="92" t="str">
        <f>IF('Asset Management'!J196="","",'Asset Management'!J196)</f>
        <v/>
      </c>
      <c r="M198" s="91"/>
      <c r="N198" s="92" t="str">
        <f t="shared" si="43"/>
        <v/>
      </c>
      <c r="O198" s="86">
        <f>IF(BE198&lt;&gt;"",VLOOKUP(BE198,Parameters!$A$22:$D$26,3),0)</f>
        <v>0</v>
      </c>
      <c r="P198" s="86">
        <f>IF(BE198&lt;&gt;"",VLOOKUP(BE198,Parameters!$A$22:$D$26,4),0)</f>
        <v>0</v>
      </c>
      <c r="Q198" s="190">
        <f t="shared" si="44"/>
        <v>1</v>
      </c>
      <c r="R198" s="159">
        <f t="shared" si="45"/>
        <v>0</v>
      </c>
      <c r="S198" s="159">
        <f>IF(M198=0,0,IF(BE198&lt;Parameters!$B$28,"Not Cap.",BR198))</f>
        <v>0</v>
      </c>
      <c r="T198" s="25"/>
      <c r="U198" s="216"/>
      <c r="V198" s="217"/>
      <c r="W198" s="217"/>
      <c r="X198" s="217"/>
      <c r="Y198" s="217"/>
      <c r="Z198" s="217"/>
      <c r="AA198" s="70"/>
      <c r="AB198" s="252" t="str">
        <f t="shared" si="46"/>
        <v/>
      </c>
      <c r="AC198" s="253" t="str">
        <f t="shared" si="47"/>
        <v/>
      </c>
      <c r="AD198" s="253" t="str">
        <f>IF(H198&lt;=Parameters!$H$32,N198,"Not S.L.")</f>
        <v/>
      </c>
      <c r="AE198" s="253" t="str">
        <f t="shared" si="48"/>
        <v/>
      </c>
      <c r="AF198" s="70"/>
      <c r="AG198" s="70"/>
      <c r="AH198" s="70"/>
      <c r="AI198" s="70"/>
      <c r="AJ198" s="70"/>
      <c r="AK198" s="70"/>
      <c r="AL198" s="70"/>
      <c r="AM198" s="70"/>
      <c r="AN198" s="70"/>
      <c r="AO198" s="70"/>
      <c r="AP198" s="70"/>
      <c r="AQ198" s="70"/>
      <c r="AR198" s="70"/>
      <c r="AS198" s="70"/>
      <c r="AT198" s="70"/>
      <c r="AU198" s="70"/>
      <c r="AV198" s="70"/>
      <c r="AW198" s="70"/>
      <c r="AX198" s="70"/>
      <c r="AY198" s="70"/>
      <c r="AZ198" s="70"/>
      <c r="BA198" s="70"/>
      <c r="BC198" s="42" t="str">
        <f>IF(E198="F",(A198*D198),IF(E198="c",(J198*((100+Parameters!$C$13)/100)^M198),IF(E198="h",(J198*((100+Parameters!$C$13)/100)^M198),"")))</f>
        <v/>
      </c>
      <c r="BD198" s="231"/>
      <c r="BE198" s="144" t="str">
        <f>IF(E198="F",(A198*D198*F198),IF(E198="c",((A198*D198*F198)*((100+Parameters!$C$13)/100)^M198),IF(E198="h",((J198)*((100+Parameters!$C$13)/100)^M198),"")))</f>
        <v/>
      </c>
      <c r="BF198" s="69">
        <f t="shared" si="49"/>
        <v>0</v>
      </c>
      <c r="BG198" s="1"/>
      <c r="BH198" s="2">
        <f t="shared" si="50"/>
        <v>0</v>
      </c>
      <c r="BI198" s="2">
        <f t="shared" si="51"/>
        <v>0</v>
      </c>
      <c r="BJ198" s="2">
        <f t="shared" si="52"/>
        <v>0</v>
      </c>
      <c r="BL198" s="164" t="str">
        <f t="shared" si="53"/>
        <v/>
      </c>
      <c r="BM198" s="164" t="str">
        <f t="shared" si="54"/>
        <v/>
      </c>
      <c r="BN198" s="164" t="str">
        <f t="shared" si="55"/>
        <v/>
      </c>
      <c r="BO198" s="164" t="str">
        <f t="shared" si="56"/>
        <v/>
      </c>
      <c r="BP198" s="164" t="str">
        <f t="shared" si="57"/>
        <v/>
      </c>
      <c r="BQ198" s="164"/>
      <c r="BR198" s="164">
        <f>IF(A198="",0,((PMT(Parameters!$C$11/100,M198,,(N198*O198))*-1)-(R198/M198)))</f>
        <v>0</v>
      </c>
    </row>
    <row r="199" spans="1:70" ht="16.5" customHeight="1" x14ac:dyDescent="0.2">
      <c r="A199" s="195"/>
      <c r="B199" s="327" t="str">
        <f>IF('Asset Management'!B197="","",'Asset Management'!B197)</f>
        <v/>
      </c>
      <c r="C199" s="326" t="str">
        <f>IF('Asset Management'!C197="","",'Asset Management'!C197)</f>
        <v/>
      </c>
      <c r="D199" s="89"/>
      <c r="E199" s="88"/>
      <c r="F199" s="229">
        <v>1</v>
      </c>
      <c r="G199" s="90" t="str">
        <f>IF(E199="C",(A199*D199*F199*((100-Parameters!$C$12)/100)^I199),IF(E199="H",(A199*D199*F199),IF(E199="F",(A199*D199*F199*((100-Parameters!$C$12)/100)^I199),"")))</f>
        <v/>
      </c>
      <c r="H199" s="91"/>
      <c r="I199" s="92" t="str">
        <f t="shared" si="41"/>
        <v/>
      </c>
      <c r="J199" s="92" t="str">
        <f>IF(E199="H",(A199*D199*F199*((100+Parameters!$C$12)/100)^I199),IF(E199="C",(A199*D199*F199),IF(E199="F",(A199*D199*F199*((100-Parameters!$C$13)/100)^M199),"")))</f>
        <v/>
      </c>
      <c r="K199" s="92" t="str">
        <f t="shared" si="42"/>
        <v/>
      </c>
      <c r="L199" s="92" t="str">
        <f>IF('Asset Management'!J197="","",'Asset Management'!J197)</f>
        <v/>
      </c>
      <c r="M199" s="91"/>
      <c r="N199" s="92" t="str">
        <f t="shared" si="43"/>
        <v/>
      </c>
      <c r="O199" s="86">
        <f>IF(BE199&lt;&gt;"",VLOOKUP(BE199,Parameters!$A$22:$D$26,3),0)</f>
        <v>0</v>
      </c>
      <c r="P199" s="86">
        <f>IF(BE199&lt;&gt;"",VLOOKUP(BE199,Parameters!$A$22:$D$26,4),0)</f>
        <v>0</v>
      </c>
      <c r="Q199" s="190">
        <f t="shared" si="44"/>
        <v>1</v>
      </c>
      <c r="R199" s="159">
        <f t="shared" si="45"/>
        <v>0</v>
      </c>
      <c r="S199" s="159">
        <f>IF(M199=0,0,IF(BE199&lt;Parameters!$B$28,"Not Cap.",BR199))</f>
        <v>0</v>
      </c>
      <c r="T199" s="25"/>
      <c r="U199" s="216"/>
      <c r="V199" s="217"/>
      <c r="W199" s="217"/>
      <c r="X199" s="217"/>
      <c r="Y199" s="217"/>
      <c r="Z199" s="217"/>
      <c r="AA199" s="70"/>
      <c r="AB199" s="252" t="str">
        <f t="shared" si="46"/>
        <v/>
      </c>
      <c r="AC199" s="253" t="str">
        <f t="shared" si="47"/>
        <v/>
      </c>
      <c r="AD199" s="253" t="str">
        <f>IF(H199&lt;=Parameters!$H$32,N199,"Not S.L.")</f>
        <v/>
      </c>
      <c r="AE199" s="253" t="str">
        <f t="shared" si="48"/>
        <v/>
      </c>
      <c r="AF199" s="70"/>
      <c r="AG199" s="70"/>
      <c r="AH199" s="70"/>
      <c r="AI199" s="70"/>
      <c r="AJ199" s="70"/>
      <c r="AK199" s="70"/>
      <c r="AL199" s="70"/>
      <c r="AM199" s="70"/>
      <c r="AN199" s="70"/>
      <c r="AO199" s="70"/>
      <c r="AP199" s="70"/>
      <c r="AQ199" s="70"/>
      <c r="AR199" s="70"/>
      <c r="AS199" s="70"/>
      <c r="AT199" s="70"/>
      <c r="AU199" s="70"/>
      <c r="AV199" s="70"/>
      <c r="AW199" s="70"/>
      <c r="AX199" s="70"/>
      <c r="AY199" s="70"/>
      <c r="AZ199" s="70"/>
      <c r="BA199" s="70"/>
      <c r="BC199" s="42" t="str">
        <f>IF(E199="F",(A199*D199),IF(E199="c",(J199*((100+Parameters!$C$13)/100)^M199),IF(E199="h",(J199*((100+Parameters!$C$13)/100)^M199),"")))</f>
        <v/>
      </c>
      <c r="BD199" s="231"/>
      <c r="BE199" s="144" t="str">
        <f>IF(E199="F",(A199*D199*F199),IF(E199="c",((A199*D199*F199)*((100+Parameters!$C$13)/100)^M199),IF(E199="h",((J199)*((100+Parameters!$C$13)/100)^M199),"")))</f>
        <v/>
      </c>
      <c r="BF199" s="69">
        <f t="shared" si="49"/>
        <v>0</v>
      </c>
      <c r="BG199" s="1"/>
      <c r="BH199" s="2">
        <f t="shared" si="50"/>
        <v>0</v>
      </c>
      <c r="BI199" s="2">
        <f t="shared" si="51"/>
        <v>0</v>
      </c>
      <c r="BJ199" s="2">
        <f t="shared" si="52"/>
        <v>0</v>
      </c>
      <c r="BL199" s="164" t="str">
        <f t="shared" si="53"/>
        <v/>
      </c>
      <c r="BM199" s="164" t="str">
        <f t="shared" si="54"/>
        <v/>
      </c>
      <c r="BN199" s="164" t="str">
        <f t="shared" si="55"/>
        <v/>
      </c>
      <c r="BO199" s="164" t="str">
        <f t="shared" si="56"/>
        <v/>
      </c>
      <c r="BP199" s="164" t="str">
        <f t="shared" si="57"/>
        <v/>
      </c>
      <c r="BQ199" s="164"/>
      <c r="BR199" s="164">
        <f>IF(A199="",0,((PMT(Parameters!$C$11/100,M199,,(N199*O199))*-1)-(R199/M199)))</f>
        <v>0</v>
      </c>
    </row>
    <row r="200" spans="1:70" ht="16.5" customHeight="1" x14ac:dyDescent="0.2">
      <c r="A200" s="195"/>
      <c r="B200" s="327" t="str">
        <f>IF('Asset Management'!B198="","",'Asset Management'!B198)</f>
        <v/>
      </c>
      <c r="C200" s="326" t="str">
        <f>IF('Asset Management'!C198="","",'Asset Management'!C198)</f>
        <v/>
      </c>
      <c r="D200" s="89"/>
      <c r="E200" s="88"/>
      <c r="F200" s="229">
        <v>1</v>
      </c>
      <c r="G200" s="90" t="str">
        <f>IF(E200="C",(A200*D200*F200*((100-Parameters!$C$12)/100)^I200),IF(E200="H",(A200*D200*F200),IF(E200="F",(A200*D200*F200*((100-Parameters!$C$12)/100)^I200),"")))</f>
        <v/>
      </c>
      <c r="H200" s="91"/>
      <c r="I200" s="92" t="str">
        <f t="shared" si="41"/>
        <v/>
      </c>
      <c r="J200" s="92" t="str">
        <f>IF(E200="H",(A200*D200*F200*((100+Parameters!$C$12)/100)^I200),IF(E200="C",(A200*D200*F200),IF(E200="F",(A200*D200*F200*((100-Parameters!$C$13)/100)^M200),"")))</f>
        <v/>
      </c>
      <c r="K200" s="92" t="str">
        <f t="shared" si="42"/>
        <v/>
      </c>
      <c r="L200" s="92" t="str">
        <f>IF('Asset Management'!J198="","",'Asset Management'!J198)</f>
        <v/>
      </c>
      <c r="M200" s="91"/>
      <c r="N200" s="92" t="str">
        <f t="shared" si="43"/>
        <v/>
      </c>
      <c r="O200" s="86">
        <f>IF(BE200&lt;&gt;"",VLOOKUP(BE200,Parameters!$A$22:$D$26,3),0)</f>
        <v>0</v>
      </c>
      <c r="P200" s="86">
        <f>IF(BE200&lt;&gt;"",VLOOKUP(BE200,Parameters!$A$22:$D$26,4),0)</f>
        <v>0</v>
      </c>
      <c r="Q200" s="190">
        <f t="shared" si="44"/>
        <v>1</v>
      </c>
      <c r="R200" s="159">
        <f t="shared" si="45"/>
        <v>0</v>
      </c>
      <c r="S200" s="159">
        <f>IF(M200=0,0,IF(BE200&lt;Parameters!$B$28,"Not Cap.",BR200))</f>
        <v>0</v>
      </c>
      <c r="T200" s="25"/>
      <c r="U200" s="216"/>
      <c r="V200" s="217"/>
      <c r="W200" s="217"/>
      <c r="X200" s="217"/>
      <c r="Y200" s="217"/>
      <c r="Z200" s="217"/>
      <c r="AA200" s="70"/>
      <c r="AB200" s="252" t="str">
        <f t="shared" si="46"/>
        <v/>
      </c>
      <c r="AC200" s="253" t="str">
        <f t="shared" si="47"/>
        <v/>
      </c>
      <c r="AD200" s="253" t="str">
        <f>IF(H200&lt;=Parameters!$H$32,N200,"Not S.L.")</f>
        <v/>
      </c>
      <c r="AE200" s="253" t="str">
        <f t="shared" ref="AE200:AE208" si="58">IF(AD200="","",IF(AD200="Not S.L.","",AD200/AC200))</f>
        <v/>
      </c>
      <c r="AF200" s="70"/>
      <c r="AG200" s="70"/>
      <c r="AH200" s="70"/>
      <c r="AI200" s="70"/>
      <c r="AJ200" s="70"/>
      <c r="AK200" s="70"/>
      <c r="AL200" s="70"/>
      <c r="AM200" s="70"/>
      <c r="AN200" s="70"/>
      <c r="AO200" s="70"/>
      <c r="AP200" s="70"/>
      <c r="AQ200" s="70"/>
      <c r="AR200" s="70"/>
      <c r="AS200" s="70"/>
      <c r="AT200" s="70"/>
      <c r="AU200" s="70"/>
      <c r="AV200" s="70"/>
      <c r="AW200" s="70"/>
      <c r="AX200" s="70"/>
      <c r="AY200" s="70"/>
      <c r="AZ200" s="70"/>
      <c r="BA200" s="70"/>
      <c r="BC200" s="42" t="str">
        <f>IF(E200="F",(A200*D200),IF(E200="c",(J200*((100+Parameters!$C$13)/100)^M200),IF(E200="h",(J200*((100+Parameters!$C$13)/100)^M200),"")))</f>
        <v/>
      </c>
      <c r="BD200" s="231"/>
      <c r="BE200" s="144" t="str">
        <f>IF(E200="F",(A200*D200*F200),IF(E200="c",((A200*D200*F200)*((100+Parameters!$C$13)/100)^M200),IF(E200="h",((J200)*((100+Parameters!$C$13)/100)^M200),"")))</f>
        <v/>
      </c>
      <c r="BF200" s="69">
        <f t="shared" si="49"/>
        <v>0</v>
      </c>
      <c r="BG200" s="1"/>
      <c r="BH200" s="2">
        <f t="shared" si="50"/>
        <v>0</v>
      </c>
      <c r="BI200" s="2">
        <f t="shared" si="51"/>
        <v>0</v>
      </c>
      <c r="BJ200" s="2">
        <f t="shared" si="52"/>
        <v>0</v>
      </c>
      <c r="BL200" s="164" t="str">
        <f t="shared" si="53"/>
        <v/>
      </c>
      <c r="BM200" s="164" t="str">
        <f t="shared" si="54"/>
        <v/>
      </c>
      <c r="BN200" s="164" t="str">
        <f t="shared" si="55"/>
        <v/>
      </c>
      <c r="BO200" s="164" t="str">
        <f t="shared" si="56"/>
        <v/>
      </c>
      <c r="BP200" s="164" t="str">
        <f t="shared" si="57"/>
        <v/>
      </c>
      <c r="BQ200" s="164"/>
      <c r="BR200" s="164">
        <f>IF(A200="",0,((PMT(Parameters!$C$11/100,M200,,(N200*O200))*-1)-(R200/M200)))</f>
        <v>0</v>
      </c>
    </row>
    <row r="201" spans="1:70" ht="16.5" customHeight="1" x14ac:dyDescent="0.2">
      <c r="A201" s="195"/>
      <c r="B201" s="327" t="str">
        <f>IF('Asset Management'!B199="","",'Asset Management'!B199)</f>
        <v/>
      </c>
      <c r="C201" s="326" t="str">
        <f>IF('Asset Management'!C199="","",'Asset Management'!C199)</f>
        <v/>
      </c>
      <c r="D201" s="89"/>
      <c r="E201" s="88"/>
      <c r="F201" s="229">
        <v>1</v>
      </c>
      <c r="G201" s="90" t="str">
        <f>IF(E201="C",(A201*D201*F201*((100-Parameters!$C$12)/100)^I201),IF(E201="H",(A201*D201*F201),IF(E201="F",(A201*D201*F201*((100-Parameters!$C$12)/100)^I201),"")))</f>
        <v/>
      </c>
      <c r="H201" s="91"/>
      <c r="I201" s="92" t="str">
        <f t="shared" si="41"/>
        <v/>
      </c>
      <c r="J201" s="92" t="str">
        <f>IF(E201="H",(A201*D201*F201*((100+Parameters!$C$12)/100)^I201),IF(E201="C",(A201*D201*F201),IF(E201="F",(A201*D201*F201*((100-Parameters!$C$13)/100)^M201),"")))</f>
        <v/>
      </c>
      <c r="K201" s="92" t="str">
        <f t="shared" si="42"/>
        <v/>
      </c>
      <c r="L201" s="92" t="str">
        <f>IF('Asset Management'!J199="","",'Asset Management'!J199)</f>
        <v/>
      </c>
      <c r="M201" s="91"/>
      <c r="N201" s="92" t="str">
        <f t="shared" si="43"/>
        <v/>
      </c>
      <c r="O201" s="86">
        <f>IF(BE201&lt;&gt;"",VLOOKUP(BE201,Parameters!$A$22:$D$26,3),0)</f>
        <v>0</v>
      </c>
      <c r="P201" s="86">
        <f>IF(BE201&lt;&gt;"",VLOOKUP(BE201,Parameters!$A$22:$D$26,4),0)</f>
        <v>0</v>
      </c>
      <c r="Q201" s="190">
        <f t="shared" si="44"/>
        <v>1</v>
      </c>
      <c r="R201" s="159">
        <f t="shared" si="45"/>
        <v>0</v>
      </c>
      <c r="S201" s="159">
        <f>IF(M201=0,0,IF(BE201&lt;Parameters!$B$28,"Not Cap.",BR201))</f>
        <v>0</v>
      </c>
      <c r="T201" s="25"/>
      <c r="U201" s="216"/>
      <c r="V201" s="217"/>
      <c r="W201" s="217"/>
      <c r="X201" s="217"/>
      <c r="Y201" s="217"/>
      <c r="Z201" s="217"/>
      <c r="AA201" s="70"/>
      <c r="AB201" s="252" t="str">
        <f t="shared" si="46"/>
        <v/>
      </c>
      <c r="AC201" s="253" t="str">
        <f t="shared" si="47"/>
        <v/>
      </c>
      <c r="AD201" s="253" t="str">
        <f>IF(H201&lt;=Parameters!$H$32,N201,"Not S.L.")</f>
        <v/>
      </c>
      <c r="AE201" s="253" t="str">
        <f t="shared" si="58"/>
        <v/>
      </c>
      <c r="AF201" s="70"/>
      <c r="AG201" s="70"/>
      <c r="AH201" s="70"/>
      <c r="AI201" s="70"/>
      <c r="AJ201" s="70"/>
      <c r="AK201" s="70"/>
      <c r="AL201" s="70"/>
      <c r="AM201" s="70"/>
      <c r="AN201" s="70"/>
      <c r="AO201" s="70"/>
      <c r="AP201" s="70"/>
      <c r="AQ201" s="70"/>
      <c r="AR201" s="70"/>
      <c r="AS201" s="70"/>
      <c r="AT201" s="70"/>
      <c r="AU201" s="70"/>
      <c r="AV201" s="70"/>
      <c r="AW201" s="70"/>
      <c r="AX201" s="70"/>
      <c r="AY201" s="70"/>
      <c r="AZ201" s="70"/>
      <c r="BA201" s="70"/>
      <c r="BC201" s="42" t="str">
        <f>IF(E201="F",(A201*D201),IF(E201="c",(J201*((100+Parameters!$C$13)/100)^M201),IF(E201="h",(J201*((100+Parameters!$C$13)/100)^M201),"")))</f>
        <v/>
      </c>
      <c r="BD201" s="231"/>
      <c r="BE201" s="144" t="str">
        <f>IF(E201="F",(A201*D201*F201),IF(E201="c",((A201*D201*F201)*((100+Parameters!$C$13)/100)^M201),IF(E201="h",((J201)*((100+Parameters!$C$13)/100)^M201),"")))</f>
        <v/>
      </c>
      <c r="BF201" s="69">
        <f t="shared" si="49"/>
        <v>0</v>
      </c>
      <c r="BG201" s="1"/>
      <c r="BH201" s="2">
        <f t="shared" si="50"/>
        <v>0</v>
      </c>
      <c r="BI201" s="2">
        <f t="shared" si="51"/>
        <v>0</v>
      </c>
      <c r="BJ201" s="2">
        <f t="shared" si="52"/>
        <v>0</v>
      </c>
      <c r="BL201" s="164" t="str">
        <f t="shared" si="53"/>
        <v/>
      </c>
      <c r="BM201" s="164" t="str">
        <f t="shared" si="54"/>
        <v/>
      </c>
      <c r="BN201" s="164" t="str">
        <f t="shared" si="55"/>
        <v/>
      </c>
      <c r="BO201" s="164" t="str">
        <f t="shared" si="56"/>
        <v/>
      </c>
      <c r="BP201" s="164" t="str">
        <f t="shared" si="57"/>
        <v/>
      </c>
      <c r="BQ201" s="164"/>
      <c r="BR201" s="164">
        <f>IF(A201="",0,((PMT(Parameters!$C$11/100,M201,,(N201*O201))*-1)-(R201/M201)))</f>
        <v>0</v>
      </c>
    </row>
    <row r="202" spans="1:70" ht="16.5" customHeight="1" x14ac:dyDescent="0.2">
      <c r="A202" s="195"/>
      <c r="B202" s="327" t="str">
        <f>IF('Asset Management'!B200="","",'Asset Management'!B200)</f>
        <v/>
      </c>
      <c r="C202" s="326" t="str">
        <f>IF('Asset Management'!C200="","",'Asset Management'!C200)</f>
        <v/>
      </c>
      <c r="D202" s="89"/>
      <c r="E202" s="88"/>
      <c r="F202" s="229">
        <v>1</v>
      </c>
      <c r="G202" s="90" t="str">
        <f>IF(E202="C",(A202*D202*F202*((100-Parameters!$C$12)/100)^I202),IF(E202="H",(A202*D202*F202),IF(E202="F",(A202*D202*F202*((100-Parameters!$C$12)/100)^I202),"")))</f>
        <v/>
      </c>
      <c r="H202" s="91"/>
      <c r="I202" s="92" t="str">
        <f t="shared" ref="I202:I208" si="59">IF(C202&lt;&gt;"",(YEAR($S$2)-C202),"")</f>
        <v/>
      </c>
      <c r="J202" s="92" t="str">
        <f>IF(E202="H",(A202*D202*F202*((100+Parameters!$C$12)/100)^I202),IF(E202="C",(A202*D202*F202),IF(E202="F",(A202*D202*F202*((100-Parameters!$C$13)/100)^M202),"")))</f>
        <v/>
      </c>
      <c r="K202" s="92" t="str">
        <f t="shared" ref="K202:K208" si="60">IF(I202&lt;&gt;"",(H202-I202),"")</f>
        <v/>
      </c>
      <c r="L202" s="92" t="str">
        <f>IF('Asset Management'!J200="","",'Asset Management'!J200)</f>
        <v/>
      </c>
      <c r="M202" s="91"/>
      <c r="N202" s="92" t="str">
        <f t="shared" ref="N202:N208" si="61">BE202</f>
        <v/>
      </c>
      <c r="O202" s="86">
        <f>IF(BE202&lt;&gt;"",VLOOKUP(BE202,Parameters!$A$22:$D$26,3),0)</f>
        <v>0</v>
      </c>
      <c r="P202" s="86">
        <f>IF(BE202&lt;&gt;"",VLOOKUP(BE202,Parameters!$A$22:$D$26,4),0)</f>
        <v>0</v>
      </c>
      <c r="Q202" s="190">
        <f t="shared" ref="Q202:Q208" si="62">IF(O202 &lt;&gt; "",1-O202-P202,IF(P202 &lt;&gt;"",1-O202-P202,0))</f>
        <v>1</v>
      </c>
      <c r="R202" s="159">
        <f t="shared" ref="R202:R208" si="63">IF(BF202=0,0,IF($R$209=0,0,BF202/$BF$209*$R$209))</f>
        <v>0</v>
      </c>
      <c r="S202" s="159">
        <f>IF(M202=0,0,IF(BE202&lt;Parameters!$B$28,"Not Cap.",BR202))</f>
        <v>0</v>
      </c>
      <c r="T202" s="25"/>
      <c r="U202" s="216"/>
      <c r="V202" s="217"/>
      <c r="W202" s="217"/>
      <c r="X202" s="217"/>
      <c r="Y202" s="217"/>
      <c r="Z202" s="217"/>
      <c r="AA202" s="70"/>
      <c r="AB202" s="252" t="str">
        <f t="shared" ref="AB202:AB208" si="64">IF(B202="","",B202)</f>
        <v/>
      </c>
      <c r="AC202" s="253" t="str">
        <f t="shared" ref="AC202:AC208" si="65">IF(H202="","",H202)</f>
        <v/>
      </c>
      <c r="AD202" s="253" t="str">
        <f>IF(H202&lt;=Parameters!$H$32,N202,"Not S.L.")</f>
        <v/>
      </c>
      <c r="AE202" s="253" t="str">
        <f t="shared" si="58"/>
        <v/>
      </c>
      <c r="AF202" s="70"/>
      <c r="AG202" s="70"/>
      <c r="AH202" s="70"/>
      <c r="AI202" s="70"/>
      <c r="AJ202" s="70"/>
      <c r="AK202" s="70"/>
      <c r="AL202" s="70"/>
      <c r="AM202" s="70"/>
      <c r="AN202" s="70"/>
      <c r="AO202" s="70"/>
      <c r="AP202" s="70"/>
      <c r="AQ202" s="70"/>
      <c r="AR202" s="70"/>
      <c r="AS202" s="70"/>
      <c r="AT202" s="70"/>
      <c r="AU202" s="70"/>
      <c r="AV202" s="70"/>
      <c r="AW202" s="70"/>
      <c r="AX202" s="70"/>
      <c r="AY202" s="70"/>
      <c r="AZ202" s="70"/>
      <c r="BA202" s="70"/>
      <c r="BC202" s="42" t="str">
        <f>IF(E202="F",(A202*D202),IF(E202="c",(J202*((100+Parameters!$C$13)/100)^M202),IF(E202="h",(J202*((100+Parameters!$C$13)/100)^M202),"")))</f>
        <v/>
      </c>
      <c r="BD202" s="231"/>
      <c r="BE202" s="144" t="str">
        <f>IF(E202="F",(A202*D202*F202),IF(E202="c",((A202*D202*F202)*((100+Parameters!$C$13)/100)^M202),IF(E202="h",((J202)*((100+Parameters!$C$13)/100)^M202),"")))</f>
        <v/>
      </c>
      <c r="BF202" s="69">
        <f t="shared" ref="BF202:BF208" si="66">IF(N202="",0,IF(O202="",0,J202*O202))</f>
        <v>0</v>
      </c>
      <c r="BG202" s="1"/>
      <c r="BH202" s="2">
        <f t="shared" ref="BH202:BH208" si="67">IF($N202="",0,($N202*O202))</f>
        <v>0</v>
      </c>
      <c r="BI202" s="2">
        <f t="shared" ref="BI202:BI208" si="68">IF($N202="",0,($N202*P202))</f>
        <v>0</v>
      </c>
      <c r="BJ202" s="2">
        <f t="shared" ref="BJ202:BJ208" si="69">IF($N202="",0,($N202*Q202))</f>
        <v>0</v>
      </c>
      <c r="BL202" s="164" t="str">
        <f t="shared" ref="BL202:BL208" si="70">IF(G202="","",G202/H202)</f>
        <v/>
      </c>
      <c r="BM202" s="164" t="str">
        <f t="shared" ref="BM202:BM208" si="71">IF(BL202="","",IF(I202&gt;=H202,G202,I202*BL202))</f>
        <v/>
      </c>
      <c r="BN202" s="164" t="str">
        <f t="shared" ref="BN202:BN208" si="72">IF(BL202="","",G202-BM202)</f>
        <v/>
      </c>
      <c r="BO202" s="164" t="str">
        <f t="shared" ref="BO202:BO208" si="73">IF(BL202="","",BN202*(1-O202))</f>
        <v/>
      </c>
      <c r="BP202" s="164" t="str">
        <f t="shared" ref="BP202:BP208" si="74">IF(BL202="","",BN202-BO202)</f>
        <v/>
      </c>
      <c r="BQ202" s="164"/>
      <c r="BR202" s="164">
        <f>IF(A202="",0,((PMT(Parameters!$C$11/100,M202,,(N202*O202))*-1)-(R202/M202)))</f>
        <v>0</v>
      </c>
    </row>
    <row r="203" spans="1:70" ht="16.5" customHeight="1" x14ac:dyDescent="0.2">
      <c r="A203" s="195"/>
      <c r="B203" s="327" t="str">
        <f>IF('Asset Management'!B201="","",'Asset Management'!B201)</f>
        <v/>
      </c>
      <c r="C203" s="326" t="str">
        <f>IF('Asset Management'!C201="","",'Asset Management'!C201)</f>
        <v/>
      </c>
      <c r="D203" s="89"/>
      <c r="E203" s="88"/>
      <c r="F203" s="229">
        <v>1</v>
      </c>
      <c r="G203" s="90" t="str">
        <f>IF(E203="C",(A203*D203*F203*((100-Parameters!$C$12)/100)^I203),IF(E203="H",(A203*D203*F203),IF(E203="F",(A203*D203*F203*((100-Parameters!$C$12)/100)^I203),"")))</f>
        <v/>
      </c>
      <c r="H203" s="91"/>
      <c r="I203" s="92" t="str">
        <f t="shared" si="59"/>
        <v/>
      </c>
      <c r="J203" s="92" t="str">
        <f>IF(E203="H",(A203*D203*F203*((100+Parameters!$C$12)/100)^I203),IF(E203="C",(A203*D203*F203),IF(E203="F",(A203*D203*F203*((100-Parameters!$C$13)/100)^M203),"")))</f>
        <v/>
      </c>
      <c r="K203" s="92" t="str">
        <f t="shared" si="60"/>
        <v/>
      </c>
      <c r="L203" s="92" t="str">
        <f>IF('Asset Management'!J201="","",'Asset Management'!J201)</f>
        <v/>
      </c>
      <c r="M203" s="91"/>
      <c r="N203" s="92" t="str">
        <f t="shared" si="61"/>
        <v/>
      </c>
      <c r="O203" s="86">
        <f>IF(BE203&lt;&gt;"",VLOOKUP(BE203,Parameters!$A$22:$D$26,3),0)</f>
        <v>0</v>
      </c>
      <c r="P203" s="86">
        <f>IF(BE203&lt;&gt;"",VLOOKUP(BE203,Parameters!$A$22:$D$26,4),0)</f>
        <v>0</v>
      </c>
      <c r="Q203" s="190">
        <f t="shared" si="62"/>
        <v>1</v>
      </c>
      <c r="R203" s="159">
        <f t="shared" si="63"/>
        <v>0</v>
      </c>
      <c r="S203" s="159">
        <f>IF(M203=0,0,IF(BE203&lt;Parameters!$B$28,"Not Cap.",BR203))</f>
        <v>0</v>
      </c>
      <c r="T203" s="25"/>
      <c r="U203" s="216"/>
      <c r="V203" s="217"/>
      <c r="W203" s="217"/>
      <c r="X203" s="217"/>
      <c r="Y203" s="217"/>
      <c r="Z203" s="217"/>
      <c r="AA203" s="70"/>
      <c r="AB203" s="252" t="str">
        <f t="shared" si="64"/>
        <v/>
      </c>
      <c r="AC203" s="253" t="str">
        <f t="shared" si="65"/>
        <v/>
      </c>
      <c r="AD203" s="253" t="str">
        <f>IF(H203&lt;=Parameters!$H$32,N203,"Not S.L.")</f>
        <v/>
      </c>
      <c r="AE203" s="253" t="str">
        <f t="shared" si="58"/>
        <v/>
      </c>
      <c r="AF203" s="70"/>
      <c r="AG203" s="70"/>
      <c r="AH203" s="70"/>
      <c r="AI203" s="70"/>
      <c r="AJ203" s="70"/>
      <c r="AK203" s="70"/>
      <c r="AL203" s="70"/>
      <c r="AM203" s="70"/>
      <c r="AN203" s="70"/>
      <c r="AO203" s="70"/>
      <c r="AP203" s="70"/>
      <c r="AQ203" s="70"/>
      <c r="AR203" s="70"/>
      <c r="AS203" s="70"/>
      <c r="AT203" s="70"/>
      <c r="AU203" s="70"/>
      <c r="AV203" s="70"/>
      <c r="AW203" s="70"/>
      <c r="AX203" s="70"/>
      <c r="AY203" s="70"/>
      <c r="AZ203" s="70"/>
      <c r="BA203" s="70"/>
      <c r="BC203" s="42" t="str">
        <f>IF(E203="F",(A203*D203),IF(E203="c",(J203*((100+Parameters!$C$13)/100)^M203),IF(E203="h",(J203*((100+Parameters!$C$13)/100)^M203),"")))</f>
        <v/>
      </c>
      <c r="BD203" s="231"/>
      <c r="BE203" s="144" t="str">
        <f>IF(E203="F",(A203*D203*F203),IF(E203="c",((A203*D203*F203)*((100+Parameters!$C$13)/100)^M203),IF(E203="h",((J203)*((100+Parameters!$C$13)/100)^M203),"")))</f>
        <v/>
      </c>
      <c r="BF203" s="69">
        <f t="shared" si="66"/>
        <v>0</v>
      </c>
      <c r="BG203" s="1"/>
      <c r="BH203" s="2">
        <f t="shared" si="67"/>
        <v>0</v>
      </c>
      <c r="BI203" s="2">
        <f t="shared" si="68"/>
        <v>0</v>
      </c>
      <c r="BJ203" s="2">
        <f t="shared" si="69"/>
        <v>0</v>
      </c>
      <c r="BL203" s="164" t="str">
        <f t="shared" si="70"/>
        <v/>
      </c>
      <c r="BM203" s="164" t="str">
        <f t="shared" si="71"/>
        <v/>
      </c>
      <c r="BN203" s="164" t="str">
        <f t="shared" si="72"/>
        <v/>
      </c>
      <c r="BO203" s="164" t="str">
        <f t="shared" si="73"/>
        <v/>
      </c>
      <c r="BP203" s="164" t="str">
        <f t="shared" si="74"/>
        <v/>
      </c>
      <c r="BQ203" s="164"/>
      <c r="BR203" s="164">
        <f>IF(A203="",0,((PMT(Parameters!$C$11/100,M203,,(N203*O203))*-1)-(R203/M203)))</f>
        <v>0</v>
      </c>
    </row>
    <row r="204" spans="1:70" ht="16.5" customHeight="1" x14ac:dyDescent="0.2">
      <c r="A204" s="195"/>
      <c r="B204" s="327" t="str">
        <f>IF('Asset Management'!B202="","",'Asset Management'!B202)</f>
        <v/>
      </c>
      <c r="C204" s="326" t="str">
        <f>IF('Asset Management'!C202="","",'Asset Management'!C202)</f>
        <v/>
      </c>
      <c r="D204" s="89"/>
      <c r="E204" s="88"/>
      <c r="F204" s="229">
        <v>1</v>
      </c>
      <c r="G204" s="90" t="str">
        <f>IF(E204="C",(A204*D204*F204*((100-Parameters!$C$12)/100)^I204),IF(E204="H",(A204*D204*F204),IF(E204="F",(A204*D204*F204*((100-Parameters!$C$12)/100)^I204),"")))</f>
        <v/>
      </c>
      <c r="H204" s="91"/>
      <c r="I204" s="92" t="str">
        <f t="shared" si="59"/>
        <v/>
      </c>
      <c r="J204" s="92" t="str">
        <f>IF(E204="H",(A204*D204*F204*((100+Parameters!$C$12)/100)^I204),IF(E204="C",(A204*D204*F204),IF(E204="F",(A204*D204*F204*((100-Parameters!$C$13)/100)^M204),"")))</f>
        <v/>
      </c>
      <c r="K204" s="92" t="str">
        <f t="shared" si="60"/>
        <v/>
      </c>
      <c r="L204" s="92" t="str">
        <f>IF('Asset Management'!J202="","",'Asset Management'!J202)</f>
        <v/>
      </c>
      <c r="M204" s="91"/>
      <c r="N204" s="92" t="str">
        <f t="shared" si="61"/>
        <v/>
      </c>
      <c r="O204" s="86">
        <f>IF(BE204&lt;&gt;"",VLOOKUP(BE204,Parameters!$A$22:$D$26,3),0)</f>
        <v>0</v>
      </c>
      <c r="P204" s="86">
        <f>IF(BE204&lt;&gt;"",VLOOKUP(BE204,Parameters!$A$22:$D$26,4),0)</f>
        <v>0</v>
      </c>
      <c r="Q204" s="190">
        <f t="shared" si="62"/>
        <v>1</v>
      </c>
      <c r="R204" s="159">
        <f t="shared" si="63"/>
        <v>0</v>
      </c>
      <c r="S204" s="159">
        <f>IF(M204=0,0,IF(BE204&lt;Parameters!$B$28,"Not Cap.",BR204))</f>
        <v>0</v>
      </c>
      <c r="T204" s="25"/>
      <c r="U204" s="216"/>
      <c r="V204" s="217"/>
      <c r="W204" s="217"/>
      <c r="X204" s="217"/>
      <c r="Y204" s="217"/>
      <c r="Z204" s="217"/>
      <c r="AA204" s="70"/>
      <c r="AB204" s="252" t="str">
        <f t="shared" si="64"/>
        <v/>
      </c>
      <c r="AC204" s="253" t="str">
        <f t="shared" si="65"/>
        <v/>
      </c>
      <c r="AD204" s="253" t="str">
        <f>IF(H204&lt;=Parameters!$H$32,N204,"Not S.L.")</f>
        <v/>
      </c>
      <c r="AE204" s="253" t="str">
        <f t="shared" si="58"/>
        <v/>
      </c>
      <c r="AF204" s="70"/>
      <c r="AG204" s="70"/>
      <c r="AH204" s="70"/>
      <c r="AI204" s="70"/>
      <c r="AJ204" s="70"/>
      <c r="AK204" s="70"/>
      <c r="AL204" s="70"/>
      <c r="AM204" s="70"/>
      <c r="AN204" s="70"/>
      <c r="AO204" s="70"/>
      <c r="AP204" s="70"/>
      <c r="AQ204" s="70"/>
      <c r="AR204" s="70"/>
      <c r="AS204" s="70"/>
      <c r="AT204" s="70"/>
      <c r="AU204" s="70"/>
      <c r="AV204" s="70"/>
      <c r="AW204" s="70"/>
      <c r="AX204" s="70"/>
      <c r="AY204" s="70"/>
      <c r="AZ204" s="70"/>
      <c r="BA204" s="70"/>
      <c r="BC204" s="42" t="str">
        <f>IF(E204="F",(A204*D204),IF(E204="c",(J204*((100+Parameters!$C$13)/100)^M204),IF(E204="h",(J204*((100+Parameters!$C$13)/100)^M204),"")))</f>
        <v/>
      </c>
      <c r="BD204" s="231"/>
      <c r="BE204" s="144" t="str">
        <f>IF(E204="F",(A204*D204*F204),IF(E204="c",((A204*D204*F204)*((100+Parameters!$C$13)/100)^M204),IF(E204="h",((J204)*((100+Parameters!$C$13)/100)^M204),"")))</f>
        <v/>
      </c>
      <c r="BF204" s="69">
        <f t="shared" si="66"/>
        <v>0</v>
      </c>
      <c r="BG204" s="1"/>
      <c r="BH204" s="2">
        <f t="shared" si="67"/>
        <v>0</v>
      </c>
      <c r="BI204" s="2">
        <f t="shared" si="68"/>
        <v>0</v>
      </c>
      <c r="BJ204" s="2">
        <f t="shared" si="69"/>
        <v>0</v>
      </c>
      <c r="BL204" s="164" t="str">
        <f t="shared" si="70"/>
        <v/>
      </c>
      <c r="BM204" s="164" t="str">
        <f t="shared" si="71"/>
        <v/>
      </c>
      <c r="BN204" s="164" t="str">
        <f t="shared" si="72"/>
        <v/>
      </c>
      <c r="BO204" s="164" t="str">
        <f t="shared" si="73"/>
        <v/>
      </c>
      <c r="BP204" s="164" t="str">
        <f t="shared" si="74"/>
        <v/>
      </c>
      <c r="BQ204" s="164"/>
      <c r="BR204" s="164">
        <f>IF(A204="",0,((PMT(Parameters!$C$11/100,M204,,(N204*O204))*-1)-(R204/M204)))</f>
        <v>0</v>
      </c>
    </row>
    <row r="205" spans="1:70" ht="16.5" customHeight="1" x14ac:dyDescent="0.2">
      <c r="A205" s="195"/>
      <c r="B205" s="327" t="str">
        <f>IF('Asset Management'!B203="","",'Asset Management'!B203)</f>
        <v/>
      </c>
      <c r="C205" s="326" t="str">
        <f>IF('Asset Management'!C203="","",'Asset Management'!C203)</f>
        <v/>
      </c>
      <c r="D205" s="89"/>
      <c r="E205" s="88"/>
      <c r="F205" s="229">
        <v>1</v>
      </c>
      <c r="G205" s="90" t="str">
        <f>IF(E205="C",(A205*D205*F205*((100-Parameters!$C$12)/100)^I205),IF(E205="H",(A205*D205*F205),IF(E205="F",(A205*D205*F205*((100-Parameters!$C$12)/100)^I205),"")))</f>
        <v/>
      </c>
      <c r="H205" s="91"/>
      <c r="I205" s="92" t="str">
        <f t="shared" si="59"/>
        <v/>
      </c>
      <c r="J205" s="92" t="str">
        <f>IF(E205="H",(A205*D205*F205*((100+Parameters!$C$12)/100)^I205),IF(E205="C",(A205*D205*F205),IF(E205="F",(A205*D205*F205*((100-Parameters!$C$13)/100)^M205),"")))</f>
        <v/>
      </c>
      <c r="K205" s="92" t="str">
        <f t="shared" si="60"/>
        <v/>
      </c>
      <c r="L205" s="92" t="str">
        <f>IF('Asset Management'!J203="","",'Asset Management'!J203)</f>
        <v/>
      </c>
      <c r="M205" s="91"/>
      <c r="N205" s="92" t="str">
        <f t="shared" si="61"/>
        <v/>
      </c>
      <c r="O205" s="86">
        <f>IF(BE205&lt;&gt;"",VLOOKUP(BE205,Parameters!$A$22:$D$26,3),0)</f>
        <v>0</v>
      </c>
      <c r="P205" s="86">
        <f>IF(BE205&lt;&gt;"",VLOOKUP(BE205,Parameters!$A$22:$D$26,4),0)</f>
        <v>0</v>
      </c>
      <c r="Q205" s="190">
        <f t="shared" si="62"/>
        <v>1</v>
      </c>
      <c r="R205" s="159">
        <f t="shared" si="63"/>
        <v>0</v>
      </c>
      <c r="S205" s="159">
        <f>IF(M205=0,0,IF(BE205&lt;Parameters!$B$28,"Not Cap.",BR205))</f>
        <v>0</v>
      </c>
      <c r="T205" s="25"/>
      <c r="U205" s="216"/>
      <c r="V205" s="217"/>
      <c r="W205" s="217"/>
      <c r="X205" s="217"/>
      <c r="Y205" s="217"/>
      <c r="Z205" s="217"/>
      <c r="AA205" s="70"/>
      <c r="AB205" s="252" t="str">
        <f t="shared" si="64"/>
        <v/>
      </c>
      <c r="AC205" s="253" t="str">
        <f t="shared" si="65"/>
        <v/>
      </c>
      <c r="AD205" s="253" t="str">
        <f>IF(H205&lt;=Parameters!$H$32,N205,"Not S.L.")</f>
        <v/>
      </c>
      <c r="AE205" s="253" t="str">
        <f t="shared" si="58"/>
        <v/>
      </c>
      <c r="AF205" s="70"/>
      <c r="AG205" s="70"/>
      <c r="AH205" s="70"/>
      <c r="AI205" s="70"/>
      <c r="AJ205" s="70"/>
      <c r="AK205" s="70"/>
      <c r="AL205" s="70"/>
      <c r="AM205" s="70"/>
      <c r="AN205" s="70"/>
      <c r="AO205" s="70"/>
      <c r="AP205" s="70"/>
      <c r="AQ205" s="70"/>
      <c r="AR205" s="70"/>
      <c r="AS205" s="70"/>
      <c r="AT205" s="70"/>
      <c r="AU205" s="70"/>
      <c r="AV205" s="70"/>
      <c r="AW205" s="70"/>
      <c r="AX205" s="70"/>
      <c r="AY205" s="70"/>
      <c r="AZ205" s="70"/>
      <c r="BA205" s="70"/>
      <c r="BC205" s="42" t="str">
        <f>IF(E205="F",(A205*D205),IF(E205="c",(J205*((100+Parameters!$C$13)/100)^M205),IF(E205="h",(J205*((100+Parameters!$C$13)/100)^M205),"")))</f>
        <v/>
      </c>
      <c r="BD205" s="231"/>
      <c r="BE205" s="144" t="str">
        <f>IF(E205="F",(A205*D205*F205),IF(E205="c",((A205*D205*F205)*((100+Parameters!$C$13)/100)^M205),IF(E205="h",((J205)*((100+Parameters!$C$13)/100)^M205),"")))</f>
        <v/>
      </c>
      <c r="BF205" s="69">
        <f t="shared" si="66"/>
        <v>0</v>
      </c>
      <c r="BG205" s="1"/>
      <c r="BH205" s="2">
        <f t="shared" si="67"/>
        <v>0</v>
      </c>
      <c r="BI205" s="2">
        <f t="shared" si="68"/>
        <v>0</v>
      </c>
      <c r="BJ205" s="2">
        <f t="shared" si="69"/>
        <v>0</v>
      </c>
      <c r="BL205" s="164" t="str">
        <f t="shared" si="70"/>
        <v/>
      </c>
      <c r="BM205" s="164" t="str">
        <f t="shared" si="71"/>
        <v/>
      </c>
      <c r="BN205" s="164" t="str">
        <f t="shared" si="72"/>
        <v/>
      </c>
      <c r="BO205" s="164" t="str">
        <f t="shared" si="73"/>
        <v/>
      </c>
      <c r="BP205" s="164" t="str">
        <f t="shared" si="74"/>
        <v/>
      </c>
      <c r="BQ205" s="164"/>
      <c r="BR205" s="164">
        <f>IF(A205="",0,((PMT(Parameters!$C$11/100,M205,,(N205*O205))*-1)-(R205/M205)))</f>
        <v>0</v>
      </c>
    </row>
    <row r="206" spans="1:70" ht="16.5" customHeight="1" x14ac:dyDescent="0.2">
      <c r="A206" s="195"/>
      <c r="B206" s="327" t="str">
        <f>IF('Asset Management'!B204="","",'Asset Management'!B204)</f>
        <v/>
      </c>
      <c r="C206" s="326" t="str">
        <f>IF('Asset Management'!C204="","",'Asset Management'!C204)</f>
        <v/>
      </c>
      <c r="D206" s="89"/>
      <c r="E206" s="88"/>
      <c r="F206" s="229">
        <v>1</v>
      </c>
      <c r="G206" s="90" t="str">
        <f>IF(E206="C",(A206*D206*F206*((100-Parameters!$C$12)/100)^I206),IF(E206="H",(A206*D206*F206),IF(E206="F",(A206*D206*F206*((100-Parameters!$C$12)/100)^I206),"")))</f>
        <v/>
      </c>
      <c r="H206" s="91"/>
      <c r="I206" s="92" t="str">
        <f t="shared" si="59"/>
        <v/>
      </c>
      <c r="J206" s="92" t="str">
        <f>IF(E206="H",(A206*D206*F206*((100+Parameters!$C$12)/100)^I206),IF(E206="C",(A206*D206*F206),IF(E206="F",(A206*D206*F206*((100-Parameters!$C$13)/100)^M206),"")))</f>
        <v/>
      </c>
      <c r="K206" s="92" t="str">
        <f t="shared" si="60"/>
        <v/>
      </c>
      <c r="L206" s="92" t="str">
        <f>IF('Asset Management'!J204="","",'Asset Management'!J204)</f>
        <v/>
      </c>
      <c r="M206" s="91"/>
      <c r="N206" s="92" t="str">
        <f t="shared" si="61"/>
        <v/>
      </c>
      <c r="O206" s="86">
        <f>IF(BE206&lt;&gt;"",VLOOKUP(BE206,Parameters!$A$22:$D$26,3),0)</f>
        <v>0</v>
      </c>
      <c r="P206" s="86">
        <f>IF(BE206&lt;&gt;"",VLOOKUP(BE206,Parameters!$A$22:$D$26,4),0)</f>
        <v>0</v>
      </c>
      <c r="Q206" s="190">
        <f t="shared" si="62"/>
        <v>1</v>
      </c>
      <c r="R206" s="159">
        <f t="shared" si="63"/>
        <v>0</v>
      </c>
      <c r="S206" s="159">
        <f>IF(M206=0,0,IF(BE206&lt;Parameters!$B$28,"Not Cap.",BR206))</f>
        <v>0</v>
      </c>
      <c r="T206" s="25"/>
      <c r="U206" s="216"/>
      <c r="V206" s="217"/>
      <c r="W206" s="217"/>
      <c r="X206" s="217"/>
      <c r="Y206" s="217"/>
      <c r="Z206" s="217"/>
      <c r="AA206" s="70"/>
      <c r="AB206" s="252" t="str">
        <f t="shared" si="64"/>
        <v/>
      </c>
      <c r="AC206" s="253" t="str">
        <f t="shared" si="65"/>
        <v/>
      </c>
      <c r="AD206" s="253" t="str">
        <f>IF(H206&lt;=Parameters!$H$32,N206,"Not S.L.")</f>
        <v/>
      </c>
      <c r="AE206" s="253" t="str">
        <f t="shared" si="58"/>
        <v/>
      </c>
      <c r="AF206" s="70"/>
      <c r="AG206" s="70"/>
      <c r="AH206" s="70"/>
      <c r="AI206" s="70"/>
      <c r="AJ206" s="70"/>
      <c r="AK206" s="70"/>
      <c r="AL206" s="70"/>
      <c r="AM206" s="70"/>
      <c r="AN206" s="70"/>
      <c r="AO206" s="70"/>
      <c r="AP206" s="70"/>
      <c r="AQ206" s="70"/>
      <c r="AR206" s="70"/>
      <c r="AS206" s="70"/>
      <c r="AT206" s="70"/>
      <c r="AU206" s="70"/>
      <c r="AV206" s="70"/>
      <c r="AW206" s="70"/>
      <c r="AX206" s="70"/>
      <c r="AY206" s="70"/>
      <c r="AZ206" s="70"/>
      <c r="BA206" s="70"/>
      <c r="BC206" s="42" t="str">
        <f>IF(E206="F",(A206*D206),IF(E206="c",(J206*((100+Parameters!$C$13)/100)^M206),IF(E206="h",(J206*((100+Parameters!$C$13)/100)^M206),"")))</f>
        <v/>
      </c>
      <c r="BD206" s="231"/>
      <c r="BE206" s="144" t="str">
        <f>IF(E206="F",(A206*D206*F206),IF(E206="c",((A206*D206*F206)*((100+Parameters!$C$13)/100)^M206),IF(E206="h",((J206)*((100+Parameters!$C$13)/100)^M206),"")))</f>
        <v/>
      </c>
      <c r="BF206" s="69">
        <f t="shared" si="66"/>
        <v>0</v>
      </c>
      <c r="BG206" s="1"/>
      <c r="BH206" s="2">
        <f t="shared" si="67"/>
        <v>0</v>
      </c>
      <c r="BI206" s="2">
        <f t="shared" si="68"/>
        <v>0</v>
      </c>
      <c r="BJ206" s="2">
        <f t="shared" si="69"/>
        <v>0</v>
      </c>
      <c r="BL206" s="164" t="str">
        <f t="shared" si="70"/>
        <v/>
      </c>
      <c r="BM206" s="164" t="str">
        <f t="shared" si="71"/>
        <v/>
      </c>
      <c r="BN206" s="164" t="str">
        <f t="shared" si="72"/>
        <v/>
      </c>
      <c r="BO206" s="164" t="str">
        <f t="shared" si="73"/>
        <v/>
      </c>
      <c r="BP206" s="164" t="str">
        <f t="shared" si="74"/>
        <v/>
      </c>
      <c r="BQ206" s="164"/>
      <c r="BR206" s="164">
        <f>IF(A206="",0,((PMT(Parameters!$C$11/100,M206,,(N206*O206))*-1)-(R206/M206)))</f>
        <v>0</v>
      </c>
    </row>
    <row r="207" spans="1:70" ht="16.5" customHeight="1" x14ac:dyDescent="0.2">
      <c r="A207" s="195"/>
      <c r="B207" s="327" t="str">
        <f>IF('Asset Management'!B205="","",'Asset Management'!B205)</f>
        <v/>
      </c>
      <c r="C207" s="326" t="str">
        <f>IF('Asset Management'!C205="","",'Asset Management'!C205)</f>
        <v/>
      </c>
      <c r="D207" s="89"/>
      <c r="E207" s="88"/>
      <c r="F207" s="229">
        <v>1</v>
      </c>
      <c r="G207" s="90" t="str">
        <f>IF(E207="C",(A207*D207*F207*((100-Parameters!$C$12)/100)^I207),IF(E207="H",(A207*D207*F207),IF(E207="F",(A207*D207*F207*((100-Parameters!$C$12)/100)^I207),"")))</f>
        <v/>
      </c>
      <c r="H207" s="91"/>
      <c r="I207" s="92" t="str">
        <f t="shared" si="59"/>
        <v/>
      </c>
      <c r="J207" s="92" t="str">
        <f>IF(E207="H",(A207*D207*F207*((100+Parameters!$C$12)/100)^I207),IF(E207="C",(A207*D207*F207),IF(E207="F",(A207*D207*F207*((100-Parameters!$C$13)/100)^M207),"")))</f>
        <v/>
      </c>
      <c r="K207" s="92" t="str">
        <f t="shared" si="60"/>
        <v/>
      </c>
      <c r="L207" s="92" t="str">
        <f>IF('Asset Management'!J205="","",'Asset Management'!J205)</f>
        <v/>
      </c>
      <c r="M207" s="91"/>
      <c r="N207" s="92" t="str">
        <f t="shared" si="61"/>
        <v/>
      </c>
      <c r="O207" s="86">
        <f>IF(BE207&lt;&gt;"",VLOOKUP(BE207,Parameters!$A$22:$D$26,3),0)</f>
        <v>0</v>
      </c>
      <c r="P207" s="86">
        <f>IF(BE207&lt;&gt;"",VLOOKUP(BE207,Parameters!$A$22:$D$26,4),0)</f>
        <v>0</v>
      </c>
      <c r="Q207" s="190">
        <f t="shared" si="62"/>
        <v>1</v>
      </c>
      <c r="R207" s="159">
        <f t="shared" si="63"/>
        <v>0</v>
      </c>
      <c r="S207" s="159">
        <f>IF(M207=0,0,IF(BE207&lt;Parameters!$B$28,"Not Cap.",BR207))</f>
        <v>0</v>
      </c>
      <c r="T207" s="25"/>
      <c r="U207" s="216"/>
      <c r="V207" s="217"/>
      <c r="W207" s="217"/>
      <c r="X207" s="217"/>
      <c r="Y207" s="217"/>
      <c r="Z207" s="217"/>
      <c r="AA207" s="70"/>
      <c r="AB207" s="252" t="str">
        <f t="shared" si="64"/>
        <v/>
      </c>
      <c r="AC207" s="253" t="str">
        <f t="shared" si="65"/>
        <v/>
      </c>
      <c r="AD207" s="253" t="str">
        <f>IF(H207&lt;=Parameters!$H$32,N207,"Not S.L.")</f>
        <v/>
      </c>
      <c r="AE207" s="253" t="str">
        <f t="shared" si="58"/>
        <v/>
      </c>
      <c r="AF207" s="70"/>
      <c r="AG207" s="70"/>
      <c r="AH207" s="70"/>
      <c r="AI207" s="70"/>
      <c r="AJ207" s="70"/>
      <c r="AK207" s="70"/>
      <c r="AL207" s="70"/>
      <c r="AM207" s="70"/>
      <c r="AN207" s="70"/>
      <c r="AO207" s="70"/>
      <c r="AP207" s="70"/>
      <c r="AQ207" s="70"/>
      <c r="AR207" s="70"/>
      <c r="AS207" s="70"/>
      <c r="AT207" s="70"/>
      <c r="AU207" s="70"/>
      <c r="AV207" s="70"/>
      <c r="AW207" s="70"/>
      <c r="AX207" s="70"/>
      <c r="AY207" s="70"/>
      <c r="AZ207" s="70"/>
      <c r="BA207" s="70"/>
      <c r="BC207" s="42" t="str">
        <f>IF(E207="F",(A207*D207),IF(E207="c",(J207*((100+Parameters!$C$13)/100)^M207),IF(E207="h",(J207*((100+Parameters!$C$13)/100)^M207),"")))</f>
        <v/>
      </c>
      <c r="BD207" s="231"/>
      <c r="BE207" s="144" t="str">
        <f>IF(E207="F",(A207*D207*F207),IF(E207="c",((A207*D207*F207)*((100+Parameters!$C$13)/100)^M207),IF(E207="h",((J207)*((100+Parameters!$C$13)/100)^M207),"")))</f>
        <v/>
      </c>
      <c r="BF207" s="69">
        <f t="shared" si="66"/>
        <v>0</v>
      </c>
      <c r="BG207" s="1"/>
      <c r="BH207" s="2">
        <f t="shared" si="67"/>
        <v>0</v>
      </c>
      <c r="BI207" s="2">
        <f t="shared" si="68"/>
        <v>0</v>
      </c>
      <c r="BJ207" s="2">
        <f t="shared" si="69"/>
        <v>0</v>
      </c>
      <c r="BL207" s="164" t="str">
        <f t="shared" si="70"/>
        <v/>
      </c>
      <c r="BM207" s="164" t="str">
        <f t="shared" si="71"/>
        <v/>
      </c>
      <c r="BN207" s="164" t="str">
        <f t="shared" si="72"/>
        <v/>
      </c>
      <c r="BO207" s="164" t="str">
        <f t="shared" si="73"/>
        <v/>
      </c>
      <c r="BP207" s="164" t="str">
        <f t="shared" si="74"/>
        <v/>
      </c>
      <c r="BQ207" s="164"/>
      <c r="BR207" s="164">
        <f>IF(A207="",0,((PMT(Parameters!$C$11/100,M207,,(N207*O207))*-1)-(R207/M207)))</f>
        <v>0</v>
      </c>
    </row>
    <row r="208" spans="1:70" ht="16.5" customHeight="1" thickBot="1" x14ac:dyDescent="0.25">
      <c r="A208" s="270"/>
      <c r="B208" s="327" t="str">
        <f>IF('Asset Management'!B206="","",'Asset Management'!B206)</f>
        <v/>
      </c>
      <c r="C208" s="326" t="str">
        <f>IF('Asset Management'!C206="","",'Asset Management'!C206)</f>
        <v/>
      </c>
      <c r="D208" s="200"/>
      <c r="E208" s="88"/>
      <c r="F208" s="229">
        <v>1</v>
      </c>
      <c r="G208" s="90" t="str">
        <f>IF(E208="C",(A208*D208*F208*((100-Parameters!$C$12)/100)^I208),IF(E208="H",(A208*D208*F208),IF(E208="F",(A208*D208*F208*((100-Parameters!$C$12)/100)^I208),"")))</f>
        <v/>
      </c>
      <c r="H208" s="115"/>
      <c r="I208" s="92" t="str">
        <f t="shared" si="59"/>
        <v/>
      </c>
      <c r="J208" s="92" t="str">
        <f>IF(E208="H",(A208*D208*F208*((100+Parameters!$C$12)/100)^I208),IF(E208="C",(A208*D208*F208),IF(E208="F",(A208*D208*F208*((100-Parameters!$C$13)/100)^M208),"")))</f>
        <v/>
      </c>
      <c r="K208" s="92" t="str">
        <f t="shared" si="60"/>
        <v/>
      </c>
      <c r="L208" s="92" t="str">
        <f>IF('Asset Management'!J206="","",'Asset Management'!J206)</f>
        <v/>
      </c>
      <c r="M208" s="91"/>
      <c r="N208" s="92" t="str">
        <f t="shared" si="61"/>
        <v/>
      </c>
      <c r="O208" s="86">
        <f>IF(BE208&lt;&gt;"",VLOOKUP(BE208,Parameters!$A$22:$D$26,3),0)</f>
        <v>0</v>
      </c>
      <c r="P208" s="86">
        <f>IF(BE208&lt;&gt;"",VLOOKUP(BE208,Parameters!$A$22:$D$26,4),0)</f>
        <v>0</v>
      </c>
      <c r="Q208" s="190">
        <f t="shared" si="62"/>
        <v>1</v>
      </c>
      <c r="R208" s="159">
        <f t="shared" si="63"/>
        <v>0</v>
      </c>
      <c r="S208" s="159">
        <f>IF(M208=0,0,IF(BE208&lt;Parameters!$B$28,"Not Cap.",BR208))</f>
        <v>0</v>
      </c>
      <c r="T208" s="25"/>
      <c r="U208" s="216"/>
      <c r="V208" s="217"/>
      <c r="W208" s="217"/>
      <c r="X208" s="217"/>
      <c r="Y208" s="217"/>
      <c r="Z208" s="217"/>
      <c r="AA208" s="70"/>
      <c r="AB208" s="252" t="str">
        <f t="shared" si="64"/>
        <v/>
      </c>
      <c r="AC208" s="253" t="str">
        <f t="shared" si="65"/>
        <v/>
      </c>
      <c r="AD208" s="253" t="str">
        <f>IF(H208&lt;=Parameters!$H$32,N208,"Not S.L.")</f>
        <v/>
      </c>
      <c r="AE208" s="253" t="str">
        <f t="shared" si="58"/>
        <v/>
      </c>
      <c r="AF208" s="70"/>
      <c r="AG208" s="70"/>
      <c r="AH208" s="70"/>
      <c r="AI208" s="70"/>
      <c r="AJ208" s="70"/>
      <c r="AK208" s="70"/>
      <c r="AL208" s="70"/>
      <c r="AM208" s="70"/>
      <c r="AN208" s="70"/>
      <c r="AO208" s="70"/>
      <c r="AP208" s="70"/>
      <c r="AQ208" s="70"/>
      <c r="AR208" s="70"/>
      <c r="AS208" s="70"/>
      <c r="AT208" s="70"/>
      <c r="AU208" s="70"/>
      <c r="AV208" s="70"/>
      <c r="AW208" s="70"/>
      <c r="AX208" s="70"/>
      <c r="AY208" s="70"/>
      <c r="AZ208" s="70"/>
      <c r="BA208" s="70"/>
      <c r="BC208" s="42" t="str">
        <f>IF(E208="F",(A208*D208),IF(E208="c",(J208*((100+Parameters!$C$13)/100)^M208),IF(E208="h",(J208*((100+Parameters!$C$13)/100)^M208),"")))</f>
        <v/>
      </c>
      <c r="BD208" s="231"/>
      <c r="BE208" s="144" t="str">
        <f>IF(E208="F",(A208*D208*F208),IF(E208="c",((A208*D208*F208)*((100+Parameters!$C$13)/100)^M208),IF(E208="h",((J208)*((100+Parameters!$C$13)/100)^M208),"")))</f>
        <v/>
      </c>
      <c r="BF208" s="69">
        <f t="shared" si="66"/>
        <v>0</v>
      </c>
      <c r="BG208" s="1"/>
      <c r="BH208" s="2">
        <f t="shared" si="67"/>
        <v>0</v>
      </c>
      <c r="BI208" s="2">
        <f t="shared" si="68"/>
        <v>0</v>
      </c>
      <c r="BJ208" s="2">
        <f t="shared" si="69"/>
        <v>0</v>
      </c>
      <c r="BL208" s="164" t="str">
        <f t="shared" si="70"/>
        <v/>
      </c>
      <c r="BM208" s="164" t="str">
        <f t="shared" si="71"/>
        <v/>
      </c>
      <c r="BN208" s="164" t="str">
        <f t="shared" si="72"/>
        <v/>
      </c>
      <c r="BO208" s="164" t="str">
        <f t="shared" si="73"/>
        <v/>
      </c>
      <c r="BP208" s="164" t="str">
        <f t="shared" si="74"/>
        <v/>
      </c>
      <c r="BQ208" s="164"/>
      <c r="BR208" s="164">
        <f>IF(A208="",0,((PMT(Parameters!$C$11/100,M208,,(N208*O208))*-1)-(R208/M208)))</f>
        <v>0</v>
      </c>
    </row>
    <row r="209" spans="1:86" ht="14.25" customHeight="1" thickBot="1" x14ac:dyDescent="0.25">
      <c r="A209" s="271"/>
      <c r="B209" s="94" t="str">
        <f>CONCATENATE("Subtotal ",B8)</f>
        <v>Subtotal Replacement of Existing Capital Assets</v>
      </c>
      <c r="C209" s="95"/>
      <c r="D209" s="96"/>
      <c r="E209" s="97"/>
      <c r="F209" s="97"/>
      <c r="G209" s="98">
        <f ca="1">SUM(G9:G208)</f>
        <v>46726.720493656569</v>
      </c>
      <c r="H209" s="99"/>
      <c r="I209" s="99"/>
      <c r="J209" s="100">
        <f ca="1">SUM(J9:J208)</f>
        <v>58496.023713540286</v>
      </c>
      <c r="K209" s="101"/>
      <c r="L209" s="101"/>
      <c r="M209" s="102"/>
      <c r="N209" s="160">
        <f ca="1">SUM(N9:N208)</f>
        <v>144330.33993973653</v>
      </c>
      <c r="O209" s="161">
        <f ca="1">BH209/$BK$209</f>
        <v>0.30875882361950485</v>
      </c>
      <c r="P209" s="161">
        <f t="shared" ref="P209:Q209" ca="1" si="75">BI209/$BK$209</f>
        <v>0</v>
      </c>
      <c r="Q209" s="161">
        <f t="shared" ca="1" si="75"/>
        <v>0.6912411763804952</v>
      </c>
      <c r="R209" s="162">
        <f>Parameters!B18</f>
        <v>0</v>
      </c>
      <c r="S209" s="163">
        <f ca="1">SUM(S9:S208)</f>
        <v>2005.7843304823266</v>
      </c>
      <c r="U209" s="213" t="s">
        <v>63</v>
      </c>
      <c r="V209" s="214">
        <f>SUM(V9:V208)</f>
        <v>0</v>
      </c>
      <c r="W209" s="214">
        <f>SUM(W9:W208)</f>
        <v>200</v>
      </c>
      <c r="X209" s="214">
        <f>SUM(X9:X208)</f>
        <v>0</v>
      </c>
      <c r="Y209" s="214">
        <f>SUM(Y9:Y208)</f>
        <v>0</v>
      </c>
      <c r="Z209" s="214">
        <f>SUM(Z9:Z208)</f>
        <v>0</v>
      </c>
      <c r="AA209" s="70"/>
      <c r="AB209" s="263" t="s">
        <v>97</v>
      </c>
      <c r="AC209" s="263"/>
      <c r="AD209" s="262">
        <f ca="1">SUM(AD9:AD208)</f>
        <v>11307.574649949536</v>
      </c>
      <c r="AE209" s="262">
        <f ca="1">SUM(AE9:AE208)</f>
        <v>753.83830999663576</v>
      </c>
      <c r="AF209" s="70"/>
      <c r="AG209" s="70"/>
      <c r="AH209" s="70"/>
      <c r="AI209" s="70"/>
      <c r="AJ209" s="70"/>
      <c r="AK209" s="70"/>
      <c r="AL209" s="70"/>
      <c r="AM209" s="70"/>
      <c r="AN209" s="70"/>
      <c r="AO209" s="70"/>
      <c r="AP209" s="70"/>
      <c r="AQ209" s="70"/>
      <c r="AR209" s="70"/>
      <c r="AS209" s="70"/>
      <c r="AT209" s="70"/>
      <c r="AU209" s="70"/>
      <c r="AV209" s="70"/>
      <c r="AW209" s="70"/>
      <c r="AX209" s="70"/>
      <c r="AY209" s="70"/>
      <c r="AZ209" s="70"/>
      <c r="BA209" s="70"/>
      <c r="BC209" s="1"/>
      <c r="BD209" s="241"/>
      <c r="BE209" s="241"/>
      <c r="BF209" s="242">
        <f ca="1">SUM(BF9:BF208)</f>
        <v>20996.023713540286</v>
      </c>
      <c r="BG209" s="242">
        <f>SUM(BG9:BG208)</f>
        <v>0</v>
      </c>
      <c r="BH209" s="242">
        <f ca="1">SUM(BH9:BH208)</f>
        <v>44563.265972396286</v>
      </c>
      <c r="BI209" s="242">
        <f t="shared" ref="BI209:BJ209" ca="1" si="76">SUM(BI9:BI208)</f>
        <v>0</v>
      </c>
      <c r="BJ209" s="242">
        <f t="shared" ca="1" si="76"/>
        <v>99767.073967340242</v>
      </c>
      <c r="BK209" s="242">
        <f ca="1">SUM(BH209:BJ209)</f>
        <v>144330.33993973653</v>
      </c>
      <c r="BL209" s="242">
        <f t="shared" ref="BL209" ca="1" si="77">SUM(BL9:BL208)</f>
        <v>1371.7048998590349</v>
      </c>
      <c r="BM209" s="242">
        <f t="shared" ref="BM209" ca="1" si="78">SUM(BM9:BM208)</f>
        <v>12909.08506150113</v>
      </c>
      <c r="BN209" s="242">
        <f t="shared" ref="BN209" ca="1" si="79">SUM(BN9:BN208)</f>
        <v>33817.635432155439</v>
      </c>
      <c r="BO209" s="242">
        <f t="shared" ref="BO209" ca="1" si="80">SUM(BO9:BO208)</f>
        <v>21988.226574116579</v>
      </c>
      <c r="BP209" s="242">
        <f t="shared" ref="BP209" ca="1" si="81">SUM(BP9:BP208)</f>
        <v>11829.40885803886</v>
      </c>
      <c r="BQ209" s="242">
        <f t="shared" ref="BQ209" si="82">SUM(BQ9:BQ208)</f>
        <v>0</v>
      </c>
      <c r="BR209" s="242">
        <f t="shared" ref="BR209" ca="1" si="83">SUM(BR9:BR208)</f>
        <v>2005.7843304823266</v>
      </c>
    </row>
    <row r="210" spans="1:86" ht="14.45" customHeight="1" x14ac:dyDescent="0.2">
      <c r="A210" s="272"/>
      <c r="D210" s="145"/>
      <c r="E210" s="146"/>
      <c r="F210" s="146"/>
      <c r="G210" s="147"/>
      <c r="O210" s="1"/>
      <c r="S210" s="68"/>
      <c r="U210" s="209"/>
      <c r="V210" s="215">
        <f>V7</f>
        <v>2022</v>
      </c>
      <c r="W210" s="215">
        <f>W7</f>
        <v>2023</v>
      </c>
      <c r="X210" s="215">
        <f>X7</f>
        <v>2024</v>
      </c>
      <c r="Y210" s="215">
        <f>Y7</f>
        <v>2025</v>
      </c>
      <c r="Z210" s="215">
        <f>Z7</f>
        <v>2026</v>
      </c>
      <c r="AA210" s="70"/>
      <c r="AB210" s="70"/>
      <c r="AC210" s="70"/>
      <c r="AD210" s="70"/>
      <c r="AE210" s="70"/>
      <c r="AF210" s="70"/>
      <c r="AG210" s="70"/>
      <c r="AH210" s="70"/>
      <c r="AI210" s="70"/>
      <c r="AJ210" s="70"/>
      <c r="AK210" s="70"/>
      <c r="AL210" s="70"/>
      <c r="AM210" s="70"/>
      <c r="AN210" s="70"/>
      <c r="AO210" s="70"/>
      <c r="AP210" s="70"/>
      <c r="AQ210" s="70"/>
      <c r="AR210" s="70"/>
      <c r="AS210" s="70"/>
      <c r="AT210" s="70"/>
      <c r="AU210" s="70"/>
      <c r="AV210" s="70"/>
      <c r="AW210" s="70"/>
      <c r="AX210" s="70"/>
      <c r="AY210" s="70"/>
      <c r="AZ210" s="70"/>
      <c r="BA210" s="70"/>
      <c r="BC210" s="1"/>
    </row>
    <row r="211" spans="1:86" s="151" customFormat="1" ht="56.25" customHeight="1" x14ac:dyDescent="0.2">
      <c r="A211" s="273" t="str">
        <f>A7</f>
        <v>Quantity</v>
      </c>
      <c r="B211" s="256" t="str">
        <f t="shared" ref="B211:S211" si="84">B7</f>
        <v>Asset</v>
      </c>
      <c r="C211" s="256" t="str">
        <f t="shared" si="84"/>
        <v>Year Acquired</v>
      </c>
      <c r="D211" s="257" t="s">
        <v>27</v>
      </c>
      <c r="E211" s="256" t="s">
        <v>29</v>
      </c>
      <c r="F211" s="256" t="str">
        <f>F7</f>
        <v>% Belonging to Water</v>
      </c>
      <c r="G211" s="256"/>
      <c r="H211" s="256" t="str">
        <f t="shared" si="84"/>
        <v>Normal Estimated Life</v>
      </c>
      <c r="I211" s="256" t="s">
        <v>28</v>
      </c>
      <c r="J211" s="257" t="str">
        <f t="shared" si="84"/>
        <v>Estimated Current Cost</v>
      </c>
      <c r="K211" s="256" t="str">
        <f t="shared" si="84"/>
        <v>Standard Remaining Life</v>
      </c>
      <c r="L211" s="256"/>
      <c r="M211" s="256" t="str">
        <f t="shared" si="84"/>
        <v>Estimated Remaining Life</v>
      </c>
      <c r="N211" s="257" t="str">
        <f t="shared" si="84"/>
        <v>Estimated Future Cost</v>
      </c>
      <c r="O211" s="258" t="str">
        <f t="shared" si="84"/>
        <v>Fund with Cash</v>
      </c>
      <c r="P211" s="256" t="str">
        <f t="shared" si="84"/>
        <v>Fund with Grant</v>
      </c>
      <c r="Q211" s="256" t="str">
        <f t="shared" si="84"/>
        <v>Fund with Loan</v>
      </c>
      <c r="R211" s="257" t="str">
        <f t="shared" si="84"/>
        <v>Existing Reserves</v>
      </c>
      <c r="S211" s="257" t="str">
        <f t="shared" si="84"/>
        <v>Annual Reserve Required</v>
      </c>
      <c r="T211" s="165"/>
      <c r="U211" s="166"/>
      <c r="AB211" s="254" t="str">
        <f>AB7</f>
        <v>Asset</v>
      </c>
      <c r="AC211" s="254" t="str">
        <f t="shared" ref="AC211:AE211" si="85">AC7</f>
        <v>Normal Estimated Life</v>
      </c>
      <c r="AD211" s="254" t="str">
        <f t="shared" si="85"/>
        <v>Estimated Future Cost</v>
      </c>
      <c r="AE211" s="254" t="str">
        <f t="shared" si="85"/>
        <v>Annual Reserve Required</v>
      </c>
      <c r="BC211" s="167"/>
      <c r="BD211" s="259"/>
      <c r="BE211" s="259" t="s">
        <v>95</v>
      </c>
      <c r="BF211" s="168"/>
      <c r="BI211" s="168"/>
      <c r="BJ211" s="167"/>
    </row>
    <row r="212" spans="1:86" s="3" customFormat="1" ht="12.75" customHeight="1" thickBot="1" x14ac:dyDescent="0.25">
      <c r="A212" s="274"/>
      <c r="B212" s="255" t="s">
        <v>52</v>
      </c>
      <c r="C212" s="14"/>
      <c r="D212" s="127"/>
      <c r="E212" s="128"/>
      <c r="F212" s="128"/>
      <c r="G212" s="129"/>
      <c r="H212" s="25"/>
      <c r="I212" s="25"/>
      <c r="J212" s="130"/>
      <c r="K212" s="25"/>
      <c r="L212" s="25"/>
      <c r="M212" s="1"/>
      <c r="N212" s="130"/>
      <c r="O212" s="1"/>
      <c r="P212" s="1"/>
      <c r="Q212" s="25"/>
      <c r="R212" s="38"/>
      <c r="S212" s="174"/>
      <c r="T212" s="39"/>
      <c r="U212" s="169"/>
      <c r="V212" s="25"/>
      <c r="W212" s="25"/>
      <c r="X212" s="25"/>
      <c r="Y212" s="25"/>
      <c r="Z212" s="25"/>
      <c r="AA212" s="25"/>
      <c r="AB212" s="259" t="str">
        <f t="shared" ref="AB212" si="86">AB8</f>
        <v>Replacement of Existing Capital Assets</v>
      </c>
      <c r="AC212" s="259"/>
      <c r="AD212" s="259"/>
      <c r="AE212" s="259"/>
      <c r="AF212" s="25"/>
      <c r="AG212" s="25"/>
      <c r="AH212" s="25"/>
      <c r="AI212" s="25"/>
      <c r="AJ212" s="25"/>
      <c r="AK212" s="25"/>
      <c r="AL212" s="25"/>
      <c r="AM212" s="25"/>
      <c r="AN212" s="25"/>
      <c r="AO212" s="25"/>
      <c r="AP212" s="25"/>
      <c r="AQ212" s="25"/>
      <c r="AR212" s="25"/>
      <c r="AS212" s="25"/>
      <c r="AT212" s="25"/>
      <c r="AU212" s="25"/>
      <c r="AV212" s="25"/>
      <c r="AW212" s="25"/>
      <c r="AX212" s="25"/>
      <c r="AY212" s="25"/>
      <c r="AZ212" s="25"/>
      <c r="BA212" s="25"/>
      <c r="BB212" s="25"/>
      <c r="BC212" s="42"/>
      <c r="BD212" s="25"/>
      <c r="BE212" s="25"/>
      <c r="BF212" s="38"/>
      <c r="BG212" s="25"/>
      <c r="BH212" s="25"/>
      <c r="BI212" s="38"/>
      <c r="BJ212" s="42"/>
      <c r="BK212" s="25"/>
      <c r="BL212" s="25"/>
      <c r="BM212" s="25"/>
      <c r="BN212" s="25"/>
      <c r="BO212" s="25"/>
      <c r="BP212" s="25"/>
      <c r="BQ212" s="25"/>
      <c r="BR212" s="25"/>
      <c r="BS212" s="25"/>
      <c r="BT212" s="25"/>
      <c r="BU212" s="25"/>
      <c r="BV212" s="25"/>
      <c r="BW212" s="25"/>
      <c r="BX212" s="25"/>
      <c r="BY212" s="25"/>
      <c r="BZ212" s="25"/>
      <c r="CA212" s="25"/>
      <c r="CB212" s="25"/>
      <c r="CC212" s="25"/>
      <c r="CD212" s="25"/>
      <c r="CE212" s="25"/>
      <c r="CF212" s="25"/>
      <c r="CG212" s="25"/>
      <c r="CH212" s="25"/>
    </row>
    <row r="213" spans="1:86" ht="15.75" customHeight="1" x14ac:dyDescent="0.25">
      <c r="A213" s="203"/>
      <c r="B213" s="199"/>
      <c r="C213" s="189"/>
      <c r="D213" s="108"/>
      <c r="E213" s="234"/>
      <c r="F213" s="235"/>
      <c r="G213" s="131"/>
      <c r="H213" s="108"/>
      <c r="I213" s="92" t="str">
        <f>IF(C213&lt;&gt;"",(C213-YEAR($S$2)),"")</f>
        <v/>
      </c>
      <c r="J213" s="92" t="str">
        <f>IF(E213="H",(G213*F213*((100+Parameters!$C$12)/100)^I213),IF(E213="C",(A213*D213*F213),IF(E213="F",(A213*D213*F213*((100-Parameters!$C$13)/100)^M213),"")))</f>
        <v/>
      </c>
      <c r="K213" s="92" t="str">
        <f>IF(I213&lt;&gt;"",(H213+I213),"")</f>
        <v/>
      </c>
      <c r="L213" s="92"/>
      <c r="M213" s="91"/>
      <c r="N213" s="92" t="str">
        <f>BE213</f>
        <v/>
      </c>
      <c r="O213" s="86">
        <f>IF(BE213&lt;&gt;"",VLOOKUP(BE213,Parameters!$A$22:$C$26,3),0)</f>
        <v>0</v>
      </c>
      <c r="P213" s="86">
        <f>IF(BE213&lt;&gt;"",VLOOKUP(BE213,Parameters!$A$22:$D$26,4),0)</f>
        <v>0</v>
      </c>
      <c r="Q213" s="190">
        <f>IF(O213 &lt;&gt; 0,1-O213-P213,IF(P213 &lt;&gt; 0,1-O213-P213,0))</f>
        <v>0</v>
      </c>
      <c r="R213" s="159">
        <f t="shared" ref="R213" si="87">IF($R$248=0,0,IF(BF213=0,0,BF213/$BF$248*$R$248))</f>
        <v>0</v>
      </c>
      <c r="S213" s="191">
        <f>IF(M213=0,0,IF(BE213&lt;Parameters!$B$28,"Not Cap.",BR213))</f>
        <v>0</v>
      </c>
      <c r="T213" s="209"/>
      <c r="U213" s="209"/>
      <c r="V213" s="209"/>
      <c r="W213" s="209"/>
      <c r="X213" s="209"/>
      <c r="Y213" s="209"/>
      <c r="Z213" s="69"/>
      <c r="AA213" s="236"/>
      <c r="AB213" s="260" t="str">
        <f>IF(B213="","",B213)</f>
        <v/>
      </c>
      <c r="AC213" s="261" t="str">
        <f>IF(H213="","",H213)</f>
        <v/>
      </c>
      <c r="AD213" s="261" t="str">
        <f>IF(H213&lt;=Parameters!$H$32,N213,"Not S.L.")</f>
        <v/>
      </c>
      <c r="AE213" s="261" t="str">
        <f>IF(AD213="","",IF(AD213="Not S.L.","",AD213/AC213))</f>
        <v/>
      </c>
      <c r="AF213" s="236"/>
      <c r="AG213" s="236"/>
      <c r="AH213" s="236"/>
      <c r="AI213" s="236"/>
      <c r="AJ213" s="236"/>
      <c r="AK213" s="236"/>
      <c r="AL213" s="236"/>
      <c r="AM213" s="236"/>
      <c r="AN213" s="236"/>
      <c r="AO213" s="236"/>
      <c r="AP213" s="236"/>
      <c r="AQ213" s="236"/>
      <c r="AR213" s="236"/>
      <c r="AS213" s="236"/>
      <c r="AT213" s="236"/>
      <c r="AU213" s="236"/>
      <c r="AV213" s="236"/>
      <c r="AW213" s="236"/>
      <c r="AX213" s="236"/>
      <c r="AY213" s="236"/>
      <c r="AZ213" s="236"/>
      <c r="BA213" s="236"/>
      <c r="BC213" s="1"/>
      <c r="BD213" s="231"/>
      <c r="BE213" s="144" t="str">
        <f>IF(E213="F",(A213*D213*F213),IF(E213="c",(A213*D213*F213*((100+Parameters!$C$13)/100)^M213),""))</f>
        <v/>
      </c>
      <c r="BF213" s="69">
        <f>IF(N213="",0,IF(O213="",0,J213*O213))</f>
        <v>0</v>
      </c>
      <c r="BG213" s="1"/>
      <c r="BH213" s="2">
        <f>IF($N213="",0,($N213*O213))</f>
        <v>0</v>
      </c>
      <c r="BI213" s="2">
        <f>IF($N213="",0,($N213*P213))</f>
        <v>0</v>
      </c>
      <c r="BJ213" s="2">
        <f>IF($N213="",0,($N213*Q213))</f>
        <v>0</v>
      </c>
      <c r="BK213" s="2"/>
      <c r="BL213" s="164"/>
      <c r="BM213" s="164"/>
      <c r="BN213" s="164"/>
      <c r="BO213" s="164"/>
      <c r="BP213" s="164"/>
      <c r="BQ213" s="164"/>
      <c r="BR213" s="237">
        <f>IF(A213="",0,((PMT(Parameters!$C$11/100,M213,,(N213*O213))*-1)-(R213/M213)))</f>
        <v>0</v>
      </c>
    </row>
    <row r="214" spans="1:86" s="3" customFormat="1" ht="14.25" customHeight="1" x14ac:dyDescent="0.25">
      <c r="A214" s="193"/>
      <c r="B214" s="93"/>
      <c r="C214" s="44"/>
      <c r="D214" s="111"/>
      <c r="E214" s="234"/>
      <c r="F214" s="235"/>
      <c r="G214" s="107"/>
      <c r="H214" s="108"/>
      <c r="I214" s="92" t="str">
        <f t="shared" ref="I214:I247" si="88">IF(C214&lt;&gt;"",(C214-YEAR($S$2)),"")</f>
        <v/>
      </c>
      <c r="J214" s="92" t="str">
        <f>IF(E214="H",(G214*F214*((100+Parameters!$C$12)/100)^I214),IF(E214="C",(A214*D214*F214),IF(E214="F",(A214*D214*F214*((100-Parameters!$C$13)/100)^M214),"")))</f>
        <v/>
      </c>
      <c r="K214" s="92" t="str">
        <f t="shared" ref="K214:K247" si="89">IF(I214&lt;&gt;"",(H214+I214),"")</f>
        <v/>
      </c>
      <c r="L214" s="92"/>
      <c r="M214" s="91"/>
      <c r="N214" s="92" t="str">
        <f t="shared" ref="N214:N247" si="90">BE214</f>
        <v/>
      </c>
      <c r="O214" s="86">
        <f>IF(BE214&lt;&gt;"",VLOOKUP(BE214,Parameters!$A$22:$C$26,3),0)</f>
        <v>0</v>
      </c>
      <c r="P214" s="86">
        <f>IF(BE214&lt;&gt;"",VLOOKUP(BE214,Parameters!$A$22:$D$26,4),0)</f>
        <v>0</v>
      </c>
      <c r="Q214" s="190">
        <f t="shared" ref="Q214:Q247" si="91">IF(O214 &lt;&gt; 0,1-O214-P214,IF(P214 &lt;&gt; 0,1-O214-P214,0))</f>
        <v>0</v>
      </c>
      <c r="R214" s="159">
        <f t="shared" ref="R214:R247" si="92">IF($R$248=0,0,IF(BF214=0,0,BF214/$BF$248*$R$248))</f>
        <v>0</v>
      </c>
      <c r="S214" s="191">
        <f>IF(M214=0,0,IF(BE214&lt;Parameters!$B$28,"Not Cap.",BR214))</f>
        <v>0</v>
      </c>
      <c r="T214" s="109"/>
      <c r="U214" s="110"/>
      <c r="AA214" s="25"/>
      <c r="AB214" s="260" t="str">
        <f t="shared" ref="AB214:AB247" si="93">IF(B214="","",B214)</f>
        <v/>
      </c>
      <c r="AC214" s="261" t="str">
        <f t="shared" ref="AC214:AC247" si="94">IF(H214="","",H214)</f>
        <v/>
      </c>
      <c r="AD214" s="261" t="str">
        <f>IF(H214&lt;=Parameters!$H$32,N214,"Not S.L.")</f>
        <v/>
      </c>
      <c r="AE214" s="261" t="str">
        <f t="shared" ref="AE214:AE247" si="95">IF(AD214="","",IF(AD214="Not S.L.","",AD214/AC214))</f>
        <v/>
      </c>
      <c r="AF214" s="25"/>
      <c r="AG214" s="25"/>
      <c r="AH214" s="25"/>
      <c r="AI214" s="25"/>
      <c r="AJ214" s="25"/>
      <c r="AK214" s="25"/>
      <c r="AL214" s="25"/>
      <c r="AM214" s="25"/>
      <c r="AN214" s="25"/>
      <c r="AO214" s="25"/>
      <c r="AP214" s="25"/>
      <c r="AQ214" s="25"/>
      <c r="AR214" s="25"/>
      <c r="AS214" s="25"/>
      <c r="AT214" s="25"/>
      <c r="AU214" s="25"/>
      <c r="AV214" s="25"/>
      <c r="AW214" s="25"/>
      <c r="AX214" s="25"/>
      <c r="AY214" s="25"/>
      <c r="AZ214" s="25"/>
      <c r="BA214" s="25"/>
      <c r="BC214" s="42" t="str">
        <f>IF(E214="F",(A214*D214),IF(E214="c",(J214*((100+Parameters!$C$13)/100)^M214),IF(E214="h",(J214*((100+Parameters!$C$13)/100)^M214),"")))</f>
        <v/>
      </c>
      <c r="BD214" s="231"/>
      <c r="BE214" s="144" t="str">
        <f>IF(E214="F",(A214*D214*F214),IF(E214="c",(A214*D214*F214*((100+Parameters!$C$13)/100)^M214),""))</f>
        <v/>
      </c>
      <c r="BF214" s="69">
        <f t="shared" ref="BF214:BF247" si="96">IF(N214="",0,IF(O214="",0,J214*O214))</f>
        <v>0</v>
      </c>
      <c r="BG214" s="1"/>
      <c r="BH214" s="2">
        <f t="shared" ref="BH214:BH247" si="97">IF($N214="",0,($N214*O214))</f>
        <v>0</v>
      </c>
      <c r="BI214" s="2">
        <f t="shared" ref="BI214:BI247" si="98">IF($N214="",0,($N214*P214))</f>
        <v>0</v>
      </c>
      <c r="BJ214" s="2">
        <f t="shared" ref="BJ214:BJ247" si="99">IF($N214="",0,($N214*Q214))</f>
        <v>0</v>
      </c>
      <c r="BK214" s="2"/>
      <c r="BL214" s="164"/>
      <c r="BM214" s="164"/>
      <c r="BN214" s="164"/>
      <c r="BO214" s="164"/>
      <c r="BP214" s="164"/>
      <c r="BQ214" s="164"/>
      <c r="BR214" s="237">
        <f>IF(A214="",0,((PMT(Parameters!$C$11/100,M214,,(N214*O214))*-1)-(R214/M214)))</f>
        <v>0</v>
      </c>
    </row>
    <row r="215" spans="1:86" ht="14.25" customHeight="1" x14ac:dyDescent="0.25">
      <c r="A215" s="195"/>
      <c r="B215" s="192"/>
      <c r="C215" s="189"/>
      <c r="D215" s="111"/>
      <c r="E215" s="234"/>
      <c r="F215" s="235"/>
      <c r="G215" s="131"/>
      <c r="H215" s="108"/>
      <c r="I215" s="92" t="str">
        <f t="shared" si="88"/>
        <v/>
      </c>
      <c r="J215" s="92" t="str">
        <f>IF(E215="H",(G215*F215*((100+Parameters!$C$12)/100)^I215),IF(E215="C",(A215*D215*F215),IF(E215="F",(A215*D215*F215*((100-Parameters!$C$13)/100)^M215),"")))</f>
        <v/>
      </c>
      <c r="K215" s="92" t="str">
        <f t="shared" si="89"/>
        <v/>
      </c>
      <c r="L215" s="92"/>
      <c r="M215" s="91"/>
      <c r="N215" s="92" t="str">
        <f t="shared" si="90"/>
        <v/>
      </c>
      <c r="O215" s="86">
        <f>IF(BE215&lt;&gt;"",VLOOKUP(BE215,Parameters!$A$22:$C$26,3),0)</f>
        <v>0</v>
      </c>
      <c r="P215" s="86">
        <f>IF(BE215&lt;&gt;"",VLOOKUP(BE215,Parameters!$A$22:$D$26,4),0)</f>
        <v>0</v>
      </c>
      <c r="Q215" s="190">
        <f t="shared" si="91"/>
        <v>0</v>
      </c>
      <c r="R215" s="159">
        <f t="shared" si="92"/>
        <v>0</v>
      </c>
      <c r="S215" s="191">
        <f>IF(M215=0,0,IF(BE215&lt;Parameters!$B$28,"Not Cap.",BR215))</f>
        <v>0</v>
      </c>
      <c r="AB215" s="260" t="str">
        <f t="shared" si="93"/>
        <v/>
      </c>
      <c r="AC215" s="261" t="str">
        <f t="shared" si="94"/>
        <v/>
      </c>
      <c r="AD215" s="261" t="str">
        <f>IF(H215&lt;=Parameters!$H$32,N215,"Not S.L.")</f>
        <v/>
      </c>
      <c r="AE215" s="261" t="str">
        <f t="shared" si="95"/>
        <v/>
      </c>
      <c r="BC215" s="144" t="str">
        <f>IF(E215="F",(A215*D215),IF(E215="c",(J215*((100+Parameters!$C$13)/100)^M215),IF(E215="h",(J215*((100+Parameters!$C$13)/100)^M215),"")))</f>
        <v/>
      </c>
      <c r="BD215" s="231"/>
      <c r="BE215" s="144" t="str">
        <f>IF(E215="F",(A215*D215*F215),IF(E215="c",(A215*D215*F215*((100+Parameters!$C$13)/100)^M215),""))</f>
        <v/>
      </c>
      <c r="BF215" s="69">
        <f t="shared" si="96"/>
        <v>0</v>
      </c>
      <c r="BG215" s="1"/>
      <c r="BH215" s="2">
        <f t="shared" si="97"/>
        <v>0</v>
      </c>
      <c r="BI215" s="2">
        <f t="shared" si="98"/>
        <v>0</v>
      </c>
      <c r="BJ215" s="2">
        <f t="shared" si="99"/>
        <v>0</v>
      </c>
      <c r="BK215" s="2"/>
      <c r="BL215" s="164"/>
      <c r="BM215" s="164"/>
      <c r="BN215" s="164"/>
      <c r="BO215" s="164"/>
      <c r="BP215" s="164"/>
      <c r="BQ215" s="164"/>
      <c r="BR215" s="237">
        <f>IF(A215="",0,((PMT(Parameters!$C$11/100,M215,,(N215*O215))*-1)-(R215/M215)))</f>
        <v>0</v>
      </c>
    </row>
    <row r="216" spans="1:86" s="3" customFormat="1" ht="14.25" customHeight="1" x14ac:dyDescent="0.25">
      <c r="A216" s="193"/>
      <c r="B216" s="93"/>
      <c r="C216" s="44"/>
      <c r="D216" s="111"/>
      <c r="E216" s="234"/>
      <c r="F216" s="235"/>
      <c r="G216" s="107"/>
      <c r="H216" s="108"/>
      <c r="I216" s="92" t="str">
        <f t="shared" si="88"/>
        <v/>
      </c>
      <c r="J216" s="92" t="str">
        <f>IF(E216="H",(G216*F216*((100+Parameters!$C$12)/100)^I216),IF(E216="C",(A216*D216*F216),IF(E216="F",(A216*D216*F216*((100-Parameters!$C$13)/100)^M216),"")))</f>
        <v/>
      </c>
      <c r="K216" s="92" t="str">
        <f t="shared" si="89"/>
        <v/>
      </c>
      <c r="L216" s="92"/>
      <c r="M216" s="91"/>
      <c r="N216" s="92" t="str">
        <f t="shared" si="90"/>
        <v/>
      </c>
      <c r="O216" s="86">
        <f>IF(BE216&lt;&gt;"",VLOOKUP(BE216,Parameters!$A$22:$C$26,3),0)</f>
        <v>0</v>
      </c>
      <c r="P216" s="86">
        <f>IF(BE216&lt;&gt;"",VLOOKUP(BE216,Parameters!$A$22:$D$26,4),0)</f>
        <v>0</v>
      </c>
      <c r="Q216" s="190">
        <f t="shared" si="91"/>
        <v>0</v>
      </c>
      <c r="R216" s="159">
        <f t="shared" si="92"/>
        <v>0</v>
      </c>
      <c r="S216" s="191">
        <f>IF(M216=0,0,IF(BE216&lt;Parameters!$B$28,"Not Cap.",BR216))</f>
        <v>0</v>
      </c>
      <c r="T216" s="109"/>
      <c r="U216" s="110"/>
      <c r="AA216" s="25"/>
      <c r="AB216" s="260" t="str">
        <f t="shared" si="93"/>
        <v/>
      </c>
      <c r="AC216" s="261" t="str">
        <f t="shared" si="94"/>
        <v/>
      </c>
      <c r="AD216" s="261" t="str">
        <f>IF(H216&lt;=Parameters!$H$32,N216,"Not S.L.")</f>
        <v/>
      </c>
      <c r="AE216" s="261" t="str">
        <f t="shared" si="95"/>
        <v/>
      </c>
      <c r="AF216" s="25"/>
      <c r="AG216" s="25"/>
      <c r="AH216" s="25"/>
      <c r="AI216" s="25"/>
      <c r="AJ216" s="25"/>
      <c r="AK216" s="25"/>
      <c r="AL216" s="25"/>
      <c r="AM216" s="25"/>
      <c r="AN216" s="25"/>
      <c r="AO216" s="25"/>
      <c r="AP216" s="25"/>
      <c r="AQ216" s="25"/>
      <c r="AR216" s="25"/>
      <c r="AS216" s="25"/>
      <c r="AT216" s="25"/>
      <c r="AU216" s="25"/>
      <c r="AV216" s="25"/>
      <c r="AW216" s="25"/>
      <c r="AX216" s="25"/>
      <c r="AY216" s="25"/>
      <c r="AZ216" s="25"/>
      <c r="BA216" s="25"/>
      <c r="BC216" s="42" t="str">
        <f>IF(E216="F",(A216*D216),IF(E216="c",(J216*((100+Parameters!$C$13)/100)^M216),IF(E216="h",(J216*((100+Parameters!$C$13)/100)^M216),"")))</f>
        <v/>
      </c>
      <c r="BD216" s="231"/>
      <c r="BE216" s="144" t="str">
        <f>IF(E216="F",(A216*D216*F216),IF(E216="c",(A216*D216*F216*((100+Parameters!$C$13)/100)^M216),""))</f>
        <v/>
      </c>
      <c r="BF216" s="69">
        <f t="shared" si="96"/>
        <v>0</v>
      </c>
      <c r="BG216" s="1"/>
      <c r="BH216" s="2">
        <f t="shared" si="97"/>
        <v>0</v>
      </c>
      <c r="BI216" s="2">
        <f t="shared" si="98"/>
        <v>0</v>
      </c>
      <c r="BJ216" s="2">
        <f t="shared" si="99"/>
        <v>0</v>
      </c>
      <c r="BK216" s="2"/>
      <c r="BL216" s="164"/>
      <c r="BM216" s="164"/>
      <c r="BN216" s="164"/>
      <c r="BO216" s="164"/>
      <c r="BP216" s="164"/>
      <c r="BQ216" s="164"/>
      <c r="BR216" s="237">
        <f>IF(A216="",0,((PMT(Parameters!$C$11/100,M216,,(N216*O216))*-1)-(R216/M216)))</f>
        <v>0</v>
      </c>
    </row>
    <row r="217" spans="1:86" s="3" customFormat="1" ht="14.25" customHeight="1" x14ac:dyDescent="0.25">
      <c r="A217" s="193"/>
      <c r="B217" s="93"/>
      <c r="C217" s="87"/>
      <c r="D217" s="111"/>
      <c r="E217" s="234"/>
      <c r="F217" s="235"/>
      <c r="G217" s="107"/>
      <c r="H217" s="108"/>
      <c r="I217" s="92" t="str">
        <f t="shared" si="88"/>
        <v/>
      </c>
      <c r="J217" s="92" t="str">
        <f>IF(E217="H",(G217*F217*((100+Parameters!$C$12)/100)^I217),IF(E217="C",(A217*D217*F217),IF(E217="F",(A217*D217*F217*((100-Parameters!$C$13)/100)^M217),"")))</f>
        <v/>
      </c>
      <c r="K217" s="92" t="str">
        <f t="shared" si="89"/>
        <v/>
      </c>
      <c r="L217" s="92"/>
      <c r="M217" s="91"/>
      <c r="N217" s="92" t="str">
        <f t="shared" si="90"/>
        <v/>
      </c>
      <c r="O217" s="86">
        <f>IF(BE217&lt;&gt;"",VLOOKUP(BE217,Parameters!$A$22:$C$26,3),0)</f>
        <v>0</v>
      </c>
      <c r="P217" s="86">
        <f>IF(BE217&lt;&gt;"",VLOOKUP(BE217,Parameters!$A$22:$D$26,4),0)</f>
        <v>0</v>
      </c>
      <c r="Q217" s="190">
        <f t="shared" si="91"/>
        <v>0</v>
      </c>
      <c r="R217" s="159">
        <f t="shared" si="92"/>
        <v>0</v>
      </c>
      <c r="S217" s="191">
        <f>IF(M217=0,0,IF(BE217&lt;Parameters!$B$28,"Not Cap.",BR217))</f>
        <v>0</v>
      </c>
      <c r="T217" s="109"/>
      <c r="U217" s="110"/>
      <c r="AA217" s="25"/>
      <c r="AB217" s="260" t="str">
        <f t="shared" si="93"/>
        <v/>
      </c>
      <c r="AC217" s="261" t="str">
        <f t="shared" si="94"/>
        <v/>
      </c>
      <c r="AD217" s="261" t="str">
        <f>IF(H217&lt;=Parameters!$H$32,N217,"Not S.L.")</f>
        <v/>
      </c>
      <c r="AE217" s="261" t="str">
        <f t="shared" si="95"/>
        <v/>
      </c>
      <c r="AF217" s="25"/>
      <c r="AG217" s="25"/>
      <c r="AH217" s="25"/>
      <c r="AI217" s="25"/>
      <c r="AJ217" s="25"/>
      <c r="AK217" s="25"/>
      <c r="AL217" s="25"/>
      <c r="AM217" s="25"/>
      <c r="AN217" s="25"/>
      <c r="AO217" s="25"/>
      <c r="AP217" s="25"/>
      <c r="AQ217" s="25"/>
      <c r="AR217" s="25"/>
      <c r="AS217" s="25"/>
      <c r="AT217" s="25"/>
      <c r="AU217" s="25"/>
      <c r="AV217" s="25"/>
      <c r="AW217" s="25"/>
      <c r="AX217" s="25"/>
      <c r="AY217" s="25"/>
      <c r="AZ217" s="25"/>
      <c r="BA217" s="25"/>
      <c r="BC217" s="42" t="str">
        <f>IF(E217="F",(A217*D217),IF(E217="c",(J217*((100+Parameters!$C$13)/100)^M217),IF(E217="h",(J217*((100+Parameters!$C$13)/100)^M217),"")))</f>
        <v/>
      </c>
      <c r="BD217" s="231"/>
      <c r="BE217" s="144" t="str">
        <f>IF(E217="F",(A217*D217*F217),IF(E217="c",(A217*D217*F217*((100+Parameters!$C$13)/100)^M217),""))</f>
        <v/>
      </c>
      <c r="BF217" s="69">
        <f t="shared" si="96"/>
        <v>0</v>
      </c>
      <c r="BG217" s="1"/>
      <c r="BH217" s="2">
        <f t="shared" si="97"/>
        <v>0</v>
      </c>
      <c r="BI217" s="2">
        <f t="shared" si="98"/>
        <v>0</v>
      </c>
      <c r="BJ217" s="2">
        <f t="shared" si="99"/>
        <v>0</v>
      </c>
      <c r="BK217" s="2"/>
      <c r="BL217" s="164"/>
      <c r="BM217" s="164"/>
      <c r="BN217" s="164"/>
      <c r="BO217" s="164"/>
      <c r="BP217" s="164"/>
      <c r="BQ217" s="164"/>
      <c r="BR217" s="237">
        <f>IF(A217="",0,((PMT(Parameters!$C$11/100,M217,,(N217*O217))*-1)-(R217/M217)))</f>
        <v>0</v>
      </c>
    </row>
    <row r="218" spans="1:86" s="3" customFormat="1" ht="14.25" customHeight="1" x14ac:dyDescent="0.25">
      <c r="A218" s="193"/>
      <c r="B218" s="93"/>
      <c r="C218" s="87"/>
      <c r="D218" s="111"/>
      <c r="E218" s="234"/>
      <c r="F218" s="235"/>
      <c r="G218" s="107"/>
      <c r="H218" s="108"/>
      <c r="I218" s="92" t="str">
        <f t="shared" si="88"/>
        <v/>
      </c>
      <c r="J218" s="92" t="str">
        <f>IF(E218="H",(G218*F218*((100+Parameters!$C$12)/100)^I218),IF(E218="C",(A218*D218*F218),IF(E218="F",(A218*D218*F218*((100-Parameters!$C$13)/100)^M218),"")))</f>
        <v/>
      </c>
      <c r="K218" s="92" t="str">
        <f t="shared" si="89"/>
        <v/>
      </c>
      <c r="L218" s="92"/>
      <c r="M218" s="91"/>
      <c r="N218" s="92" t="str">
        <f t="shared" si="90"/>
        <v/>
      </c>
      <c r="O218" s="86">
        <f>IF(BE218&lt;&gt;"",VLOOKUP(BE218,Parameters!$A$22:$C$26,3),0)</f>
        <v>0</v>
      </c>
      <c r="P218" s="86">
        <f>IF(BE218&lt;&gt;"",VLOOKUP(BE218,Parameters!$A$22:$D$26,4),0)</f>
        <v>0</v>
      </c>
      <c r="Q218" s="190">
        <f t="shared" si="91"/>
        <v>0</v>
      </c>
      <c r="R218" s="159">
        <f t="shared" si="92"/>
        <v>0</v>
      </c>
      <c r="S218" s="191">
        <f>IF(M218=0,0,IF(BE218&lt;Parameters!$B$28,"Not Cap.",BR218))</f>
        <v>0</v>
      </c>
      <c r="T218" s="109"/>
      <c r="U218" s="110"/>
      <c r="AA218" s="25"/>
      <c r="AB218" s="260" t="str">
        <f t="shared" si="93"/>
        <v/>
      </c>
      <c r="AC218" s="261" t="str">
        <f t="shared" si="94"/>
        <v/>
      </c>
      <c r="AD218" s="261" t="str">
        <f>IF(H218&lt;=Parameters!$H$32,N218,"Not S.L.")</f>
        <v/>
      </c>
      <c r="AE218" s="261" t="str">
        <f t="shared" si="95"/>
        <v/>
      </c>
      <c r="AF218" s="25"/>
      <c r="AG218" s="25"/>
      <c r="AH218" s="25"/>
      <c r="AI218" s="25"/>
      <c r="AJ218" s="25"/>
      <c r="AK218" s="25"/>
      <c r="AL218" s="25"/>
      <c r="AM218" s="25"/>
      <c r="AN218" s="25"/>
      <c r="AO218" s="25"/>
      <c r="AP218" s="25"/>
      <c r="AQ218" s="25"/>
      <c r="AR218" s="25"/>
      <c r="AS218" s="25"/>
      <c r="AT218" s="25"/>
      <c r="AU218" s="25"/>
      <c r="AV218" s="25"/>
      <c r="AW218" s="25"/>
      <c r="AX218" s="25"/>
      <c r="AY218" s="25"/>
      <c r="AZ218" s="25"/>
      <c r="BA218" s="25"/>
      <c r="BC218" s="42" t="str">
        <f>IF(E218="F",(A218*D218),IF(E218="c",(J218*((100+Parameters!$C$13)/100)^M218),IF(E218="h",(J218*((100+Parameters!$C$13)/100)^M218),"")))</f>
        <v/>
      </c>
      <c r="BD218" s="231"/>
      <c r="BE218" s="144" t="str">
        <f>IF(E218="F",(A218*D218*F218),IF(E218="c",(A218*D218*F218*((100+Parameters!$C$13)/100)^M218),""))</f>
        <v/>
      </c>
      <c r="BF218" s="69">
        <f t="shared" si="96"/>
        <v>0</v>
      </c>
      <c r="BG218" s="1"/>
      <c r="BH218" s="2">
        <f t="shared" si="97"/>
        <v>0</v>
      </c>
      <c r="BI218" s="2">
        <f t="shared" si="98"/>
        <v>0</v>
      </c>
      <c r="BJ218" s="2">
        <f t="shared" si="99"/>
        <v>0</v>
      </c>
      <c r="BK218" s="2"/>
      <c r="BL218" s="164"/>
      <c r="BM218" s="164"/>
      <c r="BN218" s="164"/>
      <c r="BO218" s="164"/>
      <c r="BP218" s="164"/>
      <c r="BQ218" s="164"/>
      <c r="BR218" s="237">
        <f>IF(A218="",0,((PMT(Parameters!$C$11/100,M218,,(N218*O218))*-1)-(R218/M218)))</f>
        <v>0</v>
      </c>
    </row>
    <row r="219" spans="1:86" s="3" customFormat="1" ht="14.25" customHeight="1" x14ac:dyDescent="0.25">
      <c r="A219" s="193"/>
      <c r="B219" s="93"/>
      <c r="C219" s="87"/>
      <c r="D219" s="111"/>
      <c r="E219" s="234"/>
      <c r="F219" s="235"/>
      <c r="G219" s="107"/>
      <c r="H219" s="108"/>
      <c r="I219" s="92" t="str">
        <f t="shared" si="88"/>
        <v/>
      </c>
      <c r="J219" s="92" t="str">
        <f>IF(E219="H",(G219*F219*((100+Parameters!$C$12)/100)^I219),IF(E219="C",(A219*D219*F219),IF(E219="F",(A219*D219*F219*((100-Parameters!$C$13)/100)^M219),"")))</f>
        <v/>
      </c>
      <c r="K219" s="92" t="str">
        <f t="shared" si="89"/>
        <v/>
      </c>
      <c r="L219" s="92"/>
      <c r="M219" s="91"/>
      <c r="N219" s="92" t="str">
        <f t="shared" si="90"/>
        <v/>
      </c>
      <c r="O219" s="86">
        <f>IF(BE219&lt;&gt;"",VLOOKUP(BE219,Parameters!$A$22:$C$26,3),0)</f>
        <v>0</v>
      </c>
      <c r="P219" s="86">
        <f>IF(BE219&lt;&gt;"",VLOOKUP(BE219,Parameters!$A$22:$D$26,4),0)</f>
        <v>0</v>
      </c>
      <c r="Q219" s="190">
        <f t="shared" si="91"/>
        <v>0</v>
      </c>
      <c r="R219" s="159">
        <f t="shared" si="92"/>
        <v>0</v>
      </c>
      <c r="S219" s="191">
        <f>IF(M219=0,0,IF(BE219&lt;Parameters!$B$28,"Not Cap.",BR219))</f>
        <v>0</v>
      </c>
      <c r="T219" s="109"/>
      <c r="U219" s="110"/>
      <c r="AA219" s="25"/>
      <c r="AB219" s="260" t="str">
        <f t="shared" si="93"/>
        <v/>
      </c>
      <c r="AC219" s="261" t="str">
        <f t="shared" si="94"/>
        <v/>
      </c>
      <c r="AD219" s="261" t="str">
        <f>IF(H219&lt;=Parameters!$H$32,N219,"Not S.L.")</f>
        <v/>
      </c>
      <c r="AE219" s="261" t="str">
        <f t="shared" si="95"/>
        <v/>
      </c>
      <c r="AF219" s="25"/>
      <c r="AG219" s="25"/>
      <c r="AH219" s="25"/>
      <c r="AI219" s="25"/>
      <c r="AJ219" s="25"/>
      <c r="AK219" s="25"/>
      <c r="AL219" s="25"/>
      <c r="AM219" s="25"/>
      <c r="AN219" s="25"/>
      <c r="AO219" s="25"/>
      <c r="AP219" s="25"/>
      <c r="AQ219" s="25"/>
      <c r="AR219" s="25"/>
      <c r="AS219" s="25"/>
      <c r="AT219" s="25"/>
      <c r="AU219" s="25"/>
      <c r="AV219" s="25"/>
      <c r="AW219" s="25"/>
      <c r="AX219" s="25"/>
      <c r="AY219" s="25"/>
      <c r="AZ219" s="25"/>
      <c r="BA219" s="25"/>
      <c r="BC219" s="42" t="str">
        <f>IF(E219="F",(A219*D219),IF(E219="c",(J219*((100+Parameters!$C$13)/100)^M219),IF(E219="h",(J219*((100+Parameters!$C$13)/100)^M219),"")))</f>
        <v/>
      </c>
      <c r="BD219" s="231"/>
      <c r="BE219" s="144" t="str">
        <f>IF(E219="F",(A219*D219*F219),IF(E219="c",(A219*D219*F219*((100+Parameters!$C$13)/100)^M219),""))</f>
        <v/>
      </c>
      <c r="BF219" s="69">
        <f t="shared" si="96"/>
        <v>0</v>
      </c>
      <c r="BG219" s="1"/>
      <c r="BH219" s="2">
        <f t="shared" si="97"/>
        <v>0</v>
      </c>
      <c r="BI219" s="2">
        <f t="shared" si="98"/>
        <v>0</v>
      </c>
      <c r="BJ219" s="2">
        <f t="shared" si="99"/>
        <v>0</v>
      </c>
      <c r="BK219" s="2"/>
      <c r="BL219" s="164"/>
      <c r="BM219" s="164"/>
      <c r="BN219" s="164"/>
      <c r="BO219" s="164"/>
      <c r="BP219" s="164"/>
      <c r="BQ219" s="164"/>
      <c r="BR219" s="237">
        <f>IF(A219="",0,((PMT(Parameters!$C$11/100,M219,,(N219*O219))*-1)-(R219/M219)))</f>
        <v>0</v>
      </c>
    </row>
    <row r="220" spans="1:86" s="3" customFormat="1" ht="14.25" customHeight="1" x14ac:dyDescent="0.25">
      <c r="A220" s="193"/>
      <c r="B220" s="93"/>
      <c r="C220" s="87"/>
      <c r="D220" s="111"/>
      <c r="E220" s="234"/>
      <c r="F220" s="235"/>
      <c r="G220" s="107"/>
      <c r="H220" s="108"/>
      <c r="I220" s="92" t="str">
        <f t="shared" si="88"/>
        <v/>
      </c>
      <c r="J220" s="92" t="str">
        <f>IF(E220="H",(G220*F220*((100+Parameters!$C$12)/100)^I220),IF(E220="C",(A220*D220*F220),IF(E220="F",(A220*D220*F220*((100-Parameters!$C$13)/100)^M220),"")))</f>
        <v/>
      </c>
      <c r="K220" s="92" t="str">
        <f t="shared" si="89"/>
        <v/>
      </c>
      <c r="L220" s="92"/>
      <c r="M220" s="91"/>
      <c r="N220" s="92" t="str">
        <f t="shared" si="90"/>
        <v/>
      </c>
      <c r="O220" s="86">
        <f>IF(BE220&lt;&gt;"",VLOOKUP(BE220,Parameters!$A$22:$C$26,3),0)</f>
        <v>0</v>
      </c>
      <c r="P220" s="86">
        <f>IF(BE220&lt;&gt;"",VLOOKUP(BE220,Parameters!$A$22:$D$26,4),0)</f>
        <v>0</v>
      </c>
      <c r="Q220" s="190">
        <f t="shared" si="91"/>
        <v>0</v>
      </c>
      <c r="R220" s="159">
        <f t="shared" si="92"/>
        <v>0</v>
      </c>
      <c r="S220" s="191">
        <f>IF(M220=0,0,IF(BE220&lt;Parameters!$B$28,"Not Cap.",BR220))</f>
        <v>0</v>
      </c>
      <c r="T220" s="109"/>
      <c r="U220" s="110"/>
      <c r="AA220" s="25"/>
      <c r="AB220" s="260" t="str">
        <f t="shared" si="93"/>
        <v/>
      </c>
      <c r="AC220" s="261" t="str">
        <f t="shared" si="94"/>
        <v/>
      </c>
      <c r="AD220" s="261" t="str">
        <f>IF(H220&lt;=Parameters!$H$32,N220,"Not S.L.")</f>
        <v/>
      </c>
      <c r="AE220" s="261" t="str">
        <f t="shared" si="95"/>
        <v/>
      </c>
      <c r="AF220" s="25"/>
      <c r="AG220" s="25"/>
      <c r="AH220" s="25"/>
      <c r="AI220" s="25"/>
      <c r="AJ220" s="25"/>
      <c r="AK220" s="25"/>
      <c r="AL220" s="25"/>
      <c r="AM220" s="25"/>
      <c r="AN220" s="25"/>
      <c r="AO220" s="25"/>
      <c r="AP220" s="25"/>
      <c r="AQ220" s="25"/>
      <c r="AR220" s="25"/>
      <c r="AS220" s="25"/>
      <c r="AT220" s="25"/>
      <c r="AU220" s="25"/>
      <c r="AV220" s="25"/>
      <c r="AW220" s="25"/>
      <c r="AX220" s="25"/>
      <c r="AY220" s="25"/>
      <c r="AZ220" s="25"/>
      <c r="BA220" s="25"/>
      <c r="BC220" s="42" t="str">
        <f>IF(E220="F",(A220*D220),IF(E220="c",(J220*((100+Parameters!$C$13)/100)^M220),IF(E220="h",(J220*((100+Parameters!$C$13)/100)^M220),"")))</f>
        <v/>
      </c>
      <c r="BD220" s="231"/>
      <c r="BE220" s="144" t="str">
        <f>IF(E220="F",(A220*D220*F220),IF(E220="c",(A220*D220*F220*((100+Parameters!$C$13)/100)^M220),""))</f>
        <v/>
      </c>
      <c r="BF220" s="69">
        <f t="shared" si="96"/>
        <v>0</v>
      </c>
      <c r="BG220" s="1"/>
      <c r="BH220" s="2">
        <f t="shared" si="97"/>
        <v>0</v>
      </c>
      <c r="BI220" s="2">
        <f t="shared" si="98"/>
        <v>0</v>
      </c>
      <c r="BJ220" s="2">
        <f t="shared" si="99"/>
        <v>0</v>
      </c>
      <c r="BK220" s="2"/>
      <c r="BL220" s="164"/>
      <c r="BM220" s="164"/>
      <c r="BN220" s="164"/>
      <c r="BO220" s="164"/>
      <c r="BP220" s="164"/>
      <c r="BQ220" s="164"/>
      <c r="BR220" s="237">
        <f>IF(A220="",0,((PMT(Parameters!$C$11/100,M220,,(N220*O220))*-1)-(R220/M220)))</f>
        <v>0</v>
      </c>
    </row>
    <row r="221" spans="1:86" s="3" customFormat="1" ht="14.25" customHeight="1" x14ac:dyDescent="0.25">
      <c r="A221" s="193"/>
      <c r="B221" s="93"/>
      <c r="C221" s="87"/>
      <c r="D221" s="111"/>
      <c r="E221" s="234"/>
      <c r="F221" s="235"/>
      <c r="G221" s="107"/>
      <c r="H221" s="108"/>
      <c r="I221" s="92" t="str">
        <f t="shared" si="88"/>
        <v/>
      </c>
      <c r="J221" s="92" t="str">
        <f>IF(E221="H",(G221*F221*((100+Parameters!$C$12)/100)^I221),IF(E221="C",(A221*D221*F221),IF(E221="F",(A221*D221*F221*((100-Parameters!$C$13)/100)^M221),"")))</f>
        <v/>
      </c>
      <c r="K221" s="92" t="str">
        <f t="shared" si="89"/>
        <v/>
      </c>
      <c r="L221" s="92"/>
      <c r="M221" s="91"/>
      <c r="N221" s="92" t="str">
        <f t="shared" si="90"/>
        <v/>
      </c>
      <c r="O221" s="86">
        <f>IF(BE221&lt;&gt;"",VLOOKUP(BE221,Parameters!$A$22:$C$26,3),0)</f>
        <v>0</v>
      </c>
      <c r="P221" s="86">
        <f>IF(BE221&lt;&gt;"",VLOOKUP(BE221,Parameters!$A$22:$D$26,4),0)</f>
        <v>0</v>
      </c>
      <c r="Q221" s="190">
        <f t="shared" si="91"/>
        <v>0</v>
      </c>
      <c r="R221" s="159">
        <f t="shared" si="92"/>
        <v>0</v>
      </c>
      <c r="S221" s="191">
        <f>IF(M221=0,0,IF(BE221&lt;Parameters!$B$28,"Not Cap.",BR221))</f>
        <v>0</v>
      </c>
      <c r="T221" s="109"/>
      <c r="U221" s="110"/>
      <c r="AA221" s="25"/>
      <c r="AB221" s="260" t="str">
        <f t="shared" si="93"/>
        <v/>
      </c>
      <c r="AC221" s="261" t="str">
        <f t="shared" si="94"/>
        <v/>
      </c>
      <c r="AD221" s="261" t="str">
        <f>IF(H221&lt;=Parameters!$H$32,N221,"Not S.L.")</f>
        <v/>
      </c>
      <c r="AE221" s="261" t="str">
        <f t="shared" si="95"/>
        <v/>
      </c>
      <c r="AF221" s="25"/>
      <c r="AG221" s="25"/>
      <c r="AH221" s="25"/>
      <c r="AI221" s="25"/>
      <c r="AJ221" s="25"/>
      <c r="AK221" s="25"/>
      <c r="AL221" s="25"/>
      <c r="AM221" s="25"/>
      <c r="AN221" s="25"/>
      <c r="AO221" s="25"/>
      <c r="AP221" s="25"/>
      <c r="AQ221" s="25"/>
      <c r="AR221" s="25"/>
      <c r="AS221" s="25"/>
      <c r="AT221" s="25"/>
      <c r="AU221" s="25"/>
      <c r="AV221" s="25"/>
      <c r="AW221" s="25"/>
      <c r="AX221" s="25"/>
      <c r="AY221" s="25"/>
      <c r="AZ221" s="25"/>
      <c r="BA221" s="25"/>
      <c r="BC221" s="42" t="str">
        <f>IF(E221="F",(A221*D221),IF(E221="c",(J221*((100+Parameters!$C$13)/100)^M221),IF(E221="h",(J221*((100+Parameters!$C$13)/100)^M221),"")))</f>
        <v/>
      </c>
      <c r="BD221" s="231"/>
      <c r="BE221" s="144" t="str">
        <f>IF(E221="F",(A221*D221*F221),IF(E221="c",(A221*D221*F221*((100+Parameters!$C$13)/100)^M221),""))</f>
        <v/>
      </c>
      <c r="BF221" s="69">
        <f t="shared" si="96"/>
        <v>0</v>
      </c>
      <c r="BG221" s="1"/>
      <c r="BH221" s="2">
        <f t="shared" si="97"/>
        <v>0</v>
      </c>
      <c r="BI221" s="2">
        <f t="shared" si="98"/>
        <v>0</v>
      </c>
      <c r="BJ221" s="2">
        <f t="shared" si="99"/>
        <v>0</v>
      </c>
      <c r="BK221" s="2"/>
      <c r="BL221" s="164"/>
      <c r="BM221" s="164"/>
      <c r="BN221" s="164"/>
      <c r="BO221" s="164"/>
      <c r="BP221" s="164"/>
      <c r="BQ221" s="164"/>
      <c r="BR221" s="237">
        <f>IF(A221="",0,((PMT(Parameters!$C$11/100,M221,,(N221*O221))*-1)-(R221/M221)))</f>
        <v>0</v>
      </c>
    </row>
    <row r="222" spans="1:86" s="3" customFormat="1" ht="14.25" customHeight="1" x14ac:dyDescent="0.25">
      <c r="A222" s="193"/>
      <c r="B222" s="93"/>
      <c r="C222" s="87"/>
      <c r="D222" s="111"/>
      <c r="E222" s="234"/>
      <c r="F222" s="235"/>
      <c r="G222" s="107"/>
      <c r="H222" s="108"/>
      <c r="I222" s="92" t="str">
        <f t="shared" si="88"/>
        <v/>
      </c>
      <c r="J222" s="92" t="str">
        <f>IF(E222="H",(G222*F222*((100+Parameters!$C$12)/100)^I222),IF(E222="C",(A222*D222*F222),IF(E222="F",(A222*D222*F222*((100-Parameters!$C$13)/100)^M222),"")))</f>
        <v/>
      </c>
      <c r="K222" s="92" t="str">
        <f t="shared" si="89"/>
        <v/>
      </c>
      <c r="L222" s="92"/>
      <c r="M222" s="91"/>
      <c r="N222" s="92" t="str">
        <f t="shared" si="90"/>
        <v/>
      </c>
      <c r="O222" s="86">
        <f>IF(BE222&lt;&gt;"",VLOOKUP(BE222,Parameters!$A$22:$C$26,3),0)</f>
        <v>0</v>
      </c>
      <c r="P222" s="86">
        <f>IF(BE222&lt;&gt;"",VLOOKUP(BE222,Parameters!$A$22:$D$26,4),0)</f>
        <v>0</v>
      </c>
      <c r="Q222" s="190">
        <f t="shared" si="91"/>
        <v>0</v>
      </c>
      <c r="R222" s="159">
        <f t="shared" si="92"/>
        <v>0</v>
      </c>
      <c r="S222" s="191">
        <f>IF(M222=0,0,IF(BE222&lt;Parameters!$B$28,"Not Cap.",BR222))</f>
        <v>0</v>
      </c>
      <c r="T222" s="109"/>
      <c r="U222" s="110"/>
      <c r="AA222" s="25"/>
      <c r="AB222" s="260" t="str">
        <f t="shared" si="93"/>
        <v/>
      </c>
      <c r="AC222" s="261" t="str">
        <f t="shared" si="94"/>
        <v/>
      </c>
      <c r="AD222" s="261" t="str">
        <f>IF(H222&lt;=Parameters!$H$32,N222,"Not S.L.")</f>
        <v/>
      </c>
      <c r="AE222" s="261" t="str">
        <f t="shared" si="95"/>
        <v/>
      </c>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C222" s="42" t="str">
        <f>IF(E222="F",(A222*D222),IF(E222="c",(J222*((100+Parameters!$C$13)/100)^M222),IF(E222="h",(J222*((100+Parameters!$C$13)/100)^M222),"")))</f>
        <v/>
      </c>
      <c r="BD222" s="231"/>
      <c r="BE222" s="144" t="str">
        <f>IF(E222="F",(A222*D222*F222),IF(E222="c",(A222*D222*F222*((100+Parameters!$C$13)/100)^M222),""))</f>
        <v/>
      </c>
      <c r="BF222" s="69">
        <f t="shared" si="96"/>
        <v>0</v>
      </c>
      <c r="BG222" s="1"/>
      <c r="BH222" s="2">
        <f t="shared" si="97"/>
        <v>0</v>
      </c>
      <c r="BI222" s="2">
        <f t="shared" si="98"/>
        <v>0</v>
      </c>
      <c r="BJ222" s="2">
        <f t="shared" si="99"/>
        <v>0</v>
      </c>
      <c r="BK222" s="2"/>
      <c r="BL222" s="164"/>
      <c r="BM222" s="164"/>
      <c r="BN222" s="164"/>
      <c r="BO222" s="164"/>
      <c r="BP222" s="164"/>
      <c r="BQ222" s="164"/>
      <c r="BR222" s="237">
        <f>IF(A222="",0,((PMT(Parameters!$C$11/100,M222,,(N222*O222))*-1)-(R222/M222)))</f>
        <v>0</v>
      </c>
    </row>
    <row r="223" spans="1:86" s="3" customFormat="1" ht="14.25" customHeight="1" x14ac:dyDescent="0.25">
      <c r="A223" s="193"/>
      <c r="B223" s="93"/>
      <c r="C223" s="87"/>
      <c r="D223" s="111"/>
      <c r="E223" s="234"/>
      <c r="F223" s="235"/>
      <c r="G223" s="107"/>
      <c r="H223" s="108"/>
      <c r="I223" s="92" t="str">
        <f t="shared" si="88"/>
        <v/>
      </c>
      <c r="J223" s="92" t="str">
        <f>IF(E223="H",(G223*F223*((100+Parameters!$C$12)/100)^I223),IF(E223="C",(A223*D223*F223),IF(E223="F",(A223*D223*F223*((100-Parameters!$C$13)/100)^M223),"")))</f>
        <v/>
      </c>
      <c r="K223" s="92" t="str">
        <f t="shared" si="89"/>
        <v/>
      </c>
      <c r="L223" s="92"/>
      <c r="M223" s="91"/>
      <c r="N223" s="92" t="str">
        <f t="shared" si="90"/>
        <v/>
      </c>
      <c r="O223" s="86">
        <f>IF(BE223&lt;&gt;"",VLOOKUP(BE223,Parameters!$A$22:$C$26,3),0)</f>
        <v>0</v>
      </c>
      <c r="P223" s="86">
        <f>IF(BE223&lt;&gt;"",VLOOKUP(BE223,Parameters!$A$22:$D$26,4),0)</f>
        <v>0</v>
      </c>
      <c r="Q223" s="190">
        <f t="shared" si="91"/>
        <v>0</v>
      </c>
      <c r="R223" s="159">
        <f t="shared" si="92"/>
        <v>0</v>
      </c>
      <c r="S223" s="191">
        <f>IF(M223=0,0,IF(BE223&lt;Parameters!$B$28,"Not Cap.",BR223))</f>
        <v>0</v>
      </c>
      <c r="T223" s="109"/>
      <c r="U223" s="110"/>
      <c r="AA223" s="25"/>
      <c r="AB223" s="260" t="str">
        <f t="shared" si="93"/>
        <v/>
      </c>
      <c r="AC223" s="261" t="str">
        <f t="shared" si="94"/>
        <v/>
      </c>
      <c r="AD223" s="261" t="str">
        <f>IF(H223&lt;=Parameters!$H$32,N223,"Not S.L.")</f>
        <v/>
      </c>
      <c r="AE223" s="261" t="str">
        <f t="shared" si="95"/>
        <v/>
      </c>
      <c r="AF223" s="25"/>
      <c r="AG223" s="25"/>
      <c r="AH223" s="25"/>
      <c r="AI223" s="25"/>
      <c r="AJ223" s="25"/>
      <c r="AK223" s="25"/>
      <c r="AL223" s="25"/>
      <c r="AM223" s="25"/>
      <c r="AN223" s="25"/>
      <c r="AO223" s="25"/>
      <c r="AP223" s="25"/>
      <c r="AQ223" s="25"/>
      <c r="AR223" s="25"/>
      <c r="AS223" s="25"/>
      <c r="AT223" s="25"/>
      <c r="AU223" s="25"/>
      <c r="AV223" s="25"/>
      <c r="AW223" s="25"/>
      <c r="AX223" s="25"/>
      <c r="AY223" s="25"/>
      <c r="AZ223" s="25"/>
      <c r="BA223" s="25"/>
      <c r="BC223" s="42" t="str">
        <f>IF(E223="F",(A223*D223),IF(E223="c",(J223*((100+Parameters!$C$13)/100)^M223),IF(E223="h",(J223*((100+Parameters!$C$13)/100)^M223),"")))</f>
        <v/>
      </c>
      <c r="BD223" s="231"/>
      <c r="BE223" s="144" t="str">
        <f>IF(E223="F",(A223*D223*F223),IF(E223="c",(A223*D223*F223*((100+Parameters!$C$13)/100)^M223),""))</f>
        <v/>
      </c>
      <c r="BF223" s="69">
        <f t="shared" si="96"/>
        <v>0</v>
      </c>
      <c r="BG223" s="1"/>
      <c r="BH223" s="2">
        <f t="shared" si="97"/>
        <v>0</v>
      </c>
      <c r="BI223" s="2">
        <f t="shared" si="98"/>
        <v>0</v>
      </c>
      <c r="BJ223" s="2">
        <f t="shared" si="99"/>
        <v>0</v>
      </c>
      <c r="BK223" s="2"/>
      <c r="BL223" s="164"/>
      <c r="BM223" s="164"/>
      <c r="BN223" s="164"/>
      <c r="BO223" s="164"/>
      <c r="BP223" s="164"/>
      <c r="BQ223" s="164"/>
      <c r="BR223" s="237">
        <f>IF(A223="",0,((PMT(Parameters!$C$11/100,M223,,(N223*O223))*-1)-(R223/M223)))</f>
        <v>0</v>
      </c>
    </row>
    <row r="224" spans="1:86" s="3" customFormat="1" ht="14.25" customHeight="1" x14ac:dyDescent="0.25">
      <c r="A224" s="193"/>
      <c r="B224" s="93"/>
      <c r="C224" s="87"/>
      <c r="D224" s="111"/>
      <c r="E224" s="234"/>
      <c r="F224" s="235"/>
      <c r="G224" s="107"/>
      <c r="H224" s="108"/>
      <c r="I224" s="92" t="str">
        <f t="shared" si="88"/>
        <v/>
      </c>
      <c r="J224" s="92" t="str">
        <f>IF(E224="H",(G224*F224*((100+Parameters!$C$12)/100)^I224),IF(E224="C",(A224*D224*F224),IF(E224="F",(A224*D224*F224*((100-Parameters!$C$13)/100)^M224),"")))</f>
        <v/>
      </c>
      <c r="K224" s="92" t="str">
        <f t="shared" si="89"/>
        <v/>
      </c>
      <c r="L224" s="92"/>
      <c r="M224" s="91"/>
      <c r="N224" s="92" t="str">
        <f t="shared" si="90"/>
        <v/>
      </c>
      <c r="O224" s="86">
        <f>IF(BE224&lt;&gt;"",VLOOKUP(BE224,Parameters!$A$22:$C$26,3),0)</f>
        <v>0</v>
      </c>
      <c r="P224" s="86">
        <f>IF(BE224&lt;&gt;"",VLOOKUP(BE224,Parameters!$A$22:$D$26,4),0)</f>
        <v>0</v>
      </c>
      <c r="Q224" s="190">
        <f t="shared" si="91"/>
        <v>0</v>
      </c>
      <c r="R224" s="159">
        <f t="shared" si="92"/>
        <v>0</v>
      </c>
      <c r="S224" s="191">
        <f>IF(M224=0,0,IF(BE224&lt;Parameters!$B$28,"Not Cap.",BR224))</f>
        <v>0</v>
      </c>
      <c r="T224" s="109"/>
      <c r="U224" s="110"/>
      <c r="AA224" s="25"/>
      <c r="AB224" s="260" t="str">
        <f t="shared" si="93"/>
        <v/>
      </c>
      <c r="AC224" s="261" t="str">
        <f t="shared" si="94"/>
        <v/>
      </c>
      <c r="AD224" s="261" t="str">
        <f>IF(H224&lt;=Parameters!$H$32,N224,"Not S.L.")</f>
        <v/>
      </c>
      <c r="AE224" s="261" t="str">
        <f t="shared" si="95"/>
        <v/>
      </c>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C224" s="42" t="str">
        <f>IF(E224="F",(A224*D224),IF(E224="c",(J224*((100+Parameters!$C$13)/100)^M224),IF(E224="h",(J224*((100+Parameters!$C$13)/100)^M224),"")))</f>
        <v/>
      </c>
      <c r="BD224" s="231"/>
      <c r="BE224" s="144" t="str">
        <f>IF(E224="F",(A224*D224*F224),IF(E224="c",(A224*D224*F224*((100+Parameters!$C$13)/100)^M224),""))</f>
        <v/>
      </c>
      <c r="BF224" s="69">
        <f t="shared" si="96"/>
        <v>0</v>
      </c>
      <c r="BG224" s="1"/>
      <c r="BH224" s="2">
        <f t="shared" si="97"/>
        <v>0</v>
      </c>
      <c r="BI224" s="2">
        <f t="shared" si="98"/>
        <v>0</v>
      </c>
      <c r="BJ224" s="2">
        <f t="shared" si="99"/>
        <v>0</v>
      </c>
      <c r="BK224" s="2"/>
      <c r="BL224" s="164"/>
      <c r="BM224" s="164"/>
      <c r="BN224" s="164"/>
      <c r="BO224" s="164"/>
      <c r="BP224" s="164"/>
      <c r="BQ224" s="164"/>
      <c r="BR224" s="237">
        <f>IF(A224="",0,((PMT(Parameters!$C$11/100,M224,,(N224*O224))*-1)-(R224/M224)))</f>
        <v>0</v>
      </c>
    </row>
    <row r="225" spans="1:70" s="3" customFormat="1" ht="14.25" customHeight="1" x14ac:dyDescent="0.25">
      <c r="A225" s="193"/>
      <c r="B225" s="93"/>
      <c r="C225" s="87"/>
      <c r="D225" s="111"/>
      <c r="E225" s="234"/>
      <c r="F225" s="235"/>
      <c r="G225" s="107"/>
      <c r="H225" s="108"/>
      <c r="I225" s="92" t="str">
        <f t="shared" si="88"/>
        <v/>
      </c>
      <c r="J225" s="92" t="str">
        <f>IF(E225="H",(G225*F225*((100+Parameters!$C$12)/100)^I225),IF(E225="C",(A225*D225*F225),IF(E225="F",(A225*D225*F225*((100-Parameters!$C$13)/100)^M225),"")))</f>
        <v/>
      </c>
      <c r="K225" s="92" t="str">
        <f t="shared" si="89"/>
        <v/>
      </c>
      <c r="L225" s="92"/>
      <c r="M225" s="91"/>
      <c r="N225" s="92" t="str">
        <f t="shared" si="90"/>
        <v/>
      </c>
      <c r="O225" s="86">
        <f>IF(BE225&lt;&gt;"",VLOOKUP(BE225,Parameters!$A$22:$C$26,3),0)</f>
        <v>0</v>
      </c>
      <c r="P225" s="86">
        <f>IF(BE225&lt;&gt;"",VLOOKUP(BE225,Parameters!$A$22:$D$26,4),0)</f>
        <v>0</v>
      </c>
      <c r="Q225" s="190">
        <f t="shared" si="91"/>
        <v>0</v>
      </c>
      <c r="R225" s="159">
        <f t="shared" si="92"/>
        <v>0</v>
      </c>
      <c r="S225" s="191">
        <f>IF(M225=0,0,IF(BE225&lt;Parameters!$B$28,"Not Cap.",BR225))</f>
        <v>0</v>
      </c>
      <c r="T225" s="109"/>
      <c r="U225" s="110"/>
      <c r="AA225" s="25"/>
      <c r="AB225" s="260" t="str">
        <f t="shared" si="93"/>
        <v/>
      </c>
      <c r="AC225" s="261" t="str">
        <f t="shared" si="94"/>
        <v/>
      </c>
      <c r="AD225" s="261" t="str">
        <f>IF(H225&lt;=Parameters!$H$32,N225,"Not S.L.")</f>
        <v/>
      </c>
      <c r="AE225" s="261" t="str">
        <f t="shared" si="95"/>
        <v/>
      </c>
      <c r="AF225" s="25"/>
      <c r="AG225" s="25"/>
      <c r="AH225" s="25"/>
      <c r="AI225" s="25"/>
      <c r="AJ225" s="25"/>
      <c r="AK225" s="25"/>
      <c r="AL225" s="25"/>
      <c r="AM225" s="25"/>
      <c r="AN225" s="25"/>
      <c r="AO225" s="25"/>
      <c r="AP225" s="25"/>
      <c r="AQ225" s="25"/>
      <c r="AR225" s="25"/>
      <c r="AS225" s="25"/>
      <c r="AT225" s="25"/>
      <c r="AU225" s="25"/>
      <c r="AV225" s="25"/>
      <c r="AW225" s="25"/>
      <c r="AX225" s="25"/>
      <c r="AY225" s="25"/>
      <c r="AZ225" s="25"/>
      <c r="BA225" s="25"/>
      <c r="BC225" s="42" t="str">
        <f>IF(E225="F",(A225*D225),IF(E225="c",(J225*((100+Parameters!$C$13)/100)^M225),IF(E225="h",(J225*((100+Parameters!$C$13)/100)^M225),"")))</f>
        <v/>
      </c>
      <c r="BD225" s="231"/>
      <c r="BE225" s="144" t="str">
        <f>IF(E225="F",(A225*D225*F225),IF(E225="c",(A225*D225*F225*((100+Parameters!$C$13)/100)^M225),""))</f>
        <v/>
      </c>
      <c r="BF225" s="69">
        <f t="shared" si="96"/>
        <v>0</v>
      </c>
      <c r="BG225" s="1"/>
      <c r="BH225" s="2">
        <f t="shared" si="97"/>
        <v>0</v>
      </c>
      <c r="BI225" s="2">
        <f t="shared" si="98"/>
        <v>0</v>
      </c>
      <c r="BJ225" s="2">
        <f t="shared" si="99"/>
        <v>0</v>
      </c>
      <c r="BK225" s="2"/>
      <c r="BL225" s="164"/>
      <c r="BM225" s="164"/>
      <c r="BN225" s="164"/>
      <c r="BO225" s="164"/>
      <c r="BP225" s="164"/>
      <c r="BQ225" s="164"/>
      <c r="BR225" s="237">
        <f>IF(A225="",0,((PMT(Parameters!$C$11/100,M225,,(N225*O225))*-1)-(R225/M225)))</f>
        <v>0</v>
      </c>
    </row>
    <row r="226" spans="1:70" s="3" customFormat="1" ht="14.25" customHeight="1" x14ac:dyDescent="0.25">
      <c r="A226" s="193"/>
      <c r="B226" s="93"/>
      <c r="C226" s="87"/>
      <c r="D226" s="111"/>
      <c r="E226" s="234"/>
      <c r="F226" s="235"/>
      <c r="G226" s="107"/>
      <c r="H226" s="108"/>
      <c r="I226" s="92" t="str">
        <f t="shared" si="88"/>
        <v/>
      </c>
      <c r="J226" s="92" t="str">
        <f>IF(E226="H",(G226*F226*((100+Parameters!$C$12)/100)^I226),IF(E226="C",(A226*D226*F226),IF(E226="F",(A226*D226*F226*((100-Parameters!$C$13)/100)^M226),"")))</f>
        <v/>
      </c>
      <c r="K226" s="92" t="str">
        <f t="shared" si="89"/>
        <v/>
      </c>
      <c r="L226" s="92"/>
      <c r="M226" s="91"/>
      <c r="N226" s="92" t="str">
        <f t="shared" si="90"/>
        <v/>
      </c>
      <c r="O226" s="86">
        <f>IF(BE226&lt;&gt;"",VLOOKUP(BE226,Parameters!$A$22:$C$26,3),0)</f>
        <v>0</v>
      </c>
      <c r="P226" s="86">
        <f>IF(BE226&lt;&gt;"",VLOOKUP(BE226,Parameters!$A$22:$D$26,4),0)</f>
        <v>0</v>
      </c>
      <c r="Q226" s="190">
        <f t="shared" si="91"/>
        <v>0</v>
      </c>
      <c r="R226" s="159">
        <f t="shared" si="92"/>
        <v>0</v>
      </c>
      <c r="S226" s="191">
        <f>IF(M226=0,0,IF(BE226&lt;Parameters!$B$28,"Not Cap.",BR226))</f>
        <v>0</v>
      </c>
      <c r="T226" s="109"/>
      <c r="U226" s="110"/>
      <c r="AA226" s="25"/>
      <c r="AB226" s="260" t="str">
        <f t="shared" si="93"/>
        <v/>
      </c>
      <c r="AC226" s="261" t="str">
        <f t="shared" si="94"/>
        <v/>
      </c>
      <c r="AD226" s="261" t="str">
        <f>IF(H226&lt;=Parameters!$H$32,N226,"Not S.L.")</f>
        <v/>
      </c>
      <c r="AE226" s="261" t="str">
        <f t="shared" si="95"/>
        <v/>
      </c>
      <c r="AF226" s="25"/>
      <c r="AG226" s="25"/>
      <c r="AH226" s="25"/>
      <c r="AI226" s="25"/>
      <c r="AJ226" s="25"/>
      <c r="AK226" s="25"/>
      <c r="AL226" s="25"/>
      <c r="AM226" s="25"/>
      <c r="AN226" s="25"/>
      <c r="AO226" s="25"/>
      <c r="AP226" s="25"/>
      <c r="AQ226" s="25"/>
      <c r="AR226" s="25"/>
      <c r="AS226" s="25"/>
      <c r="AT226" s="25"/>
      <c r="AU226" s="25"/>
      <c r="AV226" s="25"/>
      <c r="AW226" s="25"/>
      <c r="AX226" s="25"/>
      <c r="AY226" s="25"/>
      <c r="AZ226" s="25"/>
      <c r="BA226" s="25"/>
      <c r="BC226" s="42" t="str">
        <f>IF(E226="F",(A226*D226),IF(E226="c",(J226*((100+Parameters!$C$13)/100)^M226),IF(E226="h",(J226*((100+Parameters!$C$13)/100)^M226),"")))</f>
        <v/>
      </c>
      <c r="BD226" s="231"/>
      <c r="BE226" s="144" t="str">
        <f>IF(E226="F",(A226*D226*F226),IF(E226="c",(A226*D226*F226*((100+Parameters!$C$13)/100)^M226),""))</f>
        <v/>
      </c>
      <c r="BF226" s="69">
        <f t="shared" si="96"/>
        <v>0</v>
      </c>
      <c r="BG226" s="1"/>
      <c r="BH226" s="2">
        <f t="shared" si="97"/>
        <v>0</v>
      </c>
      <c r="BI226" s="2">
        <f t="shared" si="98"/>
        <v>0</v>
      </c>
      <c r="BJ226" s="2">
        <f t="shared" si="99"/>
        <v>0</v>
      </c>
      <c r="BK226" s="2"/>
      <c r="BL226" s="164"/>
      <c r="BM226" s="164"/>
      <c r="BN226" s="164"/>
      <c r="BO226" s="164"/>
      <c r="BP226" s="164"/>
      <c r="BQ226" s="164"/>
      <c r="BR226" s="237">
        <f>IF(A226="",0,((PMT(Parameters!$C$11/100,M226,,(N226*O226))*-1)-(R226/M226)))</f>
        <v>0</v>
      </c>
    </row>
    <row r="227" spans="1:70" s="3" customFormat="1" ht="14.25" customHeight="1" x14ac:dyDescent="0.25">
      <c r="A227" s="193"/>
      <c r="B227" s="93"/>
      <c r="C227" s="87"/>
      <c r="D227" s="111"/>
      <c r="E227" s="234"/>
      <c r="F227" s="235"/>
      <c r="G227" s="107"/>
      <c r="H227" s="108"/>
      <c r="I227" s="92" t="str">
        <f t="shared" si="88"/>
        <v/>
      </c>
      <c r="J227" s="92" t="str">
        <f>IF(E227="H",(G227*F227*((100+Parameters!$C$12)/100)^I227),IF(E227="C",(A227*D227*F227),IF(E227="F",(A227*D227*F227*((100-Parameters!$C$13)/100)^M227),"")))</f>
        <v/>
      </c>
      <c r="K227" s="92" t="str">
        <f t="shared" si="89"/>
        <v/>
      </c>
      <c r="L227" s="92"/>
      <c r="M227" s="91"/>
      <c r="N227" s="92" t="str">
        <f t="shared" si="90"/>
        <v/>
      </c>
      <c r="O227" s="86">
        <f>IF(BE227&lt;&gt;"",VLOOKUP(BE227,Parameters!$A$22:$C$26,3),0)</f>
        <v>0</v>
      </c>
      <c r="P227" s="86">
        <f>IF(BE227&lt;&gt;"",VLOOKUP(BE227,Parameters!$A$22:$D$26,4),0)</f>
        <v>0</v>
      </c>
      <c r="Q227" s="190">
        <f t="shared" si="91"/>
        <v>0</v>
      </c>
      <c r="R227" s="159">
        <f t="shared" si="92"/>
        <v>0</v>
      </c>
      <c r="S227" s="191">
        <f>IF(M227=0,0,IF(BE227&lt;Parameters!$B$28,"Not Cap.",BR227))</f>
        <v>0</v>
      </c>
      <c r="T227" s="109"/>
      <c r="U227" s="110"/>
      <c r="AA227" s="25"/>
      <c r="AB227" s="260" t="str">
        <f t="shared" si="93"/>
        <v/>
      </c>
      <c r="AC227" s="261" t="str">
        <f t="shared" si="94"/>
        <v/>
      </c>
      <c r="AD227" s="261" t="str">
        <f>IF(H227&lt;=Parameters!$H$32,N227,"Not S.L.")</f>
        <v/>
      </c>
      <c r="AE227" s="261" t="str">
        <f t="shared" si="95"/>
        <v/>
      </c>
      <c r="AF227" s="25"/>
      <c r="AG227" s="25"/>
      <c r="AH227" s="25"/>
      <c r="AI227" s="25"/>
      <c r="AJ227" s="25"/>
      <c r="AK227" s="25"/>
      <c r="AL227" s="25"/>
      <c r="AM227" s="25"/>
      <c r="AN227" s="25"/>
      <c r="AO227" s="25"/>
      <c r="AP227" s="25"/>
      <c r="AQ227" s="25"/>
      <c r="AR227" s="25"/>
      <c r="AS227" s="25"/>
      <c r="AT227" s="25"/>
      <c r="AU227" s="25"/>
      <c r="AV227" s="25"/>
      <c r="AW227" s="25"/>
      <c r="AX227" s="25"/>
      <c r="AY227" s="25"/>
      <c r="AZ227" s="25"/>
      <c r="BA227" s="25"/>
      <c r="BC227" s="42" t="str">
        <f>IF(E227="F",(A227*D227),IF(E227="c",(J227*((100+Parameters!$C$13)/100)^M227),IF(E227="h",(J227*((100+Parameters!$C$13)/100)^M227),"")))</f>
        <v/>
      </c>
      <c r="BD227" s="231"/>
      <c r="BE227" s="144" t="str">
        <f>IF(E227="F",(A227*D227*F227),IF(E227="c",(A227*D227*F227*((100+Parameters!$C$13)/100)^M227),""))</f>
        <v/>
      </c>
      <c r="BF227" s="69">
        <f t="shared" si="96"/>
        <v>0</v>
      </c>
      <c r="BG227" s="1"/>
      <c r="BH227" s="2">
        <f t="shared" si="97"/>
        <v>0</v>
      </c>
      <c r="BI227" s="2">
        <f t="shared" si="98"/>
        <v>0</v>
      </c>
      <c r="BJ227" s="2">
        <f t="shared" si="99"/>
        <v>0</v>
      </c>
      <c r="BK227" s="2"/>
      <c r="BL227" s="164"/>
      <c r="BM227" s="164"/>
      <c r="BN227" s="164"/>
      <c r="BO227" s="164"/>
      <c r="BP227" s="164"/>
      <c r="BQ227" s="164"/>
      <c r="BR227" s="237">
        <f>IF(A227="",0,((PMT(Parameters!$C$11/100,M227,,(N227*O227))*-1)-(R227/M227)))</f>
        <v>0</v>
      </c>
    </row>
    <row r="228" spans="1:70" s="3" customFormat="1" ht="14.25" customHeight="1" x14ac:dyDescent="0.25">
      <c r="A228" s="193"/>
      <c r="B228" s="93"/>
      <c r="C228" s="87"/>
      <c r="D228" s="111"/>
      <c r="E228" s="234"/>
      <c r="F228" s="235"/>
      <c r="G228" s="107"/>
      <c r="H228" s="108"/>
      <c r="I228" s="92" t="str">
        <f t="shared" si="88"/>
        <v/>
      </c>
      <c r="J228" s="92" t="str">
        <f>IF(E228="H",(G228*F228*((100+Parameters!$C$12)/100)^I228),IF(E228="C",(A228*D228*F228),IF(E228="F",(A228*D228*F228*((100-Parameters!$C$13)/100)^M228),"")))</f>
        <v/>
      </c>
      <c r="K228" s="92" t="str">
        <f t="shared" si="89"/>
        <v/>
      </c>
      <c r="L228" s="92"/>
      <c r="M228" s="91"/>
      <c r="N228" s="92" t="str">
        <f t="shared" si="90"/>
        <v/>
      </c>
      <c r="O228" s="86">
        <f>IF(BE228&lt;&gt;"",VLOOKUP(BE228,Parameters!$A$22:$C$26,3),0)</f>
        <v>0</v>
      </c>
      <c r="P228" s="86">
        <f>IF(BE228&lt;&gt;"",VLOOKUP(BE228,Parameters!$A$22:$D$26,4),0)</f>
        <v>0</v>
      </c>
      <c r="Q228" s="190">
        <f t="shared" si="91"/>
        <v>0</v>
      </c>
      <c r="R228" s="159">
        <f t="shared" si="92"/>
        <v>0</v>
      </c>
      <c r="S228" s="191">
        <f>IF(M228=0,0,IF(BE228&lt;Parameters!$B$28,"Not Cap.",BR228))</f>
        <v>0</v>
      </c>
      <c r="T228" s="109"/>
      <c r="U228" s="110"/>
      <c r="AA228" s="25"/>
      <c r="AB228" s="260" t="str">
        <f t="shared" si="93"/>
        <v/>
      </c>
      <c r="AC228" s="261" t="str">
        <f t="shared" si="94"/>
        <v/>
      </c>
      <c r="AD228" s="261" t="str">
        <f>IF(H228&lt;=Parameters!$H$32,N228,"Not S.L.")</f>
        <v/>
      </c>
      <c r="AE228" s="261" t="str">
        <f t="shared" si="95"/>
        <v/>
      </c>
      <c r="AF228" s="25"/>
      <c r="AG228" s="25"/>
      <c r="AH228" s="25"/>
      <c r="AI228" s="25"/>
      <c r="AJ228" s="25"/>
      <c r="AK228" s="25"/>
      <c r="AL228" s="25"/>
      <c r="AM228" s="25"/>
      <c r="AN228" s="25"/>
      <c r="AO228" s="25"/>
      <c r="AP228" s="25"/>
      <c r="AQ228" s="25"/>
      <c r="AR228" s="25"/>
      <c r="AS228" s="25"/>
      <c r="AT228" s="25"/>
      <c r="AU228" s="25"/>
      <c r="AV228" s="25"/>
      <c r="AW228" s="25"/>
      <c r="AX228" s="25"/>
      <c r="AY228" s="25"/>
      <c r="AZ228" s="25"/>
      <c r="BA228" s="25"/>
      <c r="BC228" s="42" t="str">
        <f>IF(E228="F",(A228*D228),IF(E228="c",(J228*((100+Parameters!$C$13)/100)^M228),IF(E228="h",(J228*((100+Parameters!$C$13)/100)^M228),"")))</f>
        <v/>
      </c>
      <c r="BD228" s="231"/>
      <c r="BE228" s="144" t="str">
        <f>IF(E228="F",(A228*D228*F228),IF(E228="c",(A228*D228*F228*((100+Parameters!$C$13)/100)^M228),""))</f>
        <v/>
      </c>
      <c r="BF228" s="69">
        <f t="shared" si="96"/>
        <v>0</v>
      </c>
      <c r="BG228" s="1"/>
      <c r="BH228" s="2">
        <f t="shared" si="97"/>
        <v>0</v>
      </c>
      <c r="BI228" s="2">
        <f t="shared" si="98"/>
        <v>0</v>
      </c>
      <c r="BJ228" s="2">
        <f t="shared" si="99"/>
        <v>0</v>
      </c>
      <c r="BK228" s="2"/>
      <c r="BL228" s="164"/>
      <c r="BM228" s="164"/>
      <c r="BN228" s="164"/>
      <c r="BO228" s="164"/>
      <c r="BP228" s="164"/>
      <c r="BQ228" s="164"/>
      <c r="BR228" s="237">
        <f>IF(A228="",0,((PMT(Parameters!$C$11/100,M228,,(N228*O228))*-1)-(R228/M228)))</f>
        <v>0</v>
      </c>
    </row>
    <row r="229" spans="1:70" s="3" customFormat="1" ht="14.25" customHeight="1" x14ac:dyDescent="0.25">
      <c r="A229" s="193"/>
      <c r="B229" s="93"/>
      <c r="C229" s="87"/>
      <c r="D229" s="111"/>
      <c r="E229" s="234"/>
      <c r="F229" s="235"/>
      <c r="G229" s="107"/>
      <c r="H229" s="108"/>
      <c r="I229" s="92" t="str">
        <f t="shared" si="88"/>
        <v/>
      </c>
      <c r="J229" s="92" t="str">
        <f>IF(E229="H",(G229*F229*((100+Parameters!$C$12)/100)^I229),IF(E229="C",(A229*D229*F229),IF(E229="F",(A229*D229*F229*((100-Parameters!$C$13)/100)^M229),"")))</f>
        <v/>
      </c>
      <c r="K229" s="92" t="str">
        <f t="shared" si="89"/>
        <v/>
      </c>
      <c r="L229" s="92"/>
      <c r="M229" s="91"/>
      <c r="N229" s="92" t="str">
        <f t="shared" si="90"/>
        <v/>
      </c>
      <c r="O229" s="86">
        <f>IF(BE229&lt;&gt;"",VLOOKUP(BE229,Parameters!$A$22:$C$26,3),0)</f>
        <v>0</v>
      </c>
      <c r="P229" s="86">
        <f>IF(BE229&lt;&gt;"",VLOOKUP(BE229,Parameters!$A$22:$D$26,4),0)</f>
        <v>0</v>
      </c>
      <c r="Q229" s="190">
        <f t="shared" si="91"/>
        <v>0</v>
      </c>
      <c r="R229" s="159">
        <f t="shared" si="92"/>
        <v>0</v>
      </c>
      <c r="S229" s="191">
        <f>IF(M229=0,0,IF(BE229&lt;Parameters!$B$28,"Not Cap.",BR229))</f>
        <v>0</v>
      </c>
      <c r="T229" s="109"/>
      <c r="U229" s="110"/>
      <c r="AA229" s="25"/>
      <c r="AB229" s="260" t="str">
        <f t="shared" si="93"/>
        <v/>
      </c>
      <c r="AC229" s="261" t="str">
        <f t="shared" si="94"/>
        <v/>
      </c>
      <c r="AD229" s="261" t="str">
        <f>IF(H229&lt;=Parameters!$H$32,N229,"Not S.L.")</f>
        <v/>
      </c>
      <c r="AE229" s="261" t="str">
        <f t="shared" si="95"/>
        <v/>
      </c>
      <c r="AF229" s="25"/>
      <c r="AG229" s="25"/>
      <c r="AH229" s="25"/>
      <c r="AI229" s="25"/>
      <c r="AJ229" s="25"/>
      <c r="AK229" s="25"/>
      <c r="AL229" s="25"/>
      <c r="AM229" s="25"/>
      <c r="AN229" s="25"/>
      <c r="AO229" s="25"/>
      <c r="AP229" s="25"/>
      <c r="AQ229" s="25"/>
      <c r="AR229" s="25"/>
      <c r="AS229" s="25"/>
      <c r="AT229" s="25"/>
      <c r="AU229" s="25"/>
      <c r="AV229" s="25"/>
      <c r="AW229" s="25"/>
      <c r="AX229" s="25"/>
      <c r="AY229" s="25"/>
      <c r="AZ229" s="25"/>
      <c r="BA229" s="25"/>
      <c r="BC229" s="42" t="str">
        <f>IF(E229="F",(A229*D229),IF(E229="c",(J229*((100+Parameters!$C$13)/100)^M229),IF(E229="h",(J229*((100+Parameters!$C$13)/100)^M229),"")))</f>
        <v/>
      </c>
      <c r="BD229" s="231"/>
      <c r="BE229" s="144" t="str">
        <f>IF(E229="F",(A229*D229*F229),IF(E229="c",(A229*D229*F229*((100+Parameters!$C$13)/100)^M229),""))</f>
        <v/>
      </c>
      <c r="BF229" s="69">
        <f t="shared" si="96"/>
        <v>0</v>
      </c>
      <c r="BG229" s="1"/>
      <c r="BH229" s="2">
        <f t="shared" si="97"/>
        <v>0</v>
      </c>
      <c r="BI229" s="2">
        <f t="shared" si="98"/>
        <v>0</v>
      </c>
      <c r="BJ229" s="2">
        <f t="shared" si="99"/>
        <v>0</v>
      </c>
      <c r="BK229" s="2"/>
      <c r="BL229" s="164"/>
      <c r="BM229" s="164"/>
      <c r="BN229" s="164"/>
      <c r="BO229" s="164"/>
      <c r="BP229" s="164"/>
      <c r="BQ229" s="164"/>
      <c r="BR229" s="237">
        <f>IF(A229="",0,((PMT(Parameters!$C$11/100,M229,,(N229*O229))*-1)-(R229/M229)))</f>
        <v>0</v>
      </c>
    </row>
    <row r="230" spans="1:70" s="3" customFormat="1" ht="14.25" customHeight="1" x14ac:dyDescent="0.25">
      <c r="A230" s="193"/>
      <c r="B230" s="93"/>
      <c r="C230" s="87"/>
      <c r="D230" s="111"/>
      <c r="E230" s="234"/>
      <c r="F230" s="235"/>
      <c r="G230" s="107"/>
      <c r="H230" s="108"/>
      <c r="I230" s="92" t="str">
        <f t="shared" si="88"/>
        <v/>
      </c>
      <c r="J230" s="92" t="str">
        <f>IF(E230="H",(G230*F230*((100+Parameters!$C$12)/100)^I230),IF(E230="C",(A230*D230*F230),IF(E230="F",(A230*D230*F230*((100-Parameters!$C$13)/100)^M230),"")))</f>
        <v/>
      </c>
      <c r="K230" s="92" t="str">
        <f t="shared" si="89"/>
        <v/>
      </c>
      <c r="L230" s="92"/>
      <c r="M230" s="91"/>
      <c r="N230" s="92" t="str">
        <f t="shared" si="90"/>
        <v/>
      </c>
      <c r="O230" s="86">
        <f>IF(BE230&lt;&gt;"",VLOOKUP(BE230,Parameters!$A$22:$C$26,3),0)</f>
        <v>0</v>
      </c>
      <c r="P230" s="86">
        <f>IF(BE230&lt;&gt;"",VLOOKUP(BE230,Parameters!$A$22:$D$26,4),0)</f>
        <v>0</v>
      </c>
      <c r="Q230" s="190">
        <f t="shared" si="91"/>
        <v>0</v>
      </c>
      <c r="R230" s="159">
        <f t="shared" si="92"/>
        <v>0</v>
      </c>
      <c r="S230" s="191">
        <f>IF(M230=0,0,IF(BE230&lt;Parameters!$B$28,"Not Cap.",BR230))</f>
        <v>0</v>
      </c>
      <c r="T230" s="109"/>
      <c r="U230" s="110"/>
      <c r="AA230" s="25"/>
      <c r="AB230" s="260" t="str">
        <f t="shared" si="93"/>
        <v/>
      </c>
      <c r="AC230" s="261" t="str">
        <f t="shared" si="94"/>
        <v/>
      </c>
      <c r="AD230" s="261" t="str">
        <f>IF(H230&lt;=Parameters!$H$32,N230,"Not S.L.")</f>
        <v/>
      </c>
      <c r="AE230" s="261" t="str">
        <f t="shared" si="95"/>
        <v/>
      </c>
      <c r="AF230" s="25"/>
      <c r="AG230" s="25"/>
      <c r="AH230" s="25"/>
      <c r="AI230" s="25"/>
      <c r="AJ230" s="25"/>
      <c r="AK230" s="25"/>
      <c r="AL230" s="25"/>
      <c r="AM230" s="25"/>
      <c r="AN230" s="25"/>
      <c r="AO230" s="25"/>
      <c r="AP230" s="25"/>
      <c r="AQ230" s="25"/>
      <c r="AR230" s="25"/>
      <c r="AS230" s="25"/>
      <c r="AT230" s="25"/>
      <c r="AU230" s="25"/>
      <c r="AV230" s="25"/>
      <c r="AW230" s="25"/>
      <c r="AX230" s="25"/>
      <c r="AY230" s="25"/>
      <c r="AZ230" s="25"/>
      <c r="BA230" s="25"/>
      <c r="BC230" s="42" t="str">
        <f>IF(E230="F",(A230*D230),IF(E230="c",(J230*((100+Parameters!$C$13)/100)^M230),IF(E230="h",(J230*((100+Parameters!$C$13)/100)^M230),"")))</f>
        <v/>
      </c>
      <c r="BD230" s="231"/>
      <c r="BE230" s="144" t="str">
        <f>IF(E230="F",(A230*D230*F230),IF(E230="c",(A230*D230*F230*((100+Parameters!$C$13)/100)^M230),""))</f>
        <v/>
      </c>
      <c r="BF230" s="69">
        <f t="shared" si="96"/>
        <v>0</v>
      </c>
      <c r="BG230" s="1"/>
      <c r="BH230" s="2">
        <f t="shared" si="97"/>
        <v>0</v>
      </c>
      <c r="BI230" s="2">
        <f t="shared" si="98"/>
        <v>0</v>
      </c>
      <c r="BJ230" s="2">
        <f t="shared" si="99"/>
        <v>0</v>
      </c>
      <c r="BK230" s="2"/>
      <c r="BL230" s="164"/>
      <c r="BM230" s="164"/>
      <c r="BN230" s="164"/>
      <c r="BO230" s="164"/>
      <c r="BP230" s="164"/>
      <c r="BQ230" s="164"/>
      <c r="BR230" s="237">
        <f>IF(A230="",0,((PMT(Parameters!$C$11/100,M230,,(N230*O230))*-1)-(R230/M230)))</f>
        <v>0</v>
      </c>
    </row>
    <row r="231" spans="1:70" s="3" customFormat="1" ht="14.25" customHeight="1" x14ac:dyDescent="0.25">
      <c r="A231" s="193"/>
      <c r="B231" s="93"/>
      <c r="C231" s="87"/>
      <c r="D231" s="111"/>
      <c r="E231" s="234"/>
      <c r="F231" s="235"/>
      <c r="G231" s="107"/>
      <c r="H231" s="108"/>
      <c r="I231" s="92" t="str">
        <f t="shared" si="88"/>
        <v/>
      </c>
      <c r="J231" s="92" t="str">
        <f>IF(E231="H",(G231*F231*((100+Parameters!$C$12)/100)^I231),IF(E231="C",(A231*D231*F231),IF(E231="F",(A231*D231*F231*((100-Parameters!$C$13)/100)^M231),"")))</f>
        <v/>
      </c>
      <c r="K231" s="92" t="str">
        <f t="shared" si="89"/>
        <v/>
      </c>
      <c r="L231" s="92"/>
      <c r="M231" s="91"/>
      <c r="N231" s="92" t="str">
        <f t="shared" si="90"/>
        <v/>
      </c>
      <c r="O231" s="86">
        <f>IF(BE231&lt;&gt;"",VLOOKUP(BE231,Parameters!$A$22:$C$26,3),0)</f>
        <v>0</v>
      </c>
      <c r="P231" s="86">
        <f>IF(BE231&lt;&gt;"",VLOOKUP(BE231,Parameters!$A$22:$D$26,4),0)</f>
        <v>0</v>
      </c>
      <c r="Q231" s="190">
        <f t="shared" si="91"/>
        <v>0</v>
      </c>
      <c r="R231" s="159">
        <f t="shared" si="92"/>
        <v>0</v>
      </c>
      <c r="S231" s="191">
        <f>IF(M231=0,0,IF(BE231&lt;Parameters!$B$28,"Not Cap.",BR231))</f>
        <v>0</v>
      </c>
      <c r="T231" s="109"/>
      <c r="U231" s="110"/>
      <c r="AA231" s="25"/>
      <c r="AB231" s="260" t="str">
        <f t="shared" si="93"/>
        <v/>
      </c>
      <c r="AC231" s="261" t="str">
        <f t="shared" si="94"/>
        <v/>
      </c>
      <c r="AD231" s="261" t="str">
        <f>IF(H231&lt;=Parameters!$H$32,N231,"Not S.L.")</f>
        <v/>
      </c>
      <c r="AE231" s="261" t="str">
        <f t="shared" si="95"/>
        <v/>
      </c>
      <c r="AF231" s="25"/>
      <c r="AG231" s="25"/>
      <c r="AH231" s="25"/>
      <c r="AI231" s="25"/>
      <c r="AJ231" s="25"/>
      <c r="AK231" s="25"/>
      <c r="AL231" s="25"/>
      <c r="AM231" s="25"/>
      <c r="AN231" s="25"/>
      <c r="AO231" s="25"/>
      <c r="AP231" s="25"/>
      <c r="AQ231" s="25"/>
      <c r="AR231" s="25"/>
      <c r="AS231" s="25"/>
      <c r="AT231" s="25"/>
      <c r="AU231" s="25"/>
      <c r="AV231" s="25"/>
      <c r="AW231" s="25"/>
      <c r="AX231" s="25"/>
      <c r="AY231" s="25"/>
      <c r="AZ231" s="25"/>
      <c r="BA231" s="25"/>
      <c r="BC231" s="42" t="str">
        <f>IF(E231="F",(A231*D231),IF(E231="c",(J231*((100+Parameters!$C$13)/100)^M231),IF(E231="h",(J231*((100+Parameters!$C$13)/100)^M231),"")))</f>
        <v/>
      </c>
      <c r="BD231" s="231"/>
      <c r="BE231" s="144" t="str">
        <f>IF(E231="F",(A231*D231*F231),IF(E231="c",(A231*D231*F231*((100+Parameters!$C$13)/100)^M231),""))</f>
        <v/>
      </c>
      <c r="BF231" s="69">
        <f t="shared" si="96"/>
        <v>0</v>
      </c>
      <c r="BG231" s="1"/>
      <c r="BH231" s="2">
        <f t="shared" si="97"/>
        <v>0</v>
      </c>
      <c r="BI231" s="2">
        <f t="shared" si="98"/>
        <v>0</v>
      </c>
      <c r="BJ231" s="2">
        <f t="shared" si="99"/>
        <v>0</v>
      </c>
      <c r="BK231" s="2"/>
      <c r="BL231" s="164"/>
      <c r="BM231" s="164"/>
      <c r="BN231" s="164"/>
      <c r="BO231" s="164"/>
      <c r="BP231" s="164"/>
      <c r="BQ231" s="164"/>
      <c r="BR231" s="237">
        <f>IF(A231="",0,((PMT(Parameters!$C$11/100,M231,,(N231*O231))*-1)-(R231/M231)))</f>
        <v>0</v>
      </c>
    </row>
    <row r="232" spans="1:70" s="3" customFormat="1" ht="14.25" customHeight="1" x14ac:dyDescent="0.25">
      <c r="A232" s="193"/>
      <c r="B232" s="93"/>
      <c r="C232" s="87"/>
      <c r="D232" s="111"/>
      <c r="E232" s="234"/>
      <c r="F232" s="235"/>
      <c r="G232" s="107"/>
      <c r="H232" s="108"/>
      <c r="I232" s="92" t="str">
        <f t="shared" si="88"/>
        <v/>
      </c>
      <c r="J232" s="92" t="str">
        <f>IF(E232="H",(G232*F232*((100+Parameters!$C$12)/100)^I232),IF(E232="C",(A232*D232*F232),IF(E232="F",(A232*D232*F232*((100-Parameters!$C$13)/100)^M232),"")))</f>
        <v/>
      </c>
      <c r="K232" s="92" t="str">
        <f t="shared" si="89"/>
        <v/>
      </c>
      <c r="L232" s="92"/>
      <c r="M232" s="91"/>
      <c r="N232" s="92" t="str">
        <f t="shared" si="90"/>
        <v/>
      </c>
      <c r="O232" s="86">
        <f>IF(BE232&lt;&gt;"",VLOOKUP(BE232,Parameters!$A$22:$C$26,3),0)</f>
        <v>0</v>
      </c>
      <c r="P232" s="86">
        <f>IF(BE232&lt;&gt;"",VLOOKUP(BE232,Parameters!$A$22:$D$26,4),0)</f>
        <v>0</v>
      </c>
      <c r="Q232" s="190">
        <f t="shared" si="91"/>
        <v>0</v>
      </c>
      <c r="R232" s="159">
        <f t="shared" si="92"/>
        <v>0</v>
      </c>
      <c r="S232" s="191">
        <f>IF(M232=0,0,IF(BE232&lt;Parameters!$B$28,"Not Cap.",BR232))</f>
        <v>0</v>
      </c>
      <c r="T232" s="109"/>
      <c r="U232" s="110"/>
      <c r="AA232" s="25"/>
      <c r="AB232" s="260" t="str">
        <f t="shared" si="93"/>
        <v/>
      </c>
      <c r="AC232" s="261" t="str">
        <f t="shared" si="94"/>
        <v/>
      </c>
      <c r="AD232" s="261" t="str">
        <f>IF(H232&lt;=Parameters!$H$32,N232,"Not S.L.")</f>
        <v/>
      </c>
      <c r="AE232" s="261" t="str">
        <f t="shared" si="95"/>
        <v/>
      </c>
      <c r="AF232" s="25"/>
      <c r="AG232" s="25"/>
      <c r="AH232" s="25"/>
      <c r="AI232" s="25"/>
      <c r="AJ232" s="25"/>
      <c r="AK232" s="25"/>
      <c r="AL232" s="25"/>
      <c r="AM232" s="25"/>
      <c r="AN232" s="25"/>
      <c r="AO232" s="25"/>
      <c r="AP232" s="25"/>
      <c r="AQ232" s="25"/>
      <c r="AR232" s="25"/>
      <c r="AS232" s="25"/>
      <c r="AT232" s="25"/>
      <c r="AU232" s="25"/>
      <c r="AV232" s="25"/>
      <c r="AW232" s="25"/>
      <c r="AX232" s="25"/>
      <c r="AY232" s="25"/>
      <c r="AZ232" s="25"/>
      <c r="BA232" s="25"/>
      <c r="BC232" s="42" t="str">
        <f>IF(E232="F",(A232*D232),IF(E232="c",(J232*((100+Parameters!$C$13)/100)^M232),IF(E232="h",(J232*((100+Parameters!$C$13)/100)^M232),"")))</f>
        <v/>
      </c>
      <c r="BD232" s="231"/>
      <c r="BE232" s="144" t="str">
        <f>IF(E232="F",(A232*D232*F232),IF(E232="c",(A232*D232*F232*((100+Parameters!$C$13)/100)^M232),""))</f>
        <v/>
      </c>
      <c r="BF232" s="69">
        <f t="shared" si="96"/>
        <v>0</v>
      </c>
      <c r="BG232" s="1"/>
      <c r="BH232" s="2">
        <f t="shared" si="97"/>
        <v>0</v>
      </c>
      <c r="BI232" s="2">
        <f t="shared" si="98"/>
        <v>0</v>
      </c>
      <c r="BJ232" s="2">
        <f t="shared" si="99"/>
        <v>0</v>
      </c>
      <c r="BK232" s="2"/>
      <c r="BL232" s="164"/>
      <c r="BM232" s="164"/>
      <c r="BN232" s="164"/>
      <c r="BO232" s="164"/>
      <c r="BP232" s="164"/>
      <c r="BQ232" s="164"/>
      <c r="BR232" s="237">
        <f>IF(A232="",0,((PMT(Parameters!$C$11/100,M232,,(N232*O232))*-1)-(R232/M232)))</f>
        <v>0</v>
      </c>
    </row>
    <row r="233" spans="1:70" s="3" customFormat="1" ht="14.25" customHeight="1" x14ac:dyDescent="0.25">
      <c r="A233" s="193"/>
      <c r="B233" s="93"/>
      <c r="C233" s="87"/>
      <c r="D233" s="111"/>
      <c r="E233" s="234"/>
      <c r="F233" s="235"/>
      <c r="G233" s="107"/>
      <c r="H233" s="108"/>
      <c r="I233" s="92" t="str">
        <f t="shared" si="88"/>
        <v/>
      </c>
      <c r="J233" s="92" t="str">
        <f>IF(E233="H",(G233*F233*((100+Parameters!$C$12)/100)^I233),IF(E233="C",(A233*D233*F233),IF(E233="F",(A233*D233*F233*((100-Parameters!$C$13)/100)^M233),"")))</f>
        <v/>
      </c>
      <c r="K233" s="92" t="str">
        <f t="shared" si="89"/>
        <v/>
      </c>
      <c r="L233" s="92"/>
      <c r="M233" s="91"/>
      <c r="N233" s="92" t="str">
        <f t="shared" si="90"/>
        <v/>
      </c>
      <c r="O233" s="86">
        <f>IF(BE233&lt;&gt;"",VLOOKUP(BE233,Parameters!$A$22:$C$26,3),0)</f>
        <v>0</v>
      </c>
      <c r="P233" s="86">
        <f>IF(BE233&lt;&gt;"",VLOOKUP(BE233,Parameters!$A$22:$D$26,4),0)</f>
        <v>0</v>
      </c>
      <c r="Q233" s="190">
        <f t="shared" si="91"/>
        <v>0</v>
      </c>
      <c r="R233" s="159">
        <f t="shared" si="92"/>
        <v>0</v>
      </c>
      <c r="S233" s="191">
        <f>IF(M233=0,0,IF(BE233&lt;Parameters!$B$28,"Not Cap.",BR233))</f>
        <v>0</v>
      </c>
      <c r="T233" s="109"/>
      <c r="U233" s="110"/>
      <c r="AA233" s="25"/>
      <c r="AB233" s="260" t="str">
        <f t="shared" si="93"/>
        <v/>
      </c>
      <c r="AC233" s="261" t="str">
        <f t="shared" si="94"/>
        <v/>
      </c>
      <c r="AD233" s="261" t="str">
        <f>IF(H233&lt;=Parameters!$H$32,N233,"Not S.L.")</f>
        <v/>
      </c>
      <c r="AE233" s="261" t="str">
        <f t="shared" si="95"/>
        <v/>
      </c>
      <c r="AF233" s="25"/>
      <c r="AG233" s="25"/>
      <c r="AH233" s="25"/>
      <c r="AI233" s="25"/>
      <c r="AJ233" s="25"/>
      <c r="AK233" s="25"/>
      <c r="AL233" s="25"/>
      <c r="AM233" s="25"/>
      <c r="AN233" s="25"/>
      <c r="AO233" s="25"/>
      <c r="AP233" s="25"/>
      <c r="AQ233" s="25"/>
      <c r="AR233" s="25"/>
      <c r="AS233" s="25"/>
      <c r="AT233" s="25"/>
      <c r="AU233" s="25"/>
      <c r="AV233" s="25"/>
      <c r="AW233" s="25"/>
      <c r="AX233" s="25"/>
      <c r="AY233" s="25"/>
      <c r="AZ233" s="25"/>
      <c r="BA233" s="25"/>
      <c r="BC233" s="42" t="str">
        <f>IF(E233="F",(A233*D233),IF(E233="c",(J233*((100+Parameters!$C$13)/100)^M233),IF(E233="h",(J233*((100+Parameters!$C$13)/100)^M233),"")))</f>
        <v/>
      </c>
      <c r="BD233" s="231"/>
      <c r="BE233" s="144" t="str">
        <f>IF(E233="F",(A233*D233*F233),IF(E233="c",(A233*D233*F233*((100+Parameters!$C$13)/100)^M233),""))</f>
        <v/>
      </c>
      <c r="BF233" s="69">
        <f t="shared" si="96"/>
        <v>0</v>
      </c>
      <c r="BG233" s="1"/>
      <c r="BH233" s="2">
        <f t="shared" si="97"/>
        <v>0</v>
      </c>
      <c r="BI233" s="2">
        <f t="shared" si="98"/>
        <v>0</v>
      </c>
      <c r="BJ233" s="2">
        <f t="shared" si="99"/>
        <v>0</v>
      </c>
      <c r="BK233" s="2"/>
      <c r="BL233" s="164"/>
      <c r="BM233" s="164"/>
      <c r="BN233" s="164"/>
      <c r="BO233" s="164"/>
      <c r="BP233" s="164"/>
      <c r="BQ233" s="164"/>
      <c r="BR233" s="237">
        <f>IF(A233="",0,((PMT(Parameters!$C$11/100,M233,,(N233*O233))*-1)-(R233/M233)))</f>
        <v>0</v>
      </c>
    </row>
    <row r="234" spans="1:70" s="3" customFormat="1" ht="14.25" customHeight="1" x14ac:dyDescent="0.25">
      <c r="A234" s="193"/>
      <c r="B234" s="93"/>
      <c r="C234" s="87"/>
      <c r="D234" s="111"/>
      <c r="E234" s="234"/>
      <c r="F234" s="235"/>
      <c r="G234" s="107"/>
      <c r="H234" s="108"/>
      <c r="I234" s="92" t="str">
        <f t="shared" si="88"/>
        <v/>
      </c>
      <c r="J234" s="92" t="str">
        <f>IF(E234="H",(G234*F234*((100+Parameters!$C$12)/100)^I234),IF(E234="C",(A234*D234*F234),IF(E234="F",(A234*D234*F234*((100-Parameters!$C$13)/100)^M234),"")))</f>
        <v/>
      </c>
      <c r="K234" s="92" t="str">
        <f t="shared" si="89"/>
        <v/>
      </c>
      <c r="L234" s="92"/>
      <c r="M234" s="91"/>
      <c r="N234" s="92" t="str">
        <f t="shared" si="90"/>
        <v/>
      </c>
      <c r="O234" s="86">
        <f>IF(BE234&lt;&gt;"",VLOOKUP(BE234,Parameters!$A$22:$C$26,3),0)</f>
        <v>0</v>
      </c>
      <c r="P234" s="86">
        <f>IF(BE234&lt;&gt;"",VLOOKUP(BE234,Parameters!$A$22:$D$26,4),0)</f>
        <v>0</v>
      </c>
      <c r="Q234" s="190">
        <f t="shared" si="91"/>
        <v>0</v>
      </c>
      <c r="R234" s="159">
        <f t="shared" si="92"/>
        <v>0</v>
      </c>
      <c r="S234" s="191">
        <f>IF(M234=0,0,IF(BE234&lt;Parameters!$B$28,"Not Cap.",BR234))</f>
        <v>0</v>
      </c>
      <c r="T234" s="109"/>
      <c r="U234" s="110"/>
      <c r="AA234" s="25"/>
      <c r="AB234" s="260" t="str">
        <f t="shared" si="93"/>
        <v/>
      </c>
      <c r="AC234" s="261" t="str">
        <f t="shared" si="94"/>
        <v/>
      </c>
      <c r="AD234" s="261" t="str">
        <f>IF(H234&lt;=Parameters!$H$32,N234,"Not S.L.")</f>
        <v/>
      </c>
      <c r="AE234" s="261" t="str">
        <f t="shared" si="95"/>
        <v/>
      </c>
      <c r="AF234" s="25"/>
      <c r="AG234" s="25"/>
      <c r="AH234" s="25"/>
      <c r="AI234" s="25"/>
      <c r="AJ234" s="25"/>
      <c r="AK234" s="25"/>
      <c r="AL234" s="25"/>
      <c r="AM234" s="25"/>
      <c r="AN234" s="25"/>
      <c r="AO234" s="25"/>
      <c r="AP234" s="25"/>
      <c r="AQ234" s="25"/>
      <c r="AR234" s="25"/>
      <c r="AS234" s="25"/>
      <c r="AT234" s="25"/>
      <c r="AU234" s="25"/>
      <c r="AV234" s="25"/>
      <c r="AW234" s="25"/>
      <c r="AX234" s="25"/>
      <c r="AY234" s="25"/>
      <c r="AZ234" s="25"/>
      <c r="BA234" s="25"/>
      <c r="BC234" s="42" t="str">
        <f>IF(E234="F",(A234*D234),IF(E234="c",(J234*((100+Parameters!$C$13)/100)^M234),IF(E234="h",(J234*((100+Parameters!$C$13)/100)^M234),"")))</f>
        <v/>
      </c>
      <c r="BD234" s="231"/>
      <c r="BE234" s="144" t="str">
        <f>IF(E234="F",(A234*D234*F234),IF(E234="c",(A234*D234*F234*((100+Parameters!$C$13)/100)^M234),""))</f>
        <v/>
      </c>
      <c r="BF234" s="69">
        <f t="shared" si="96"/>
        <v>0</v>
      </c>
      <c r="BG234" s="1"/>
      <c r="BH234" s="2">
        <f t="shared" si="97"/>
        <v>0</v>
      </c>
      <c r="BI234" s="2">
        <f t="shared" si="98"/>
        <v>0</v>
      </c>
      <c r="BJ234" s="2">
        <f t="shared" si="99"/>
        <v>0</v>
      </c>
      <c r="BK234" s="2"/>
      <c r="BL234" s="164"/>
      <c r="BM234" s="164"/>
      <c r="BN234" s="164"/>
      <c r="BO234" s="164"/>
      <c r="BP234" s="164"/>
      <c r="BQ234" s="164"/>
      <c r="BR234" s="237">
        <f>IF(A234="",0,((PMT(Parameters!$C$11/100,M234,,(N234*O234))*-1)-(R234/M234)))</f>
        <v>0</v>
      </c>
    </row>
    <row r="235" spans="1:70" s="3" customFormat="1" ht="14.25" customHeight="1" x14ac:dyDescent="0.25">
      <c r="A235" s="193"/>
      <c r="B235" s="93"/>
      <c r="C235" s="87"/>
      <c r="D235" s="111"/>
      <c r="E235" s="234"/>
      <c r="F235" s="235"/>
      <c r="G235" s="107"/>
      <c r="H235" s="108"/>
      <c r="I235" s="92" t="str">
        <f t="shared" si="88"/>
        <v/>
      </c>
      <c r="J235" s="92" t="str">
        <f>IF(E235="H",(G235*F235*((100+Parameters!$C$12)/100)^I235),IF(E235="C",(A235*D235*F235),IF(E235="F",(A235*D235*F235*((100-Parameters!$C$13)/100)^M235),"")))</f>
        <v/>
      </c>
      <c r="K235" s="92" t="str">
        <f t="shared" si="89"/>
        <v/>
      </c>
      <c r="L235" s="92"/>
      <c r="M235" s="91"/>
      <c r="N235" s="92" t="str">
        <f t="shared" si="90"/>
        <v/>
      </c>
      <c r="O235" s="86">
        <f>IF(BE235&lt;&gt;"",VLOOKUP(BE235,Parameters!$A$22:$C$26,3),0)</f>
        <v>0</v>
      </c>
      <c r="P235" s="86">
        <f>IF(BE235&lt;&gt;"",VLOOKUP(BE235,Parameters!$A$22:$D$26,4),0)</f>
        <v>0</v>
      </c>
      <c r="Q235" s="190">
        <f t="shared" si="91"/>
        <v>0</v>
      </c>
      <c r="R235" s="159">
        <f t="shared" si="92"/>
        <v>0</v>
      </c>
      <c r="S235" s="191">
        <f>IF(M235=0,0,IF(BE235&lt;Parameters!$B$28,"Not Cap.",BR235))</f>
        <v>0</v>
      </c>
      <c r="T235" s="109"/>
      <c r="U235" s="110"/>
      <c r="AA235" s="25"/>
      <c r="AB235" s="260" t="str">
        <f t="shared" si="93"/>
        <v/>
      </c>
      <c r="AC235" s="261" t="str">
        <f t="shared" si="94"/>
        <v/>
      </c>
      <c r="AD235" s="261" t="str">
        <f>IF(H235&lt;=Parameters!$H$32,N235,"Not S.L.")</f>
        <v/>
      </c>
      <c r="AE235" s="261" t="str">
        <f t="shared" si="95"/>
        <v/>
      </c>
      <c r="AF235" s="25"/>
      <c r="AG235" s="25"/>
      <c r="AH235" s="25"/>
      <c r="AI235" s="25"/>
      <c r="AJ235" s="25"/>
      <c r="AK235" s="25"/>
      <c r="AL235" s="25"/>
      <c r="AM235" s="25"/>
      <c r="AN235" s="25"/>
      <c r="AO235" s="25"/>
      <c r="AP235" s="25"/>
      <c r="AQ235" s="25"/>
      <c r="AR235" s="25"/>
      <c r="AS235" s="25"/>
      <c r="AT235" s="25"/>
      <c r="AU235" s="25"/>
      <c r="AV235" s="25"/>
      <c r="AW235" s="25"/>
      <c r="AX235" s="25"/>
      <c r="AY235" s="25"/>
      <c r="AZ235" s="25"/>
      <c r="BA235" s="25"/>
      <c r="BC235" s="42" t="str">
        <f>IF(E235="F",(A235*D235),IF(E235="c",(J235*((100+Parameters!$C$13)/100)^M235),IF(E235="h",(J235*((100+Parameters!$C$13)/100)^M235),"")))</f>
        <v/>
      </c>
      <c r="BD235" s="231"/>
      <c r="BE235" s="144" t="str">
        <f>IF(E235="F",(A235*D235*F235),IF(E235="c",(A235*D235*F235*((100+Parameters!$C$13)/100)^M235),""))</f>
        <v/>
      </c>
      <c r="BF235" s="69">
        <f t="shared" si="96"/>
        <v>0</v>
      </c>
      <c r="BG235" s="1"/>
      <c r="BH235" s="2">
        <f t="shared" si="97"/>
        <v>0</v>
      </c>
      <c r="BI235" s="2">
        <f t="shared" si="98"/>
        <v>0</v>
      </c>
      <c r="BJ235" s="2">
        <f t="shared" si="99"/>
        <v>0</v>
      </c>
      <c r="BK235" s="2"/>
      <c r="BL235" s="164"/>
      <c r="BM235" s="164"/>
      <c r="BN235" s="164"/>
      <c r="BO235" s="164"/>
      <c r="BP235" s="164"/>
      <c r="BQ235" s="164"/>
      <c r="BR235" s="237">
        <f>IF(A235="",0,((PMT(Parameters!$C$11/100,M235,,(N235*O235))*-1)-(R235/M235)))</f>
        <v>0</v>
      </c>
    </row>
    <row r="236" spans="1:70" s="3" customFormat="1" ht="14.25" customHeight="1" x14ac:dyDescent="0.25">
      <c r="A236" s="193"/>
      <c r="B236" s="93"/>
      <c r="C236" s="87"/>
      <c r="D236" s="111"/>
      <c r="E236" s="234"/>
      <c r="F236" s="235"/>
      <c r="G236" s="107"/>
      <c r="H236" s="108"/>
      <c r="I236" s="92" t="str">
        <f t="shared" si="88"/>
        <v/>
      </c>
      <c r="J236" s="92" t="str">
        <f>IF(E236="H",(G236*F236*((100+Parameters!$C$12)/100)^I236),IF(E236="C",(A236*D236*F236),IF(E236="F",(A236*D236*F236*((100-Parameters!$C$13)/100)^M236),"")))</f>
        <v/>
      </c>
      <c r="K236" s="92" t="str">
        <f t="shared" si="89"/>
        <v/>
      </c>
      <c r="L236" s="92"/>
      <c r="M236" s="91"/>
      <c r="N236" s="92" t="str">
        <f t="shared" si="90"/>
        <v/>
      </c>
      <c r="O236" s="86">
        <f>IF(BE236&lt;&gt;"",VLOOKUP(BE236,Parameters!$A$22:$C$26,3),0)</f>
        <v>0</v>
      </c>
      <c r="P236" s="86">
        <f>IF(BE236&lt;&gt;"",VLOOKUP(BE236,Parameters!$A$22:$D$26,4),0)</f>
        <v>0</v>
      </c>
      <c r="Q236" s="190">
        <f t="shared" si="91"/>
        <v>0</v>
      </c>
      <c r="R236" s="159">
        <f t="shared" si="92"/>
        <v>0</v>
      </c>
      <c r="S236" s="191">
        <f>IF(M236=0,0,IF(BE236&lt;Parameters!$B$28,"Not Cap.",BR236))</f>
        <v>0</v>
      </c>
      <c r="T236" s="109"/>
      <c r="U236" s="110"/>
      <c r="AA236" s="25"/>
      <c r="AB236" s="260" t="str">
        <f t="shared" si="93"/>
        <v/>
      </c>
      <c r="AC236" s="261" t="str">
        <f t="shared" si="94"/>
        <v/>
      </c>
      <c r="AD236" s="261" t="str">
        <f>IF(H236&lt;=Parameters!$H$32,N236,"Not S.L.")</f>
        <v/>
      </c>
      <c r="AE236" s="261" t="str">
        <f t="shared" si="95"/>
        <v/>
      </c>
      <c r="AF236" s="25"/>
      <c r="AG236" s="25"/>
      <c r="AH236" s="25"/>
      <c r="AI236" s="25"/>
      <c r="AJ236" s="25"/>
      <c r="AK236" s="25"/>
      <c r="AL236" s="25"/>
      <c r="AM236" s="25"/>
      <c r="AN236" s="25"/>
      <c r="AO236" s="25"/>
      <c r="AP236" s="25"/>
      <c r="AQ236" s="25"/>
      <c r="AR236" s="25"/>
      <c r="AS236" s="25"/>
      <c r="AT236" s="25"/>
      <c r="AU236" s="25"/>
      <c r="AV236" s="25"/>
      <c r="AW236" s="25"/>
      <c r="AX236" s="25"/>
      <c r="AY236" s="25"/>
      <c r="AZ236" s="25"/>
      <c r="BA236" s="25"/>
      <c r="BC236" s="42" t="str">
        <f>IF(E236="F",(A236*D236),IF(E236="c",(J236*((100+Parameters!$C$13)/100)^M236),IF(E236="h",(J236*((100+Parameters!$C$13)/100)^M236),"")))</f>
        <v/>
      </c>
      <c r="BD236" s="231"/>
      <c r="BE236" s="144" t="str">
        <f>IF(E236="F",(A236*D236*F236),IF(E236="c",(A236*D236*F236*((100+Parameters!$C$13)/100)^M236),""))</f>
        <v/>
      </c>
      <c r="BF236" s="69">
        <f t="shared" si="96"/>
        <v>0</v>
      </c>
      <c r="BG236" s="1"/>
      <c r="BH236" s="2">
        <f t="shared" si="97"/>
        <v>0</v>
      </c>
      <c r="BI236" s="2">
        <f t="shared" si="98"/>
        <v>0</v>
      </c>
      <c r="BJ236" s="2">
        <f t="shared" si="99"/>
        <v>0</v>
      </c>
      <c r="BK236" s="2"/>
      <c r="BL236" s="164"/>
      <c r="BM236" s="164"/>
      <c r="BN236" s="164"/>
      <c r="BO236" s="164"/>
      <c r="BP236" s="164"/>
      <c r="BQ236" s="164"/>
      <c r="BR236" s="237">
        <f>IF(A236="",0,((PMT(Parameters!$C$11/100,M236,,(N236*O236))*-1)-(R236/M236)))</f>
        <v>0</v>
      </c>
    </row>
    <row r="237" spans="1:70" s="3" customFormat="1" ht="14.25" customHeight="1" x14ac:dyDescent="0.25">
      <c r="A237" s="193"/>
      <c r="B237" s="93"/>
      <c r="C237" s="87"/>
      <c r="D237" s="111"/>
      <c r="E237" s="234"/>
      <c r="F237" s="235"/>
      <c r="G237" s="107"/>
      <c r="H237" s="108"/>
      <c r="I237" s="92" t="str">
        <f t="shared" si="88"/>
        <v/>
      </c>
      <c r="J237" s="92" t="str">
        <f>IF(E237="H",(G237*F237*((100+Parameters!$C$12)/100)^I237),IF(E237="C",(A237*D237*F237),IF(E237="F",(A237*D237*F237*((100-Parameters!$C$13)/100)^M237),"")))</f>
        <v/>
      </c>
      <c r="K237" s="92" t="str">
        <f t="shared" si="89"/>
        <v/>
      </c>
      <c r="L237" s="92"/>
      <c r="M237" s="91"/>
      <c r="N237" s="92" t="str">
        <f t="shared" si="90"/>
        <v/>
      </c>
      <c r="O237" s="86">
        <f>IF(BE237&lt;&gt;"",VLOOKUP(BE237,Parameters!$A$22:$C$26,3),0)</f>
        <v>0</v>
      </c>
      <c r="P237" s="86">
        <f>IF(BE237&lt;&gt;"",VLOOKUP(BE237,Parameters!$A$22:$D$26,4),0)</f>
        <v>0</v>
      </c>
      <c r="Q237" s="190">
        <f t="shared" si="91"/>
        <v>0</v>
      </c>
      <c r="R237" s="159">
        <f t="shared" si="92"/>
        <v>0</v>
      </c>
      <c r="S237" s="191">
        <f>IF(M237=0,0,IF(BE237&lt;Parameters!$B$28,"Not Cap.",BR237))</f>
        <v>0</v>
      </c>
      <c r="T237" s="109"/>
      <c r="U237" s="110"/>
      <c r="AA237" s="25"/>
      <c r="AB237" s="260" t="str">
        <f t="shared" si="93"/>
        <v/>
      </c>
      <c r="AC237" s="261" t="str">
        <f t="shared" si="94"/>
        <v/>
      </c>
      <c r="AD237" s="261" t="str">
        <f>IF(H237&lt;=Parameters!$H$32,N237,"Not S.L.")</f>
        <v/>
      </c>
      <c r="AE237" s="261" t="str">
        <f t="shared" si="95"/>
        <v/>
      </c>
      <c r="AF237" s="25"/>
      <c r="AG237" s="25"/>
      <c r="AH237" s="25"/>
      <c r="AI237" s="25"/>
      <c r="AJ237" s="25"/>
      <c r="AK237" s="25"/>
      <c r="AL237" s="25"/>
      <c r="AM237" s="25"/>
      <c r="AN237" s="25"/>
      <c r="AO237" s="25"/>
      <c r="AP237" s="25"/>
      <c r="AQ237" s="25"/>
      <c r="AR237" s="25"/>
      <c r="AS237" s="25"/>
      <c r="AT237" s="25"/>
      <c r="AU237" s="25"/>
      <c r="AV237" s="25"/>
      <c r="AW237" s="25"/>
      <c r="AX237" s="25"/>
      <c r="AY237" s="25"/>
      <c r="AZ237" s="25"/>
      <c r="BA237" s="25"/>
      <c r="BC237" s="42" t="str">
        <f>IF(E237="F",(A237*D237),IF(E237="c",(J237*((100+Parameters!$C$13)/100)^M237),IF(E237="h",(J237*((100+Parameters!$C$13)/100)^M237),"")))</f>
        <v/>
      </c>
      <c r="BD237" s="231"/>
      <c r="BE237" s="144" t="str">
        <f>IF(E237="F",(A237*D237*F237),IF(E237="c",(A237*D237*F237*((100+Parameters!$C$13)/100)^M237),""))</f>
        <v/>
      </c>
      <c r="BF237" s="69">
        <f t="shared" si="96"/>
        <v>0</v>
      </c>
      <c r="BG237" s="1"/>
      <c r="BH237" s="2">
        <f t="shared" si="97"/>
        <v>0</v>
      </c>
      <c r="BI237" s="2">
        <f t="shared" si="98"/>
        <v>0</v>
      </c>
      <c r="BJ237" s="2">
        <f t="shared" si="99"/>
        <v>0</v>
      </c>
      <c r="BK237" s="2"/>
      <c r="BL237" s="164"/>
      <c r="BM237" s="164"/>
      <c r="BN237" s="164"/>
      <c r="BO237" s="164"/>
      <c r="BP237" s="164"/>
      <c r="BQ237" s="164"/>
      <c r="BR237" s="237">
        <f>IF(A237="",0,((PMT(Parameters!$C$11/100,M237,,(N237*O237))*-1)-(R237/M237)))</f>
        <v>0</v>
      </c>
    </row>
    <row r="238" spans="1:70" s="3" customFormat="1" ht="14.25" customHeight="1" x14ac:dyDescent="0.25">
      <c r="A238" s="193"/>
      <c r="B238" s="93"/>
      <c r="C238" s="87"/>
      <c r="D238" s="111"/>
      <c r="E238" s="234"/>
      <c r="F238" s="235"/>
      <c r="G238" s="107"/>
      <c r="H238" s="108"/>
      <c r="I238" s="92" t="str">
        <f t="shared" si="88"/>
        <v/>
      </c>
      <c r="J238" s="92" t="str">
        <f>IF(E238="H",(G238*F238*((100+Parameters!$C$12)/100)^I238),IF(E238="C",(A238*D238*F238),IF(E238="F",(A238*D238*F238*((100-Parameters!$C$13)/100)^M238),"")))</f>
        <v/>
      </c>
      <c r="K238" s="92" t="str">
        <f t="shared" si="89"/>
        <v/>
      </c>
      <c r="L238" s="92"/>
      <c r="M238" s="91"/>
      <c r="N238" s="92" t="str">
        <f t="shared" si="90"/>
        <v/>
      </c>
      <c r="O238" s="86">
        <f>IF(BE238&lt;&gt;"",VLOOKUP(BE238,Parameters!$A$22:$C$26,3),0)</f>
        <v>0</v>
      </c>
      <c r="P238" s="86">
        <f>IF(BE238&lt;&gt;"",VLOOKUP(BE238,Parameters!$A$22:$D$26,4),0)</f>
        <v>0</v>
      </c>
      <c r="Q238" s="190">
        <f t="shared" si="91"/>
        <v>0</v>
      </c>
      <c r="R238" s="159">
        <f t="shared" si="92"/>
        <v>0</v>
      </c>
      <c r="S238" s="191">
        <f>IF(M238=0,0,IF(BE238&lt;Parameters!$B$28,"Not Cap.",BR238))</f>
        <v>0</v>
      </c>
      <c r="T238" s="109"/>
      <c r="U238" s="110"/>
      <c r="AA238" s="25"/>
      <c r="AB238" s="260" t="str">
        <f t="shared" si="93"/>
        <v/>
      </c>
      <c r="AC238" s="261" t="str">
        <f t="shared" si="94"/>
        <v/>
      </c>
      <c r="AD238" s="261" t="str">
        <f>IF(H238&lt;=Parameters!$H$32,N238,"Not S.L.")</f>
        <v/>
      </c>
      <c r="AE238" s="261" t="str">
        <f t="shared" si="95"/>
        <v/>
      </c>
      <c r="AF238" s="25"/>
      <c r="AG238" s="25"/>
      <c r="AH238" s="25"/>
      <c r="AI238" s="25"/>
      <c r="AJ238" s="25"/>
      <c r="AK238" s="25"/>
      <c r="AL238" s="25"/>
      <c r="AM238" s="25"/>
      <c r="AN238" s="25"/>
      <c r="AO238" s="25"/>
      <c r="AP238" s="25"/>
      <c r="AQ238" s="25"/>
      <c r="AR238" s="25"/>
      <c r="AS238" s="25"/>
      <c r="AT238" s="25"/>
      <c r="AU238" s="25"/>
      <c r="AV238" s="25"/>
      <c r="AW238" s="25"/>
      <c r="AX238" s="25"/>
      <c r="AY238" s="25"/>
      <c r="AZ238" s="25"/>
      <c r="BA238" s="25"/>
      <c r="BC238" s="42" t="str">
        <f>IF(E238="F",(A238*D238),IF(E238="c",(J238*((100+Parameters!$C$13)/100)^M238),IF(E238="h",(J238*((100+Parameters!$C$13)/100)^M238),"")))</f>
        <v/>
      </c>
      <c r="BD238" s="231"/>
      <c r="BE238" s="144" t="str">
        <f>IF(E238="F",(A238*D238*F238),IF(E238="c",(A238*D238*F238*((100+Parameters!$C$13)/100)^M238),""))</f>
        <v/>
      </c>
      <c r="BF238" s="69">
        <f t="shared" si="96"/>
        <v>0</v>
      </c>
      <c r="BG238" s="1"/>
      <c r="BH238" s="2">
        <f t="shared" si="97"/>
        <v>0</v>
      </c>
      <c r="BI238" s="2">
        <f t="shared" si="98"/>
        <v>0</v>
      </c>
      <c r="BJ238" s="2">
        <f t="shared" si="99"/>
        <v>0</v>
      </c>
      <c r="BK238" s="2"/>
      <c r="BL238" s="164"/>
      <c r="BM238" s="164"/>
      <c r="BN238" s="164"/>
      <c r="BO238" s="164"/>
      <c r="BP238" s="164"/>
      <c r="BQ238" s="164"/>
      <c r="BR238" s="237">
        <f>IF(A238="",0,((PMT(Parameters!$C$11/100,M238,,(N238*O238))*-1)-(R238/M238)))</f>
        <v>0</v>
      </c>
    </row>
    <row r="239" spans="1:70" s="3" customFormat="1" ht="14.25" customHeight="1" x14ac:dyDescent="0.25">
      <c r="A239" s="193"/>
      <c r="B239" s="93"/>
      <c r="C239" s="87"/>
      <c r="D239" s="111"/>
      <c r="E239" s="234"/>
      <c r="F239" s="235"/>
      <c r="G239" s="107"/>
      <c r="H239" s="108"/>
      <c r="I239" s="92" t="str">
        <f t="shared" si="88"/>
        <v/>
      </c>
      <c r="J239" s="92" t="str">
        <f>IF(E239="H",(G239*F239*((100+Parameters!$C$12)/100)^I239),IF(E239="C",(A239*D239*F239),IF(E239="F",(A239*D239*F239*((100-Parameters!$C$13)/100)^M239),"")))</f>
        <v/>
      </c>
      <c r="K239" s="92" t="str">
        <f t="shared" si="89"/>
        <v/>
      </c>
      <c r="L239" s="92"/>
      <c r="M239" s="91"/>
      <c r="N239" s="92" t="str">
        <f t="shared" si="90"/>
        <v/>
      </c>
      <c r="O239" s="86">
        <f>IF(BE239&lt;&gt;"",VLOOKUP(BE239,Parameters!$A$22:$C$26,3),0)</f>
        <v>0</v>
      </c>
      <c r="P239" s="86">
        <f>IF(BE239&lt;&gt;"",VLOOKUP(BE239,Parameters!$A$22:$D$26,4),0)</f>
        <v>0</v>
      </c>
      <c r="Q239" s="190">
        <f t="shared" si="91"/>
        <v>0</v>
      </c>
      <c r="R239" s="159">
        <f t="shared" si="92"/>
        <v>0</v>
      </c>
      <c r="S239" s="191">
        <f>IF(M239=0,0,IF(BE239&lt;Parameters!$B$28,"Not Cap.",BR239))</f>
        <v>0</v>
      </c>
      <c r="T239" s="109"/>
      <c r="U239" s="110"/>
      <c r="AA239" s="25"/>
      <c r="AB239" s="260" t="str">
        <f t="shared" si="93"/>
        <v/>
      </c>
      <c r="AC239" s="261" t="str">
        <f t="shared" si="94"/>
        <v/>
      </c>
      <c r="AD239" s="261" t="str">
        <f>IF(H239&lt;=Parameters!$H$32,N239,"Not S.L.")</f>
        <v/>
      </c>
      <c r="AE239" s="261" t="str">
        <f t="shared" si="95"/>
        <v/>
      </c>
      <c r="AF239" s="25"/>
      <c r="AG239" s="25"/>
      <c r="AH239" s="25"/>
      <c r="AI239" s="25"/>
      <c r="AJ239" s="25"/>
      <c r="AK239" s="25"/>
      <c r="AL239" s="25"/>
      <c r="AM239" s="25"/>
      <c r="AN239" s="25"/>
      <c r="AO239" s="25"/>
      <c r="AP239" s="25"/>
      <c r="AQ239" s="25"/>
      <c r="AR239" s="25"/>
      <c r="AS239" s="25"/>
      <c r="AT239" s="25"/>
      <c r="AU239" s="25"/>
      <c r="AV239" s="25"/>
      <c r="AW239" s="25"/>
      <c r="AX239" s="25"/>
      <c r="AY239" s="25"/>
      <c r="AZ239" s="25"/>
      <c r="BA239" s="25"/>
      <c r="BC239" s="42" t="str">
        <f>IF(E239="F",(A239*D239),IF(E239="c",(J239*((100+Parameters!$C$13)/100)^M239),IF(E239="h",(J239*((100+Parameters!$C$13)/100)^M239),"")))</f>
        <v/>
      </c>
      <c r="BD239" s="231"/>
      <c r="BE239" s="144" t="str">
        <f>IF(E239="F",(A239*D239*F239),IF(E239="c",(A239*D239*F239*((100+Parameters!$C$13)/100)^M239),""))</f>
        <v/>
      </c>
      <c r="BF239" s="69">
        <f t="shared" si="96"/>
        <v>0</v>
      </c>
      <c r="BG239" s="1"/>
      <c r="BH239" s="2">
        <f t="shared" si="97"/>
        <v>0</v>
      </c>
      <c r="BI239" s="2">
        <f t="shared" si="98"/>
        <v>0</v>
      </c>
      <c r="BJ239" s="2">
        <f t="shared" si="99"/>
        <v>0</v>
      </c>
      <c r="BK239" s="2"/>
      <c r="BL239" s="164"/>
      <c r="BM239" s="164"/>
      <c r="BN239" s="164"/>
      <c r="BO239" s="164"/>
      <c r="BP239" s="164"/>
      <c r="BQ239" s="164"/>
      <c r="BR239" s="237">
        <f>IF(A239="",0,((PMT(Parameters!$C$11/100,M239,,(N239*O239))*-1)-(R239/M239)))</f>
        <v>0</v>
      </c>
    </row>
    <row r="240" spans="1:70" s="3" customFormat="1" ht="14.25" customHeight="1" x14ac:dyDescent="0.25">
      <c r="A240" s="193"/>
      <c r="B240" s="93"/>
      <c r="C240" s="87"/>
      <c r="D240" s="111"/>
      <c r="E240" s="234"/>
      <c r="F240" s="235"/>
      <c r="G240" s="107"/>
      <c r="H240" s="108"/>
      <c r="I240" s="92" t="str">
        <f t="shared" si="88"/>
        <v/>
      </c>
      <c r="J240" s="92" t="str">
        <f>IF(E240="H",(G240*F240*((100+Parameters!$C$12)/100)^I240),IF(E240="C",(A240*D240*F240),IF(E240="F",(A240*D240*F240*((100-Parameters!$C$13)/100)^M240),"")))</f>
        <v/>
      </c>
      <c r="K240" s="92" t="str">
        <f t="shared" si="89"/>
        <v/>
      </c>
      <c r="L240" s="92"/>
      <c r="M240" s="91"/>
      <c r="N240" s="92" t="str">
        <f t="shared" si="90"/>
        <v/>
      </c>
      <c r="O240" s="86">
        <f>IF(BE240&lt;&gt;"",VLOOKUP(BE240,Parameters!$A$22:$C$26,3),0)</f>
        <v>0</v>
      </c>
      <c r="P240" s="86">
        <f>IF(BE240&lt;&gt;"",VLOOKUP(BE240,Parameters!$A$22:$D$26,4),0)</f>
        <v>0</v>
      </c>
      <c r="Q240" s="190">
        <f t="shared" si="91"/>
        <v>0</v>
      </c>
      <c r="R240" s="159">
        <f t="shared" si="92"/>
        <v>0</v>
      </c>
      <c r="S240" s="191">
        <f>IF(M240=0,0,IF(BE240&lt;Parameters!$B$28,"Not Cap.",BR240))</f>
        <v>0</v>
      </c>
      <c r="T240" s="109"/>
      <c r="U240" s="110"/>
      <c r="AA240" s="25"/>
      <c r="AB240" s="260" t="str">
        <f t="shared" si="93"/>
        <v/>
      </c>
      <c r="AC240" s="261" t="str">
        <f t="shared" si="94"/>
        <v/>
      </c>
      <c r="AD240" s="261" t="str">
        <f>IF(H240&lt;=Parameters!$H$32,N240,"Not S.L.")</f>
        <v/>
      </c>
      <c r="AE240" s="261" t="str">
        <f t="shared" si="95"/>
        <v/>
      </c>
      <c r="AF240" s="25"/>
      <c r="AG240" s="25"/>
      <c r="AH240" s="25"/>
      <c r="AI240" s="25"/>
      <c r="AJ240" s="25"/>
      <c r="AK240" s="25"/>
      <c r="AL240" s="25"/>
      <c r="AM240" s="25"/>
      <c r="AN240" s="25"/>
      <c r="AO240" s="25"/>
      <c r="AP240" s="25"/>
      <c r="AQ240" s="25"/>
      <c r="AR240" s="25"/>
      <c r="AS240" s="25"/>
      <c r="AT240" s="25"/>
      <c r="AU240" s="25"/>
      <c r="AV240" s="25"/>
      <c r="AW240" s="25"/>
      <c r="AX240" s="25"/>
      <c r="AY240" s="25"/>
      <c r="AZ240" s="25"/>
      <c r="BA240" s="25"/>
      <c r="BC240" s="42" t="str">
        <f>IF(E240="F",(A240*D240),IF(E240="c",(J240*((100+Parameters!$C$13)/100)^M240),IF(E240="h",(J240*((100+Parameters!$C$13)/100)^M240),"")))</f>
        <v/>
      </c>
      <c r="BD240" s="231"/>
      <c r="BE240" s="144" t="str">
        <f>IF(E240="F",(A240*D240*F240),IF(E240="c",(A240*D240*F240*((100+Parameters!$C$13)/100)^M240),""))</f>
        <v/>
      </c>
      <c r="BF240" s="69">
        <f t="shared" si="96"/>
        <v>0</v>
      </c>
      <c r="BG240" s="1"/>
      <c r="BH240" s="2">
        <f t="shared" si="97"/>
        <v>0</v>
      </c>
      <c r="BI240" s="2">
        <f t="shared" si="98"/>
        <v>0</v>
      </c>
      <c r="BJ240" s="2">
        <f t="shared" si="99"/>
        <v>0</v>
      </c>
      <c r="BK240" s="2"/>
      <c r="BL240" s="164"/>
      <c r="BM240" s="164"/>
      <c r="BN240" s="164"/>
      <c r="BO240" s="164"/>
      <c r="BP240" s="164"/>
      <c r="BQ240" s="164"/>
      <c r="BR240" s="237">
        <f>IF(A240="",0,((PMT(Parameters!$C$11/100,M240,,(N240*O240))*-1)-(R240/M240)))</f>
        <v>0</v>
      </c>
    </row>
    <row r="241" spans="1:85" s="3" customFormat="1" ht="14.25" customHeight="1" x14ac:dyDescent="0.25">
      <c r="A241" s="193"/>
      <c r="B241" s="93"/>
      <c r="C241" s="87"/>
      <c r="D241" s="111"/>
      <c r="E241" s="234"/>
      <c r="F241" s="235"/>
      <c r="G241" s="107"/>
      <c r="H241" s="108"/>
      <c r="I241" s="92" t="str">
        <f t="shared" si="88"/>
        <v/>
      </c>
      <c r="J241" s="92" t="str">
        <f>IF(E241="H",(G241*F241*((100+Parameters!$C$12)/100)^I241),IF(E241="C",(A241*D241*F241),IF(E241="F",(A241*D241*F241*((100-Parameters!$C$13)/100)^M241),"")))</f>
        <v/>
      </c>
      <c r="K241" s="92" t="str">
        <f t="shared" si="89"/>
        <v/>
      </c>
      <c r="L241" s="92"/>
      <c r="M241" s="91"/>
      <c r="N241" s="92" t="str">
        <f t="shared" si="90"/>
        <v/>
      </c>
      <c r="O241" s="86">
        <f>IF(BE241&lt;&gt;"",VLOOKUP(BE241,Parameters!$A$22:$C$26,3),0)</f>
        <v>0</v>
      </c>
      <c r="P241" s="86">
        <f>IF(BE241&lt;&gt;"",VLOOKUP(BE241,Parameters!$A$22:$D$26,4),0)</f>
        <v>0</v>
      </c>
      <c r="Q241" s="190">
        <f t="shared" si="91"/>
        <v>0</v>
      </c>
      <c r="R241" s="159">
        <f t="shared" si="92"/>
        <v>0</v>
      </c>
      <c r="S241" s="191">
        <f>IF(M241=0,0,IF(BE241&lt;Parameters!$B$28,"Not Cap.",BR241))</f>
        <v>0</v>
      </c>
      <c r="T241" s="109"/>
      <c r="U241" s="110"/>
      <c r="AA241" s="25"/>
      <c r="AB241" s="260" t="str">
        <f t="shared" si="93"/>
        <v/>
      </c>
      <c r="AC241" s="261" t="str">
        <f t="shared" si="94"/>
        <v/>
      </c>
      <c r="AD241" s="261" t="str">
        <f>IF(H241&lt;=Parameters!$H$32,N241,"Not S.L.")</f>
        <v/>
      </c>
      <c r="AE241" s="261" t="str">
        <f t="shared" si="95"/>
        <v/>
      </c>
      <c r="AF241" s="25"/>
      <c r="AG241" s="25"/>
      <c r="AH241" s="25"/>
      <c r="AI241" s="25"/>
      <c r="AJ241" s="25"/>
      <c r="AK241" s="25"/>
      <c r="AL241" s="25"/>
      <c r="AM241" s="25"/>
      <c r="AN241" s="25"/>
      <c r="AO241" s="25"/>
      <c r="AP241" s="25"/>
      <c r="AQ241" s="25"/>
      <c r="AR241" s="25"/>
      <c r="AS241" s="25"/>
      <c r="AT241" s="25"/>
      <c r="AU241" s="25"/>
      <c r="AV241" s="25"/>
      <c r="AW241" s="25"/>
      <c r="AX241" s="25"/>
      <c r="AY241" s="25"/>
      <c r="AZ241" s="25"/>
      <c r="BA241" s="25"/>
      <c r="BC241" s="42" t="str">
        <f>IF(E241="F",(A241*D241),IF(E241="c",(J241*((100+Parameters!$C$13)/100)^M241),IF(E241="h",(J241*((100+Parameters!$C$13)/100)^M241),"")))</f>
        <v/>
      </c>
      <c r="BD241" s="231"/>
      <c r="BE241" s="144" t="str">
        <f>IF(E241="F",(A241*D241*F241),IF(E241="c",(A241*D241*F241*((100+Parameters!$C$13)/100)^M241),""))</f>
        <v/>
      </c>
      <c r="BF241" s="69">
        <f t="shared" si="96"/>
        <v>0</v>
      </c>
      <c r="BG241" s="1"/>
      <c r="BH241" s="2">
        <f t="shared" si="97"/>
        <v>0</v>
      </c>
      <c r="BI241" s="2">
        <f t="shared" si="98"/>
        <v>0</v>
      </c>
      <c r="BJ241" s="2">
        <f t="shared" si="99"/>
        <v>0</v>
      </c>
      <c r="BK241" s="2"/>
      <c r="BL241" s="164"/>
      <c r="BM241" s="164"/>
      <c r="BN241" s="164"/>
      <c r="BO241" s="164"/>
      <c r="BP241" s="164"/>
      <c r="BQ241" s="164"/>
      <c r="BR241" s="237">
        <f>IF(A241="",0,((PMT(Parameters!$C$11/100,M241,,(N241*O241))*-1)-(R241/M241)))</f>
        <v>0</v>
      </c>
    </row>
    <row r="242" spans="1:85" s="3" customFormat="1" ht="14.25" customHeight="1" x14ac:dyDescent="0.25">
      <c r="A242" s="193"/>
      <c r="B242" s="93"/>
      <c r="C242" s="87"/>
      <c r="D242" s="111"/>
      <c r="E242" s="234"/>
      <c r="F242" s="235"/>
      <c r="G242" s="107"/>
      <c r="H242" s="108"/>
      <c r="I242" s="92" t="str">
        <f t="shared" si="88"/>
        <v/>
      </c>
      <c r="J242" s="92" t="str">
        <f>IF(E242="H",(G242*F242*((100+Parameters!$C$12)/100)^I242),IF(E242="C",(A242*D242*F242),IF(E242="F",(A242*D242*F242*((100-Parameters!$C$13)/100)^M242),"")))</f>
        <v/>
      </c>
      <c r="K242" s="92" t="str">
        <f t="shared" si="89"/>
        <v/>
      </c>
      <c r="L242" s="92"/>
      <c r="M242" s="91"/>
      <c r="N242" s="92" t="str">
        <f t="shared" si="90"/>
        <v/>
      </c>
      <c r="O242" s="86">
        <f>IF(BE242&lt;&gt;"",VLOOKUP(BE242,Parameters!$A$22:$C$26,3),0)</f>
        <v>0</v>
      </c>
      <c r="P242" s="86">
        <f>IF(BE242&lt;&gt;"",VLOOKUP(BE242,Parameters!$A$22:$D$26,4),0)</f>
        <v>0</v>
      </c>
      <c r="Q242" s="190">
        <f t="shared" si="91"/>
        <v>0</v>
      </c>
      <c r="R242" s="159">
        <f t="shared" si="92"/>
        <v>0</v>
      </c>
      <c r="S242" s="191">
        <f>IF(M242=0,0,IF(BE242&lt;Parameters!$B$28,"Not Cap.",BR242))</f>
        <v>0</v>
      </c>
      <c r="T242" s="109"/>
      <c r="U242" s="110"/>
      <c r="AA242" s="25"/>
      <c r="AB242" s="260" t="str">
        <f t="shared" si="93"/>
        <v/>
      </c>
      <c r="AC242" s="261" t="str">
        <f t="shared" si="94"/>
        <v/>
      </c>
      <c r="AD242" s="261" t="str">
        <f>IF(H242&lt;=Parameters!$H$32,N242,"Not S.L.")</f>
        <v/>
      </c>
      <c r="AE242" s="261" t="str">
        <f t="shared" si="95"/>
        <v/>
      </c>
      <c r="AF242" s="25"/>
      <c r="AG242" s="25"/>
      <c r="AH242" s="25"/>
      <c r="AI242" s="25"/>
      <c r="AJ242" s="25"/>
      <c r="AK242" s="25"/>
      <c r="AL242" s="25"/>
      <c r="AM242" s="25"/>
      <c r="AN242" s="25"/>
      <c r="AO242" s="25"/>
      <c r="AP242" s="25"/>
      <c r="AQ242" s="25"/>
      <c r="AR242" s="25"/>
      <c r="AS242" s="25"/>
      <c r="AT242" s="25"/>
      <c r="AU242" s="25"/>
      <c r="AV242" s="25"/>
      <c r="AW242" s="25"/>
      <c r="AX242" s="25"/>
      <c r="AY242" s="25"/>
      <c r="AZ242" s="25"/>
      <c r="BA242" s="25"/>
      <c r="BC242" s="42" t="str">
        <f>IF(E242="F",(A242*D242),IF(E242="c",(J242*((100+Parameters!$C$13)/100)^M242),IF(E242="h",(J242*((100+Parameters!$C$13)/100)^M242),"")))</f>
        <v/>
      </c>
      <c r="BD242" s="231"/>
      <c r="BE242" s="144" t="str">
        <f>IF(E242="F",(A242*D242*F242),IF(E242="c",(A242*D242*F242*((100+Parameters!$C$13)/100)^M242),""))</f>
        <v/>
      </c>
      <c r="BF242" s="69">
        <f t="shared" si="96"/>
        <v>0</v>
      </c>
      <c r="BG242" s="1"/>
      <c r="BH242" s="2">
        <f t="shared" si="97"/>
        <v>0</v>
      </c>
      <c r="BI242" s="2">
        <f t="shared" si="98"/>
        <v>0</v>
      </c>
      <c r="BJ242" s="2">
        <f t="shared" si="99"/>
        <v>0</v>
      </c>
      <c r="BK242" s="2"/>
      <c r="BL242" s="164"/>
      <c r="BM242" s="164"/>
      <c r="BN242" s="164"/>
      <c r="BO242" s="164"/>
      <c r="BP242" s="164"/>
      <c r="BQ242" s="164"/>
      <c r="BR242" s="237">
        <f>IF(A242="",0,((PMT(Parameters!$C$11/100,M242,,(N242*O242))*-1)-(R242/M242)))</f>
        <v>0</v>
      </c>
    </row>
    <row r="243" spans="1:85" s="3" customFormat="1" ht="14.25" customHeight="1" x14ac:dyDescent="0.25">
      <c r="A243" s="193"/>
      <c r="B243" s="93"/>
      <c r="C243" s="87"/>
      <c r="D243" s="111"/>
      <c r="E243" s="234"/>
      <c r="F243" s="235"/>
      <c r="G243" s="107"/>
      <c r="H243" s="108"/>
      <c r="I243" s="92" t="str">
        <f t="shared" si="88"/>
        <v/>
      </c>
      <c r="J243" s="92" t="str">
        <f>IF(E243="H",(G243*F243*((100+Parameters!$C$12)/100)^I243),IF(E243="C",(A243*D243*F243),IF(E243="F",(A243*D243*F243*((100-Parameters!$C$13)/100)^M243),"")))</f>
        <v/>
      </c>
      <c r="K243" s="92" t="str">
        <f t="shared" si="89"/>
        <v/>
      </c>
      <c r="L243" s="92"/>
      <c r="M243" s="91"/>
      <c r="N243" s="92" t="str">
        <f t="shared" si="90"/>
        <v/>
      </c>
      <c r="O243" s="86">
        <f>IF(BE243&lt;&gt;"",VLOOKUP(BE243,Parameters!$A$22:$C$26,3),0)</f>
        <v>0</v>
      </c>
      <c r="P243" s="86">
        <f>IF(BE243&lt;&gt;"",VLOOKUP(BE243,Parameters!$A$22:$D$26,4),0)</f>
        <v>0</v>
      </c>
      <c r="Q243" s="190">
        <f t="shared" si="91"/>
        <v>0</v>
      </c>
      <c r="R243" s="159">
        <f t="shared" si="92"/>
        <v>0</v>
      </c>
      <c r="S243" s="191">
        <f>IF(M243=0,0,IF(BE243&lt;Parameters!$B$28,"Not Cap.",BR243))</f>
        <v>0</v>
      </c>
      <c r="T243" s="109"/>
      <c r="U243" s="110"/>
      <c r="AA243" s="25"/>
      <c r="AB243" s="260" t="str">
        <f t="shared" si="93"/>
        <v/>
      </c>
      <c r="AC243" s="261" t="str">
        <f t="shared" si="94"/>
        <v/>
      </c>
      <c r="AD243" s="261" t="str">
        <f>IF(H243&lt;=Parameters!$H$32,N243,"Not S.L.")</f>
        <v/>
      </c>
      <c r="AE243" s="261" t="str">
        <f t="shared" si="95"/>
        <v/>
      </c>
      <c r="AF243" s="25"/>
      <c r="AG243" s="25"/>
      <c r="AH243" s="25"/>
      <c r="AI243" s="25"/>
      <c r="AJ243" s="25"/>
      <c r="AK243" s="25"/>
      <c r="AL243" s="25"/>
      <c r="AM243" s="25"/>
      <c r="AN243" s="25"/>
      <c r="AO243" s="25"/>
      <c r="AP243" s="25"/>
      <c r="AQ243" s="25"/>
      <c r="AR243" s="25"/>
      <c r="AS243" s="25"/>
      <c r="AT243" s="25"/>
      <c r="AU243" s="25"/>
      <c r="AV243" s="25"/>
      <c r="AW243" s="25"/>
      <c r="AX243" s="25"/>
      <c r="AY243" s="25"/>
      <c r="AZ243" s="25"/>
      <c r="BA243" s="25"/>
      <c r="BC243" s="42" t="str">
        <f>IF(E243="F",(A243*D243),IF(E243="c",(J243*((100+Parameters!$C$13)/100)^M243),IF(E243="h",(J243*((100+Parameters!$C$13)/100)^M243),"")))</f>
        <v/>
      </c>
      <c r="BD243" s="231"/>
      <c r="BE243" s="144" t="str">
        <f>IF(E243="F",(A243*D243*F243),IF(E243="c",(A243*D243*F243*((100+Parameters!$C$13)/100)^M243),""))</f>
        <v/>
      </c>
      <c r="BF243" s="69">
        <f t="shared" si="96"/>
        <v>0</v>
      </c>
      <c r="BG243" s="1"/>
      <c r="BH243" s="2">
        <f t="shared" si="97"/>
        <v>0</v>
      </c>
      <c r="BI243" s="2">
        <f t="shared" si="98"/>
        <v>0</v>
      </c>
      <c r="BJ243" s="2">
        <f t="shared" si="99"/>
        <v>0</v>
      </c>
      <c r="BK243" s="2"/>
      <c r="BL243" s="164"/>
      <c r="BM243" s="164"/>
      <c r="BN243" s="164"/>
      <c r="BO243" s="164"/>
      <c r="BP243" s="164"/>
      <c r="BQ243" s="164"/>
      <c r="BR243" s="237">
        <f>IF(A243="",0,((PMT(Parameters!$C$11/100,M243,,(N243*O243))*-1)-(R243/M243)))</f>
        <v>0</v>
      </c>
    </row>
    <row r="244" spans="1:85" s="3" customFormat="1" ht="14.25" customHeight="1" x14ac:dyDescent="0.25">
      <c r="A244" s="193"/>
      <c r="B244" s="93"/>
      <c r="C244" s="87"/>
      <c r="D244" s="111"/>
      <c r="E244" s="234"/>
      <c r="F244" s="235"/>
      <c r="G244" s="107"/>
      <c r="H244" s="108"/>
      <c r="I244" s="92" t="str">
        <f t="shared" si="88"/>
        <v/>
      </c>
      <c r="J244" s="92" t="str">
        <f>IF(E244="H",(G244*F244*((100+Parameters!$C$12)/100)^I244),IF(E244="C",(A244*D244*F244),IF(E244="F",(A244*D244*F244*((100-Parameters!$C$13)/100)^M244),"")))</f>
        <v/>
      </c>
      <c r="K244" s="92" t="str">
        <f t="shared" si="89"/>
        <v/>
      </c>
      <c r="L244" s="92"/>
      <c r="M244" s="91"/>
      <c r="N244" s="92" t="str">
        <f t="shared" si="90"/>
        <v/>
      </c>
      <c r="O244" s="86">
        <f>IF(BE244&lt;&gt;"",VLOOKUP(BE244,Parameters!$A$22:$C$26,3),0)</f>
        <v>0</v>
      </c>
      <c r="P244" s="86">
        <f>IF(BE244&lt;&gt;"",VLOOKUP(BE244,Parameters!$A$22:$D$26,4),0)</f>
        <v>0</v>
      </c>
      <c r="Q244" s="190">
        <f t="shared" si="91"/>
        <v>0</v>
      </c>
      <c r="R244" s="159">
        <f t="shared" si="92"/>
        <v>0</v>
      </c>
      <c r="S244" s="191">
        <f>IF(M244=0,0,IF(BE244&lt;Parameters!$B$28,"Not Cap.",BR244))</f>
        <v>0</v>
      </c>
      <c r="T244" s="109"/>
      <c r="U244" s="110"/>
      <c r="AA244" s="25"/>
      <c r="AB244" s="260" t="str">
        <f t="shared" si="93"/>
        <v/>
      </c>
      <c r="AC244" s="261" t="str">
        <f t="shared" si="94"/>
        <v/>
      </c>
      <c r="AD244" s="261" t="str">
        <f>IF(H244&lt;=Parameters!$H$32,N244,"Not S.L.")</f>
        <v/>
      </c>
      <c r="AE244" s="261" t="str">
        <f t="shared" si="95"/>
        <v/>
      </c>
      <c r="AF244" s="25"/>
      <c r="AG244" s="25"/>
      <c r="AH244" s="25"/>
      <c r="AI244" s="25"/>
      <c r="AJ244" s="25"/>
      <c r="AK244" s="25"/>
      <c r="AL244" s="25"/>
      <c r="AM244" s="25"/>
      <c r="AN244" s="25"/>
      <c r="AO244" s="25"/>
      <c r="AP244" s="25"/>
      <c r="AQ244" s="25"/>
      <c r="AR244" s="25"/>
      <c r="AS244" s="25"/>
      <c r="AT244" s="25"/>
      <c r="AU244" s="25"/>
      <c r="AV244" s="25"/>
      <c r="AW244" s="25"/>
      <c r="AX244" s="25"/>
      <c r="AY244" s="25"/>
      <c r="AZ244" s="25"/>
      <c r="BA244" s="25"/>
      <c r="BC244" s="42" t="str">
        <f>IF(E244="F",(A244*D244),IF(E244="c",(J244*((100+Parameters!$C$13)/100)^M244),IF(E244="h",(J244*((100+Parameters!$C$13)/100)^M244),"")))</f>
        <v/>
      </c>
      <c r="BD244" s="231"/>
      <c r="BE244" s="144" t="str">
        <f>IF(E244="F",(A244*D244*F244),IF(E244="c",(A244*D244*F244*((100+Parameters!$C$13)/100)^M244),""))</f>
        <v/>
      </c>
      <c r="BF244" s="69">
        <f t="shared" si="96"/>
        <v>0</v>
      </c>
      <c r="BG244" s="1"/>
      <c r="BH244" s="2">
        <f t="shared" si="97"/>
        <v>0</v>
      </c>
      <c r="BI244" s="2">
        <f t="shared" si="98"/>
        <v>0</v>
      </c>
      <c r="BJ244" s="2">
        <f t="shared" si="99"/>
        <v>0</v>
      </c>
      <c r="BK244" s="2"/>
      <c r="BL244" s="164"/>
      <c r="BM244" s="164"/>
      <c r="BN244" s="164"/>
      <c r="BO244" s="164"/>
      <c r="BP244" s="164"/>
      <c r="BQ244" s="164"/>
      <c r="BR244" s="237">
        <f>IF(A244="",0,((PMT(Parameters!$C$11/100,M244,,(N244*O244))*-1)-(R244/M244)))</f>
        <v>0</v>
      </c>
    </row>
    <row r="245" spans="1:85" s="3" customFormat="1" ht="14.25" customHeight="1" x14ac:dyDescent="0.25">
      <c r="A245" s="193"/>
      <c r="B245" s="93"/>
      <c r="C245" s="87"/>
      <c r="D245" s="111"/>
      <c r="E245" s="234"/>
      <c r="F245" s="235"/>
      <c r="G245" s="107"/>
      <c r="H245" s="108"/>
      <c r="I245" s="92" t="str">
        <f t="shared" si="88"/>
        <v/>
      </c>
      <c r="J245" s="92" t="str">
        <f>IF(E245="H",(G245*F245*((100+Parameters!$C$12)/100)^I245),IF(E245="C",(A245*D245*F245),IF(E245="F",(A245*D245*F245*((100-Parameters!$C$13)/100)^M245),"")))</f>
        <v/>
      </c>
      <c r="K245" s="92" t="str">
        <f t="shared" si="89"/>
        <v/>
      </c>
      <c r="L245" s="92"/>
      <c r="M245" s="91"/>
      <c r="N245" s="92" t="str">
        <f t="shared" si="90"/>
        <v/>
      </c>
      <c r="O245" s="86">
        <f>IF(BE245&lt;&gt;"",VLOOKUP(BE245,Parameters!$A$22:$C$26,3),0)</f>
        <v>0</v>
      </c>
      <c r="P245" s="86">
        <f>IF(BE245&lt;&gt;"",VLOOKUP(BE245,Parameters!$A$22:$D$26,4),0)</f>
        <v>0</v>
      </c>
      <c r="Q245" s="190">
        <f t="shared" si="91"/>
        <v>0</v>
      </c>
      <c r="R245" s="159">
        <f t="shared" si="92"/>
        <v>0</v>
      </c>
      <c r="S245" s="191">
        <f>IF(M245=0,0,IF(BE245&lt;Parameters!$B$28,"Not Cap.",BR245))</f>
        <v>0</v>
      </c>
      <c r="T245" s="109"/>
      <c r="U245" s="110"/>
      <c r="AA245" s="25"/>
      <c r="AB245" s="260" t="str">
        <f t="shared" si="93"/>
        <v/>
      </c>
      <c r="AC245" s="261" t="str">
        <f t="shared" si="94"/>
        <v/>
      </c>
      <c r="AD245" s="261" t="str">
        <f>IF(H245&lt;=Parameters!$H$32,N245,"Not S.L.")</f>
        <v/>
      </c>
      <c r="AE245" s="261" t="str">
        <f t="shared" si="95"/>
        <v/>
      </c>
      <c r="AF245" s="25"/>
      <c r="AG245" s="25"/>
      <c r="AH245" s="25"/>
      <c r="AI245" s="25"/>
      <c r="AJ245" s="25"/>
      <c r="AK245" s="25"/>
      <c r="AL245" s="25"/>
      <c r="AM245" s="25"/>
      <c r="AN245" s="25"/>
      <c r="AO245" s="25"/>
      <c r="AP245" s="25"/>
      <c r="AQ245" s="25"/>
      <c r="AR245" s="25"/>
      <c r="AS245" s="25"/>
      <c r="AT245" s="25"/>
      <c r="AU245" s="25"/>
      <c r="AV245" s="25"/>
      <c r="AW245" s="25"/>
      <c r="AX245" s="25"/>
      <c r="AY245" s="25"/>
      <c r="AZ245" s="25"/>
      <c r="BA245" s="25"/>
      <c r="BC245" s="42" t="str">
        <f>IF(E245="F",(A245*D245),IF(E245="c",(J245*((100+Parameters!$C$13)/100)^M245),IF(E245="h",(J245*((100+Parameters!$C$13)/100)^M245),"")))</f>
        <v/>
      </c>
      <c r="BD245" s="231"/>
      <c r="BE245" s="144" t="str">
        <f>IF(E245="F",(A245*D245*F245),IF(E245="c",(A245*D245*F245*((100+Parameters!$C$13)/100)^M245),""))</f>
        <v/>
      </c>
      <c r="BF245" s="69">
        <f t="shared" si="96"/>
        <v>0</v>
      </c>
      <c r="BG245" s="1"/>
      <c r="BH245" s="2">
        <f t="shared" si="97"/>
        <v>0</v>
      </c>
      <c r="BI245" s="2">
        <f t="shared" si="98"/>
        <v>0</v>
      </c>
      <c r="BJ245" s="2">
        <f t="shared" si="99"/>
        <v>0</v>
      </c>
      <c r="BK245" s="2"/>
      <c r="BL245" s="164"/>
      <c r="BM245" s="164"/>
      <c r="BN245" s="164"/>
      <c r="BO245" s="164"/>
      <c r="BP245" s="164"/>
      <c r="BQ245" s="164"/>
      <c r="BR245" s="237">
        <f>IF(A245="",0,((PMT(Parameters!$C$11/100,M245,,(N245*O245))*-1)-(R245/M245)))</f>
        <v>0</v>
      </c>
    </row>
    <row r="246" spans="1:85" s="3" customFormat="1" ht="14.25" customHeight="1" x14ac:dyDescent="0.25">
      <c r="A246" s="193"/>
      <c r="B246" s="93"/>
      <c r="C246" s="87"/>
      <c r="D246" s="111"/>
      <c r="E246" s="234"/>
      <c r="F246" s="235"/>
      <c r="G246" s="107"/>
      <c r="H246" s="108"/>
      <c r="I246" s="92" t="str">
        <f t="shared" si="88"/>
        <v/>
      </c>
      <c r="J246" s="92" t="str">
        <f>IF(E246="H",(G246*F246*((100+Parameters!$C$12)/100)^I246),IF(E246="C",(A246*D246*F246),IF(E246="F",(A246*D246*F246*((100-Parameters!$C$13)/100)^M246),"")))</f>
        <v/>
      </c>
      <c r="K246" s="92" t="str">
        <f t="shared" si="89"/>
        <v/>
      </c>
      <c r="L246" s="92"/>
      <c r="M246" s="91"/>
      <c r="N246" s="92" t="str">
        <f t="shared" si="90"/>
        <v/>
      </c>
      <c r="O246" s="86">
        <f>IF(BE246&lt;&gt;"",VLOOKUP(BE246,Parameters!$A$22:$C$26,3),0)</f>
        <v>0</v>
      </c>
      <c r="P246" s="86">
        <f>IF(BE246&lt;&gt;"",VLOOKUP(BE246,Parameters!$A$22:$D$26,4),0)</f>
        <v>0</v>
      </c>
      <c r="Q246" s="190">
        <f t="shared" si="91"/>
        <v>0</v>
      </c>
      <c r="R246" s="159">
        <f t="shared" si="92"/>
        <v>0</v>
      </c>
      <c r="S246" s="191">
        <f>IF(M246=0,0,IF(BE246&lt;Parameters!$B$28,"Not Cap.",BR246))</f>
        <v>0</v>
      </c>
      <c r="T246" s="109"/>
      <c r="U246" s="110"/>
      <c r="AA246" s="25"/>
      <c r="AB246" s="260" t="str">
        <f t="shared" si="93"/>
        <v/>
      </c>
      <c r="AC246" s="261" t="str">
        <f t="shared" si="94"/>
        <v/>
      </c>
      <c r="AD246" s="261" t="str">
        <f>IF(H246&lt;=Parameters!$H$32,N246,"Not S.L.")</f>
        <v/>
      </c>
      <c r="AE246" s="261" t="str">
        <f t="shared" si="95"/>
        <v/>
      </c>
      <c r="AF246" s="25"/>
      <c r="AG246" s="25"/>
      <c r="AH246" s="25"/>
      <c r="AI246" s="25"/>
      <c r="AJ246" s="25"/>
      <c r="AK246" s="25"/>
      <c r="AL246" s="25"/>
      <c r="AM246" s="25"/>
      <c r="AN246" s="25"/>
      <c r="AO246" s="25"/>
      <c r="AP246" s="25"/>
      <c r="AQ246" s="25"/>
      <c r="AR246" s="25"/>
      <c r="AS246" s="25"/>
      <c r="AT246" s="25"/>
      <c r="AU246" s="25"/>
      <c r="AV246" s="25"/>
      <c r="AW246" s="25"/>
      <c r="AX246" s="25"/>
      <c r="AY246" s="25"/>
      <c r="AZ246" s="25"/>
      <c r="BA246" s="25"/>
      <c r="BC246" s="42" t="str">
        <f>IF(E246="F",(A246*D246),IF(E246="c",(J246*((100+Parameters!$C$13)/100)^M246),IF(E246="h",(J246*((100+Parameters!$C$13)/100)^M246),"")))</f>
        <v/>
      </c>
      <c r="BD246" s="231"/>
      <c r="BE246" s="144" t="str">
        <f>IF(E246="F",(A246*D246*F246),IF(E246="c",(A246*D246*F246*((100+Parameters!$C$13)/100)^M246),""))</f>
        <v/>
      </c>
      <c r="BF246" s="69">
        <f t="shared" si="96"/>
        <v>0</v>
      </c>
      <c r="BG246" s="1"/>
      <c r="BH246" s="2">
        <f t="shared" si="97"/>
        <v>0</v>
      </c>
      <c r="BI246" s="2">
        <f t="shared" si="98"/>
        <v>0</v>
      </c>
      <c r="BJ246" s="2">
        <f t="shared" si="99"/>
        <v>0</v>
      </c>
      <c r="BK246" s="2"/>
      <c r="BL246" s="164"/>
      <c r="BM246" s="164"/>
      <c r="BN246" s="164"/>
      <c r="BO246" s="164"/>
      <c r="BP246" s="164"/>
      <c r="BQ246" s="164"/>
      <c r="BR246" s="237">
        <f>IF(A246="",0,((PMT(Parameters!$C$11/100,M246,,(N246*O246))*-1)-(R246/M246)))</f>
        <v>0</v>
      </c>
    </row>
    <row r="247" spans="1:85" s="3" customFormat="1" ht="14.25" customHeight="1" thickBot="1" x14ac:dyDescent="0.3">
      <c r="A247" s="275"/>
      <c r="B247" s="201"/>
      <c r="C247" s="238"/>
      <c r="D247" s="112"/>
      <c r="E247" s="234"/>
      <c r="F247" s="235"/>
      <c r="G247" s="113"/>
      <c r="H247" s="114"/>
      <c r="I247" s="92" t="str">
        <f t="shared" si="88"/>
        <v/>
      </c>
      <c r="J247" s="92" t="str">
        <f>IF(E247="H",(G247*F247*((100+Parameters!$C$12)/100)^I247),IF(E247="C",(A247*D247*F247),IF(E247="F",(A247*D247*F247*((100-Parameters!$C$13)/100)^M247),"")))</f>
        <v/>
      </c>
      <c r="K247" s="92" t="str">
        <f t="shared" si="89"/>
        <v/>
      </c>
      <c r="L247" s="324"/>
      <c r="M247" s="115"/>
      <c r="N247" s="92" t="str">
        <f t="shared" si="90"/>
        <v/>
      </c>
      <c r="O247" s="86">
        <f>IF(BE247&lt;&gt;"",VLOOKUP(BE247,Parameters!$A$22:$C$26,3),0)</f>
        <v>0</v>
      </c>
      <c r="P247" s="86">
        <f>IF(BE247&lt;&gt;"",VLOOKUP(BE247,Parameters!$A$22:$D$26,4),0)</f>
        <v>0</v>
      </c>
      <c r="Q247" s="190">
        <f t="shared" si="91"/>
        <v>0</v>
      </c>
      <c r="R247" s="159">
        <f t="shared" si="92"/>
        <v>0</v>
      </c>
      <c r="S247" s="191">
        <f>IF(M247=0,0,IF(BE247&lt;Parameters!$B$28,"Not Cap.",BR247))</f>
        <v>0</v>
      </c>
      <c r="T247" s="109"/>
      <c r="U247" s="110"/>
      <c r="AA247" s="25"/>
      <c r="AB247" s="260" t="str">
        <f t="shared" si="93"/>
        <v/>
      </c>
      <c r="AC247" s="261" t="str">
        <f t="shared" si="94"/>
        <v/>
      </c>
      <c r="AD247" s="261" t="str">
        <f>IF(H247&lt;=Parameters!$H$32,N247,"Not S.L.")</f>
        <v/>
      </c>
      <c r="AE247" s="261" t="str">
        <f t="shared" si="95"/>
        <v/>
      </c>
      <c r="AF247" s="25"/>
      <c r="AG247" s="25"/>
      <c r="AH247" s="25"/>
      <c r="AI247" s="25"/>
      <c r="AJ247" s="25"/>
      <c r="AK247" s="25"/>
      <c r="AL247" s="25"/>
      <c r="AM247" s="25"/>
      <c r="AN247" s="25"/>
      <c r="AO247" s="25"/>
      <c r="AP247" s="25"/>
      <c r="AQ247" s="25"/>
      <c r="AR247" s="25"/>
      <c r="AS247" s="25"/>
      <c r="AT247" s="25"/>
      <c r="AU247" s="25"/>
      <c r="AV247" s="25"/>
      <c r="AW247" s="25"/>
      <c r="AX247" s="25"/>
      <c r="AY247" s="25"/>
      <c r="AZ247" s="25"/>
      <c r="BA247" s="25"/>
      <c r="BC247" s="42"/>
      <c r="BD247" s="231"/>
      <c r="BE247" s="144" t="str">
        <f>IF(E247="F",(A247*D247*F247),IF(E247="c",(A247*D247*F247*((100+Parameters!$C$13)/100)^M247),""))</f>
        <v/>
      </c>
      <c r="BF247" s="69">
        <f t="shared" si="96"/>
        <v>0</v>
      </c>
      <c r="BG247" s="1"/>
      <c r="BH247" s="2">
        <f t="shared" si="97"/>
        <v>0</v>
      </c>
      <c r="BI247" s="2">
        <f t="shared" si="98"/>
        <v>0</v>
      </c>
      <c r="BJ247" s="2">
        <f t="shared" si="99"/>
        <v>0</v>
      </c>
      <c r="BK247" s="2"/>
      <c r="BL247" s="164"/>
      <c r="BM247" s="164"/>
      <c r="BN247" s="164"/>
      <c r="BO247" s="164"/>
      <c r="BP247" s="164"/>
      <c r="BQ247" s="164"/>
      <c r="BR247" s="237">
        <f>IF(A247="",0,((PMT(Parameters!$C$11/100,M247,,(N247*O247))*-1)-(R247/M247)))</f>
        <v>0</v>
      </c>
    </row>
    <row r="248" spans="1:85" s="121" customFormat="1" ht="14.25" customHeight="1" thickBot="1" x14ac:dyDescent="0.25">
      <c r="A248" s="276"/>
      <c r="B248" s="116" t="str">
        <f>CONCATENATE("Subtotal ",B212)</f>
        <v>Subtotal Replacement of Funded Project Assets</v>
      </c>
      <c r="C248" s="117"/>
      <c r="D248" s="118"/>
      <c r="E248" s="119"/>
      <c r="F248" s="119"/>
      <c r="G248" s="170"/>
      <c r="H248" s="170"/>
      <c r="I248" s="170"/>
      <c r="J248" s="171">
        <f>SUM(J213:J247)</f>
        <v>0</v>
      </c>
      <c r="K248" s="170"/>
      <c r="L248" s="170"/>
      <c r="M248" s="172"/>
      <c r="N248" s="173">
        <f>SUM(N213:N247)</f>
        <v>0</v>
      </c>
      <c r="O248" s="161">
        <f>IF($BK$248=0,0,BH248/$BK$248)</f>
        <v>0</v>
      </c>
      <c r="P248" s="161">
        <f>IF($BK$248=0,0,BI248/$BK$248)</f>
        <v>0</v>
      </c>
      <c r="Q248" s="161">
        <f>IF($BK$248=0,0,BJ248/$BK$248)</f>
        <v>0</v>
      </c>
      <c r="R248" s="120"/>
      <c r="S248" s="137">
        <f>SUM(S213:S247)</f>
        <v>0</v>
      </c>
      <c r="T248" s="39"/>
      <c r="U248" s="169"/>
      <c r="V248" s="25"/>
      <c r="W248" s="25"/>
      <c r="X248" s="25"/>
      <c r="Y248" s="25"/>
      <c r="Z248" s="25"/>
      <c r="AA248" s="25"/>
      <c r="AB248" s="107" t="s">
        <v>97</v>
      </c>
      <c r="AC248" s="107"/>
      <c r="AD248" s="264">
        <f>SUM(AD213:AD247)</f>
        <v>0</v>
      </c>
      <c r="AE248" s="264">
        <f>SUM(AE213:AE247)</f>
        <v>0</v>
      </c>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42"/>
      <c r="BD248" s="239"/>
      <c r="BE248" s="240"/>
      <c r="BF248" s="175">
        <f>SUM(BF213:BF247)</f>
        <v>0</v>
      </c>
      <c r="BG248" s="175">
        <f t="shared" ref="BG248:BJ248" si="100">SUM(BG213:BG247)</f>
        <v>0</v>
      </c>
      <c r="BH248" s="175">
        <f t="shared" si="100"/>
        <v>0</v>
      </c>
      <c r="BI248" s="175">
        <f t="shared" si="100"/>
        <v>0</v>
      </c>
      <c r="BJ248" s="175">
        <f t="shared" si="100"/>
        <v>0</v>
      </c>
      <c r="BK248" s="175">
        <f>SUM(BH248:BJ248)</f>
        <v>0</v>
      </c>
      <c r="BL248" s="175">
        <f t="shared" ref="BL248" si="101">SUM(BL213:BL247)</f>
        <v>0</v>
      </c>
      <c r="BM248" s="175">
        <f t="shared" ref="BM248" si="102">SUM(BM213:BM247)</f>
        <v>0</v>
      </c>
      <c r="BN248" s="175">
        <f t="shared" ref="BN248" si="103">SUM(BN213:BN247)</f>
        <v>0</v>
      </c>
      <c r="BO248" s="175">
        <f t="shared" ref="BO248" si="104">SUM(BO213:BO247)</f>
        <v>0</v>
      </c>
      <c r="BP248" s="175">
        <f t="shared" ref="BP248" si="105">SUM(BP213:BP247)</f>
        <v>0</v>
      </c>
      <c r="BQ248" s="175">
        <f t="shared" ref="BQ248" si="106">SUM(BQ213:BQ247)</f>
        <v>0</v>
      </c>
      <c r="BR248" s="175">
        <f t="shared" ref="BR248" si="107">SUM(BR213:BR247)</f>
        <v>0</v>
      </c>
      <c r="BS248" s="25"/>
      <c r="BT248" s="25"/>
      <c r="BU248" s="25"/>
      <c r="BV248" s="25"/>
      <c r="BW248" s="25"/>
      <c r="BX248" s="25"/>
      <c r="BY248" s="25"/>
      <c r="BZ248" s="25"/>
      <c r="CA248" s="25"/>
      <c r="CB248" s="25"/>
      <c r="CC248" s="25"/>
      <c r="CD248" s="25"/>
      <c r="CE248" s="25"/>
      <c r="CF248" s="25"/>
    </row>
    <row r="249" spans="1:85" s="3" customFormat="1" ht="15.6" customHeight="1" x14ac:dyDescent="0.2">
      <c r="A249" s="277"/>
      <c r="B249" s="122"/>
      <c r="C249" s="123"/>
      <c r="D249" s="124"/>
      <c r="E249" s="125"/>
      <c r="F249" s="125"/>
      <c r="G249" s="25"/>
      <c r="H249" s="25"/>
      <c r="I249" s="25"/>
      <c r="J249" s="38"/>
      <c r="K249" s="25"/>
      <c r="L249" s="25"/>
      <c r="M249" s="1"/>
      <c r="N249" s="38"/>
      <c r="O249" s="1"/>
      <c r="P249" s="1"/>
      <c r="Q249" s="45" t="str">
        <f>CONCATENATE("Enter Existing Reserves for ",B212)</f>
        <v>Enter Existing Reserves for Replacement of Funded Project Assets</v>
      </c>
      <c r="R249" s="38"/>
      <c r="S249" s="38"/>
      <c r="T249" s="39"/>
      <c r="U249" s="169"/>
      <c r="V249" s="25"/>
      <c r="W249" s="25"/>
      <c r="X249" s="25"/>
      <c r="Y249" s="25"/>
      <c r="Z249" s="25"/>
      <c r="AA249" s="25"/>
      <c r="AB249" s="25"/>
      <c r="AC249" s="25"/>
      <c r="AD249" s="265"/>
      <c r="AE249" s="265"/>
      <c r="AF249" s="25"/>
      <c r="AG249" s="25"/>
      <c r="AH249" s="25"/>
      <c r="AI249" s="25"/>
      <c r="AJ249" s="25"/>
      <c r="AK249" s="25"/>
      <c r="AL249" s="25"/>
      <c r="AM249" s="25"/>
      <c r="AN249" s="25"/>
      <c r="AO249" s="25"/>
      <c r="AP249" s="25"/>
      <c r="AQ249" s="25"/>
      <c r="AR249" s="25"/>
      <c r="AS249" s="25"/>
      <c r="AT249" s="25"/>
      <c r="AU249" s="25"/>
      <c r="AV249" s="25"/>
      <c r="AW249" s="25"/>
      <c r="AX249" s="25"/>
      <c r="AY249" s="25"/>
      <c r="AZ249" s="25"/>
      <c r="BA249" s="25"/>
      <c r="BB249" s="25"/>
      <c r="BC249" s="42"/>
      <c r="BD249" s="42"/>
      <c r="BE249" s="25"/>
      <c r="BF249" s="25"/>
      <c r="BG249" s="25"/>
      <c r="BH249" s="25"/>
      <c r="BI249" s="25"/>
      <c r="BJ249" s="42"/>
      <c r="BK249" s="25"/>
      <c r="BL249" s="25"/>
      <c r="BM249" s="25"/>
      <c r="BN249" s="25"/>
      <c r="BO249" s="25"/>
      <c r="BP249" s="25"/>
      <c r="BQ249" s="25"/>
      <c r="BR249" s="25"/>
      <c r="BS249" s="25"/>
      <c r="BT249" s="25"/>
      <c r="BU249" s="25"/>
      <c r="BV249" s="25"/>
      <c r="BW249" s="25"/>
      <c r="BX249" s="25"/>
      <c r="BY249" s="25"/>
      <c r="BZ249" s="25"/>
      <c r="CA249" s="25"/>
      <c r="CB249" s="25"/>
      <c r="CC249" s="25"/>
      <c r="CD249" s="25"/>
      <c r="CE249" s="25"/>
      <c r="CF249" s="25"/>
    </row>
    <row r="250" spans="1:85" s="3" customFormat="1" ht="15.6" customHeight="1" thickBot="1" x14ac:dyDescent="0.25">
      <c r="A250" s="277"/>
      <c r="B250" s="122"/>
      <c r="C250" s="123"/>
      <c r="D250" s="124"/>
      <c r="E250" s="125"/>
      <c r="F250" s="125"/>
      <c r="G250" s="25"/>
      <c r="H250" s="25"/>
      <c r="I250" s="25"/>
      <c r="J250" s="38"/>
      <c r="K250" s="25"/>
      <c r="L250" s="25"/>
      <c r="M250" s="1"/>
      <c r="N250" s="38"/>
      <c r="O250" s="1"/>
      <c r="P250" s="1"/>
      <c r="Q250" s="25"/>
      <c r="R250" s="38"/>
      <c r="S250" s="38"/>
      <c r="T250" s="39"/>
      <c r="U250" s="169"/>
      <c r="V250" s="25"/>
      <c r="W250" s="25"/>
      <c r="X250" s="25"/>
      <c r="Y250" s="25"/>
      <c r="Z250" s="25"/>
      <c r="AA250" s="25"/>
      <c r="AB250" s="25" t="s">
        <v>98</v>
      </c>
      <c r="AC250" s="25"/>
      <c r="AD250" s="264">
        <f ca="1">AD248+AD209</f>
        <v>11307.574649949536</v>
      </c>
      <c r="AE250" s="264">
        <f ca="1">AE248+AE209</f>
        <v>753.83830999663576</v>
      </c>
      <c r="AF250" s="25"/>
      <c r="AG250" s="25"/>
      <c r="AH250" s="25"/>
      <c r="AI250" s="25"/>
      <c r="AJ250" s="25"/>
      <c r="AK250" s="25"/>
      <c r="AL250" s="25"/>
      <c r="AM250" s="25"/>
      <c r="AN250" s="25"/>
      <c r="AO250" s="25"/>
      <c r="AP250" s="25"/>
      <c r="AQ250" s="25"/>
      <c r="AR250" s="25"/>
      <c r="AS250" s="25"/>
      <c r="AT250" s="25"/>
      <c r="AU250" s="25"/>
      <c r="AV250" s="25"/>
      <c r="AW250" s="25"/>
      <c r="AX250" s="25"/>
      <c r="AY250" s="25"/>
      <c r="AZ250" s="25"/>
      <c r="BA250" s="25"/>
      <c r="BB250" s="25"/>
      <c r="BC250" s="42"/>
      <c r="BD250" s="42"/>
      <c r="BE250" s="25"/>
      <c r="BF250" s="38"/>
      <c r="BG250" s="25"/>
      <c r="BH250" s="25"/>
      <c r="BI250" s="38"/>
      <c r="BJ250" s="42"/>
      <c r="BK250" s="25"/>
      <c r="BL250" s="25"/>
      <c r="BM250" s="25"/>
      <c r="BN250" s="25"/>
      <c r="BO250" s="25"/>
      <c r="BP250" s="25"/>
      <c r="BQ250" s="25"/>
      <c r="BR250" s="25"/>
      <c r="BS250" s="25"/>
      <c r="BT250" s="25"/>
      <c r="BU250" s="25"/>
      <c r="BV250" s="25"/>
      <c r="BW250" s="25"/>
      <c r="BX250" s="25"/>
      <c r="BY250" s="25"/>
      <c r="BZ250" s="25"/>
      <c r="CA250" s="25"/>
      <c r="CB250" s="25"/>
      <c r="CC250" s="25"/>
      <c r="CD250" s="25"/>
      <c r="CE250" s="25"/>
      <c r="CF250" s="25"/>
    </row>
    <row r="251" spans="1:85" s="25" customFormat="1" ht="52.5" customHeight="1" thickBot="1" x14ac:dyDescent="0.3">
      <c r="A251" s="278"/>
      <c r="B251" s="103" t="str">
        <f t="shared" ref="B251:S251" si="108">B7</f>
        <v>Asset</v>
      </c>
      <c r="C251" s="103" t="s">
        <v>30</v>
      </c>
      <c r="D251" s="104" t="str">
        <f>D211</f>
        <v>Unit Cost (Current or Future)</v>
      </c>
      <c r="E251" s="126" t="str">
        <f>E211</f>
        <v>Cost Type  (C, F)</v>
      </c>
      <c r="F251" s="126" t="str">
        <f>F211</f>
        <v>% Belonging to Water</v>
      </c>
      <c r="G251" s="103"/>
      <c r="H251" s="103"/>
      <c r="I251" s="103" t="s">
        <v>31</v>
      </c>
      <c r="J251" s="104" t="str">
        <f t="shared" si="108"/>
        <v>Estimated Current Cost</v>
      </c>
      <c r="K251" s="103"/>
      <c r="L251" s="103"/>
      <c r="M251" s="103"/>
      <c r="N251" s="104" t="str">
        <f t="shared" si="108"/>
        <v>Estimated Future Cost</v>
      </c>
      <c r="O251" s="105" t="str">
        <f t="shared" si="108"/>
        <v>Fund with Cash</v>
      </c>
      <c r="P251" s="103" t="str">
        <f t="shared" si="108"/>
        <v>Fund with Grant</v>
      </c>
      <c r="Q251" s="103" t="str">
        <f t="shared" si="108"/>
        <v>Fund with Loan</v>
      </c>
      <c r="R251" s="104" t="str">
        <f t="shared" si="108"/>
        <v>Existing Reserves</v>
      </c>
      <c r="S251" s="106" t="str">
        <f t="shared" si="108"/>
        <v>Annual Reserve Required</v>
      </c>
      <c r="T251" s="39"/>
      <c r="U251" s="169"/>
      <c r="AD251" s="266" t="str">
        <f>AD211</f>
        <v>Estimated Future Cost</v>
      </c>
      <c r="AE251" s="266" t="str">
        <f>AE211</f>
        <v>Annual Reserve Required</v>
      </c>
      <c r="BC251" s="42"/>
      <c r="BE251" s="40" t="s">
        <v>95</v>
      </c>
      <c r="BF251" s="38"/>
      <c r="BI251" s="38"/>
      <c r="BJ251" s="42"/>
    </row>
    <row r="252" spans="1:85" s="3" customFormat="1" ht="13.5" customHeight="1" x14ac:dyDescent="0.2">
      <c r="A252" s="274"/>
      <c r="B252" s="6" t="s">
        <v>53</v>
      </c>
      <c r="C252" s="14"/>
      <c r="D252" s="127"/>
      <c r="E252" s="128"/>
      <c r="F252" s="128"/>
      <c r="G252" s="129"/>
      <c r="H252" s="25"/>
      <c r="I252" s="25"/>
      <c r="J252" s="130"/>
      <c r="K252" s="25"/>
      <c r="L252" s="25"/>
      <c r="M252" s="1"/>
      <c r="N252" s="130"/>
      <c r="O252" s="1"/>
      <c r="P252" s="1"/>
      <c r="Q252" s="25"/>
      <c r="R252" s="38"/>
      <c r="S252" s="174"/>
      <c r="T252" s="39"/>
      <c r="U252" s="169"/>
      <c r="V252" s="25"/>
      <c r="W252" s="25"/>
      <c r="X252" s="25"/>
      <c r="Y252" s="25"/>
      <c r="Z252" s="25"/>
      <c r="AA252" s="25"/>
      <c r="AB252" s="25"/>
      <c r="AC252" s="25"/>
      <c r="AD252" s="25"/>
      <c r="AE252" s="25"/>
      <c r="AF252" s="25"/>
      <c r="AG252" s="25"/>
      <c r="AH252" s="25"/>
      <c r="AI252" s="25"/>
      <c r="AJ252" s="25"/>
      <c r="AK252" s="25"/>
      <c r="AL252" s="25"/>
      <c r="AM252" s="25"/>
      <c r="AN252" s="25"/>
      <c r="AO252" s="25"/>
      <c r="AP252" s="25"/>
      <c r="AQ252" s="25"/>
      <c r="AR252" s="25"/>
      <c r="AS252" s="25"/>
      <c r="AT252" s="25"/>
      <c r="AU252" s="25"/>
      <c r="AV252" s="25"/>
      <c r="AW252" s="25"/>
      <c r="AX252" s="25"/>
      <c r="AY252" s="25"/>
      <c r="AZ252" s="25"/>
      <c r="BA252" s="25"/>
      <c r="BB252" s="39"/>
      <c r="BC252" s="42"/>
      <c r="BD252" s="25"/>
      <c r="BE252" s="25"/>
      <c r="BF252" s="38"/>
      <c r="BG252" s="25"/>
      <c r="BH252" s="25"/>
      <c r="BI252" s="38"/>
      <c r="BJ252" s="42"/>
      <c r="BK252" s="25"/>
      <c r="BL252" s="25"/>
      <c r="BM252" s="25"/>
      <c r="BN252" s="25"/>
      <c r="BO252" s="25"/>
      <c r="BP252" s="25"/>
      <c r="BQ252" s="25"/>
      <c r="BR252" s="25"/>
      <c r="BS252" s="25"/>
      <c r="BT252" s="25"/>
      <c r="BU252" s="25"/>
      <c r="BV252" s="25"/>
      <c r="BW252" s="25"/>
      <c r="BX252" s="25"/>
      <c r="BY252" s="25"/>
      <c r="BZ252" s="25"/>
      <c r="CA252" s="25"/>
      <c r="CB252" s="25"/>
      <c r="CC252" s="25"/>
      <c r="CD252" s="25"/>
      <c r="CE252" s="25"/>
      <c r="CF252" s="25"/>
      <c r="CG252" s="25"/>
    </row>
    <row r="253" spans="1:85" ht="13.5" customHeight="1" x14ac:dyDescent="0.2">
      <c r="A253" s="279"/>
      <c r="B253" s="188"/>
      <c r="C253" s="91"/>
      <c r="D253" s="111"/>
      <c r="E253" s="88"/>
      <c r="F253" s="229"/>
      <c r="G253" s="131"/>
      <c r="H253" s="243"/>
      <c r="I253" s="92" t="str">
        <f>IF(C253&lt;&gt;"",(C253-YEAR($S$2)),"")</f>
        <v/>
      </c>
      <c r="J253" s="92" t="str">
        <f>IF(E253="H",(G253*F253*((100+Parameters!$C$12)/100)^I253),IF(E253="C",(A253*D253*F253),IF(E253="F",(A253*D253*F253*((100-Parameters!$C$13)/100)^I253),"")))</f>
        <v/>
      </c>
      <c r="K253" s="131"/>
      <c r="L253" s="131"/>
      <c r="M253" s="131"/>
      <c r="N253" s="92" t="str">
        <f>IF(BE253&lt;Parameters!$B$28,"",BE253)</f>
        <v/>
      </c>
      <c r="O253" s="86">
        <f>IF(N253&lt;&gt;"",VLOOKUP(N253,Parameters!$A$22:$C$26,3),0)</f>
        <v>0</v>
      </c>
      <c r="P253" s="86">
        <f>IF(N253&lt;&gt;"",VLOOKUP(N253,Parameters!$A$22:$D$26,4),0)</f>
        <v>0</v>
      </c>
      <c r="Q253" s="190">
        <f>IF(O253 &lt;&gt; 0,1-O253-P253,IF(P253 &lt;&gt; 0,1-O253-P253,0))</f>
        <v>0</v>
      </c>
      <c r="R253" s="159">
        <f>IF($R$263=0,0,IF(BF253=0,0,BF253/$BF$263*$R$263))</f>
        <v>0</v>
      </c>
      <c r="S253" s="191" t="str">
        <f>IF(N253&lt;&gt;"",((PMT(Parameters!$C$11/100,I253,,(N253*O253))*-1)-(R253/I253)),"")</f>
        <v/>
      </c>
      <c r="BB253" s="69"/>
      <c r="BC253" s="144"/>
      <c r="BD253" s="231"/>
      <c r="BE253" s="144" t="str">
        <f>IF(E253="F",(A253*D253*F253),IF(E253="c",(A253*D253*F253*((100+Parameters!$C$13)/100)^I253),""))</f>
        <v/>
      </c>
      <c r="BF253" s="69">
        <f>IF(N253="",0,IF(O253="",0,J253*O253))</f>
        <v>0</v>
      </c>
      <c r="BG253" s="1"/>
      <c r="BH253" s="2">
        <f>IF($N253="",0,($N253*O253))</f>
        <v>0</v>
      </c>
      <c r="BI253" s="2">
        <f>IF($N253="",0,($N253*P253))</f>
        <v>0</v>
      </c>
      <c r="BJ253" s="2">
        <f>IF($N253="",0,($N253*Q253))</f>
        <v>0</v>
      </c>
    </row>
    <row r="254" spans="1:85" ht="13.5" customHeight="1" x14ac:dyDescent="0.2">
      <c r="A254" s="279"/>
      <c r="B254" s="188"/>
      <c r="C254" s="91"/>
      <c r="D254" s="111"/>
      <c r="E254" s="88"/>
      <c r="F254" s="229"/>
      <c r="G254" s="131"/>
      <c r="H254" s="243"/>
      <c r="I254" s="92" t="str">
        <f t="shared" ref="I254:I262" si="109">IF(C254&lt;&gt;"",(C254-YEAR($S$2)),"")</f>
        <v/>
      </c>
      <c r="J254" s="92" t="str">
        <f>IF(E254="H",(G254*F254*((100+Parameters!$C$12)/100)^I254),IF(E254="C",(A254*D254*F254),IF(E254="F",(A254*D254*F254*((100-Parameters!$C$13)/100)^I254),"")))</f>
        <v/>
      </c>
      <c r="K254" s="131"/>
      <c r="L254" s="131"/>
      <c r="M254" s="131"/>
      <c r="N254" s="92" t="str">
        <f>IF(BE254&lt;Parameters!$B$28,"",BE254)</f>
        <v/>
      </c>
      <c r="O254" s="86">
        <f>IF(N254&lt;&gt;"",VLOOKUP(N254,Parameters!$A$22:$C$26,3),0)</f>
        <v>0</v>
      </c>
      <c r="P254" s="86">
        <f>IF(N254&lt;&gt;"",VLOOKUP(N254,Parameters!$A$22:$D$26,4),0)</f>
        <v>0</v>
      </c>
      <c r="Q254" s="190">
        <f t="shared" ref="Q254:Q262" si="110">IF(O254 &lt;&gt; 0,1-O254-P254,IF(P254 &lt;&gt; 0,1-O254-P254,0))</f>
        <v>0</v>
      </c>
      <c r="R254" s="159">
        <f t="shared" ref="R254:R262" si="111">IF($R$263=0,0,IF(BF254=0,0,BF254/$BF$263*$R$263))</f>
        <v>0</v>
      </c>
      <c r="S254" s="191" t="str">
        <f>IF(N254&lt;&gt;"",((PMT(Parameters!$C$11/100,I254,,(N254*O254))*-1)-(R254/I254)),"")</f>
        <v/>
      </c>
      <c r="BB254" s="69"/>
      <c r="BC254" s="144"/>
      <c r="BD254" s="231"/>
      <c r="BE254" s="144" t="str">
        <f>IF(E254="F",(A254*D254*F254),IF(E254="c",(A254*D254*F254*((100+Parameters!$C$13)/100)^I254),""))</f>
        <v/>
      </c>
      <c r="BF254" s="69">
        <f t="shared" ref="BF254:BF262" si="112">IF(N254="",0,IF(O254="",0,J254*O254))</f>
        <v>0</v>
      </c>
      <c r="BG254" s="1"/>
      <c r="BH254" s="2">
        <f t="shared" ref="BH254:BH262" si="113">IF($N254="",0,($N254*O254))</f>
        <v>0</v>
      </c>
      <c r="BI254" s="2">
        <f t="shared" ref="BI254:BI262" si="114">IF($N254="",0,($N254*P254))</f>
        <v>0</v>
      </c>
      <c r="BJ254" s="2">
        <f t="shared" ref="BJ254:BJ262" si="115">IF($N254="",0,($N254*Q254))</f>
        <v>0</v>
      </c>
    </row>
    <row r="255" spans="1:85" ht="13.5" customHeight="1" x14ac:dyDescent="0.2">
      <c r="A255" s="279"/>
      <c r="B255" s="188"/>
      <c r="C255" s="91"/>
      <c r="D255" s="111"/>
      <c r="E255" s="88"/>
      <c r="F255" s="229"/>
      <c r="G255" s="131"/>
      <c r="H255" s="243"/>
      <c r="I255" s="92" t="str">
        <f t="shared" si="109"/>
        <v/>
      </c>
      <c r="J255" s="92" t="str">
        <f>IF(E255="H",(G255*F255*((100+Parameters!$C$12)/100)^I255),IF(E255="C",(A255*D255*F255),IF(E255="F",(A255*D255*F255*((100-Parameters!$C$13)/100)^I255),"")))</f>
        <v/>
      </c>
      <c r="K255" s="131"/>
      <c r="L255" s="131"/>
      <c r="M255" s="131"/>
      <c r="N255" s="92" t="str">
        <f>IF(BE255&lt;Parameters!$B$28,"",BE255)</f>
        <v/>
      </c>
      <c r="O255" s="86">
        <f>IF(N255&lt;&gt;"",VLOOKUP(N255,Parameters!$A$22:$C$26,3),0)</f>
        <v>0</v>
      </c>
      <c r="P255" s="86">
        <f>IF(N255&lt;&gt;"",VLOOKUP(N255,Parameters!$A$22:$D$26,4),0)</f>
        <v>0</v>
      </c>
      <c r="Q255" s="190">
        <f t="shared" si="110"/>
        <v>0</v>
      </c>
      <c r="R255" s="159">
        <f t="shared" si="111"/>
        <v>0</v>
      </c>
      <c r="S255" s="191" t="str">
        <f>IF(N255&lt;&gt;"",((PMT(Parameters!$C$11/100,I255,,(N255*O255))*-1)-(R255/I255)),"")</f>
        <v/>
      </c>
      <c r="BB255" s="69"/>
      <c r="BC255" s="144"/>
      <c r="BD255" s="231"/>
      <c r="BE255" s="144" t="str">
        <f>IF(E255="F",(A255*D255*F255),IF(E255="c",(A255*D255*F255*((100+Parameters!$C$13)/100)^I255),""))</f>
        <v/>
      </c>
      <c r="BF255" s="69">
        <f t="shared" si="112"/>
        <v>0</v>
      </c>
      <c r="BG255" s="1"/>
      <c r="BH255" s="2">
        <f t="shared" si="113"/>
        <v>0</v>
      </c>
      <c r="BI255" s="2">
        <f t="shared" si="114"/>
        <v>0</v>
      </c>
      <c r="BJ255" s="2">
        <f t="shared" si="115"/>
        <v>0</v>
      </c>
    </row>
    <row r="256" spans="1:85" ht="13.5" customHeight="1" x14ac:dyDescent="0.2">
      <c r="A256" s="279"/>
      <c r="B256" s="188"/>
      <c r="C256" s="91"/>
      <c r="D256" s="111"/>
      <c r="E256" s="88"/>
      <c r="F256" s="229"/>
      <c r="G256" s="131"/>
      <c r="H256" s="243"/>
      <c r="I256" s="92" t="str">
        <f t="shared" si="109"/>
        <v/>
      </c>
      <c r="J256" s="92" t="str">
        <f>IF(E256="H",(G256*F256*((100+Parameters!$C$12)/100)^I256),IF(E256="C",(A256*D256*F256),IF(E256="F",(A256*D256*F256*((100-Parameters!$C$13)/100)^I256),"")))</f>
        <v/>
      </c>
      <c r="K256" s="131"/>
      <c r="L256" s="131"/>
      <c r="M256" s="131"/>
      <c r="N256" s="92" t="str">
        <f>IF(BE256&lt;Parameters!$B$28,"",BE256)</f>
        <v/>
      </c>
      <c r="O256" s="86">
        <f>IF(N256&lt;&gt;"",VLOOKUP(N256,Parameters!$A$22:$C$26,3),0)</f>
        <v>0</v>
      </c>
      <c r="P256" s="86">
        <f>IF(N256&lt;&gt;"",VLOOKUP(N256,Parameters!$A$22:$D$26,4),0)</f>
        <v>0</v>
      </c>
      <c r="Q256" s="190">
        <f t="shared" si="110"/>
        <v>0</v>
      </c>
      <c r="R256" s="159">
        <f t="shared" si="111"/>
        <v>0</v>
      </c>
      <c r="S256" s="191" t="str">
        <f>IF(N256&lt;&gt;"",((PMT(Parameters!$C$11/100,I256,,(N256*O256))*-1)-(R256/I256)),"")</f>
        <v/>
      </c>
      <c r="BB256" s="69"/>
      <c r="BC256" s="144"/>
      <c r="BD256" s="231"/>
      <c r="BE256" s="144" t="str">
        <f>IF(E256="F",(A256*D256*F256),IF(E256="c",(A256*D256*F256*((100+Parameters!$C$13)/100)^I256),""))</f>
        <v/>
      </c>
      <c r="BF256" s="69">
        <f t="shared" si="112"/>
        <v>0</v>
      </c>
      <c r="BG256" s="1"/>
      <c r="BH256" s="2">
        <f t="shared" si="113"/>
        <v>0</v>
      </c>
      <c r="BI256" s="2">
        <f t="shared" si="114"/>
        <v>0</v>
      </c>
      <c r="BJ256" s="2">
        <f t="shared" si="115"/>
        <v>0</v>
      </c>
    </row>
    <row r="257" spans="1:86" ht="13.5" customHeight="1" x14ac:dyDescent="0.2">
      <c r="A257" s="279"/>
      <c r="B257" s="188"/>
      <c r="C257" s="91"/>
      <c r="D257" s="111"/>
      <c r="E257" s="88"/>
      <c r="F257" s="229"/>
      <c r="G257" s="131"/>
      <c r="H257" s="243"/>
      <c r="I257" s="92" t="str">
        <f t="shared" si="109"/>
        <v/>
      </c>
      <c r="J257" s="92" t="str">
        <f>IF(E257="H",(G257*F257*((100+Parameters!$C$12)/100)^I257),IF(E257="C",(A257*D257*F257),IF(E257="F",(A257*D257*F257*((100-Parameters!$C$13)/100)^I257),"")))</f>
        <v/>
      </c>
      <c r="K257" s="131"/>
      <c r="L257" s="131"/>
      <c r="M257" s="131"/>
      <c r="N257" s="92" t="str">
        <f>IF(BE257&lt;Parameters!$B$28,"",BE257)</f>
        <v/>
      </c>
      <c r="O257" s="86">
        <f>IF(N257&lt;&gt;"",VLOOKUP(N257,Parameters!$A$22:$C$26,3),0)</f>
        <v>0</v>
      </c>
      <c r="P257" s="86">
        <f>IF(N257&lt;&gt;"",VLOOKUP(N257,Parameters!$A$22:$D$26,4),0)</f>
        <v>0</v>
      </c>
      <c r="Q257" s="190">
        <f t="shared" si="110"/>
        <v>0</v>
      </c>
      <c r="R257" s="159">
        <f t="shared" si="111"/>
        <v>0</v>
      </c>
      <c r="S257" s="191" t="str">
        <f>IF(N257&lt;&gt;"",((PMT(Parameters!$C$11/100,I257,,(N257*O257))*-1)-(R257/I257)),"")</f>
        <v/>
      </c>
      <c r="BB257" s="69"/>
      <c r="BC257" s="144"/>
      <c r="BD257" s="231"/>
      <c r="BE257" s="144" t="str">
        <f>IF(E257="F",(A257*D257*F257),IF(E257="c",(A257*D257*F257*((100+Parameters!$C$13)/100)^I257),""))</f>
        <v/>
      </c>
      <c r="BF257" s="69">
        <f t="shared" si="112"/>
        <v>0</v>
      </c>
      <c r="BG257" s="1"/>
      <c r="BH257" s="2">
        <f t="shared" si="113"/>
        <v>0</v>
      </c>
      <c r="BI257" s="2">
        <f t="shared" si="114"/>
        <v>0</v>
      </c>
      <c r="BJ257" s="2">
        <f t="shared" si="115"/>
        <v>0</v>
      </c>
    </row>
    <row r="258" spans="1:86" ht="13.5" customHeight="1" x14ac:dyDescent="0.2">
      <c r="A258" s="279"/>
      <c r="B258" s="188"/>
      <c r="C258" s="91"/>
      <c r="D258" s="111"/>
      <c r="E258" s="88"/>
      <c r="F258" s="229"/>
      <c r="G258" s="131"/>
      <c r="H258" s="243"/>
      <c r="I258" s="92" t="str">
        <f t="shared" si="109"/>
        <v/>
      </c>
      <c r="J258" s="92" t="str">
        <f>IF(E258="H",(G258*F258*((100+Parameters!$C$12)/100)^I258),IF(E258="C",(A258*D258*F258),IF(E258="F",(A258*D258*F258*((100-Parameters!$C$13)/100)^I258),"")))</f>
        <v/>
      </c>
      <c r="K258" s="131"/>
      <c r="L258" s="131"/>
      <c r="M258" s="131"/>
      <c r="N258" s="92" t="str">
        <f>IF(BE258&lt;Parameters!$B$28,"",BE258)</f>
        <v/>
      </c>
      <c r="O258" s="86">
        <f>IF(N258&lt;&gt;"",VLOOKUP(N258,Parameters!$A$22:$C$26,3),0)</f>
        <v>0</v>
      </c>
      <c r="P258" s="86">
        <f>IF(N258&lt;&gt;"",VLOOKUP(N258,Parameters!$A$22:$D$26,4),0)</f>
        <v>0</v>
      </c>
      <c r="Q258" s="190">
        <f t="shared" si="110"/>
        <v>0</v>
      </c>
      <c r="R258" s="159">
        <f t="shared" si="111"/>
        <v>0</v>
      </c>
      <c r="S258" s="191" t="str">
        <f>IF(N258&lt;&gt;"",((PMT(Parameters!$C$11/100,I258,,(N258*O258))*-1)-(R258/I258)),"")</f>
        <v/>
      </c>
      <c r="BB258" s="69"/>
      <c r="BC258" s="144"/>
      <c r="BD258" s="231"/>
      <c r="BE258" s="144" t="str">
        <f>IF(E258="F",(A258*D258*F258),IF(E258="c",(A258*D258*F258*((100+Parameters!$C$13)/100)^I258),""))</f>
        <v/>
      </c>
      <c r="BF258" s="69">
        <f t="shared" si="112"/>
        <v>0</v>
      </c>
      <c r="BG258" s="1"/>
      <c r="BH258" s="2">
        <f t="shared" si="113"/>
        <v>0</v>
      </c>
      <c r="BI258" s="2">
        <f t="shared" si="114"/>
        <v>0</v>
      </c>
      <c r="BJ258" s="2">
        <f t="shared" si="115"/>
        <v>0</v>
      </c>
    </row>
    <row r="259" spans="1:86" ht="13.5" customHeight="1" x14ac:dyDescent="0.2">
      <c r="A259" s="279"/>
      <c r="B259" s="188"/>
      <c r="C259" s="91"/>
      <c r="D259" s="111"/>
      <c r="E259" s="88"/>
      <c r="F259" s="229"/>
      <c r="G259" s="131"/>
      <c r="H259" s="243"/>
      <c r="I259" s="92" t="str">
        <f t="shared" si="109"/>
        <v/>
      </c>
      <c r="J259" s="92" t="str">
        <f>IF(E259="H",(G259*F259*((100+Parameters!$C$12)/100)^I259),IF(E259="C",(A259*D259*F259),IF(E259="F",(A259*D259*F259*((100-Parameters!$C$13)/100)^I259),"")))</f>
        <v/>
      </c>
      <c r="K259" s="131"/>
      <c r="L259" s="131"/>
      <c r="M259" s="131"/>
      <c r="N259" s="92" t="str">
        <f>IF(BE259&lt;Parameters!$B$28,"",BE259)</f>
        <v/>
      </c>
      <c r="O259" s="86">
        <f>IF(N259&lt;&gt;"",VLOOKUP(N259,Parameters!$A$22:$C$26,3),0)</f>
        <v>0</v>
      </c>
      <c r="P259" s="86">
        <f>IF(N259&lt;&gt;"",VLOOKUP(N259,Parameters!$A$22:$D$26,4),0)</f>
        <v>0</v>
      </c>
      <c r="Q259" s="190">
        <f t="shared" si="110"/>
        <v>0</v>
      </c>
      <c r="R259" s="159">
        <f t="shared" si="111"/>
        <v>0</v>
      </c>
      <c r="S259" s="191" t="str">
        <f>IF(N259&lt;&gt;"",((PMT(Parameters!$C$11/100,I259,,(N259*O259))*-1)-(R259/I259)),"")</f>
        <v/>
      </c>
      <c r="BB259" s="69"/>
      <c r="BC259" s="144"/>
      <c r="BD259" s="231"/>
      <c r="BE259" s="144" t="str">
        <f>IF(E259="F",(A259*D259*F259),IF(E259="c",(A259*D259*F259*((100+Parameters!$C$13)/100)^I259),""))</f>
        <v/>
      </c>
      <c r="BF259" s="69">
        <f t="shared" si="112"/>
        <v>0</v>
      </c>
      <c r="BG259" s="1"/>
      <c r="BH259" s="2">
        <f t="shared" si="113"/>
        <v>0</v>
      </c>
      <c r="BI259" s="2">
        <f t="shared" si="114"/>
        <v>0</v>
      </c>
      <c r="BJ259" s="2">
        <f t="shared" si="115"/>
        <v>0</v>
      </c>
    </row>
    <row r="260" spans="1:86" ht="13.5" customHeight="1" x14ac:dyDescent="0.2">
      <c r="A260" s="279"/>
      <c r="B260" s="188"/>
      <c r="C260" s="91"/>
      <c r="D260" s="111"/>
      <c r="E260" s="88"/>
      <c r="F260" s="229"/>
      <c r="G260" s="131"/>
      <c r="H260" s="243"/>
      <c r="I260" s="92" t="str">
        <f t="shared" si="109"/>
        <v/>
      </c>
      <c r="J260" s="92" t="str">
        <f>IF(E260="H",(G260*F260*((100+Parameters!$C$12)/100)^I260),IF(E260="C",(A260*D260*F260),IF(E260="F",(A260*D260*F260*((100-Parameters!$C$13)/100)^I260),"")))</f>
        <v/>
      </c>
      <c r="K260" s="131"/>
      <c r="L260" s="131"/>
      <c r="M260" s="131"/>
      <c r="N260" s="92" t="str">
        <f>IF(BE260&lt;Parameters!$B$28,"",BE260)</f>
        <v/>
      </c>
      <c r="O260" s="86">
        <f>IF(N260&lt;&gt;"",VLOOKUP(N260,Parameters!$A$22:$C$26,3),0)</f>
        <v>0</v>
      </c>
      <c r="P260" s="86">
        <f>IF(N260&lt;&gt;"",VLOOKUP(N260,Parameters!$A$22:$D$26,4),0)</f>
        <v>0</v>
      </c>
      <c r="Q260" s="190">
        <f t="shared" si="110"/>
        <v>0</v>
      </c>
      <c r="R260" s="159">
        <f t="shared" si="111"/>
        <v>0</v>
      </c>
      <c r="S260" s="191" t="str">
        <f>IF(N260&lt;&gt;"",((PMT(Parameters!$C$11/100,I260,,(N260*O260))*-1)-(R260/I260)),"")</f>
        <v/>
      </c>
      <c r="BB260" s="69"/>
      <c r="BC260" s="144"/>
      <c r="BD260" s="231"/>
      <c r="BE260" s="144" t="str">
        <f>IF(E260="F",(A260*D260*F260),IF(E260="c",(A260*D260*F260*((100+Parameters!$C$13)/100)^I260),""))</f>
        <v/>
      </c>
      <c r="BF260" s="69">
        <f t="shared" si="112"/>
        <v>0</v>
      </c>
      <c r="BG260" s="1"/>
      <c r="BH260" s="2">
        <f t="shared" si="113"/>
        <v>0</v>
      </c>
      <c r="BI260" s="2">
        <f t="shared" si="114"/>
        <v>0</v>
      </c>
      <c r="BJ260" s="2">
        <f t="shared" si="115"/>
        <v>0</v>
      </c>
    </row>
    <row r="261" spans="1:86" ht="13.5" customHeight="1" x14ac:dyDescent="0.2">
      <c r="A261" s="279"/>
      <c r="B261" s="188"/>
      <c r="C261" s="91"/>
      <c r="D261" s="111"/>
      <c r="E261" s="88"/>
      <c r="F261" s="229"/>
      <c r="G261" s="131"/>
      <c r="H261" s="243"/>
      <c r="I261" s="92" t="str">
        <f t="shared" si="109"/>
        <v/>
      </c>
      <c r="J261" s="92" t="str">
        <f>IF(E261="H",(G261*F261*((100+Parameters!$C$12)/100)^I261),IF(E261="C",(A261*D261*F261),IF(E261="F",(A261*D261*F261*((100-Parameters!$C$13)/100)^I261),"")))</f>
        <v/>
      </c>
      <c r="K261" s="131"/>
      <c r="L261" s="131"/>
      <c r="M261" s="131"/>
      <c r="N261" s="92" t="str">
        <f>IF(BE261&lt;Parameters!$B$28,"",BE261)</f>
        <v/>
      </c>
      <c r="O261" s="86">
        <f>IF(N261&lt;&gt;"",VLOOKUP(N261,Parameters!$A$22:$C$26,3),0)</f>
        <v>0</v>
      </c>
      <c r="P261" s="86">
        <f>IF(N261&lt;&gt;"",VLOOKUP(N261,Parameters!$A$22:$D$26,4),0)</f>
        <v>0</v>
      </c>
      <c r="Q261" s="190">
        <f t="shared" si="110"/>
        <v>0</v>
      </c>
      <c r="R261" s="159">
        <f t="shared" si="111"/>
        <v>0</v>
      </c>
      <c r="S261" s="191" t="str">
        <f>IF(N261&lt;&gt;"",((PMT(Parameters!$C$11/100,I261,,(N261*O261))*-1)-(R261/I261)),"")</f>
        <v/>
      </c>
      <c r="BB261" s="69"/>
      <c r="BC261" s="144"/>
      <c r="BD261" s="231"/>
      <c r="BE261" s="144" t="str">
        <f>IF(E261="F",(A261*D261*F261),IF(E261="c",(A261*D261*F261*((100+Parameters!$C$13)/100)^I261),""))</f>
        <v/>
      </c>
      <c r="BF261" s="69">
        <f t="shared" si="112"/>
        <v>0</v>
      </c>
      <c r="BG261" s="1"/>
      <c r="BH261" s="2">
        <f t="shared" si="113"/>
        <v>0</v>
      </c>
      <c r="BI261" s="2">
        <f t="shared" si="114"/>
        <v>0</v>
      </c>
      <c r="BJ261" s="2">
        <f t="shared" si="115"/>
        <v>0</v>
      </c>
    </row>
    <row r="262" spans="1:86" ht="13.5" customHeight="1" thickBot="1" x14ac:dyDescent="0.25">
      <c r="A262" s="279"/>
      <c r="B262" s="188"/>
      <c r="C262" s="91"/>
      <c r="D262" s="111"/>
      <c r="E262" s="88"/>
      <c r="F262" s="229"/>
      <c r="G262" s="131"/>
      <c r="H262" s="243"/>
      <c r="I262" s="92" t="str">
        <f t="shared" si="109"/>
        <v/>
      </c>
      <c r="J262" s="92" t="str">
        <f>IF(E262="H",(G262*F262*((100+Parameters!$C$12)/100)^I262),IF(E262="C",(A262*D262*F262),IF(E262="F",(A262*D262*F262*((100-Parameters!$C$13)/100)^I262),"")))</f>
        <v/>
      </c>
      <c r="K262" s="131"/>
      <c r="L262" s="131"/>
      <c r="M262" s="131"/>
      <c r="N262" s="92" t="str">
        <f>IF(BE262&lt;Parameters!$B$28,"",BE262)</f>
        <v/>
      </c>
      <c r="O262" s="86">
        <f>IF(N262&lt;&gt;"",VLOOKUP(N262,Parameters!$A$22:$C$26,3),0)</f>
        <v>0</v>
      </c>
      <c r="P262" s="86">
        <f>IF(N262&lt;&gt;"",VLOOKUP(N262,Parameters!$A$22:$D$26,4),0)</f>
        <v>0</v>
      </c>
      <c r="Q262" s="190">
        <f t="shared" si="110"/>
        <v>0</v>
      </c>
      <c r="R262" s="159">
        <f t="shared" si="111"/>
        <v>0</v>
      </c>
      <c r="S262" s="191" t="str">
        <f>IF(N262&lt;&gt;"",((PMT(Parameters!$C$11/100,I262,,(N262*O262))*-1)-(R262/I262)),"")</f>
        <v/>
      </c>
      <c r="BB262" s="69"/>
      <c r="BC262" s="144"/>
      <c r="BD262" s="231"/>
      <c r="BE262" s="144" t="str">
        <f>IF(E262="F",(A262*D262*F262),IF(E262="c",(A262*D262*F262*((100+Parameters!$C$13)/100)^I262),""))</f>
        <v/>
      </c>
      <c r="BF262" s="69">
        <f t="shared" si="112"/>
        <v>0</v>
      </c>
      <c r="BG262" s="1"/>
      <c r="BH262" s="2">
        <f t="shared" si="113"/>
        <v>0</v>
      </c>
      <c r="BI262" s="2">
        <f t="shared" si="114"/>
        <v>0</v>
      </c>
      <c r="BJ262" s="2">
        <f t="shared" si="115"/>
        <v>0</v>
      </c>
    </row>
    <row r="263" spans="1:86" s="3" customFormat="1" ht="13.5" customHeight="1" thickBot="1" x14ac:dyDescent="0.25">
      <c r="A263" s="280"/>
      <c r="B263" s="132" t="str">
        <f>CONCATENATE("Subtotal ",B252)</f>
        <v>Subtotal Reserves for Additional Capital Assets</v>
      </c>
      <c r="C263" s="133"/>
      <c r="D263" s="134"/>
      <c r="E263" s="135"/>
      <c r="F263" s="135"/>
      <c r="G263" s="170"/>
      <c r="H263" s="170"/>
      <c r="I263" s="170"/>
      <c r="J263" s="136">
        <f>SUM(J253:J262)</f>
        <v>0</v>
      </c>
      <c r="K263" s="170"/>
      <c r="L263" s="170"/>
      <c r="M263" s="172"/>
      <c r="N263" s="136">
        <f>SUM(N253:N262)</f>
        <v>0</v>
      </c>
      <c r="O263" s="161">
        <f>IF($BK$263=0,0,BH263/$BK$263)</f>
        <v>0</v>
      </c>
      <c r="P263" s="161">
        <f t="shared" ref="P263:Q263" si="116">IF($BK$263=0,0,BI263/$BK$263)</f>
        <v>0</v>
      </c>
      <c r="Q263" s="161">
        <f t="shared" si="116"/>
        <v>0</v>
      </c>
      <c r="R263" s="120"/>
      <c r="S263" s="137">
        <f>SUM(S253:S262)</f>
        <v>0</v>
      </c>
      <c r="T263" s="39"/>
      <c r="U263" s="169"/>
      <c r="V263" s="39"/>
      <c r="W263" s="39"/>
      <c r="X263" s="39"/>
      <c r="Y263" s="39"/>
      <c r="Z263" s="39"/>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42"/>
      <c r="BD263" s="244"/>
      <c r="BE263" s="244"/>
      <c r="BF263" s="244">
        <f t="shared" ref="BF263:BJ263" si="117">SUM(BF253:BF262)</f>
        <v>0</v>
      </c>
      <c r="BG263" s="244">
        <f t="shared" si="117"/>
        <v>0</v>
      </c>
      <c r="BH263" s="244">
        <f t="shared" si="117"/>
        <v>0</v>
      </c>
      <c r="BI263" s="244">
        <f t="shared" si="117"/>
        <v>0</v>
      </c>
      <c r="BJ263" s="244">
        <f t="shared" si="117"/>
        <v>0</v>
      </c>
      <c r="BK263" s="244">
        <f>SUM(BH263:BJ263)</f>
        <v>0</v>
      </c>
      <c r="BL263" s="25"/>
      <c r="BM263" s="25"/>
      <c r="BN263" s="25"/>
      <c r="BO263" s="25"/>
      <c r="BP263" s="25"/>
      <c r="BQ263" s="25"/>
      <c r="BR263" s="25"/>
      <c r="BS263" s="25"/>
      <c r="BT263" s="25"/>
      <c r="BU263" s="25"/>
      <c r="BV263" s="25"/>
      <c r="BW263" s="25"/>
      <c r="BX263" s="25"/>
      <c r="BY263" s="25"/>
      <c r="BZ263" s="25"/>
      <c r="CA263" s="25"/>
      <c r="CB263" s="25"/>
      <c r="CC263" s="25"/>
      <c r="CD263" s="25"/>
      <c r="CE263" s="25"/>
    </row>
    <row r="264" spans="1:86" s="3" customFormat="1" ht="13.5" customHeight="1" x14ac:dyDescent="0.25">
      <c r="A264" s="13"/>
      <c r="B264" s="6"/>
      <c r="C264" s="179"/>
      <c r="D264" s="180"/>
      <c r="E264" s="181"/>
      <c r="F264" s="181"/>
      <c r="G264" s="25"/>
      <c r="H264" s="25"/>
      <c r="I264" s="25"/>
      <c r="J264"/>
      <c r="K264"/>
      <c r="L264"/>
      <c r="M264"/>
      <c r="N264"/>
      <c r="O264"/>
      <c r="P264"/>
      <c r="Q264" s="45" t="str">
        <f>CONCATENATE("Enter Existing ",B252)</f>
        <v>Enter Existing Reserves for Additional Capital Assets</v>
      </c>
      <c r="R264"/>
      <c r="S264"/>
      <c r="T264" s="39"/>
      <c r="U264" s="169"/>
      <c r="V264" s="39"/>
      <c r="W264" s="39"/>
      <c r="X264" s="39"/>
      <c r="Y264" s="39"/>
      <c r="Z264" s="39"/>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42"/>
      <c r="BD264" s="42"/>
      <c r="BE264" s="25"/>
      <c r="BF264" s="38"/>
      <c r="BG264" s="38"/>
      <c r="BH264" s="38"/>
      <c r="BI264" s="38"/>
      <c r="BJ264" s="42"/>
      <c r="BK264" s="25"/>
      <c r="BL264" s="25"/>
      <c r="BM264" s="25"/>
      <c r="BN264" s="25"/>
      <c r="BO264" s="25"/>
      <c r="BP264" s="25"/>
      <c r="BQ264" s="25"/>
      <c r="BR264" s="25"/>
      <c r="BS264" s="25"/>
      <c r="BT264" s="25"/>
      <c r="BU264" s="25"/>
      <c r="BV264" s="25"/>
      <c r="BW264" s="25"/>
      <c r="BX264" s="25"/>
      <c r="BY264" s="25"/>
      <c r="BZ264" s="25"/>
      <c r="CA264" s="25"/>
      <c r="CB264" s="25"/>
      <c r="CC264" s="25"/>
      <c r="CD264" s="25"/>
      <c r="CE264" s="25"/>
    </row>
    <row r="265" spans="1:86" s="25" customFormat="1" ht="13.5" customHeight="1" thickBot="1" x14ac:dyDescent="0.25">
      <c r="A265" s="281"/>
      <c r="C265" s="29"/>
      <c r="D265" s="41"/>
      <c r="E265" s="176"/>
      <c r="F265" s="176"/>
      <c r="J265" s="38"/>
      <c r="M265" s="1"/>
      <c r="N265" s="38"/>
      <c r="O265" s="1"/>
      <c r="P265" s="1"/>
      <c r="R265" s="38"/>
      <c r="S265" s="38"/>
      <c r="T265" s="39"/>
      <c r="U265" s="169"/>
      <c r="BC265" s="42"/>
      <c r="BI265" s="38"/>
      <c r="BJ265" s="42"/>
    </row>
    <row r="266" spans="1:86" s="121" customFormat="1" ht="13.5" customHeight="1" thickBot="1" x14ac:dyDescent="0.25">
      <c r="A266" s="280"/>
      <c r="B266" s="138" t="s">
        <v>54</v>
      </c>
      <c r="C266" s="170"/>
      <c r="D266" s="177"/>
      <c r="E266" s="170"/>
      <c r="F266" s="170"/>
      <c r="G266" s="170"/>
      <c r="H266" s="170"/>
      <c r="I266" s="170"/>
      <c r="J266" s="171">
        <f ca="1">J209+J248+J263</f>
        <v>58496.023713540286</v>
      </c>
      <c r="K266" s="170"/>
      <c r="L266" s="170"/>
      <c r="M266" s="172"/>
      <c r="N266" s="171">
        <f ca="1">N209+N248+N263</f>
        <v>144330.33993973653</v>
      </c>
      <c r="O266" s="161">
        <f ca="1">BH266/$BK$266</f>
        <v>0.30875882361950485</v>
      </c>
      <c r="P266" s="161">
        <f t="shared" ref="P266:Q266" ca="1" si="118">BI266/$BK$266</f>
        <v>0</v>
      </c>
      <c r="Q266" s="161">
        <f t="shared" ca="1" si="118"/>
        <v>0.6912411763804952</v>
      </c>
      <c r="R266" s="171">
        <f>R209+R248+R263</f>
        <v>0</v>
      </c>
      <c r="S266" s="178">
        <f ca="1">S209+S248+S263</f>
        <v>2005.7843304823266</v>
      </c>
      <c r="T266" s="39"/>
      <c r="U266" s="169"/>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42"/>
      <c r="BD266" s="38"/>
      <c r="BE266" s="38"/>
      <c r="BF266" s="175">
        <f t="shared" ref="BF266:BK266" ca="1" si="119">BF209+BF248+BF263</f>
        <v>20996.023713540286</v>
      </c>
      <c r="BG266" s="175">
        <f t="shared" si="119"/>
        <v>0</v>
      </c>
      <c r="BH266" s="175">
        <f t="shared" ca="1" si="119"/>
        <v>44563.265972396286</v>
      </c>
      <c r="BI266" s="175">
        <f t="shared" ca="1" si="119"/>
        <v>0</v>
      </c>
      <c r="BJ266" s="175">
        <f t="shared" ca="1" si="119"/>
        <v>99767.073967340242</v>
      </c>
      <c r="BK266" s="175">
        <f t="shared" ca="1" si="119"/>
        <v>144330.33993973653</v>
      </c>
      <c r="BL266" s="25"/>
      <c r="BM266" s="25"/>
      <c r="BN266" s="25"/>
      <c r="BO266" s="25"/>
      <c r="BP266" s="25"/>
      <c r="BQ266" s="25"/>
      <c r="BR266" s="25"/>
      <c r="BS266" s="25"/>
      <c r="BT266" s="25"/>
      <c r="BU266" s="25"/>
      <c r="BV266" s="25"/>
      <c r="BW266" s="25"/>
      <c r="BX266" s="25"/>
      <c r="BY266" s="25"/>
      <c r="BZ266" s="25"/>
      <c r="CA266" s="25"/>
      <c r="CB266" s="25"/>
      <c r="CC266" s="25"/>
      <c r="CD266" s="25"/>
      <c r="CE266" s="25"/>
      <c r="CF266" s="25"/>
      <c r="CG266" s="25"/>
      <c r="CH266" s="25"/>
    </row>
  </sheetData>
  <sheetProtection algorithmName="SHA-512" hashValue="5xqj1OdxKSFyk8WEnQt1QfsLL6IiKFBM8ZHI7hbNxSfPP3XIhfxUdowepYSOHtleRshnT9feIUtMgb7r/8nuNg==" saltValue="Ed+kNB271cBd/OhxRAlX/Q==" spinCount="100000" sheet="1" formatCells="0"/>
  <protectedRanges>
    <protectedRange sqref="S210" name="Range3_1"/>
    <protectedRange sqref="D97:D208" name="Range3_3_1_1"/>
    <protectedRange sqref="A97:A208" name="Range3_4_1_1"/>
    <protectedRange sqref="S252 S212 O265:S266" name="Range3_1_1"/>
    <protectedRange sqref="D217:D246" name="Range3_3_1_2"/>
    <protectedRange sqref="A217:B246" name="Range3_4_1_2"/>
    <protectedRange sqref="D13:D96" name="Range3_3_1_1_2"/>
    <protectedRange sqref="A13:A96" name="Range3_4_1_1_2"/>
    <protectedRange sqref="D214:D216" name="Range3_3_1_2_2"/>
    <protectedRange sqref="A214:B216" name="Range3_4_1_2_1"/>
    <protectedRange sqref="U210:Z210" name="Range3_1_3"/>
    <protectedRange sqref="D9:F9 D10:D12 E10:F208" name="Range3_3_1_1_1"/>
    <protectedRange sqref="A9:B10 A11:A12 B11:B208 C9:C208" name="Range3_4_1_1_1"/>
    <protectedRange sqref="D213:F213 E214:F247" name="Range3_3_1_2_3"/>
    <protectedRange sqref="D247" name="Range3_3_1_2_4"/>
    <protectedRange sqref="A247:B247" name="Range3_4_1_2_2"/>
    <protectedRange sqref="D253:F262" name="Range3_3_1_2_1_1"/>
  </protectedRanges>
  <sortState xmlns:xlrd2="http://schemas.microsoft.com/office/spreadsheetml/2017/richdata2" ref="A9:WWD113">
    <sortCondition ref="M9:M113"/>
  </sortState>
  <dataConsolidate/>
  <mergeCells count="1">
    <mergeCell ref="O8:Q8"/>
  </mergeCells>
  <phoneticPr fontId="7" type="noConversion"/>
  <conditionalFormatting sqref="L9:L208">
    <cfRule type="colorScale" priority="1">
      <colorScale>
        <cfvo type="min"/>
        <cfvo type="percentile" val="50"/>
        <cfvo type="max"/>
        <color rgb="FFF8696B"/>
        <color rgb="FFFFEB84"/>
        <color rgb="FF63BE7B"/>
      </colorScale>
    </cfRule>
  </conditionalFormatting>
  <dataValidations xWindow="297" yWindow="464" count="13">
    <dataValidation allowBlank="1" showInputMessage="1" showErrorMessage="1" promptTitle="System Number" prompt="Enter the number of the system as assigned by CDPH" sqref="S3 V3:Y3 U2" xr:uid="{00000000-0002-0000-0100-000000000000}"/>
    <dataValidation allowBlank="1" showInputMessage="1" showErrorMessage="1" promptTitle="Component" prompt="Enter the name of each component.  Only enter the components that currently exist.  Components of a funding project are added in the light yellow boxes below." sqref="B9:C208" xr:uid="{00000000-0002-0000-0100-000001000000}"/>
    <dataValidation type="whole" operator="greaterThanOrEqual" allowBlank="1" showInputMessage="1" showErrorMessage="1" sqref="A213 A253:A262" xr:uid="{00000000-0002-0000-0100-000002000000}">
      <formula1>0</formula1>
    </dataValidation>
    <dataValidation type="whole" allowBlank="1" showInputMessage="1" showErrorMessage="1" promptTitle="Quantity" prompt="Enter the quantity of each asset in your water system.  Make sure you also enter the depth or Gallons where appropriate, the unit cost and the life remaining." sqref="A10:A208 A214:A247" xr:uid="{00000000-0002-0000-0100-000003000000}">
      <formula1>0</formula1>
      <formula2>99999999999</formula2>
    </dataValidation>
    <dataValidation type="whole" allowBlank="1" showInputMessage="1" showErrorMessage="1" sqref="H9:H208" xr:uid="{00000000-0002-0000-0100-000004000000}">
      <formula1>0</formula1>
      <formula2>120</formula2>
    </dataValidation>
    <dataValidation allowBlank="1" showInputMessage="1" showErrorMessage="1" promptTitle="Unit Costs" prompt="Enter the cost of the asset.  Costs can be Historic, Current or Future." sqref="D9:D208" xr:uid="{00000000-0002-0000-0100-000005000000}"/>
    <dataValidation type="whole" allowBlank="1" showInputMessage="1" showErrorMessage="1" promptTitle="Life Remaining" prompt="Enter the remaining life in years for each component." sqref="M213:M247 H213:H247" xr:uid="{00000000-0002-0000-0100-000006000000}">
      <formula1>1</formula1>
      <formula2>120</formula2>
    </dataValidation>
    <dataValidation allowBlank="1" showInputMessage="1" showErrorMessage="1" promptTitle="Future projects" prompt="This section contains assets that you don't have, nor do you have them funded, but woul LIKE to have (and wish to save for.)" sqref="B253:B262" xr:uid="{00000000-0002-0000-0100-000007000000}"/>
    <dataValidation allowBlank="1" showInputMessage="1" showErrorMessage="1" promptTitle="Funded project replacement" prompt="This section is for assets that are funded, but not installed yet." sqref="B214:B247" xr:uid="{00000000-0002-0000-0100-000008000000}"/>
    <dataValidation type="whole" allowBlank="1" showInputMessage="1" showErrorMessage="1" promptTitle="Life Remaining" prompt="Enter the normal life expectancy of the component.  If it is a one-time event, enter 0 or leave blank." sqref="H253:H262" xr:uid="{00000000-0002-0000-0100-000009000000}">
      <formula1>1</formula1>
      <formula2>120</formula2>
    </dataValidation>
    <dataValidation type="whole" allowBlank="1" showInputMessage="1" showErrorMessage="1" promptTitle="Estimated Life Remaining" prompt="Enter the number of years before the item needs to be replaced.  Enter 0 when it gets replaced this year." sqref="M9:M208" xr:uid="{00000000-0002-0000-0100-00000A000000}">
      <formula1>0</formula1>
      <formula2>100</formula2>
    </dataValidation>
    <dataValidation type="whole" allowBlank="1" showInputMessage="1" showErrorMessage="1" promptTitle="Quantity" prompt="Enter the quantity of each asset in your water system.  Make sure you also enter the depth or Gallons where appropriate, the unit cost and the life remaining. To void the line, blank out the quantity." sqref="A9" xr:uid="{00000000-0002-0000-0100-00000B000000}">
      <formula1>0</formula1>
      <formula2>99999999999</formula2>
    </dataValidation>
    <dataValidation allowBlank="1" showInputMessage="1" showErrorMessage="1" promptTitle="New Components" prompt="Enter the component name in the NEW project." sqref="B213" xr:uid="{00000000-0002-0000-0100-00000C000000}"/>
  </dataValidations>
  <pageMargins left="0.7" right="0.7" top="0.75" bottom="0.75" header="0.3" footer="0.3"/>
  <pageSetup scale="80" fitToHeight="0" orientation="landscape" horizontalDpi="4294967293" verticalDpi="4294967293" r:id="rId1"/>
  <rowBreaks count="1" manualBreakCount="1">
    <brk id="209" max="16383" man="1"/>
  </rowBreaks>
  <drawing r:id="rId2"/>
  <legacyDrawing r:id="rId3"/>
  <extLst>
    <ext xmlns:x14="http://schemas.microsoft.com/office/spreadsheetml/2009/9/main" uri="{CCE6A557-97BC-4b89-ADB6-D9C93CAAB3DF}">
      <x14:dataValidations xmlns:xm="http://schemas.microsoft.com/office/excel/2006/main" xWindow="297" yWindow="464" count="3">
        <x14:dataValidation type="list" allowBlank="1" showInputMessage="1" showErrorMessage="1" promptTitle="Cost Type" prompt="Specify if the cost in the previous colum is Historic, Current ot Future cost." xr:uid="{00000000-0002-0000-0100-00000D000000}">
          <x14:formula1>
            <xm:f>Parameters!$T$1:$V$1</xm:f>
          </x14:formula1>
          <xm:sqref>E9:E208</xm:sqref>
        </x14:dataValidation>
        <x14:dataValidation type="list" allowBlank="1" showInputMessage="1" showErrorMessage="1" promptTitle="Future" prompt="Specify if the cost in the previous colum is Current ot Future cost." xr:uid="{00000000-0002-0000-0100-00000E000000}">
          <x14:formula1>
            <xm:f>Parameters!$U$1:$V$1</xm:f>
          </x14:formula1>
          <xm:sqref>E253:E262</xm:sqref>
        </x14:dataValidation>
        <x14:dataValidation type="list" allowBlank="1" showInputMessage="1" showErrorMessage="1" promptTitle="Current of Future" prompt="Specify if the cost in the previous colum is Current ot Future cost." xr:uid="{00000000-0002-0000-0100-00000F000000}">
          <x14:formula1>
            <xm:f>Parameters!$U$1:$V$1</xm:f>
          </x14:formula1>
          <xm:sqref>E213:E247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O1:U47"/>
  <sheetViews>
    <sheetView zoomScaleNormal="100" workbookViewId="0">
      <selection activeCell="U14" sqref="U14"/>
    </sheetView>
  </sheetViews>
  <sheetFormatPr defaultRowHeight="15" x14ac:dyDescent="0.25"/>
  <cols>
    <col min="15" max="15" width="39" customWidth="1"/>
    <col min="21" max="21" width="40.28515625" customWidth="1"/>
  </cols>
  <sheetData>
    <row r="1" spans="15:21" ht="15.75" thickBot="1" x14ac:dyDescent="0.3"/>
    <row r="2" spans="15:21" ht="15.75" thickBot="1" x14ac:dyDescent="0.3">
      <c r="O2" s="350" t="s">
        <v>94</v>
      </c>
      <c r="P2" s="351" t="s">
        <v>181</v>
      </c>
      <c r="Q2" s="400" t="s">
        <v>182</v>
      </c>
      <c r="R2" s="400"/>
      <c r="S2" s="401"/>
      <c r="T2" s="316"/>
      <c r="U2" s="352" t="s">
        <v>183</v>
      </c>
    </row>
    <row r="3" spans="15:21" ht="15.75" thickBot="1" x14ac:dyDescent="0.3">
      <c r="O3" s="353"/>
      <c r="P3" s="354"/>
      <c r="Q3" s="365" t="s">
        <v>184</v>
      </c>
      <c r="R3" s="365" t="s">
        <v>185</v>
      </c>
      <c r="S3" s="366" t="s">
        <v>186</v>
      </c>
      <c r="U3" s="355"/>
    </row>
    <row r="4" spans="15:21" x14ac:dyDescent="0.25">
      <c r="O4" s="356" t="s">
        <v>187</v>
      </c>
      <c r="P4" s="357">
        <v>1</v>
      </c>
      <c r="Q4" s="358">
        <v>35</v>
      </c>
      <c r="R4" s="358">
        <v>38</v>
      </c>
      <c r="S4" s="359">
        <v>40</v>
      </c>
      <c r="U4" s="355" t="s">
        <v>188</v>
      </c>
    </row>
    <row r="5" spans="15:21" x14ac:dyDescent="0.25">
      <c r="O5" s="356" t="s">
        <v>189</v>
      </c>
      <c r="P5" s="357">
        <v>1</v>
      </c>
      <c r="Q5" s="358">
        <v>35</v>
      </c>
      <c r="R5" s="358">
        <v>38</v>
      </c>
      <c r="S5" s="359">
        <v>40</v>
      </c>
      <c r="U5" s="355" t="s">
        <v>190</v>
      </c>
    </row>
    <row r="6" spans="15:21" x14ac:dyDescent="0.25">
      <c r="O6" s="356" t="s">
        <v>191</v>
      </c>
      <c r="P6" s="357" t="s">
        <v>192</v>
      </c>
      <c r="Q6" s="358">
        <v>40</v>
      </c>
      <c r="R6" s="358">
        <v>50</v>
      </c>
      <c r="S6" s="359">
        <v>60</v>
      </c>
      <c r="U6" s="355" t="s">
        <v>193</v>
      </c>
    </row>
    <row r="7" spans="15:21" x14ac:dyDescent="0.25">
      <c r="O7" s="356" t="s">
        <v>194</v>
      </c>
      <c r="P7" s="357">
        <v>1</v>
      </c>
      <c r="Q7" s="358">
        <v>10</v>
      </c>
      <c r="R7" s="358">
        <v>13</v>
      </c>
      <c r="S7" s="359">
        <v>15</v>
      </c>
      <c r="U7" s="355" t="s">
        <v>195</v>
      </c>
    </row>
    <row r="8" spans="15:21" x14ac:dyDescent="0.25">
      <c r="O8" s="356" t="s">
        <v>196</v>
      </c>
      <c r="P8" s="357" t="s">
        <v>197</v>
      </c>
      <c r="Q8" s="358">
        <v>5</v>
      </c>
      <c r="R8" s="358">
        <v>5</v>
      </c>
      <c r="S8" s="359">
        <v>5</v>
      </c>
      <c r="U8" s="355" t="s">
        <v>198</v>
      </c>
    </row>
    <row r="9" spans="15:21" x14ac:dyDescent="0.25">
      <c r="O9" s="356" t="s">
        <v>199</v>
      </c>
      <c r="P9" s="357">
        <v>8</v>
      </c>
      <c r="Q9" s="358">
        <v>50</v>
      </c>
      <c r="R9" s="358">
        <v>75</v>
      </c>
      <c r="S9" s="359">
        <v>100</v>
      </c>
      <c r="U9" s="355" t="s">
        <v>200</v>
      </c>
    </row>
    <row r="10" spans="15:21" x14ac:dyDescent="0.25">
      <c r="O10" s="356" t="s">
        <v>201</v>
      </c>
      <c r="P10" s="357">
        <v>1</v>
      </c>
      <c r="Q10" s="358">
        <v>35</v>
      </c>
      <c r="R10" s="358">
        <v>38</v>
      </c>
      <c r="S10" s="359">
        <v>40</v>
      </c>
      <c r="U10" s="355" t="s">
        <v>202</v>
      </c>
    </row>
    <row r="11" spans="15:21" ht="15.75" thickBot="1" x14ac:dyDescent="0.3">
      <c r="O11" s="356" t="s">
        <v>203</v>
      </c>
      <c r="P11" s="357">
        <v>1</v>
      </c>
      <c r="Q11" s="358">
        <v>7</v>
      </c>
      <c r="R11" s="358">
        <v>9</v>
      </c>
      <c r="S11" s="359">
        <v>10</v>
      </c>
      <c r="U11" s="360" t="s">
        <v>204</v>
      </c>
    </row>
    <row r="12" spans="15:21" x14ac:dyDescent="0.25">
      <c r="O12" s="356" t="s">
        <v>205</v>
      </c>
      <c r="P12" s="357">
        <v>8</v>
      </c>
      <c r="Q12" s="358">
        <v>25</v>
      </c>
      <c r="R12" s="358">
        <v>25</v>
      </c>
      <c r="S12" s="359">
        <v>25</v>
      </c>
    </row>
    <row r="13" spans="15:21" x14ac:dyDescent="0.25">
      <c r="O13" s="356" t="s">
        <v>206</v>
      </c>
      <c r="P13" s="357">
        <v>1</v>
      </c>
      <c r="Q13" s="358">
        <v>30</v>
      </c>
      <c r="R13" s="358">
        <v>35</v>
      </c>
      <c r="S13" s="359">
        <v>40</v>
      </c>
    </row>
    <row r="14" spans="15:21" x14ac:dyDescent="0.25">
      <c r="O14" s="356" t="s">
        <v>207</v>
      </c>
      <c r="P14" s="357" t="s">
        <v>197</v>
      </c>
      <c r="Q14" s="358">
        <v>40</v>
      </c>
      <c r="R14" s="358">
        <v>50</v>
      </c>
      <c r="S14" s="359">
        <v>60</v>
      </c>
      <c r="U14" t="s">
        <v>208</v>
      </c>
    </row>
    <row r="15" spans="15:21" x14ac:dyDescent="0.25">
      <c r="O15" s="356" t="s">
        <v>209</v>
      </c>
      <c r="P15" s="357">
        <v>1</v>
      </c>
      <c r="Q15" s="358">
        <v>35</v>
      </c>
      <c r="R15" s="358">
        <v>40</v>
      </c>
      <c r="S15" s="359">
        <v>45</v>
      </c>
      <c r="U15" t="s">
        <v>210</v>
      </c>
    </row>
    <row r="16" spans="15:21" x14ac:dyDescent="0.25">
      <c r="O16" s="356" t="s">
        <v>211</v>
      </c>
      <c r="P16" s="357">
        <v>1</v>
      </c>
      <c r="Q16" s="358">
        <v>5</v>
      </c>
      <c r="R16" s="358">
        <v>6</v>
      </c>
      <c r="S16" s="359">
        <v>7</v>
      </c>
    </row>
    <row r="17" spans="15:21" x14ac:dyDescent="0.25">
      <c r="O17" s="356" t="s">
        <v>212</v>
      </c>
      <c r="P17" s="357">
        <v>1</v>
      </c>
      <c r="Q17" s="358">
        <v>40</v>
      </c>
      <c r="R17" s="358">
        <v>50</v>
      </c>
      <c r="S17" s="359">
        <v>60</v>
      </c>
    </row>
    <row r="18" spans="15:21" x14ac:dyDescent="0.25">
      <c r="O18" s="356" t="s">
        <v>213</v>
      </c>
      <c r="P18" s="357">
        <v>2</v>
      </c>
      <c r="Q18" s="358">
        <v>15</v>
      </c>
      <c r="R18" s="358">
        <v>18</v>
      </c>
      <c r="S18" s="359">
        <v>20</v>
      </c>
      <c r="U18" t="s">
        <v>214</v>
      </c>
    </row>
    <row r="19" spans="15:21" x14ac:dyDescent="0.25">
      <c r="O19" s="356" t="s">
        <v>215</v>
      </c>
      <c r="P19" s="357" t="s">
        <v>216</v>
      </c>
      <c r="Q19" s="358">
        <v>30</v>
      </c>
      <c r="R19" s="358">
        <v>40</v>
      </c>
      <c r="S19" s="359">
        <v>50</v>
      </c>
    </row>
    <row r="20" spans="15:21" x14ac:dyDescent="0.25">
      <c r="O20" s="356" t="s">
        <v>217</v>
      </c>
      <c r="P20" s="357">
        <v>8</v>
      </c>
      <c r="Q20" s="358">
        <v>20</v>
      </c>
      <c r="R20" s="358">
        <v>35</v>
      </c>
      <c r="S20" s="359">
        <v>50</v>
      </c>
    </row>
    <row r="21" spans="15:21" x14ac:dyDescent="0.25">
      <c r="O21" s="356" t="s">
        <v>218</v>
      </c>
      <c r="P21" s="357">
        <v>1</v>
      </c>
      <c r="Q21" s="358">
        <v>10</v>
      </c>
      <c r="R21" s="358">
        <v>13</v>
      </c>
      <c r="S21" s="359">
        <v>15</v>
      </c>
    </row>
    <row r="22" spans="15:21" x14ac:dyDescent="0.25">
      <c r="O22" s="356" t="s">
        <v>219</v>
      </c>
      <c r="P22" s="357">
        <v>8</v>
      </c>
      <c r="Q22" s="358">
        <v>5</v>
      </c>
      <c r="R22" s="358">
        <v>8</v>
      </c>
      <c r="S22" s="359">
        <v>10</v>
      </c>
    </row>
    <row r="23" spans="15:21" x14ac:dyDescent="0.25">
      <c r="O23" s="356" t="s">
        <v>220</v>
      </c>
      <c r="P23" s="357" t="s">
        <v>197</v>
      </c>
      <c r="Q23" s="358">
        <v>10</v>
      </c>
      <c r="R23" s="358">
        <v>10</v>
      </c>
      <c r="S23" s="359">
        <v>10</v>
      </c>
    </row>
    <row r="24" spans="15:21" x14ac:dyDescent="0.25">
      <c r="O24" s="356" t="s">
        <v>221</v>
      </c>
      <c r="P24" s="357">
        <v>1</v>
      </c>
      <c r="Q24" s="358">
        <v>10</v>
      </c>
      <c r="R24" s="358">
        <v>13</v>
      </c>
      <c r="S24" s="359">
        <v>15</v>
      </c>
    </row>
    <row r="25" spans="15:21" x14ac:dyDescent="0.25">
      <c r="O25" s="356" t="s">
        <v>222</v>
      </c>
      <c r="P25" s="357">
        <v>2</v>
      </c>
      <c r="Q25" s="358">
        <v>100</v>
      </c>
      <c r="R25" s="358">
        <v>100</v>
      </c>
      <c r="S25" s="359">
        <v>100</v>
      </c>
    </row>
    <row r="26" spans="15:21" x14ac:dyDescent="0.25">
      <c r="O26" s="356" t="s">
        <v>223</v>
      </c>
      <c r="P26" s="357">
        <v>1</v>
      </c>
      <c r="Q26" s="358">
        <v>30</v>
      </c>
      <c r="R26" s="358">
        <v>40</v>
      </c>
      <c r="S26" s="359">
        <v>50</v>
      </c>
    </row>
    <row r="27" spans="15:21" x14ac:dyDescent="0.25">
      <c r="O27" s="356" t="s">
        <v>224</v>
      </c>
      <c r="P27" s="357" t="s">
        <v>192</v>
      </c>
      <c r="Q27" s="358">
        <v>30</v>
      </c>
      <c r="R27" s="358">
        <v>55</v>
      </c>
      <c r="S27" s="359">
        <v>80</v>
      </c>
    </row>
    <row r="28" spans="15:21" x14ac:dyDescent="0.25">
      <c r="O28" s="356" t="s">
        <v>225</v>
      </c>
      <c r="P28" s="357">
        <v>2</v>
      </c>
      <c r="Q28" s="358">
        <v>10</v>
      </c>
      <c r="R28" s="358">
        <v>10</v>
      </c>
      <c r="S28" s="359">
        <v>10</v>
      </c>
    </row>
    <row r="29" spans="15:21" x14ac:dyDescent="0.25">
      <c r="O29" s="356" t="s">
        <v>226</v>
      </c>
      <c r="P29" s="357" t="s">
        <v>197</v>
      </c>
      <c r="Q29" s="358">
        <v>10</v>
      </c>
      <c r="R29" s="358">
        <v>13</v>
      </c>
      <c r="S29" s="359">
        <v>15</v>
      </c>
    </row>
    <row r="30" spans="15:21" x14ac:dyDescent="0.25">
      <c r="O30" s="356" t="s">
        <v>227</v>
      </c>
      <c r="P30" s="357">
        <v>1</v>
      </c>
      <c r="Q30" s="358">
        <v>35</v>
      </c>
      <c r="R30" s="358">
        <v>38</v>
      </c>
      <c r="S30" s="359">
        <v>40</v>
      </c>
    </row>
    <row r="31" spans="15:21" x14ac:dyDescent="0.25">
      <c r="O31" s="356" t="s">
        <v>228</v>
      </c>
      <c r="P31" s="357" t="s">
        <v>197</v>
      </c>
      <c r="Q31" s="358">
        <v>10</v>
      </c>
      <c r="R31" s="358">
        <v>10</v>
      </c>
      <c r="S31" s="359">
        <v>10</v>
      </c>
    </row>
    <row r="32" spans="15:21" x14ac:dyDescent="0.25">
      <c r="O32" s="356" t="s">
        <v>229</v>
      </c>
      <c r="P32" s="357" t="s">
        <v>216</v>
      </c>
      <c r="Q32" s="358">
        <v>15</v>
      </c>
      <c r="R32" s="358">
        <v>20</v>
      </c>
      <c r="S32" s="359">
        <v>25</v>
      </c>
    </row>
    <row r="33" spans="15:19" x14ac:dyDescent="0.25">
      <c r="O33" s="356" t="s">
        <v>230</v>
      </c>
      <c r="P33" s="357" t="s">
        <v>216</v>
      </c>
      <c r="Q33" s="358">
        <v>50</v>
      </c>
      <c r="R33" s="358">
        <v>60</v>
      </c>
      <c r="S33" s="359">
        <v>70</v>
      </c>
    </row>
    <row r="34" spans="15:19" x14ac:dyDescent="0.25">
      <c r="O34" s="356" t="s">
        <v>231</v>
      </c>
      <c r="P34" s="357">
        <v>1</v>
      </c>
      <c r="Q34" s="358">
        <v>10</v>
      </c>
      <c r="R34" s="358">
        <v>13</v>
      </c>
      <c r="S34" s="359">
        <v>15</v>
      </c>
    </row>
    <row r="35" spans="15:19" x14ac:dyDescent="0.25">
      <c r="O35" s="356" t="s">
        <v>232</v>
      </c>
      <c r="P35" s="357">
        <v>1</v>
      </c>
      <c r="Q35" s="358">
        <v>35</v>
      </c>
      <c r="R35" s="358">
        <v>38</v>
      </c>
      <c r="S35" s="359">
        <v>40</v>
      </c>
    </row>
    <row r="36" spans="15:19" x14ac:dyDescent="0.25">
      <c r="O36" s="356" t="s">
        <v>233</v>
      </c>
      <c r="P36" s="357">
        <v>8</v>
      </c>
      <c r="Q36" s="358">
        <v>5</v>
      </c>
      <c r="R36" s="358">
        <v>5</v>
      </c>
      <c r="S36" s="359">
        <v>5</v>
      </c>
    </row>
    <row r="37" spans="15:19" x14ac:dyDescent="0.25">
      <c r="O37" s="356" t="s">
        <v>234</v>
      </c>
      <c r="P37" s="357">
        <v>2</v>
      </c>
      <c r="Q37" s="358">
        <v>50</v>
      </c>
      <c r="R37" s="358">
        <v>50</v>
      </c>
      <c r="S37" s="359">
        <v>50</v>
      </c>
    </row>
    <row r="38" spans="15:19" x14ac:dyDescent="0.25">
      <c r="O38" s="356" t="s">
        <v>235</v>
      </c>
      <c r="P38" s="357">
        <v>2</v>
      </c>
      <c r="Q38" s="358">
        <v>50</v>
      </c>
      <c r="R38" s="358">
        <v>50</v>
      </c>
      <c r="S38" s="359">
        <v>50</v>
      </c>
    </row>
    <row r="39" spans="15:19" x14ac:dyDescent="0.25">
      <c r="O39" s="356" t="s">
        <v>236</v>
      </c>
      <c r="P39" s="357">
        <v>2</v>
      </c>
      <c r="Q39" s="358">
        <v>100</v>
      </c>
      <c r="R39" s="358">
        <v>100</v>
      </c>
      <c r="S39" s="359">
        <v>100</v>
      </c>
    </row>
    <row r="40" spans="15:19" x14ac:dyDescent="0.25">
      <c r="O40" s="356" t="s">
        <v>237</v>
      </c>
      <c r="P40" s="357">
        <v>3</v>
      </c>
      <c r="Q40" s="358">
        <v>70</v>
      </c>
      <c r="R40" s="358">
        <v>85</v>
      </c>
      <c r="S40" s="359">
        <v>100</v>
      </c>
    </row>
    <row r="41" spans="15:19" x14ac:dyDescent="0.25">
      <c r="O41" s="356" t="s">
        <v>238</v>
      </c>
      <c r="P41" s="357">
        <v>5</v>
      </c>
      <c r="Q41" s="358">
        <v>50</v>
      </c>
      <c r="R41" s="358">
        <v>75</v>
      </c>
      <c r="S41" s="359">
        <v>100</v>
      </c>
    </row>
    <row r="42" spans="15:19" x14ac:dyDescent="0.25">
      <c r="O42" s="356" t="s">
        <v>239</v>
      </c>
      <c r="P42" s="357">
        <v>7</v>
      </c>
      <c r="Q42" s="358">
        <v>100</v>
      </c>
      <c r="R42" s="358">
        <v>100</v>
      </c>
      <c r="S42" s="359">
        <v>100</v>
      </c>
    </row>
    <row r="43" spans="15:19" x14ac:dyDescent="0.25">
      <c r="O43" s="356" t="s">
        <v>240</v>
      </c>
      <c r="P43" s="357">
        <v>6</v>
      </c>
      <c r="Q43" s="358">
        <v>50</v>
      </c>
      <c r="R43" s="358">
        <v>75</v>
      </c>
      <c r="S43" s="359">
        <v>100</v>
      </c>
    </row>
    <row r="44" spans="15:19" x14ac:dyDescent="0.25">
      <c r="O44" s="356" t="s">
        <v>241</v>
      </c>
      <c r="P44" s="357" t="s">
        <v>242</v>
      </c>
      <c r="Q44" s="358">
        <v>100</v>
      </c>
      <c r="R44" s="358">
        <v>116</v>
      </c>
      <c r="S44" s="359">
        <v>132</v>
      </c>
    </row>
    <row r="45" spans="15:19" x14ac:dyDescent="0.25">
      <c r="O45" s="356" t="s">
        <v>243</v>
      </c>
      <c r="P45" s="357">
        <v>2</v>
      </c>
      <c r="Q45" s="358">
        <v>40</v>
      </c>
      <c r="R45" s="358">
        <v>40</v>
      </c>
      <c r="S45" s="359">
        <v>40</v>
      </c>
    </row>
    <row r="46" spans="15:19" x14ac:dyDescent="0.25">
      <c r="O46" s="356" t="s">
        <v>244</v>
      </c>
      <c r="P46" s="357">
        <v>2</v>
      </c>
      <c r="Q46" s="358">
        <v>75</v>
      </c>
      <c r="R46" s="358">
        <v>75</v>
      </c>
      <c r="S46" s="359">
        <v>75</v>
      </c>
    </row>
    <row r="47" spans="15:19" ht="15.75" thickBot="1" x14ac:dyDescent="0.3">
      <c r="O47" s="361" t="s">
        <v>245</v>
      </c>
      <c r="P47" s="362">
        <v>1</v>
      </c>
      <c r="Q47" s="363">
        <v>25</v>
      </c>
      <c r="R47" s="363">
        <v>30</v>
      </c>
      <c r="S47" s="364">
        <v>35</v>
      </c>
    </row>
  </sheetData>
  <sheetProtection algorithmName="SHA-512" hashValue="WodzqH46wrEt3b6zxKmfa9eKzMP03E21USHQFvxTeGxCVhefOhLcGqu4tol+zQ5qBvnt060YqdLUGfjygny/fg==" saltValue="nqQtNgv5UesQ6D4vNaTR5Q==" spinCount="100000" sheet="1" objects="1" scenarios="1"/>
  <mergeCells count="1">
    <mergeCell ref="Q2:S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4083A-B884-42AF-B22B-8485C8E66F52}">
  <dimension ref="A1:D4"/>
  <sheetViews>
    <sheetView workbookViewId="0">
      <selection activeCell="C5" sqref="C5"/>
    </sheetView>
  </sheetViews>
  <sheetFormatPr defaultRowHeight="15" x14ac:dyDescent="0.25"/>
  <cols>
    <col min="1" max="1" width="14.140625" customWidth="1"/>
    <col min="2" max="2" width="12.140625" customWidth="1"/>
    <col min="3" max="3" width="18.5703125" customWidth="1"/>
    <col min="4" max="4" width="14.140625" customWidth="1"/>
  </cols>
  <sheetData>
    <row r="1" spans="1:4" x14ac:dyDescent="0.25">
      <c r="A1" s="367" t="s">
        <v>246</v>
      </c>
      <c r="B1" s="368"/>
      <c r="C1" s="369"/>
    </row>
    <row r="2" spans="1:4" ht="30" x14ac:dyDescent="0.25">
      <c r="A2" s="370" t="s">
        <v>247</v>
      </c>
      <c r="B2" s="371" t="s">
        <v>248</v>
      </c>
      <c r="C2" s="372" t="s">
        <v>249</v>
      </c>
      <c r="D2" s="373" t="s">
        <v>250</v>
      </c>
    </row>
    <row r="3" spans="1:4" x14ac:dyDescent="0.25">
      <c r="A3" t="s">
        <v>251</v>
      </c>
      <c r="B3" s="368">
        <v>44861</v>
      </c>
      <c r="C3" t="s">
        <v>252</v>
      </c>
      <c r="D3" t="s">
        <v>253</v>
      </c>
    </row>
    <row r="4" spans="1:4" x14ac:dyDescent="0.25">
      <c r="B4" s="368"/>
      <c r="C4" t="s">
        <v>254</v>
      </c>
      <c r="D4" t="s">
        <v>255</v>
      </c>
    </row>
  </sheetData>
  <sheetProtection algorithmName="SHA-512" hashValue="fJayasaj/adI91tw0UnR9qaLSa4GP7NVLRYu5gUWSg3+80BfCY4EBaFKbkJZY5hzre+rFfi9+9Fm2grBVP7/Ww==" saltValue="6bk2WF3/Uzu3I5dc9XzUGw=="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CDF7682DA034048A6E6CDDD5333C7B2" ma:contentTypeVersion="3" ma:contentTypeDescription="Create a new document." ma:contentTypeScope="" ma:versionID="4e8023fdb0b22eeb32e283cd1b97f281">
  <xsd:schema xmlns:xsd="http://www.w3.org/2001/XMLSchema" xmlns:xs="http://www.w3.org/2001/XMLSchema" xmlns:p="http://schemas.microsoft.com/office/2006/metadata/properties" targetNamespace="http://schemas.microsoft.com/office/2006/metadata/properties" ma:root="true" ma:fieldsID="1b395a0c7e8fc5bb90e90f398039951d">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2E9D5BC-F4E6-48A0-8551-5F64E6CBE493}">
  <ds:schemaRefs>
    <ds:schemaRef ds:uri="http://schemas.microsoft.com/sharepoint/v3/contenttype/forms"/>
  </ds:schemaRefs>
</ds:datastoreItem>
</file>

<file path=customXml/itemProps2.xml><?xml version="1.0" encoding="utf-8"?>
<ds:datastoreItem xmlns:ds="http://schemas.openxmlformats.org/officeDocument/2006/customXml" ds:itemID="{533005C9-3CE7-4582-8396-0656841895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52A56082-9FDB-47C8-B841-DB274C6EFE8D}">
  <ds:schemaRefs>
    <ds:schemaRef ds:uri="http://purl.org/dc/terms/"/>
    <ds:schemaRef ds:uri="http://purl.org/dc/elements/1.1/"/>
    <ds:schemaRef ds:uri="http://schemas.microsoft.com/office/infopath/2007/PartnerControls"/>
    <ds:schemaRef ds:uri="http://schemas.microsoft.com/office/2006/documentManagement/types"/>
    <ds:schemaRef ds:uri="http://www.w3.org/XML/1998/namespace"/>
    <ds:schemaRef ds:uri="http://purl.org/dc/dcmitype/"/>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Parameters</vt:lpstr>
      <vt:lpstr>Asset Management</vt:lpstr>
      <vt:lpstr>Reserves</vt:lpstr>
      <vt:lpstr>Manual</vt:lpstr>
      <vt:lpstr>Revisions</vt:lpstr>
      <vt:lpstr>Reserves!Print_Area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John Van den Bergh</dc:creator>
  <cp:lastModifiedBy>Hyde, Elizabeth R (DOH)</cp:lastModifiedBy>
  <cp:lastPrinted>2018-09-28T15:11:54Z</cp:lastPrinted>
  <dcterms:created xsi:type="dcterms:W3CDTF">2013-09-02T23:13:31Z</dcterms:created>
  <dcterms:modified xsi:type="dcterms:W3CDTF">2024-06-11T14:32:42Z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0x010100CCDF7682DA034048A6E6CDDD5333C7B2</vt:lpwstr>
  </property>
  <property fmtid="{D5CDD505-2E9C-101B-9397-08002B2CF9AE}" pid="3" name="MSIP_Label_1520fa42-cf58-4c22-8b93-58cf1d3bd1cb_Enabled">
    <vt:lpwstr>true</vt:lpwstr>
  </property>
  <property fmtid="{D5CDD505-2E9C-101B-9397-08002B2CF9AE}" pid="4" name="MSIP_Label_1520fa42-cf58-4c22-8b93-58cf1d3bd1cb_SetDate">
    <vt:lpwstr>2024-06-11T14:31:48Z</vt:lpwstr>
  </property>
  <property fmtid="{D5CDD505-2E9C-101B-9397-08002B2CF9AE}" pid="5" name="MSIP_Label_1520fa42-cf58-4c22-8b93-58cf1d3bd1cb_Method">
    <vt:lpwstr>Standard</vt:lpwstr>
  </property>
  <property fmtid="{D5CDD505-2E9C-101B-9397-08002B2CF9AE}" pid="6" name="MSIP_Label_1520fa42-cf58-4c22-8b93-58cf1d3bd1cb_Name">
    <vt:lpwstr>Public Information</vt:lpwstr>
  </property>
  <property fmtid="{D5CDD505-2E9C-101B-9397-08002B2CF9AE}" pid="7" name="MSIP_Label_1520fa42-cf58-4c22-8b93-58cf1d3bd1cb_SiteId">
    <vt:lpwstr>11d0e217-264e-400a-8ba0-57dcc127d72d</vt:lpwstr>
  </property>
  <property fmtid="{D5CDD505-2E9C-101B-9397-08002B2CF9AE}" pid="8" name="MSIP_Label_1520fa42-cf58-4c22-8b93-58cf1d3bd1cb_ActionId">
    <vt:lpwstr>ee6dd488-dc06-4231-8845-c532b47bf129</vt:lpwstr>
  </property>
  <property fmtid="{D5CDD505-2E9C-101B-9397-08002B2CF9AE}" pid="9" name="MSIP_Label_1520fa42-cf58-4c22-8b93-58cf1d3bd1cb_ContentBits">
    <vt:lpwstr>0</vt:lpwstr>
  </property>
</Properties>
</file>