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4E78D891-F70C-4BB5-A5EB-081F5635D737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680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7" i="8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BZ2" i="30"/>
  <c r="BX2" i="30"/>
  <c r="BW2" i="30"/>
  <c r="BU2" i="30"/>
  <c r="BT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D706" i="25"/>
  <c r="M706" i="25" s="1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D684" i="25"/>
  <c r="M684" i="25" s="1"/>
  <c r="C684" i="25"/>
  <c r="C683" i="25"/>
  <c r="C682" i="25"/>
  <c r="D681" i="25"/>
  <c r="M681" i="25" s="1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D644" i="25"/>
  <c r="C644" i="25"/>
  <c r="C643" i="25"/>
  <c r="C642" i="25"/>
  <c r="C641" i="25"/>
  <c r="D640" i="25"/>
  <c r="C640" i="25"/>
  <c r="C639" i="25"/>
  <c r="C638" i="25"/>
  <c r="C637" i="25"/>
  <c r="D636" i="25"/>
  <c r="C636" i="25"/>
  <c r="C635" i="25"/>
  <c r="C634" i="25"/>
  <c r="C633" i="25"/>
  <c r="D632" i="25"/>
  <c r="K645" i="25" s="1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D620" i="25"/>
  <c r="C620" i="25"/>
  <c r="C619" i="25"/>
  <c r="C618" i="25"/>
  <c r="D617" i="25"/>
  <c r="C617" i="25"/>
  <c r="D616" i="25"/>
  <c r="D700" i="25" s="1"/>
  <c r="M700" i="25" s="1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3" i="8"/>
  <c r="C131" i="8"/>
  <c r="C130" i="8"/>
  <c r="C128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B54" i="15"/>
  <c r="H54" i="15" s="1"/>
  <c r="I54" i="15" s="1"/>
  <c r="E53" i="15"/>
  <c r="D53" i="15"/>
  <c r="B53" i="15"/>
  <c r="E52" i="15"/>
  <c r="D52" i="15"/>
  <c r="B52" i="15"/>
  <c r="H52" i="15" s="1"/>
  <c r="I52" i="15" s="1"/>
  <c r="E51" i="15"/>
  <c r="D51" i="15"/>
  <c r="B51" i="15"/>
  <c r="H51" i="15" s="1"/>
  <c r="I51" i="15" s="1"/>
  <c r="E50" i="15"/>
  <c r="D50" i="15"/>
  <c r="B50" i="15"/>
  <c r="E49" i="15"/>
  <c r="D49" i="15"/>
  <c r="B49" i="15"/>
  <c r="F49" i="15" s="1"/>
  <c r="E48" i="15"/>
  <c r="D48" i="15"/>
  <c r="B48" i="15"/>
  <c r="E47" i="15"/>
  <c r="D47" i="15"/>
  <c r="B47" i="15"/>
  <c r="H47" i="15" s="1"/>
  <c r="I47" i="15" s="1"/>
  <c r="E46" i="15"/>
  <c r="D46" i="15"/>
  <c r="B46" i="15"/>
  <c r="H46" i="15" s="1"/>
  <c r="I46" i="15" s="1"/>
  <c r="E45" i="15"/>
  <c r="D45" i="15"/>
  <c r="B45" i="15"/>
  <c r="E44" i="15"/>
  <c r="D44" i="15"/>
  <c r="B44" i="15"/>
  <c r="H44" i="15" s="1"/>
  <c r="I44" i="15" s="1"/>
  <c r="E43" i="15"/>
  <c r="D43" i="15"/>
  <c r="B43" i="15"/>
  <c r="F43" i="15" s="1"/>
  <c r="E42" i="15"/>
  <c r="D42" i="15"/>
  <c r="B42" i="15"/>
  <c r="E41" i="15"/>
  <c r="D41" i="15"/>
  <c r="B41" i="15"/>
  <c r="F41" i="15" s="1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E24" i="15"/>
  <c r="D24" i="15"/>
  <c r="B24" i="15"/>
  <c r="E23" i="15"/>
  <c r="D23" i="15"/>
  <c r="B23" i="15"/>
  <c r="E22" i="15"/>
  <c r="D22" i="15"/>
  <c r="B22" i="15"/>
  <c r="E21" i="15"/>
  <c r="D21" i="15"/>
  <c r="B21" i="15"/>
  <c r="E20" i="15"/>
  <c r="D20" i="15"/>
  <c r="B20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CE92" i="24"/>
  <c r="CE91" i="24"/>
  <c r="I381" i="34" s="1"/>
  <c r="CE90" i="24"/>
  <c r="I380" i="3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AE9" i="31" s="1"/>
  <c r="I89" i="24"/>
  <c r="H89" i="24"/>
  <c r="G89" i="24"/>
  <c r="AE6" i="31" s="1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H29" i="31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F69" i="15" l="1"/>
  <c r="F42" i="15"/>
  <c r="F50" i="15"/>
  <c r="F59" i="15"/>
  <c r="F45" i="15"/>
  <c r="F53" i="15"/>
  <c r="F57" i="15"/>
  <c r="F37" i="15"/>
  <c r="F48" i="15"/>
  <c r="F55" i="15"/>
  <c r="G10" i="4"/>
  <c r="F35" i="15"/>
  <c r="F44" i="15"/>
  <c r="F46" i="15"/>
  <c r="F52" i="15"/>
  <c r="F54" i="15"/>
  <c r="F56" i="15"/>
  <c r="F58" i="15"/>
  <c r="F38" i="15"/>
  <c r="F36" i="15"/>
  <c r="F39" i="15"/>
  <c r="F47" i="15"/>
  <c r="F51" i="15"/>
  <c r="G612" i="24"/>
  <c r="CF91" i="24"/>
  <c r="CF90" i="24"/>
  <c r="C58" i="34"/>
  <c r="CE69" i="24"/>
  <c r="I371" i="34" s="1"/>
  <c r="F85" i="24"/>
  <c r="C671" i="24" s="1"/>
  <c r="BR85" i="24"/>
  <c r="G309" i="34" s="1"/>
  <c r="N85" i="24"/>
  <c r="C26" i="15" s="1"/>
  <c r="G26" i="15" s="1"/>
  <c r="BZ85" i="24"/>
  <c r="BB85" i="24"/>
  <c r="C66" i="15" s="1"/>
  <c r="G66" i="15" s="1"/>
  <c r="BJ85" i="24"/>
  <c r="C617" i="24" s="1"/>
  <c r="C126" i="8"/>
  <c r="D381" i="24"/>
  <c r="BQ2" i="30" s="1"/>
  <c r="BS2" i="30"/>
  <c r="BV2" i="30"/>
  <c r="C129" i="8"/>
  <c r="BY2" i="30"/>
  <c r="C132" i="8"/>
  <c r="C134" i="8"/>
  <c r="CA2" i="30"/>
  <c r="M38" i="31"/>
  <c r="D177" i="34"/>
  <c r="AM85" i="24"/>
  <c r="M54" i="31"/>
  <c r="F241" i="34"/>
  <c r="BC85" i="24"/>
  <c r="M6" i="31"/>
  <c r="G17" i="34"/>
  <c r="G85" i="24"/>
  <c r="M62" i="31"/>
  <c r="G273" i="34"/>
  <c r="BK85" i="24"/>
  <c r="M14" i="31"/>
  <c r="H49" i="34"/>
  <c r="O85" i="24"/>
  <c r="M78" i="31"/>
  <c r="I337" i="34"/>
  <c r="CA85" i="24"/>
  <c r="M70" i="31"/>
  <c r="H305" i="34"/>
  <c r="BS85" i="24"/>
  <c r="M46" i="31"/>
  <c r="E209" i="34"/>
  <c r="AU85" i="24"/>
  <c r="M19" i="31"/>
  <c r="F81" i="34"/>
  <c r="M43" i="31"/>
  <c r="I177" i="34"/>
  <c r="M59" i="31"/>
  <c r="D273" i="34"/>
  <c r="M75" i="31"/>
  <c r="F337" i="34"/>
  <c r="M22" i="31"/>
  <c r="I81" i="34"/>
  <c r="W85" i="24"/>
  <c r="M36" i="31"/>
  <c r="I145" i="34"/>
  <c r="CP2" i="30"/>
  <c r="D416" i="24"/>
  <c r="H7" i="31"/>
  <c r="H12" i="34"/>
  <c r="H85" i="24"/>
  <c r="H32" i="31"/>
  <c r="E140" i="34"/>
  <c r="AG85" i="24"/>
  <c r="H64" i="31"/>
  <c r="I268" i="34"/>
  <c r="BM85" i="24"/>
  <c r="H33" i="31"/>
  <c r="F140" i="34"/>
  <c r="AH85" i="24"/>
  <c r="H49" i="31"/>
  <c r="H204" i="34"/>
  <c r="AX85" i="24"/>
  <c r="H3" i="31"/>
  <c r="D12" i="34"/>
  <c r="D85" i="24"/>
  <c r="H19" i="31"/>
  <c r="F76" i="34"/>
  <c r="T85" i="24"/>
  <c r="H35" i="31"/>
  <c r="H140" i="34"/>
  <c r="AJ85" i="24"/>
  <c r="H51" i="31"/>
  <c r="C236" i="34"/>
  <c r="AZ85" i="24"/>
  <c r="H67" i="31"/>
  <c r="E300" i="34"/>
  <c r="BP85" i="24"/>
  <c r="M9" i="31"/>
  <c r="C49" i="34"/>
  <c r="M25" i="31"/>
  <c r="E113" i="34"/>
  <c r="M33" i="31"/>
  <c r="F145" i="34"/>
  <c r="M49" i="31"/>
  <c r="H209" i="34"/>
  <c r="M57" i="31"/>
  <c r="I241" i="34"/>
  <c r="M65" i="31"/>
  <c r="C305" i="34"/>
  <c r="M73" i="31"/>
  <c r="D337" i="34"/>
  <c r="H10" i="31"/>
  <c r="D44" i="34"/>
  <c r="K85" i="24"/>
  <c r="H26" i="31"/>
  <c r="F108" i="34"/>
  <c r="AA85" i="24"/>
  <c r="H42" i="31"/>
  <c r="H172" i="34"/>
  <c r="AQ85" i="24"/>
  <c r="H58" i="31"/>
  <c r="C268" i="34"/>
  <c r="BG85" i="24"/>
  <c r="H74" i="31"/>
  <c r="E332" i="34"/>
  <c r="BW85" i="24"/>
  <c r="M27" i="31"/>
  <c r="G113" i="34"/>
  <c r="M28" i="31"/>
  <c r="H113" i="34"/>
  <c r="M52" i="31"/>
  <c r="D241" i="34"/>
  <c r="M76" i="31"/>
  <c r="G337" i="34"/>
  <c r="H341" i="34"/>
  <c r="C90" i="15"/>
  <c r="G90" i="15" s="1"/>
  <c r="C646" i="24"/>
  <c r="H23" i="31"/>
  <c r="C108" i="34"/>
  <c r="X85" i="24"/>
  <c r="H40" i="31"/>
  <c r="F172" i="34"/>
  <c r="AO85" i="24"/>
  <c r="H56" i="31"/>
  <c r="H236" i="34"/>
  <c r="BE85" i="24"/>
  <c r="H25" i="31"/>
  <c r="E108" i="34"/>
  <c r="Z85" i="24"/>
  <c r="H57" i="31"/>
  <c r="I236" i="34"/>
  <c r="BF85" i="24"/>
  <c r="H11" i="31"/>
  <c r="E44" i="34"/>
  <c r="L85" i="24"/>
  <c r="H27" i="31"/>
  <c r="G108" i="34"/>
  <c r="AB85" i="24"/>
  <c r="H43" i="31"/>
  <c r="I172" i="34"/>
  <c r="AR85" i="24"/>
  <c r="H59" i="31"/>
  <c r="D268" i="34"/>
  <c r="BH85" i="24"/>
  <c r="H75" i="31"/>
  <c r="F332" i="34"/>
  <c r="BX85" i="24"/>
  <c r="M17" i="31"/>
  <c r="D81" i="34"/>
  <c r="M41" i="31"/>
  <c r="G177" i="34"/>
  <c r="M2" i="31"/>
  <c r="C17" i="34"/>
  <c r="CE67" i="24"/>
  <c r="I369" i="34" s="1"/>
  <c r="M10" i="31"/>
  <c r="D49" i="34"/>
  <c r="M18" i="31"/>
  <c r="E81" i="34"/>
  <c r="M26" i="31"/>
  <c r="F113" i="34"/>
  <c r="M34" i="31"/>
  <c r="G145" i="34"/>
  <c r="M42" i="31"/>
  <c r="H177" i="34"/>
  <c r="M50" i="31"/>
  <c r="I209" i="34"/>
  <c r="M58" i="31"/>
  <c r="C273" i="34"/>
  <c r="M66" i="31"/>
  <c r="D305" i="34"/>
  <c r="M74" i="31"/>
  <c r="E337" i="34"/>
  <c r="M35" i="31"/>
  <c r="H145" i="34"/>
  <c r="M51" i="31"/>
  <c r="C241" i="34"/>
  <c r="M67" i="31"/>
  <c r="E305" i="34"/>
  <c r="M4" i="31"/>
  <c r="E17" i="34"/>
  <c r="M20" i="31"/>
  <c r="G81" i="34"/>
  <c r="M44" i="31"/>
  <c r="C209" i="34"/>
  <c r="M68" i="31"/>
  <c r="F305" i="34"/>
  <c r="D22" i="7"/>
  <c r="D258" i="24"/>
  <c r="H31" i="31"/>
  <c r="D140" i="34"/>
  <c r="AF85" i="24"/>
  <c r="H39" i="31"/>
  <c r="E172" i="34"/>
  <c r="AN85" i="24"/>
  <c r="H47" i="31"/>
  <c r="F204" i="34"/>
  <c r="AV85" i="24"/>
  <c r="H55" i="31"/>
  <c r="G236" i="34"/>
  <c r="BD85" i="24"/>
  <c r="H63" i="31"/>
  <c r="H268" i="34"/>
  <c r="BL85" i="24"/>
  <c r="H71" i="31"/>
  <c r="I300" i="34"/>
  <c r="BT85" i="24"/>
  <c r="H79" i="31"/>
  <c r="C364" i="34"/>
  <c r="CB85" i="24"/>
  <c r="M5" i="31"/>
  <c r="F17" i="34"/>
  <c r="M13" i="31"/>
  <c r="G49" i="34"/>
  <c r="M21" i="31"/>
  <c r="H81" i="34"/>
  <c r="M29" i="31"/>
  <c r="I113" i="34"/>
  <c r="M37" i="31"/>
  <c r="C177" i="34"/>
  <c r="M45" i="31"/>
  <c r="D209" i="34"/>
  <c r="M53" i="31"/>
  <c r="E241" i="34"/>
  <c r="M61" i="31"/>
  <c r="F273" i="34"/>
  <c r="M69" i="31"/>
  <c r="G305" i="34"/>
  <c r="M77" i="31"/>
  <c r="H337" i="34"/>
  <c r="H2" i="31"/>
  <c r="C12" i="34"/>
  <c r="CE62" i="24"/>
  <c r="I364" i="34" s="1"/>
  <c r="C85" i="24"/>
  <c r="H18" i="31"/>
  <c r="E76" i="34"/>
  <c r="S85" i="24"/>
  <c r="H34" i="31"/>
  <c r="G140" i="34"/>
  <c r="AI85" i="24"/>
  <c r="H50" i="31"/>
  <c r="I204" i="34"/>
  <c r="AY85" i="24"/>
  <c r="H66" i="31"/>
  <c r="D300" i="34"/>
  <c r="BO85" i="24"/>
  <c r="V85" i="24"/>
  <c r="M11" i="31"/>
  <c r="E49" i="34"/>
  <c r="F21" i="34"/>
  <c r="C18" i="15"/>
  <c r="G18" i="15" s="1"/>
  <c r="M12" i="31"/>
  <c r="F49" i="34"/>
  <c r="M60" i="31"/>
  <c r="E273" i="34"/>
  <c r="M30" i="31"/>
  <c r="C145" i="34"/>
  <c r="AE85" i="24"/>
  <c r="H8" i="31"/>
  <c r="I12" i="34"/>
  <c r="I85" i="24"/>
  <c r="H72" i="31"/>
  <c r="C332" i="34"/>
  <c r="BU85" i="24"/>
  <c r="AD85" i="24"/>
  <c r="G19" i="4"/>
  <c r="E19" i="4"/>
  <c r="E220" i="24"/>
  <c r="M3" i="31"/>
  <c r="D17" i="34"/>
  <c r="H16" i="31"/>
  <c r="C76" i="34"/>
  <c r="Q85" i="24"/>
  <c r="H80" i="31"/>
  <c r="D364" i="34"/>
  <c r="CC85" i="24"/>
  <c r="H17" i="31"/>
  <c r="D76" i="34"/>
  <c r="R85" i="24"/>
  <c r="H65" i="31"/>
  <c r="C300" i="34"/>
  <c r="BN85" i="24"/>
  <c r="M7" i="31"/>
  <c r="H17" i="34"/>
  <c r="M31" i="31"/>
  <c r="D145" i="34"/>
  <c r="M79" i="31"/>
  <c r="C369" i="34"/>
  <c r="O5" i="31"/>
  <c r="F19" i="34"/>
  <c r="O13" i="31"/>
  <c r="G51" i="34"/>
  <c r="O21" i="31"/>
  <c r="H83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AL85" i="24"/>
  <c r="AE2" i="31"/>
  <c r="C26" i="34"/>
  <c r="CE89" i="24"/>
  <c r="AE10" i="31"/>
  <c r="D58" i="34"/>
  <c r="AE18" i="31"/>
  <c r="E90" i="34"/>
  <c r="AE26" i="31"/>
  <c r="F122" i="34"/>
  <c r="AE34" i="31"/>
  <c r="G154" i="34"/>
  <c r="AE42" i="31"/>
  <c r="H186" i="34"/>
  <c r="H15" i="31"/>
  <c r="I44" i="34"/>
  <c r="P85" i="24"/>
  <c r="H24" i="31"/>
  <c r="D108" i="34"/>
  <c r="Y85" i="24"/>
  <c r="H48" i="31"/>
  <c r="G204" i="34"/>
  <c r="AW85" i="24"/>
  <c r="H9" i="31"/>
  <c r="C44" i="34"/>
  <c r="J85" i="24"/>
  <c r="H41" i="31"/>
  <c r="G172" i="34"/>
  <c r="AP85" i="24"/>
  <c r="H73" i="31"/>
  <c r="D332" i="34"/>
  <c r="BV85" i="24"/>
  <c r="M15" i="31"/>
  <c r="I49" i="34"/>
  <c r="M23" i="31"/>
  <c r="C113" i="34"/>
  <c r="M39" i="31"/>
  <c r="E177" i="34"/>
  <c r="M47" i="31"/>
  <c r="F209" i="34"/>
  <c r="M55" i="31"/>
  <c r="G241" i="34"/>
  <c r="M63" i="31"/>
  <c r="H273" i="34"/>
  <c r="M71" i="31"/>
  <c r="I305" i="34"/>
  <c r="O29" i="31"/>
  <c r="I115" i="34"/>
  <c r="CE48" i="24"/>
  <c r="M8" i="31"/>
  <c r="I17" i="34"/>
  <c r="M16" i="31"/>
  <c r="C81" i="34"/>
  <c r="M24" i="31"/>
  <c r="D113" i="34"/>
  <c r="M32" i="31"/>
  <c r="E145" i="34"/>
  <c r="M40" i="31"/>
  <c r="F177" i="34"/>
  <c r="M48" i="31"/>
  <c r="G209" i="34"/>
  <c r="M56" i="31"/>
  <c r="H241" i="34"/>
  <c r="M64" i="31"/>
  <c r="I273" i="34"/>
  <c r="M72" i="31"/>
  <c r="C337" i="34"/>
  <c r="M80" i="31"/>
  <c r="D369" i="34"/>
  <c r="AT85" i="2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D308" i="24"/>
  <c r="C113" i="8"/>
  <c r="H52" i="31"/>
  <c r="D236" i="34"/>
  <c r="O39" i="31"/>
  <c r="E179" i="34"/>
  <c r="H77" i="31"/>
  <c r="H332" i="34"/>
  <c r="O16" i="31"/>
  <c r="C83" i="34"/>
  <c r="O24" i="31"/>
  <c r="D115" i="34"/>
  <c r="O32" i="31"/>
  <c r="E147" i="34"/>
  <c r="O40" i="31"/>
  <c r="F179" i="34"/>
  <c r="O64" i="31"/>
  <c r="I275" i="34"/>
  <c r="O80" i="31"/>
  <c r="D371" i="3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I382" i="34"/>
  <c r="I612" i="24"/>
  <c r="D367" i="24"/>
  <c r="DF2" i="30"/>
  <c r="C170" i="8"/>
  <c r="F420" i="24"/>
  <c r="L612" i="24"/>
  <c r="F17" i="15"/>
  <c r="F34" i="15"/>
  <c r="H20" i="31"/>
  <c r="G76" i="34"/>
  <c r="H44" i="31"/>
  <c r="C204" i="34"/>
  <c r="H76" i="31"/>
  <c r="G332" i="34"/>
  <c r="O7" i="31"/>
  <c r="H19" i="34"/>
  <c r="O31" i="31"/>
  <c r="D147" i="34"/>
  <c r="O71" i="31"/>
  <c r="I307" i="34"/>
  <c r="AE4" i="31"/>
  <c r="E26" i="34"/>
  <c r="AE36" i="31"/>
  <c r="I154" i="34"/>
  <c r="F19" i="15"/>
  <c r="H13" i="31"/>
  <c r="G44" i="34"/>
  <c r="H45" i="31"/>
  <c r="D204" i="34"/>
  <c r="H53" i="31"/>
  <c r="E236" i="34"/>
  <c r="H69" i="31"/>
  <c r="G300" i="34"/>
  <c r="O8" i="31"/>
  <c r="I19" i="34"/>
  <c r="O56" i="31"/>
  <c r="H243" i="34"/>
  <c r="CE52" i="24"/>
  <c r="H14" i="31"/>
  <c r="H44" i="34"/>
  <c r="H30" i="31"/>
  <c r="C140" i="34"/>
  <c r="H46" i="31"/>
  <c r="E204" i="34"/>
  <c r="H54" i="31"/>
  <c r="F236" i="34"/>
  <c r="H70" i="31"/>
  <c r="H300" i="34"/>
  <c r="O9" i="31"/>
  <c r="C51" i="34"/>
  <c r="O25" i="31"/>
  <c r="E115" i="34"/>
  <c r="O33" i="31"/>
  <c r="F147" i="34"/>
  <c r="O41" i="31"/>
  <c r="G179" i="34"/>
  <c r="O57" i="31"/>
  <c r="I243" i="34"/>
  <c r="O65" i="31"/>
  <c r="C307" i="34"/>
  <c r="O73" i="31"/>
  <c r="D339" i="34"/>
  <c r="CD85" i="24"/>
  <c r="AE14" i="31"/>
  <c r="H58" i="34"/>
  <c r="AE22" i="31"/>
  <c r="I90" i="34"/>
  <c r="AE30" i="31"/>
  <c r="C154" i="34"/>
  <c r="AE38" i="31"/>
  <c r="D186" i="34"/>
  <c r="AE46" i="31"/>
  <c r="E218" i="34"/>
  <c r="I383" i="34"/>
  <c r="J612" i="24"/>
  <c r="E233" i="24"/>
  <c r="F32" i="6" s="1"/>
  <c r="I108" i="34"/>
  <c r="H4" i="31"/>
  <c r="E12" i="34"/>
  <c r="O63" i="31"/>
  <c r="H275" i="34"/>
  <c r="H21" i="31"/>
  <c r="H76" i="34"/>
  <c r="O48" i="31"/>
  <c r="G211" i="34"/>
  <c r="H6" i="31"/>
  <c r="G12" i="34"/>
  <c r="H22" i="31"/>
  <c r="I76" i="34"/>
  <c r="H38" i="31"/>
  <c r="D172" i="34"/>
  <c r="H62" i="31"/>
  <c r="G268" i="34"/>
  <c r="H78" i="31"/>
  <c r="I332" i="34"/>
  <c r="O17" i="31"/>
  <c r="D83" i="34"/>
  <c r="O49" i="31"/>
  <c r="H211" i="34"/>
  <c r="O2" i="31"/>
  <c r="C19" i="34"/>
  <c r="O10" i="31"/>
  <c r="D51" i="34"/>
  <c r="O18" i="31"/>
  <c r="E83" i="34"/>
  <c r="O26" i="31"/>
  <c r="F115" i="34"/>
  <c r="O34" i="31"/>
  <c r="G147" i="34"/>
  <c r="O42" i="31"/>
  <c r="H179" i="34"/>
  <c r="O50" i="31"/>
  <c r="I211" i="34"/>
  <c r="C275" i="34"/>
  <c r="O58" i="31"/>
  <c r="O66" i="31"/>
  <c r="D307" i="34"/>
  <c r="E339" i="34"/>
  <c r="O74" i="31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G28" i="4"/>
  <c r="E28" i="4"/>
  <c r="C85" i="8"/>
  <c r="D341" i="24"/>
  <c r="C87" i="8" s="1"/>
  <c r="D612" i="24"/>
  <c r="C615" i="24"/>
  <c r="H12" i="31"/>
  <c r="F44" i="34"/>
  <c r="H36" i="31"/>
  <c r="I140" i="34"/>
  <c r="H68" i="31"/>
  <c r="F300" i="34"/>
  <c r="O23" i="31"/>
  <c r="C115" i="34"/>
  <c r="O55" i="31"/>
  <c r="G243" i="34"/>
  <c r="AE20" i="31"/>
  <c r="G90" i="34"/>
  <c r="H5" i="31"/>
  <c r="F12" i="34"/>
  <c r="H37" i="31"/>
  <c r="C172" i="34"/>
  <c r="H61" i="31"/>
  <c r="F268" i="34"/>
  <c r="O72" i="31"/>
  <c r="C339" i="34"/>
  <c r="BK2" i="30"/>
  <c r="I362" i="34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AE8" i="31"/>
  <c r="I26" i="34"/>
  <c r="AE16" i="31"/>
  <c r="C90" i="34"/>
  <c r="AE24" i="31"/>
  <c r="D122" i="34"/>
  <c r="AE32" i="31"/>
  <c r="E154" i="34"/>
  <c r="AE40" i="31"/>
  <c r="F186" i="34"/>
  <c r="CF2" i="28"/>
  <c r="D5" i="7"/>
  <c r="F27" i="15"/>
  <c r="H27" i="15"/>
  <c r="I27" i="15" s="1"/>
  <c r="H28" i="31"/>
  <c r="H108" i="34"/>
  <c r="H60" i="31"/>
  <c r="E268" i="34"/>
  <c r="O15" i="31"/>
  <c r="I51" i="34"/>
  <c r="O47" i="31"/>
  <c r="F211" i="34"/>
  <c r="O79" i="31"/>
  <c r="C371" i="34"/>
  <c r="AE12" i="31"/>
  <c r="F58" i="34"/>
  <c r="AE28" i="31"/>
  <c r="H122" i="34"/>
  <c r="AE44" i="31"/>
  <c r="C218" i="3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E85" i="24"/>
  <c r="M85" i="24"/>
  <c r="U85" i="24"/>
  <c r="AC85" i="24"/>
  <c r="AK85" i="24"/>
  <c r="AS85" i="24"/>
  <c r="BA85" i="24"/>
  <c r="BI85" i="24"/>
  <c r="BQ85" i="24"/>
  <c r="BY85" i="24"/>
  <c r="AE17" i="31"/>
  <c r="D90" i="34"/>
  <c r="AE25" i="31"/>
  <c r="E122" i="34"/>
  <c r="AE33" i="31"/>
  <c r="F154" i="34"/>
  <c r="AE41" i="31"/>
  <c r="G186" i="34"/>
  <c r="F612" i="24"/>
  <c r="F25" i="15"/>
  <c r="H25" i="15"/>
  <c r="I25" i="15" s="1"/>
  <c r="G26" i="34"/>
  <c r="F22" i="15"/>
  <c r="H22" i="15"/>
  <c r="I22" i="15" s="1"/>
  <c r="F30" i="15"/>
  <c r="F64" i="15"/>
  <c r="F16" i="15"/>
  <c r="H16" i="15"/>
  <c r="I16" i="15" s="1"/>
  <c r="F24" i="15"/>
  <c r="H24" i="15"/>
  <c r="I24" i="15" s="1"/>
  <c r="F33" i="15"/>
  <c r="F21" i="15"/>
  <c r="H21" i="15"/>
  <c r="I21" i="15" s="1"/>
  <c r="F29" i="15"/>
  <c r="F65" i="15"/>
  <c r="F18" i="15"/>
  <c r="H18" i="15"/>
  <c r="I18" i="15" s="1"/>
  <c r="F26" i="15"/>
  <c r="H26" i="15"/>
  <c r="I26" i="15" s="1"/>
  <c r="F15" i="15"/>
  <c r="F23" i="15"/>
  <c r="H23" i="15"/>
  <c r="I23" i="15" s="1"/>
  <c r="F63" i="15"/>
  <c r="F20" i="15"/>
  <c r="F28" i="15"/>
  <c r="K711" i="25"/>
  <c r="K717" i="25"/>
  <c r="K708" i="25"/>
  <c r="K700" i="25"/>
  <c r="K692" i="25"/>
  <c r="K713" i="25"/>
  <c r="K705" i="25"/>
  <c r="K710" i="25"/>
  <c r="K702" i="25"/>
  <c r="K694" i="25"/>
  <c r="K707" i="25"/>
  <c r="K712" i="25"/>
  <c r="K704" i="25"/>
  <c r="K696" i="25"/>
  <c r="K714" i="25"/>
  <c r="K690" i="25"/>
  <c r="K709" i="25"/>
  <c r="K699" i="25"/>
  <c r="K689" i="25"/>
  <c r="K681" i="25"/>
  <c r="K673" i="25"/>
  <c r="K686" i="25"/>
  <c r="K678" i="25"/>
  <c r="K670" i="25"/>
  <c r="K683" i="25"/>
  <c r="K675" i="25"/>
  <c r="K703" i="25"/>
  <c r="K688" i="25"/>
  <c r="K680" i="25"/>
  <c r="K672" i="25"/>
  <c r="K706" i="25"/>
  <c r="K701" i="25"/>
  <c r="K695" i="25"/>
  <c r="K685" i="25"/>
  <c r="K677" i="25"/>
  <c r="K669" i="25"/>
  <c r="K716" i="25" s="1"/>
  <c r="K697" i="25"/>
  <c r="K693" i="25"/>
  <c r="K682" i="25"/>
  <c r="K674" i="25"/>
  <c r="K687" i="25"/>
  <c r="K698" i="25"/>
  <c r="K684" i="25"/>
  <c r="K679" i="25"/>
  <c r="K671" i="25"/>
  <c r="K691" i="25"/>
  <c r="H629" i="25"/>
  <c r="K676" i="25"/>
  <c r="D625" i="25"/>
  <c r="C649" i="25"/>
  <c r="M717" i="25" s="1"/>
  <c r="D634" i="25"/>
  <c r="D638" i="25"/>
  <c r="D642" i="25"/>
  <c r="D676" i="25"/>
  <c r="M676" i="25" s="1"/>
  <c r="D717" i="25"/>
  <c r="D708" i="25"/>
  <c r="M708" i="25" s="1"/>
  <c r="D713" i="25"/>
  <c r="M713" i="25" s="1"/>
  <c r="D705" i="25"/>
  <c r="M705" i="25" s="1"/>
  <c r="D697" i="25"/>
  <c r="M697" i="25" s="1"/>
  <c r="D710" i="25"/>
  <c r="M710" i="25" s="1"/>
  <c r="D702" i="25"/>
  <c r="M702" i="25" s="1"/>
  <c r="D707" i="25"/>
  <c r="M707" i="25" s="1"/>
  <c r="D699" i="25"/>
  <c r="M699" i="25" s="1"/>
  <c r="D691" i="25"/>
  <c r="M691" i="25" s="1"/>
  <c r="D712" i="25"/>
  <c r="M712" i="25" s="1"/>
  <c r="D704" i="25"/>
  <c r="M704" i="25" s="1"/>
  <c r="D709" i="25"/>
  <c r="M709" i="25" s="1"/>
  <c r="D701" i="25"/>
  <c r="M701" i="25" s="1"/>
  <c r="D689" i="25"/>
  <c r="M689" i="25" s="1"/>
  <c r="D714" i="25"/>
  <c r="M714" i="25" s="1"/>
  <c r="D696" i="25"/>
  <c r="M696" i="25" s="1"/>
  <c r="D686" i="25"/>
  <c r="M686" i="25" s="1"/>
  <c r="D678" i="25"/>
  <c r="M678" i="25" s="1"/>
  <c r="D670" i="25"/>
  <c r="M670" i="25" s="1"/>
  <c r="D628" i="25"/>
  <c r="D695" i="25"/>
  <c r="M695" i="25" s="1"/>
  <c r="D694" i="25"/>
  <c r="M694" i="25" s="1"/>
  <c r="D683" i="25"/>
  <c r="M683" i="25" s="1"/>
  <c r="D675" i="25"/>
  <c r="M675" i="25" s="1"/>
  <c r="D624" i="25"/>
  <c r="D698" i="25"/>
  <c r="M698" i="25" s="1"/>
  <c r="D693" i="25"/>
  <c r="M693" i="25" s="1"/>
  <c r="D688" i="25"/>
  <c r="M688" i="25" s="1"/>
  <c r="D680" i="25"/>
  <c r="M680" i="25" s="1"/>
  <c r="D672" i="25"/>
  <c r="M672" i="25" s="1"/>
  <c r="D626" i="25"/>
  <c r="G626" i="25" s="1"/>
  <c r="D711" i="25"/>
  <c r="M711" i="25" s="1"/>
  <c r="D692" i="25"/>
  <c r="M692" i="25" s="1"/>
  <c r="D685" i="25"/>
  <c r="M685" i="25" s="1"/>
  <c r="D677" i="25"/>
  <c r="M677" i="25" s="1"/>
  <c r="D669" i="25"/>
  <c r="M669" i="25" s="1"/>
  <c r="M716" i="25" s="1"/>
  <c r="D629" i="25"/>
  <c r="D623" i="25"/>
  <c r="D619" i="25"/>
  <c r="D690" i="25"/>
  <c r="M690" i="25" s="1"/>
  <c r="D682" i="25"/>
  <c r="M682" i="25" s="1"/>
  <c r="D674" i="25"/>
  <c r="M674" i="25" s="1"/>
  <c r="D703" i="25"/>
  <c r="M703" i="25" s="1"/>
  <c r="D687" i="25"/>
  <c r="M687" i="25" s="1"/>
  <c r="D679" i="25"/>
  <c r="M679" i="25" s="1"/>
  <c r="D671" i="25"/>
  <c r="M671" i="25" s="1"/>
  <c r="D648" i="25"/>
  <c r="D647" i="25"/>
  <c r="D646" i="25"/>
  <c r="L648" i="25" s="1"/>
  <c r="D630" i="25"/>
  <c r="I630" i="25" s="1"/>
  <c r="D627" i="25"/>
  <c r="D622" i="25"/>
  <c r="D618" i="25"/>
  <c r="D621" i="25"/>
  <c r="D631" i="25"/>
  <c r="J631" i="25" s="1"/>
  <c r="D635" i="25"/>
  <c r="D639" i="25"/>
  <c r="D643" i="25"/>
  <c r="E624" i="25"/>
  <c r="D716" i="25"/>
  <c r="D673" i="25"/>
  <c r="M673" i="25" s="1"/>
  <c r="E613" i="25"/>
  <c r="F625" i="25"/>
  <c r="D633" i="25"/>
  <c r="D637" i="25"/>
  <c r="D641" i="25"/>
  <c r="D645" i="25"/>
  <c r="C716" i="25"/>
  <c r="C679" i="24" l="1"/>
  <c r="D383" i="24"/>
  <c r="C137" i="8" s="1"/>
  <c r="C626" i="24"/>
  <c r="C82" i="15"/>
  <c r="G82" i="15" s="1"/>
  <c r="E245" i="34"/>
  <c r="G53" i="34"/>
  <c r="C74" i="15"/>
  <c r="G74" i="15" s="1"/>
  <c r="F277" i="34"/>
  <c r="C632" i="24"/>
  <c r="C135" i="8"/>
  <c r="D11" i="33"/>
  <c r="CB2" i="30"/>
  <c r="D350" i="24"/>
  <c r="J714" i="25"/>
  <c r="J711" i="25"/>
  <c r="J703" i="25"/>
  <c r="J695" i="25"/>
  <c r="J717" i="25"/>
  <c r="J708" i="25"/>
  <c r="J700" i="25"/>
  <c r="J713" i="25"/>
  <c r="J705" i="25"/>
  <c r="J697" i="25"/>
  <c r="J710" i="25"/>
  <c r="J702" i="25"/>
  <c r="J707" i="25"/>
  <c r="J699" i="25"/>
  <c r="J698" i="25"/>
  <c r="J691" i="25"/>
  <c r="J687" i="25"/>
  <c r="J690" i="25"/>
  <c r="J684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09" i="25"/>
  <c r="J689" i="25"/>
  <c r="J681" i="25"/>
  <c r="J673" i="25"/>
  <c r="J686" i="25"/>
  <c r="J678" i="25"/>
  <c r="J670" i="25"/>
  <c r="J683" i="25"/>
  <c r="J675" i="25"/>
  <c r="J696" i="25"/>
  <c r="J694" i="25"/>
  <c r="J688" i="25"/>
  <c r="J680" i="25"/>
  <c r="J672" i="25"/>
  <c r="J712" i="25"/>
  <c r="J706" i="25"/>
  <c r="J704" i="25"/>
  <c r="J701" i="25"/>
  <c r="J685" i="25"/>
  <c r="J677" i="25"/>
  <c r="J669" i="25"/>
  <c r="J648" i="25"/>
  <c r="J693" i="25"/>
  <c r="J679" i="25"/>
  <c r="J674" i="25"/>
  <c r="J647" i="25"/>
  <c r="J682" i="25"/>
  <c r="J671" i="25"/>
  <c r="J692" i="25"/>
  <c r="J646" i="25"/>
  <c r="I709" i="25"/>
  <c r="I714" i="25"/>
  <c r="I706" i="25"/>
  <c r="I698" i="25"/>
  <c r="I690" i="25"/>
  <c r="I711" i="25"/>
  <c r="I703" i="25"/>
  <c r="I717" i="25"/>
  <c r="I708" i="25"/>
  <c r="I700" i="25"/>
  <c r="I692" i="25"/>
  <c r="I713" i="25"/>
  <c r="I705" i="25"/>
  <c r="I710" i="25"/>
  <c r="I702" i="25"/>
  <c r="I707" i="25"/>
  <c r="I693" i="25"/>
  <c r="I691" i="25"/>
  <c r="I687" i="25"/>
  <c r="I679" i="25"/>
  <c r="I671" i="25"/>
  <c r="I648" i="25"/>
  <c r="I647" i="25"/>
  <c r="I646" i="25"/>
  <c r="I699" i="25"/>
  <c r="I684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689" i="25"/>
  <c r="I681" i="25"/>
  <c r="I673" i="25"/>
  <c r="I686" i="25"/>
  <c r="I678" i="25"/>
  <c r="I670" i="25"/>
  <c r="I683" i="25"/>
  <c r="I675" i="25"/>
  <c r="I696" i="25"/>
  <c r="I695" i="25"/>
  <c r="I694" i="25"/>
  <c r="I688" i="25"/>
  <c r="I680" i="25"/>
  <c r="I672" i="25"/>
  <c r="I704" i="25"/>
  <c r="I682" i="25"/>
  <c r="I677" i="25"/>
  <c r="I697" i="25"/>
  <c r="I701" i="25"/>
  <c r="I674" i="25"/>
  <c r="I669" i="25"/>
  <c r="I685" i="25"/>
  <c r="I712" i="25"/>
  <c r="L717" i="25"/>
  <c r="L708" i="25"/>
  <c r="L713" i="25"/>
  <c r="L705" i="25"/>
  <c r="L697" i="25"/>
  <c r="L710" i="25"/>
  <c r="L702" i="25"/>
  <c r="L707" i="25"/>
  <c r="L699" i="25"/>
  <c r="L691" i="25"/>
  <c r="L712" i="25"/>
  <c r="L704" i="25"/>
  <c r="L709" i="25"/>
  <c r="L701" i="25"/>
  <c r="L689" i="25"/>
  <c r="L686" i="25"/>
  <c r="L678" i="25"/>
  <c r="L670" i="25"/>
  <c r="L711" i="25"/>
  <c r="L683" i="25"/>
  <c r="L675" i="25"/>
  <c r="L703" i="25"/>
  <c r="L700" i="25"/>
  <c r="L688" i="25"/>
  <c r="L680" i="25"/>
  <c r="L672" i="25"/>
  <c r="L706" i="25"/>
  <c r="L696" i="25"/>
  <c r="L695" i="25"/>
  <c r="L694" i="25"/>
  <c r="L685" i="25"/>
  <c r="L677" i="25"/>
  <c r="L669" i="25"/>
  <c r="L716" i="25" s="1"/>
  <c r="L693" i="25"/>
  <c r="L682" i="25"/>
  <c r="L674" i="25"/>
  <c r="L698" i="25"/>
  <c r="L692" i="25"/>
  <c r="L687" i="25"/>
  <c r="L679" i="25"/>
  <c r="L671" i="25"/>
  <c r="L684" i="25"/>
  <c r="L690" i="25"/>
  <c r="L714" i="25"/>
  <c r="L681" i="25"/>
  <c r="L676" i="25"/>
  <c r="L673" i="25"/>
  <c r="H117" i="34"/>
  <c r="C694" i="24"/>
  <c r="C41" i="15"/>
  <c r="D309" i="34"/>
  <c r="C79" i="15"/>
  <c r="G79" i="15" s="1"/>
  <c r="C627" i="24"/>
  <c r="C117" i="34"/>
  <c r="C36" i="15"/>
  <c r="C689" i="24"/>
  <c r="C85" i="34"/>
  <c r="C29" i="15"/>
  <c r="C682" i="24"/>
  <c r="C213" i="34"/>
  <c r="C710" i="24"/>
  <c r="C57" i="15"/>
  <c r="G57" i="15" s="1"/>
  <c r="E380" i="24"/>
  <c r="C53" i="34"/>
  <c r="C22" i="15"/>
  <c r="G22" i="15" s="1"/>
  <c r="C675" i="24"/>
  <c r="D373" i="34"/>
  <c r="C93" i="15"/>
  <c r="G93" i="15" s="1"/>
  <c r="C620" i="24"/>
  <c r="F16" i="6"/>
  <c r="F234" i="24"/>
  <c r="G149" i="34"/>
  <c r="C47" i="15"/>
  <c r="G47" i="15" s="1"/>
  <c r="C700" i="24"/>
  <c r="D149" i="34"/>
  <c r="C697" i="24"/>
  <c r="C44" i="15"/>
  <c r="G44" i="15" s="1"/>
  <c r="G117" i="34"/>
  <c r="C40" i="15"/>
  <c r="G40" i="15" s="1"/>
  <c r="C693" i="24"/>
  <c r="E341" i="34"/>
  <c r="C87" i="15"/>
  <c r="G87" i="15" s="1"/>
  <c r="C643" i="24"/>
  <c r="C245" i="34"/>
  <c r="C64" i="15"/>
  <c r="C628" i="24"/>
  <c r="H21" i="34"/>
  <c r="C20" i="15"/>
  <c r="C673" i="24"/>
  <c r="I341" i="34"/>
  <c r="C91" i="15"/>
  <c r="G91" i="15" s="1"/>
  <c r="C647" i="24"/>
  <c r="D341" i="34"/>
  <c r="C86" i="15"/>
  <c r="G86" i="15" s="1"/>
  <c r="C642" i="24"/>
  <c r="C309" i="34"/>
  <c r="C78" i="15"/>
  <c r="G78" i="15" s="1"/>
  <c r="C619" i="24"/>
  <c r="G712" i="25"/>
  <c r="G704" i="25"/>
  <c r="G696" i="25"/>
  <c r="G709" i="25"/>
  <c r="G701" i="25"/>
  <c r="G714" i="25"/>
  <c r="G706" i="25"/>
  <c r="G698" i="25"/>
  <c r="G690" i="25"/>
  <c r="G711" i="25"/>
  <c r="G703" i="25"/>
  <c r="G717" i="25"/>
  <c r="G708" i="25"/>
  <c r="G700" i="25"/>
  <c r="G697" i="25"/>
  <c r="G694" i="25"/>
  <c r="G688" i="25"/>
  <c r="G702" i="25"/>
  <c r="G693" i="25"/>
  <c r="G692" i="25"/>
  <c r="G685" i="25"/>
  <c r="G677" i="25"/>
  <c r="G669" i="25"/>
  <c r="G629" i="25"/>
  <c r="G707" i="25"/>
  <c r="G705" i="25"/>
  <c r="G682" i="25"/>
  <c r="G674" i="25"/>
  <c r="G713" i="25"/>
  <c r="G691" i="25"/>
  <c r="G687" i="25"/>
  <c r="G679" i="25"/>
  <c r="G671" i="25"/>
  <c r="G648" i="25"/>
  <c r="G647" i="25"/>
  <c r="G646" i="25"/>
  <c r="G630" i="25"/>
  <c r="G627" i="25"/>
  <c r="G699" i="25"/>
  <c r="G684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689" i="25"/>
  <c r="G681" i="25"/>
  <c r="G673" i="25"/>
  <c r="G686" i="25"/>
  <c r="G678" i="25"/>
  <c r="G670" i="25"/>
  <c r="G628" i="25"/>
  <c r="G710" i="25"/>
  <c r="G680" i="25"/>
  <c r="G675" i="25"/>
  <c r="G683" i="25"/>
  <c r="G672" i="25"/>
  <c r="G695" i="25"/>
  <c r="G213" i="34"/>
  <c r="C61" i="15"/>
  <c r="C631" i="24"/>
  <c r="E85" i="34"/>
  <c r="C31" i="15"/>
  <c r="G31" i="15" s="1"/>
  <c r="C684" i="24"/>
  <c r="I149" i="34"/>
  <c r="C702" i="24"/>
  <c r="C49" i="15"/>
  <c r="D12" i="33"/>
  <c r="I53" i="34"/>
  <c r="C28" i="15"/>
  <c r="C681" i="24"/>
  <c r="C181" i="34"/>
  <c r="C50" i="15"/>
  <c r="C703" i="24"/>
  <c r="H85" i="34"/>
  <c r="C34" i="15"/>
  <c r="C687" i="24"/>
  <c r="I309" i="34"/>
  <c r="C84" i="15"/>
  <c r="G84" i="15" s="1"/>
  <c r="C640" i="24"/>
  <c r="E117" i="34"/>
  <c r="C38" i="15"/>
  <c r="C691" i="24"/>
  <c r="F117" i="34"/>
  <c r="C39" i="15"/>
  <c r="C692" i="24"/>
  <c r="D21" i="34"/>
  <c r="C16" i="15"/>
  <c r="G16" i="15" s="1"/>
  <c r="C669" i="24"/>
  <c r="G277" i="34"/>
  <c r="C75" i="15"/>
  <c r="G75" i="15" s="1"/>
  <c r="C635" i="24"/>
  <c r="I277" i="34"/>
  <c r="C77" i="15"/>
  <c r="G77" i="15" s="1"/>
  <c r="C638" i="24"/>
  <c r="D181" i="34"/>
  <c r="C704" i="24"/>
  <c r="C51" i="15"/>
  <c r="G51" i="15" s="1"/>
  <c r="C167" i="8"/>
  <c r="D26" i="33"/>
  <c r="E414" i="24"/>
  <c r="H712" i="25"/>
  <c r="H709" i="25"/>
  <c r="H701" i="25"/>
  <c r="H693" i="25"/>
  <c r="H714" i="25"/>
  <c r="H706" i="25"/>
  <c r="H711" i="25"/>
  <c r="H703" i="25"/>
  <c r="H695" i="25"/>
  <c r="H717" i="25"/>
  <c r="H708" i="25"/>
  <c r="H713" i="25"/>
  <c r="H705" i="25"/>
  <c r="H697" i="25"/>
  <c r="H704" i="25"/>
  <c r="H702" i="25"/>
  <c r="H692" i="25"/>
  <c r="H707" i="25"/>
  <c r="H698" i="25"/>
  <c r="H682" i="25"/>
  <c r="H674" i="25"/>
  <c r="H691" i="25"/>
  <c r="H690" i="25"/>
  <c r="H687" i="25"/>
  <c r="H679" i="25"/>
  <c r="H671" i="25"/>
  <c r="H648" i="25"/>
  <c r="H647" i="25"/>
  <c r="H646" i="25"/>
  <c r="H630" i="25"/>
  <c r="H699" i="25"/>
  <c r="H684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00" i="25"/>
  <c r="H689" i="25"/>
  <c r="H681" i="25"/>
  <c r="H673" i="25"/>
  <c r="H686" i="25"/>
  <c r="H678" i="25"/>
  <c r="H670" i="25"/>
  <c r="H710" i="25"/>
  <c r="H683" i="25"/>
  <c r="H675" i="25"/>
  <c r="H694" i="25"/>
  <c r="H677" i="25"/>
  <c r="H672" i="25"/>
  <c r="H688" i="25"/>
  <c r="H685" i="25"/>
  <c r="H669" i="25"/>
  <c r="H680" i="25"/>
  <c r="H696" i="25"/>
  <c r="G341" i="34"/>
  <c r="C89" i="15"/>
  <c r="G89" i="15" s="1"/>
  <c r="C645" i="24"/>
  <c r="F53" i="34"/>
  <c r="C25" i="15"/>
  <c r="G25" i="15" s="1"/>
  <c r="C678" i="24"/>
  <c r="D213" i="34"/>
  <c r="C58" i="15"/>
  <c r="G58" i="15" s="1"/>
  <c r="C711" i="24"/>
  <c r="C341" i="34"/>
  <c r="C641" i="24"/>
  <c r="C85" i="15"/>
  <c r="G85" i="15" s="1"/>
  <c r="H277" i="34"/>
  <c r="C76" i="15"/>
  <c r="G76" i="15" s="1"/>
  <c r="C637" i="24"/>
  <c r="H245" i="34"/>
  <c r="C69" i="15"/>
  <c r="C614" i="24"/>
  <c r="D53" i="34"/>
  <c r="C23" i="15"/>
  <c r="G23" i="15" s="1"/>
  <c r="C676" i="24"/>
  <c r="H213" i="34"/>
  <c r="C62" i="15"/>
  <c r="C616" i="24"/>
  <c r="G21" i="34"/>
  <c r="C19" i="15"/>
  <c r="C672" i="24"/>
  <c r="F710" i="25"/>
  <c r="F707" i="25"/>
  <c r="F699" i="25"/>
  <c r="F691" i="25"/>
  <c r="F712" i="25"/>
  <c r="F704" i="25"/>
  <c r="F709" i="25"/>
  <c r="F701" i="25"/>
  <c r="F693" i="25"/>
  <c r="F714" i="25"/>
  <c r="F706" i="25"/>
  <c r="F711" i="25"/>
  <c r="F703" i="25"/>
  <c r="F696" i="25"/>
  <c r="F695" i="25"/>
  <c r="F697" i="25"/>
  <c r="F694" i="25"/>
  <c r="F688" i="25"/>
  <c r="F680" i="25"/>
  <c r="F672" i="25"/>
  <c r="F626" i="25"/>
  <c r="F716" i="25" s="1"/>
  <c r="F717" i="25"/>
  <c r="F702" i="25"/>
  <c r="F698" i="25"/>
  <c r="F692" i="25"/>
  <c r="F685" i="25"/>
  <c r="F677" i="25"/>
  <c r="F669" i="25"/>
  <c r="F629" i="25"/>
  <c r="F705" i="25"/>
  <c r="F690" i="25"/>
  <c r="F682" i="25"/>
  <c r="F674" i="25"/>
  <c r="F713" i="25"/>
  <c r="F687" i="25"/>
  <c r="F679" i="25"/>
  <c r="F671" i="25"/>
  <c r="F648" i="25"/>
  <c r="F647" i="25"/>
  <c r="F646" i="25"/>
  <c r="F630" i="25"/>
  <c r="F627" i="25"/>
  <c r="F708" i="25"/>
  <c r="F700" i="25"/>
  <c r="F684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689" i="25"/>
  <c r="F681" i="25"/>
  <c r="F673" i="25"/>
  <c r="F675" i="25"/>
  <c r="F628" i="25"/>
  <c r="F686" i="25"/>
  <c r="F670" i="25"/>
  <c r="F678" i="25"/>
  <c r="F683" i="25"/>
  <c r="G85" i="34"/>
  <c r="C33" i="15"/>
  <c r="C686" i="24"/>
  <c r="C50" i="8"/>
  <c r="F309" i="24"/>
  <c r="D352" i="24"/>
  <c r="C103" i="8" s="1"/>
  <c r="I117" i="34"/>
  <c r="C42" i="15"/>
  <c r="C695" i="24"/>
  <c r="E53" i="34"/>
  <c r="C24" i="15"/>
  <c r="G24" i="15" s="1"/>
  <c r="C677" i="24"/>
  <c r="C277" i="34"/>
  <c r="C71" i="15"/>
  <c r="G71" i="15" s="1"/>
  <c r="C618" i="24"/>
  <c r="H149" i="34"/>
  <c r="C701" i="24"/>
  <c r="C48" i="15"/>
  <c r="F309" i="34"/>
  <c r="C81" i="15"/>
  <c r="G81" i="15" s="1"/>
  <c r="C623" i="24"/>
  <c r="E21" i="34"/>
  <c r="C17" i="15"/>
  <c r="C670" i="24"/>
  <c r="G181" i="34"/>
  <c r="C707" i="24"/>
  <c r="C54" i="15"/>
  <c r="G54" i="15" s="1"/>
  <c r="D85" i="34"/>
  <c r="C30" i="15"/>
  <c r="C683" i="24"/>
  <c r="C149" i="34"/>
  <c r="C43" i="15"/>
  <c r="C696" i="24"/>
  <c r="I213" i="34"/>
  <c r="C63" i="15"/>
  <c r="C625" i="24"/>
  <c r="E181" i="34"/>
  <c r="C705" i="24"/>
  <c r="C52" i="15"/>
  <c r="G52" i="15" s="1"/>
  <c r="I181" i="34"/>
  <c r="C709" i="24"/>
  <c r="C56" i="15"/>
  <c r="G56" i="15" s="1"/>
  <c r="E309" i="34"/>
  <c r="C80" i="15"/>
  <c r="G80" i="15" s="1"/>
  <c r="C621" i="24"/>
  <c r="E149" i="34"/>
  <c r="C45" i="15"/>
  <c r="C698" i="24"/>
  <c r="H309" i="34"/>
  <c r="C83" i="15"/>
  <c r="G83" i="15" s="1"/>
  <c r="C639" i="24"/>
  <c r="F213" i="34"/>
  <c r="C713" i="24"/>
  <c r="C60" i="15"/>
  <c r="E277" i="34"/>
  <c r="C73" i="15"/>
  <c r="G73" i="15" s="1"/>
  <c r="C634" i="24"/>
  <c r="E373" i="34"/>
  <c r="C94" i="15"/>
  <c r="G94" i="15" s="1"/>
  <c r="D117" i="34"/>
  <c r="C37" i="15"/>
  <c r="C690" i="24"/>
  <c r="I378" i="34"/>
  <c r="K612" i="24"/>
  <c r="C15" i="15"/>
  <c r="C668" i="24"/>
  <c r="C21" i="34"/>
  <c r="CE85" i="24"/>
  <c r="C373" i="34"/>
  <c r="C92" i="15"/>
  <c r="G92" i="15" s="1"/>
  <c r="C622" i="24"/>
  <c r="I245" i="34"/>
  <c r="C70" i="15"/>
  <c r="G70" i="15" s="1"/>
  <c r="C629" i="24"/>
  <c r="H181" i="34"/>
  <c r="C708" i="24"/>
  <c r="C55" i="15"/>
  <c r="G55" i="15" s="1"/>
  <c r="F85" i="34"/>
  <c r="C32" i="15"/>
  <c r="G32" i="15" s="1"/>
  <c r="C685" i="24"/>
  <c r="D277" i="34"/>
  <c r="C72" i="15"/>
  <c r="G72" i="15" s="1"/>
  <c r="C636" i="24"/>
  <c r="E213" i="34"/>
  <c r="C59" i="15"/>
  <c r="G59" i="15" s="1"/>
  <c r="C712" i="24"/>
  <c r="H53" i="34"/>
  <c r="C27" i="15"/>
  <c r="G27" i="15" s="1"/>
  <c r="C680" i="24"/>
  <c r="E713" i="25"/>
  <c r="E710" i="25"/>
  <c r="E702" i="25"/>
  <c r="E694" i="25"/>
  <c r="E707" i="25"/>
  <c r="E699" i="25"/>
  <c r="E712" i="25"/>
  <c r="E704" i="25"/>
  <c r="E696" i="25"/>
  <c r="E709" i="25"/>
  <c r="E714" i="25"/>
  <c r="E706" i="25"/>
  <c r="E698" i="25"/>
  <c r="E701" i="25"/>
  <c r="E695" i="25"/>
  <c r="E683" i="25"/>
  <c r="E675" i="25"/>
  <c r="E697" i="25"/>
  <c r="E693" i="25"/>
  <c r="E688" i="25"/>
  <c r="E680" i="25"/>
  <c r="E672" i="25"/>
  <c r="E626" i="25"/>
  <c r="E717" i="25"/>
  <c r="E711" i="25"/>
  <c r="E692" i="25"/>
  <c r="E685" i="25"/>
  <c r="E677" i="25"/>
  <c r="E669" i="25"/>
  <c r="E629" i="25"/>
  <c r="E705" i="25"/>
  <c r="E691" i="25"/>
  <c r="E690" i="25"/>
  <c r="E682" i="25"/>
  <c r="E674" i="25"/>
  <c r="E703" i="25"/>
  <c r="E687" i="25"/>
  <c r="E679" i="25"/>
  <c r="E671" i="25"/>
  <c r="E648" i="25"/>
  <c r="E647" i="25"/>
  <c r="E646" i="25"/>
  <c r="E630" i="25"/>
  <c r="E627" i="25"/>
  <c r="E708" i="25"/>
  <c r="E700" i="25"/>
  <c r="E684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73" i="25"/>
  <c r="E628" i="25"/>
  <c r="E686" i="25"/>
  <c r="E670" i="25"/>
  <c r="E689" i="25"/>
  <c r="E681" i="25"/>
  <c r="E678" i="25"/>
  <c r="D245" i="34"/>
  <c r="C65" i="15"/>
  <c r="C630" i="24"/>
  <c r="C121" i="8"/>
  <c r="D384" i="24"/>
  <c r="I21" i="34"/>
  <c r="C21" i="15"/>
  <c r="G21" i="15" s="1"/>
  <c r="C674" i="24"/>
  <c r="G245" i="34"/>
  <c r="C68" i="15"/>
  <c r="G68" i="15" s="1"/>
  <c r="C624" i="24"/>
  <c r="F341" i="34"/>
  <c r="C88" i="15"/>
  <c r="G88" i="15" s="1"/>
  <c r="C644" i="24"/>
  <c r="F181" i="34"/>
  <c r="C53" i="15"/>
  <c r="C706" i="24"/>
  <c r="F149" i="34"/>
  <c r="C699" i="24"/>
  <c r="C46" i="15"/>
  <c r="G46" i="15" s="1"/>
  <c r="I85" i="34"/>
  <c r="C35" i="15"/>
  <c r="C688" i="24"/>
  <c r="F245" i="34"/>
  <c r="C67" i="15"/>
  <c r="G67" i="15" s="1"/>
  <c r="C633" i="24"/>
  <c r="G42" i="15" l="1"/>
  <c r="H42" i="15"/>
  <c r="I42" i="15" s="1"/>
  <c r="E716" i="25"/>
  <c r="G15" i="15"/>
  <c r="H15" i="15" s="1"/>
  <c r="I15" i="15" s="1"/>
  <c r="G48" i="15"/>
  <c r="H48" i="15"/>
  <c r="I48" i="15" s="1"/>
  <c r="G33" i="15"/>
  <c r="H33" i="15"/>
  <c r="I33" i="15" s="1"/>
  <c r="G38" i="15"/>
  <c r="H38" i="15"/>
  <c r="I38" i="15" s="1"/>
  <c r="G36" i="15"/>
  <c r="H36" i="15"/>
  <c r="I36" i="15" s="1"/>
  <c r="G53" i="15"/>
  <c r="H53" i="15"/>
  <c r="I53" i="15" s="1"/>
  <c r="G19" i="15"/>
  <c r="H19" i="15" s="1"/>
  <c r="I19" i="15" s="1"/>
  <c r="C715" i="24"/>
  <c r="C648" i="24"/>
  <c r="M716" i="24" s="1"/>
  <c r="D615" i="24"/>
  <c r="G50" i="15"/>
  <c r="H50" i="15"/>
  <c r="I50" i="15" s="1"/>
  <c r="C138" i="8"/>
  <c r="D417" i="24"/>
  <c r="G37" i="15"/>
  <c r="H37" i="15"/>
  <c r="I37" i="15" s="1"/>
  <c r="G28" i="15"/>
  <c r="H28" i="15"/>
  <c r="I28" i="15" s="1"/>
  <c r="G45" i="15"/>
  <c r="H45" i="15"/>
  <c r="I45" i="15" s="1"/>
  <c r="C716" i="24"/>
  <c r="I373" i="34"/>
  <c r="G30" i="15"/>
  <c r="H30" i="15"/>
  <c r="I30" i="15" s="1"/>
  <c r="G39" i="15"/>
  <c r="H39" i="15"/>
  <c r="I39" i="15" s="1"/>
  <c r="G29" i="15"/>
  <c r="H29" i="15"/>
  <c r="I29" i="15" s="1"/>
  <c r="G41" i="15"/>
  <c r="H41" i="15"/>
  <c r="I41" i="15" s="1"/>
  <c r="G43" i="15"/>
  <c r="H43" i="15"/>
  <c r="I43" i="15" s="1"/>
  <c r="G35" i="15"/>
  <c r="H35" i="15"/>
  <c r="I35" i="15" s="1"/>
  <c r="G17" i="15"/>
  <c r="H17" i="15" s="1"/>
  <c r="I17" i="15" s="1"/>
  <c r="G34" i="15"/>
  <c r="H34" i="15"/>
  <c r="I34" i="15" s="1"/>
  <c r="I716" i="25"/>
  <c r="J716" i="25"/>
  <c r="G69" i="15"/>
  <c r="H69" i="15" s="1"/>
  <c r="I69" i="15" s="1"/>
  <c r="G64" i="15"/>
  <c r="H64" i="15"/>
  <c r="I64" i="15" s="1"/>
  <c r="G65" i="15"/>
  <c r="H65" i="15"/>
  <c r="I65" i="15" s="1"/>
  <c r="G63" i="15"/>
  <c r="H63" i="15"/>
  <c r="I63" i="15" s="1"/>
  <c r="H716" i="25"/>
  <c r="G49" i="15"/>
  <c r="H49" i="15"/>
  <c r="I49" i="15" s="1"/>
  <c r="G716" i="25"/>
  <c r="G20" i="15"/>
  <c r="H20" i="15"/>
  <c r="I20" i="15" s="1"/>
  <c r="C168" i="8" l="1"/>
  <c r="D421" i="24"/>
  <c r="D713" i="24"/>
  <c r="D705" i="24"/>
  <c r="D710" i="24"/>
  <c r="D702" i="24"/>
  <c r="D716" i="24"/>
  <c r="D707" i="24"/>
  <c r="D699" i="24"/>
  <c r="D700" i="24"/>
  <c r="D689" i="24"/>
  <c r="D681" i="24"/>
  <c r="D673" i="24"/>
  <c r="D711" i="24"/>
  <c r="D698" i="24"/>
  <c r="D694" i="24"/>
  <c r="D686" i="24"/>
  <c r="D678" i="24"/>
  <c r="D670" i="24"/>
  <c r="D647" i="24"/>
  <c r="D646" i="24"/>
  <c r="D645" i="24"/>
  <c r="D708" i="24"/>
  <c r="D704" i="24"/>
  <c r="D703" i="24"/>
  <c r="D691" i="24"/>
  <c r="D683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712" i="24"/>
  <c r="D697" i="24"/>
  <c r="D688" i="24"/>
  <c r="D680" i="24"/>
  <c r="D672" i="24"/>
  <c r="D620" i="24"/>
  <c r="D616" i="24"/>
  <c r="D709" i="24"/>
  <c r="D696" i="24"/>
  <c r="D693" i="24"/>
  <c r="D685" i="24"/>
  <c r="D695" i="24"/>
  <c r="D687" i="24"/>
  <c r="D679" i="24"/>
  <c r="D671" i="24"/>
  <c r="D682" i="24"/>
  <c r="D627" i="24"/>
  <c r="D625" i="24"/>
  <c r="D669" i="24"/>
  <c r="D676" i="24"/>
  <c r="D674" i="24"/>
  <c r="D621" i="24"/>
  <c r="D692" i="24"/>
  <c r="D623" i="24"/>
  <c r="D690" i="24"/>
  <c r="D668" i="24"/>
  <c r="D629" i="24"/>
  <c r="D626" i="24"/>
  <c r="D684" i="24"/>
  <c r="D619" i="24"/>
  <c r="D618" i="24"/>
  <c r="D677" i="24"/>
  <c r="D706" i="24"/>
  <c r="D628" i="24"/>
  <c r="D701" i="24"/>
  <c r="D622" i="24"/>
  <c r="D617" i="24"/>
  <c r="E612" i="24" l="1"/>
  <c r="D715" i="24"/>
  <c r="E623" i="24"/>
  <c r="C172" i="8"/>
  <c r="D424" i="24"/>
  <c r="C177" i="8" s="1"/>
  <c r="E710" i="24" l="1"/>
  <c r="E702" i="24"/>
  <c r="E716" i="24"/>
  <c r="E707" i="24"/>
  <c r="E699" i="24"/>
  <c r="E712" i="24"/>
  <c r="E704" i="24"/>
  <c r="E696" i="24"/>
  <c r="E711" i="24"/>
  <c r="E698" i="24"/>
  <c r="E694" i="24"/>
  <c r="E686" i="24"/>
  <c r="E678" i="24"/>
  <c r="E670" i="24"/>
  <c r="E647" i="24"/>
  <c r="E646" i="24"/>
  <c r="E645" i="24"/>
  <c r="E629" i="24"/>
  <c r="E708" i="24"/>
  <c r="E703" i="24"/>
  <c r="E691" i="24"/>
  <c r="E683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97" i="24"/>
  <c r="E688" i="24"/>
  <c r="E680" i="24"/>
  <c r="E672" i="24"/>
  <c r="E709" i="24"/>
  <c r="E693" i="24"/>
  <c r="E685" i="24"/>
  <c r="E677" i="24"/>
  <c r="E669" i="24"/>
  <c r="E627" i="24"/>
  <c r="E706" i="24"/>
  <c r="E705" i="24"/>
  <c r="E690" i="24"/>
  <c r="E682" i="24"/>
  <c r="E713" i="24"/>
  <c r="E701" i="24"/>
  <c r="E692" i="24"/>
  <c r="E684" i="24"/>
  <c r="E676" i="24"/>
  <c r="E668" i="24"/>
  <c r="E674" i="24"/>
  <c r="E689" i="24"/>
  <c r="E673" i="24"/>
  <c r="E630" i="24"/>
  <c r="E700" i="24"/>
  <c r="E687" i="24"/>
  <c r="E624" i="24"/>
  <c r="F624" i="24" s="1"/>
  <c r="F709" i="24" s="1"/>
  <c r="E671" i="24"/>
  <c r="E628" i="24"/>
  <c r="E695" i="24"/>
  <c r="E681" i="24"/>
  <c r="E679" i="24"/>
  <c r="E626" i="24"/>
  <c r="E625" i="24"/>
  <c r="F673" i="24" l="1"/>
  <c r="F631" i="24"/>
  <c r="F630" i="24"/>
  <c r="F692" i="24"/>
  <c r="F695" i="24"/>
  <c r="F632" i="24"/>
  <c r="F713" i="24"/>
  <c r="F674" i="24"/>
  <c r="F638" i="24"/>
  <c r="F678" i="24"/>
  <c r="F647" i="24"/>
  <c r="F682" i="24"/>
  <c r="F640" i="24"/>
  <c r="F628" i="24"/>
  <c r="F686" i="24"/>
  <c r="F669" i="24"/>
  <c r="F683" i="24"/>
  <c r="F671" i="24"/>
  <c r="F698" i="24"/>
  <c r="F677" i="24"/>
  <c r="F702" i="24"/>
  <c r="F676" i="24"/>
  <c r="F685" i="24"/>
  <c r="F704" i="24"/>
  <c r="F639" i="24"/>
  <c r="F691" i="24"/>
  <c r="F712" i="24"/>
  <c r="F707" i="24"/>
  <c r="F684" i="24"/>
  <c r="F681" i="24"/>
  <c r="F690" i="24"/>
  <c r="F693" i="24"/>
  <c r="F633" i="24"/>
  <c r="F641" i="24"/>
  <c r="F703" i="24"/>
  <c r="F716" i="24"/>
  <c r="F626" i="24"/>
  <c r="F629" i="24"/>
  <c r="F689" i="24"/>
  <c r="F696" i="24"/>
  <c r="F672" i="24"/>
  <c r="F634" i="24"/>
  <c r="F642" i="24"/>
  <c r="F711" i="24"/>
  <c r="F645" i="24"/>
  <c r="F668" i="24"/>
  <c r="F700" i="24"/>
  <c r="F705" i="24"/>
  <c r="F680" i="24"/>
  <c r="F635" i="24"/>
  <c r="F643" i="24"/>
  <c r="F708" i="24"/>
  <c r="F694" i="24"/>
  <c r="F679" i="24"/>
  <c r="F670" i="24"/>
  <c r="F710" i="24"/>
  <c r="F706" i="24"/>
  <c r="F688" i="24"/>
  <c r="F636" i="24"/>
  <c r="F644" i="24"/>
  <c r="F701" i="24"/>
  <c r="F625" i="24"/>
  <c r="G625" i="24" s="1"/>
  <c r="F699" i="24"/>
  <c r="F646" i="24"/>
  <c r="F687" i="24"/>
  <c r="F627" i="24"/>
  <c r="F697" i="24"/>
  <c r="F637" i="24"/>
  <c r="F675" i="24"/>
  <c r="E715" i="24"/>
  <c r="F715" i="24" l="1"/>
  <c r="G698" i="24"/>
  <c r="M698" i="24" s="1"/>
  <c r="E151" i="34" s="1"/>
  <c r="G685" i="24"/>
  <c r="M685" i="24" s="1"/>
  <c r="F87" i="34" s="1"/>
  <c r="G674" i="24"/>
  <c r="M674" i="24" s="1"/>
  <c r="I23" i="34" s="1"/>
  <c r="G699" i="24"/>
  <c r="G710" i="24"/>
  <c r="M710" i="24" s="1"/>
  <c r="C215" i="34" s="1"/>
  <c r="G643" i="24"/>
  <c r="G703" i="24"/>
  <c r="G673" i="24"/>
  <c r="M673" i="24" s="1"/>
  <c r="H23" i="34" s="1"/>
  <c r="G668" i="24"/>
  <c r="G706" i="24"/>
  <c r="M706" i="24" s="1"/>
  <c r="F183" i="34" s="1"/>
  <c r="G641" i="24"/>
  <c r="G713" i="24"/>
  <c r="M713" i="24" s="1"/>
  <c r="F215" i="34" s="1"/>
  <c r="G677" i="24"/>
  <c r="M677" i="24" s="1"/>
  <c r="G695" i="24"/>
  <c r="M695" i="24" s="1"/>
  <c r="I119" i="34" s="1"/>
  <c r="G694" i="24"/>
  <c r="M694" i="24" s="1"/>
  <c r="H119" i="34" s="1"/>
  <c r="G700" i="24"/>
  <c r="G635" i="24"/>
  <c r="G681" i="24"/>
  <c r="M681" i="24" s="1"/>
  <c r="I55" i="34" s="1"/>
  <c r="G642" i="24"/>
  <c r="G637" i="24"/>
  <c r="G683" i="24"/>
  <c r="M683" i="24" s="1"/>
  <c r="D87" i="34" s="1"/>
  <c r="G708" i="24"/>
  <c r="G669" i="24"/>
  <c r="M669" i="24" s="1"/>
  <c r="D23" i="34" s="1"/>
  <c r="G687" i="24"/>
  <c r="G686" i="24"/>
  <c r="M686" i="24" s="1"/>
  <c r="G87" i="34" s="1"/>
  <c r="G640" i="24"/>
  <c r="G634" i="24"/>
  <c r="G682" i="24"/>
  <c r="M682" i="24" s="1"/>
  <c r="C87" i="34" s="1"/>
  <c r="G691" i="24"/>
  <c r="M691" i="24" s="1"/>
  <c r="G712" i="24"/>
  <c r="M712" i="24" s="1"/>
  <c r="E215" i="34" s="1"/>
  <c r="G697" i="24"/>
  <c r="G716" i="24"/>
  <c r="G679" i="24"/>
  <c r="G678" i="24"/>
  <c r="M678" i="24" s="1"/>
  <c r="G638" i="24"/>
  <c r="G626" i="24"/>
  <c r="H628" i="24" s="1"/>
  <c r="G628" i="24"/>
  <c r="G632" i="24"/>
  <c r="G707" i="24"/>
  <c r="M707" i="24" s="1"/>
  <c r="G183" i="34" s="1"/>
  <c r="G704" i="24"/>
  <c r="M704" i="24" s="1"/>
  <c r="D183" i="34" s="1"/>
  <c r="G688" i="24"/>
  <c r="M688" i="24" s="1"/>
  <c r="I87" i="34" s="1"/>
  <c r="G705" i="24"/>
  <c r="M705" i="24" s="1"/>
  <c r="E183" i="34" s="1"/>
  <c r="G671" i="24"/>
  <c r="M671" i="24" s="1"/>
  <c r="F23" i="34" s="1"/>
  <c r="G670" i="24"/>
  <c r="G633" i="24"/>
  <c r="G702" i="24"/>
  <c r="M702" i="24" s="1"/>
  <c r="I151" i="34" s="1"/>
  <c r="G639" i="24"/>
  <c r="G630" i="24"/>
  <c r="J630" i="24" s="1"/>
  <c r="G645" i="24"/>
  <c r="G709" i="24"/>
  <c r="M709" i="24" s="1"/>
  <c r="I183" i="34" s="1"/>
  <c r="G680" i="24"/>
  <c r="M680" i="24" s="1"/>
  <c r="H55" i="34" s="1"/>
  <c r="G696" i="24"/>
  <c r="M696" i="24" s="1"/>
  <c r="C151" i="34" s="1"/>
  <c r="G692" i="24"/>
  <c r="M692" i="24" s="1"/>
  <c r="G647" i="24"/>
  <c r="G631" i="24"/>
  <c r="K644" i="24" s="1"/>
  <c r="G711" i="24"/>
  <c r="G627" i="24"/>
  <c r="G644" i="24"/>
  <c r="G701" i="24"/>
  <c r="G672" i="24"/>
  <c r="M672" i="24" s="1"/>
  <c r="G23" i="34" s="1"/>
  <c r="G690" i="24"/>
  <c r="G684" i="24"/>
  <c r="M684" i="24" s="1"/>
  <c r="E87" i="34" s="1"/>
  <c r="G646" i="24"/>
  <c r="G629" i="24"/>
  <c r="G676" i="24"/>
  <c r="M676" i="24" s="1"/>
  <c r="D55" i="34" s="1"/>
  <c r="G689" i="24"/>
  <c r="M689" i="24" s="1"/>
  <c r="C119" i="34" s="1"/>
  <c r="G636" i="24"/>
  <c r="G693" i="24"/>
  <c r="M693" i="24" s="1"/>
  <c r="G675" i="24"/>
  <c r="M675" i="24" s="1"/>
  <c r="C55" i="34" s="1"/>
  <c r="J705" i="24" l="1"/>
  <c r="J695" i="24"/>
  <c r="J673" i="24"/>
  <c r="J646" i="24"/>
  <c r="J693" i="24"/>
  <c r="J690" i="24"/>
  <c r="J633" i="24"/>
  <c r="J672" i="24"/>
  <c r="J709" i="24"/>
  <c r="J697" i="24"/>
  <c r="J692" i="24"/>
  <c r="J710" i="24"/>
  <c r="J645" i="24"/>
  <c r="J685" i="24"/>
  <c r="J637" i="24"/>
  <c r="J682" i="24"/>
  <c r="J674" i="24"/>
  <c r="J681" i="24"/>
  <c r="J639" i="24"/>
  <c r="J712" i="24"/>
  <c r="J684" i="24"/>
  <c r="J699" i="24"/>
  <c r="J707" i="24"/>
  <c r="J677" i="24"/>
  <c r="J632" i="24"/>
  <c r="J643" i="24"/>
  <c r="J635" i="24"/>
  <c r="J713" i="24"/>
  <c r="J696" i="24"/>
  <c r="J711" i="24"/>
  <c r="J716" i="24"/>
  <c r="J676" i="24"/>
  <c r="J694" i="24"/>
  <c r="J702" i="24"/>
  <c r="J669" i="24"/>
  <c r="J675" i="24"/>
  <c r="J644" i="24"/>
  <c r="J703" i="24"/>
  <c r="J687" i="24"/>
  <c r="J668" i="24"/>
  <c r="J686" i="24"/>
  <c r="J701" i="24"/>
  <c r="J640" i="24"/>
  <c r="J642" i="24"/>
  <c r="J636" i="24"/>
  <c r="J647" i="24"/>
  <c r="L647" i="24" s="1"/>
  <c r="J638" i="24"/>
  <c r="J708" i="24"/>
  <c r="J679" i="24"/>
  <c r="J706" i="24"/>
  <c r="J678" i="24"/>
  <c r="J698" i="24"/>
  <c r="J641" i="24"/>
  <c r="J634" i="24"/>
  <c r="J688" i="24"/>
  <c r="J700" i="24"/>
  <c r="J671" i="24"/>
  <c r="J689" i="24"/>
  <c r="J670" i="24"/>
  <c r="J691" i="24"/>
  <c r="J704" i="24"/>
  <c r="J631" i="24"/>
  <c r="J680" i="24"/>
  <c r="J683" i="24"/>
  <c r="H703" i="24"/>
  <c r="H705" i="24"/>
  <c r="H679" i="24"/>
  <c r="H689" i="24"/>
  <c r="H642" i="24"/>
  <c r="H634" i="24"/>
  <c r="H708" i="24"/>
  <c r="H694" i="24"/>
  <c r="H687" i="24"/>
  <c r="H695" i="24"/>
  <c r="H704" i="24"/>
  <c r="H671" i="24"/>
  <c r="H702" i="24"/>
  <c r="H641" i="24"/>
  <c r="H672" i="24"/>
  <c r="H673" i="24"/>
  <c r="H697" i="24"/>
  <c r="H643" i="24"/>
  <c r="H710" i="24"/>
  <c r="H696" i="24"/>
  <c r="H692" i="24"/>
  <c r="H698" i="24"/>
  <c r="H640" i="24"/>
  <c r="H670" i="24"/>
  <c r="H632" i="24"/>
  <c r="H680" i="24"/>
  <c r="H635" i="24"/>
  <c r="H693" i="24"/>
  <c r="H690" i="24"/>
  <c r="H684" i="24"/>
  <c r="H691" i="24"/>
  <c r="H639" i="24"/>
  <c r="H699" i="24"/>
  <c r="H630" i="24"/>
  <c r="H678" i="24"/>
  <c r="H709" i="24"/>
  <c r="H685" i="24"/>
  <c r="H682" i="24"/>
  <c r="H676" i="24"/>
  <c r="H683" i="24"/>
  <c r="H638" i="24"/>
  <c r="H681" i="24"/>
  <c r="H633" i="24"/>
  <c r="H646" i="24"/>
  <c r="H711" i="24"/>
  <c r="H700" i="24"/>
  <c r="H647" i="24"/>
  <c r="H701" i="24"/>
  <c r="H677" i="24"/>
  <c r="H674" i="24"/>
  <c r="H668" i="24"/>
  <c r="H675" i="24"/>
  <c r="H637" i="24"/>
  <c r="H645" i="24"/>
  <c r="H707" i="24"/>
  <c r="H631" i="24"/>
  <c r="H706" i="24"/>
  <c r="H669" i="24"/>
  <c r="H712" i="24"/>
  <c r="H713" i="24"/>
  <c r="H644" i="24"/>
  <c r="H636" i="24"/>
  <c r="H688" i="24"/>
  <c r="H686" i="24"/>
  <c r="H716" i="24"/>
  <c r="H629" i="24"/>
  <c r="E55" i="34"/>
  <c r="E119" i="34"/>
  <c r="K710" i="24"/>
  <c r="K668" i="24"/>
  <c r="K715" i="24" s="1"/>
  <c r="K678" i="24"/>
  <c r="K675" i="24"/>
  <c r="K674" i="24"/>
  <c r="K669" i="24"/>
  <c r="K688" i="24"/>
  <c r="K697" i="24"/>
  <c r="K709" i="24"/>
  <c r="K707" i="24"/>
  <c r="K716" i="24"/>
  <c r="K682" i="24"/>
  <c r="K702" i="24"/>
  <c r="K706" i="24"/>
  <c r="K670" i="24"/>
  <c r="K693" i="24"/>
  <c r="K711" i="24"/>
  <c r="K686" i="24"/>
  <c r="K689" i="24"/>
  <c r="K685" i="24"/>
  <c r="K705" i="24"/>
  <c r="K712" i="24"/>
  <c r="K681" i="24"/>
  <c r="K701" i="24"/>
  <c r="K704" i="24"/>
  <c r="K687" i="24"/>
  <c r="K672" i="24"/>
  <c r="K676" i="24"/>
  <c r="K695" i="24"/>
  <c r="K673" i="24"/>
  <c r="K700" i="24"/>
  <c r="K703" i="24"/>
  <c r="K679" i="24"/>
  <c r="K671" i="24"/>
  <c r="K708" i="24"/>
  <c r="K692" i="24"/>
  <c r="K699" i="24"/>
  <c r="K698" i="24"/>
  <c r="K696" i="24"/>
  <c r="K677" i="24"/>
  <c r="K713" i="24"/>
  <c r="K684" i="24"/>
  <c r="K694" i="24"/>
  <c r="K691" i="24"/>
  <c r="K690" i="24"/>
  <c r="K680" i="24"/>
  <c r="K683" i="24"/>
  <c r="F119" i="34"/>
  <c r="F55" i="34"/>
  <c r="G119" i="34"/>
  <c r="G55" i="34"/>
  <c r="G715" i="24"/>
  <c r="J715" i="24" l="1"/>
  <c r="L713" i="24"/>
  <c r="L709" i="24"/>
  <c r="L701" i="24"/>
  <c r="M701" i="24" s="1"/>
  <c r="H151" i="34" s="1"/>
  <c r="L672" i="24"/>
  <c r="L704" i="24"/>
  <c r="L668" i="24"/>
  <c r="L710" i="24"/>
  <c r="L698" i="24"/>
  <c r="L692" i="24"/>
  <c r="L671" i="24"/>
  <c r="L705" i="24"/>
  <c r="L689" i="24"/>
  <c r="L700" i="24"/>
  <c r="M700" i="24" s="1"/>
  <c r="G151" i="34" s="1"/>
  <c r="L697" i="24"/>
  <c r="M697" i="24" s="1"/>
  <c r="D151" i="34" s="1"/>
  <c r="L696" i="24"/>
  <c r="L695" i="24"/>
  <c r="L693" i="24"/>
  <c r="L680" i="24"/>
  <c r="L681" i="24"/>
  <c r="L690" i="24"/>
  <c r="M690" i="24" s="1"/>
  <c r="D119" i="34" s="1"/>
  <c r="L702" i="24"/>
  <c r="L673" i="24"/>
  <c r="L691" i="24"/>
  <c r="L685" i="24"/>
  <c r="L712" i="24"/>
  <c r="L711" i="24"/>
  <c r="M711" i="24" s="1"/>
  <c r="D215" i="34" s="1"/>
  <c r="L716" i="24"/>
  <c r="L694" i="24"/>
  <c r="L683" i="24"/>
  <c r="L708" i="24"/>
  <c r="M708" i="24" s="1"/>
  <c r="H183" i="34" s="1"/>
  <c r="L684" i="24"/>
  <c r="L682" i="24"/>
  <c r="L706" i="24"/>
  <c r="L707" i="24"/>
  <c r="L686" i="24"/>
  <c r="L675" i="24"/>
  <c r="L687" i="24"/>
  <c r="M687" i="24" s="1"/>
  <c r="H87" i="34" s="1"/>
  <c r="L677" i="24"/>
  <c r="L676" i="24"/>
  <c r="L670" i="24"/>
  <c r="M670" i="24" s="1"/>
  <c r="E23" i="34" s="1"/>
  <c r="L699" i="24"/>
  <c r="M699" i="24" s="1"/>
  <c r="F151" i="34" s="1"/>
  <c r="L678" i="24"/>
  <c r="L688" i="24"/>
  <c r="L679" i="24"/>
  <c r="M679" i="24" s="1"/>
  <c r="L703" i="24"/>
  <c r="M703" i="24" s="1"/>
  <c r="C183" i="34" s="1"/>
  <c r="L674" i="24"/>
  <c r="L669" i="24"/>
  <c r="H715" i="24"/>
  <c r="I629" i="24"/>
  <c r="L715" i="24" l="1"/>
  <c r="M668" i="24"/>
  <c r="I703" i="24"/>
  <c r="I690" i="24"/>
  <c r="I695" i="24"/>
  <c r="I673" i="24"/>
  <c r="I672" i="24"/>
  <c r="I632" i="24"/>
  <c r="I670" i="24"/>
  <c r="I678" i="24"/>
  <c r="I709" i="24"/>
  <c r="I708" i="24"/>
  <c r="I682" i="24"/>
  <c r="I692" i="24"/>
  <c r="I710" i="24"/>
  <c r="I643" i="24"/>
  <c r="I630" i="24"/>
  <c r="I702" i="24"/>
  <c r="I646" i="24"/>
  <c r="I680" i="24"/>
  <c r="I700" i="24"/>
  <c r="I674" i="24"/>
  <c r="I684" i="24"/>
  <c r="I699" i="24"/>
  <c r="I635" i="24"/>
  <c r="I636" i="24"/>
  <c r="I698" i="24"/>
  <c r="I641" i="24"/>
  <c r="I681" i="24"/>
  <c r="I716" i="24"/>
  <c r="I712" i="24"/>
  <c r="I676" i="24"/>
  <c r="I694" i="24"/>
  <c r="I693" i="24"/>
  <c r="I677" i="24"/>
  <c r="I683" i="24"/>
  <c r="I633" i="24"/>
  <c r="I711" i="24"/>
  <c r="I707" i="24"/>
  <c r="I687" i="24"/>
  <c r="I668" i="24"/>
  <c r="I686" i="24"/>
  <c r="I645" i="24"/>
  <c r="I675" i="24"/>
  <c r="I669" i="24"/>
  <c r="I631" i="24"/>
  <c r="I634" i="24"/>
  <c r="I705" i="24"/>
  <c r="I679" i="24"/>
  <c r="I713" i="24"/>
  <c r="I697" i="24"/>
  <c r="I640" i="24"/>
  <c r="I647" i="24"/>
  <c r="I639" i="24"/>
  <c r="I685" i="24"/>
  <c r="I637" i="24"/>
  <c r="I706" i="24"/>
  <c r="I704" i="24"/>
  <c r="I671" i="24"/>
  <c r="I689" i="24"/>
  <c r="I688" i="24"/>
  <c r="I644" i="24"/>
  <c r="I642" i="24"/>
  <c r="I701" i="24"/>
  <c r="I638" i="24"/>
  <c r="I696" i="24"/>
  <c r="I691" i="24"/>
  <c r="M715" i="24" l="1"/>
  <c r="C23" i="34"/>
  <c r="I715" i="24"/>
</calcChain>
</file>

<file path=xl/sharedStrings.xml><?xml version="1.0" encoding="utf-8"?>
<sst xmlns="http://schemas.openxmlformats.org/spreadsheetml/2006/main" count="4836" uniqueCount="1372">
  <si>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</si>
  <si>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</si>
  <si>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</si>
  <si>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</si>
  <si>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</si>
  <si>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</si>
  <si>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</si>
  <si>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</si>
  <si>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</si>
  <si>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</si>
  <si>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</si>
  <si>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</si>
  <si>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</si>
  <si>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</si>
  <si>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</si>
  <si>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</si>
  <si>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</si>
  <si>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</si>
  <si>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</si>
  <si>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</si>
  <si>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</si>
  <si>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</si>
  <si>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</si>
  <si>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</si>
  <si>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</si>
  <si>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</si>
  <si>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</si>
  <si>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</si>
  <si>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</si>
  <si>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</si>
  <si>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</si>
  <si>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</si>
  <si>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</si>
  <si>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</si>
  <si>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</si>
  <si>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</si>
  <si>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</si>
  <si>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</si>
  <si>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</si>
  <si>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</si>
  <si>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</si>
  <si>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</si>
  <si>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</si>
  <si>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</si>
  <si>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</si>
  <si>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</si>
  <si>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</si>
  <si>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</si>
  <si>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</si>
  <si>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</si>
  <si>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</si>
  <si>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</si>
  <si>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</si>
  <si>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</si>
  <si>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</si>
  <si>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</si>
  <si>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</si>
  <si>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</si>
  <si>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</si>
  <si>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</si>
  <si>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</si>
  <si>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</si>
  <si>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</si>
  <si>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</si>
  <si>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</si>
  <si>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</si>
  <si>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</si>
  <si>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</si>
  <si>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</si>
  <si>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</si>
  <si>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</si>
  <si>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</si>
  <si>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</si>
  <si>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</si>
  <si>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</si>
  <si>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</si>
  <si>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</si>
  <si>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</si>
  <si>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</si>
  <si>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</si>
  <si>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</si>
  <si>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</si>
  <si>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</si>
  <si>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</si>
  <si>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</si>
  <si>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</si>
  <si>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</si>
  <si>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</si>
  <si>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</si>
  <si>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</si>
  <si>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</si>
  <si>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</si>
  <si>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</si>
  <si>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</si>
  <si>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</si>
  <si>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</si>
  <si>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</si>
  <si>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</si>
  <si>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</si>
  <si>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</si>
  <si>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</si>
  <si>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</si>
  <si>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</si>
  <si>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</si>
  <si>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</si>
  <si>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</si>
  <si>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</si>
  <si>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</si>
  <si>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</si>
  <si>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</si>
  <si>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</si>
  <si>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</si>
  <si>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</si>
  <si>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</si>
  <si>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</si>
  <si>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</si>
  <si>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</si>
  <si>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</si>
  <si>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</si>
  <si>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</si>
  <si>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</si>
  <si>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</si>
  <si>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</si>
  <si>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</si>
  <si>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</si>
  <si>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</si>
  <si>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</si>
  <si>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</si>
  <si>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</si>
  <si>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</si>
  <si>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</si>
  <si>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</si>
  <si>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</si>
  <si>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</si>
  <si>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</si>
  <si>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</si>
  <si>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</si>
  <si>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</si>
  <si>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</si>
  <si>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</si>
  <si>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</si>
  <si>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</si>
  <si>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</si>
  <si>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</si>
  <si>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</si>
  <si>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</si>
  <si>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</si>
  <si>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</si>
  <si>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</si>
  <si>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</si>
  <si>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</si>
  <si>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</si>
  <si>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</si>
  <si>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</si>
  <si>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</si>
  <si>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</si>
  <si>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</si>
  <si>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</si>
  <si>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</si>
  <si>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</si>
  <si>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</si>
  <si>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</si>
  <si>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</si>
  <si>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</si>
  <si>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</si>
  <si>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</si>
  <si>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</si>
  <si>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</si>
  <si>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</si>
  <si>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</si>
  <si>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</si>
  <si>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</si>
  <si>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</si>
  <si>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</si>
  <si>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</si>
  <si>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</si>
  <si>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</si>
  <si>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</si>
  <si>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</si>
  <si>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</si>
  <si>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</si>
  <si>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</si>
  <si>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</si>
  <si>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</si>
  <si>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</si>
  <si>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</si>
  <si>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</si>
  <si>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</si>
  <si>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</si>
  <si>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</si>
  <si>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</si>
  <si>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</si>
  <si>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</si>
  <si>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</si>
  <si>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</si>
  <si>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</si>
  <si>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</si>
  <si>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</si>
  <si>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</si>
  <si>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</si>
  <si>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</si>
  <si>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</si>
  <si>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</si>
  <si>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</si>
  <si>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</si>
  <si>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</si>
  <si>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</si>
  <si>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</si>
  <si>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</si>
  <si>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</si>
  <si>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</si>
  <si>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</si>
  <si>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</si>
  <si>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</si>
  <si>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</si>
  <si>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</si>
  <si>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</si>
  <si>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</si>
  <si>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</si>
  <si>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</si>
  <si>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</si>
  <si>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</si>
  <si>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</si>
  <si>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</si>
  <si>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</si>
  <si>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</si>
  <si>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</si>
  <si>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</si>
  <si>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</si>
  <si>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</si>
  <si>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</si>
  <si>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</si>
  <si>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</si>
  <si>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</si>
  <si>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</si>
  <si>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</si>
  <si>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</si>
  <si>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</si>
  <si>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</si>
  <si>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</si>
  <si>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</si>
  <si>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</si>
  <si>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</si>
  <si>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</si>
  <si>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</si>
  <si>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</si>
  <si>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</si>
  <si>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</si>
  <si>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</si>
  <si>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</si>
  <si>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</si>
  <si>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</si>
  <si>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</si>
  <si>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</si>
  <si>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</si>
  <si>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</si>
  <si>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</si>
  <si>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</si>
  <si>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</si>
  <si>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</si>
  <si>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</si>
  <si>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</si>
  <si>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#VALUE!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</si>
  <si>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</si>
  <si>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</si>
  <si>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</si>
  <si>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</si>
  <si>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</si>
  <si>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</si>
  <si>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</si>
  <si>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</si>
  <si>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</si>
  <si>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</si>
  <si>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</si>
  <si>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</si>
  <si>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</si>
  <si>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</si>
  <si>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</si>
  <si>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</si>
  <si>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</si>
  <si>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</si>
  <si>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</si>
  <si>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</si>
  <si>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</si>
  <si>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</si>
  <si>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</si>
  <si>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</si>
  <si>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</si>
  <si>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</si>
  <si>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</si>
  <si>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</si>
  <si>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</si>
  <si>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</si>
  <si>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</si>
  <si>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</si>
  <si>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</si>
  <si>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</si>
  <si>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</si>
  <si>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</si>
  <si>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</si>
  <si>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</si>
  <si>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003</t>
  </si>
  <si>
    <t>Hospital Name</t>
  </si>
  <si>
    <t>Swedish Health Services DBA Swedish Medical Center Cherry Hill</t>
  </si>
  <si>
    <t>Mailing Address</t>
  </si>
  <si>
    <t xml:space="preserve">500 17th Ave </t>
  </si>
  <si>
    <t>City</t>
  </si>
  <si>
    <t>Seattle</t>
  </si>
  <si>
    <t>State</t>
  </si>
  <si>
    <t>WA</t>
  </si>
  <si>
    <t>Zip</t>
  </si>
  <si>
    <t>County</t>
  </si>
  <si>
    <t>King</t>
  </si>
  <si>
    <t>Chief Executive Officer</t>
  </si>
  <si>
    <t>Elizabeth Wako</t>
  </si>
  <si>
    <t>Chief Financial Officer</t>
  </si>
  <si>
    <t>Mary Beth Formby</t>
  </si>
  <si>
    <t>Chair of Governing Board</t>
  </si>
  <si>
    <t>R. Omar Riojas</t>
  </si>
  <si>
    <t>Telephone Number</t>
  </si>
  <si>
    <t>206-320-2000</t>
  </si>
  <si>
    <t>Facsimile Number</t>
  </si>
  <si>
    <t>206-233-7468</t>
  </si>
  <si>
    <t>Name of Submitter</t>
  </si>
  <si>
    <t>Brad Lavoie</t>
  </si>
  <si>
    <t>Email of Submitter</t>
  </si>
  <si>
    <t>brad.lavoie@providence.org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</si>
  <si>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</si>
  <si>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</si>
  <si>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</si>
  <si>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</si>
  <si>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</si>
  <si>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</si>
  <si>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</si>
  <si>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</si>
  <si>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</si>
  <si>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</si>
  <si>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</si>
  <si>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</si>
  <si>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</si>
  <si>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</si>
  <si>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</si>
  <si>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</si>
  <si>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</si>
  <si>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</si>
  <si>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</si>
  <si>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</si>
  <si>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</si>
  <si>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</si>
  <si>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</si>
  <si>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</si>
  <si>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</si>
  <si>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</si>
  <si>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</si>
  <si>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</si>
  <si>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</si>
  <si>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</si>
  <si>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</si>
  <si>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</si>
  <si>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</si>
  <si>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</si>
  <si>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</si>
  <si>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</si>
  <si>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</si>
  <si>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</si>
  <si>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</si>
  <si>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</si>
  <si>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</si>
  <si>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</si>
  <si>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</si>
  <si>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</si>
  <si>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</si>
  <si>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</si>
  <si>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</si>
  <si>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</si>
  <si>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</si>
  <si>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</si>
  <si>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</si>
  <si>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</si>
  <si>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</si>
  <si>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</si>
  <si>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</si>
  <si>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</si>
  <si>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</si>
  <si>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</si>
  <si>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</si>
  <si>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</si>
  <si>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</si>
  <si>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</si>
  <si>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</si>
  <si>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</si>
  <si>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</si>
  <si>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</si>
  <si>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</si>
  <si>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</si>
  <si>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</si>
  <si>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</si>
  <si>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</si>
  <si>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</si>
  <si>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</si>
  <si>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</si>
  <si>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</si>
  <si>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</si>
  <si>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</si>
  <si>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</si>
  <si>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</si>
  <si>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</si>
  <si>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</si>
  <si>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</si>
  <si>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</si>
  <si>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</si>
  <si>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</si>
  <si>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</si>
  <si>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</si>
  <si>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</si>
  <si>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</si>
  <si>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</si>
  <si>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</si>
  <si>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</si>
  <si>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</si>
  <si>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</si>
  <si>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</si>
  <si>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</si>
  <si>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</si>
  <si>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</si>
  <si>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</si>
  <si>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</si>
  <si>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</si>
  <si>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</si>
  <si>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</si>
  <si>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</si>
  <si>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</si>
  <si>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</si>
  <si>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</si>
  <si>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</si>
  <si>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</si>
  <si>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</si>
  <si>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</si>
  <si>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</si>
  <si>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</si>
  <si>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</si>
  <si>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</si>
  <si>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</si>
  <si>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</si>
  <si>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</si>
  <si>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</si>
  <si>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</si>
  <si>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</si>
  <si>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</si>
  <si>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</si>
  <si>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</si>
  <si>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</si>
  <si>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</si>
  <si>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</si>
  <si>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</si>
  <si>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</si>
  <si>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</si>
  <si>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</si>
  <si>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</si>
  <si>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</si>
  <si>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</si>
  <si>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</si>
  <si>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</si>
  <si>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</si>
  <si>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</si>
  <si>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</si>
  <si>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</si>
  <si>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</si>
  <si>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</si>
  <si>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</si>
  <si>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</si>
  <si>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</si>
  <si>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</si>
  <si>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</si>
  <si>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</si>
  <si>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</si>
  <si>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</si>
  <si>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</si>
  <si>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</si>
  <si>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</si>
  <si>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</si>
  <si>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</si>
  <si>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</si>
  <si>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</si>
  <si>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</si>
  <si>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</si>
  <si>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</si>
  <si>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</si>
  <si>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</si>
  <si>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</si>
  <si>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</si>
  <si>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</si>
  <si>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</si>
  <si>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</si>
  <si>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</si>
  <si>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</si>
  <si>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</si>
  <si>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</si>
  <si>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</si>
  <si>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</si>
  <si>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</si>
  <si>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</si>
  <si>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</si>
  <si>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</si>
  <si>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</si>
  <si>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</si>
  <si>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</si>
  <si>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</si>
  <si>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</si>
  <si>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</si>
  <si>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</si>
  <si>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</si>
  <si>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</si>
  <si>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</si>
  <si>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</si>
  <si>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</si>
  <si>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</si>
  <si>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</si>
  <si>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</si>
  <si>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</si>
  <si>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</si>
  <si>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</si>
  <si>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</si>
  <si>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</si>
  <si>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</si>
  <si>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</si>
  <si>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</si>
  <si>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</si>
  <si>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</si>
  <si>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</si>
  <si>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</si>
  <si>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</si>
  <si>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</si>
  <si>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</si>
  <si>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</si>
  <si>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</si>
  <si>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</si>
  <si>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</si>
  <si>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</si>
  <si>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</si>
  <si>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</si>
  <si>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</si>
  <si>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</si>
  <si>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</si>
  <si>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</si>
  <si>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</si>
  <si>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</si>
  <si>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</si>
  <si>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</si>
  <si>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</si>
  <si>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</si>
  <si>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</si>
  <si>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</si>
  <si>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</si>
  <si>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</si>
  <si>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</si>
  <si>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</si>
  <si>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</si>
  <si>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</si>
  <si>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</si>
  <si>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</si>
  <si>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</si>
  <si>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</si>
  <si>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</si>
  <si>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</si>
  <si>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</si>
  <si>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</si>
  <si>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</si>
  <si>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</si>
  <si>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</si>
  <si>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</si>
  <si>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</si>
  <si>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</si>
  <si>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</si>
  <si>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</si>
  <si>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</si>
  <si>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</si>
  <si>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</si>
  <si>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</si>
  <si>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</si>
  <si>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</si>
  <si>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</si>
  <si>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</si>
  <si>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</si>
  <si>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</si>
  <si>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</si>
  <si>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</si>
  <si>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</si>
  <si>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</si>
  <si>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</si>
  <si>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</si>
  <si>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</si>
  <si>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</si>
  <si>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</si>
  <si>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</si>
  <si>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</si>
  <si>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</si>
  <si>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</si>
  <si>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</si>
  <si>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</si>
  <si>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</si>
  <si>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</si>
  <si>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</si>
  <si>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</si>
  <si>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</si>
  <si>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</si>
  <si>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</si>
  <si>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</si>
  <si>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</si>
  <si>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</si>
  <si>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</si>
  <si>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</si>
  <si>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</si>
  <si>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</si>
  <si>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</si>
  <si>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</si>
  <si>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</si>
  <si>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</si>
  <si>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</si>
  <si>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</si>
  <si>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</si>
  <si>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</si>
  <si>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</si>
  <si>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</si>
  <si>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</si>
  <si>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</si>
  <si>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</si>
  <si>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</si>
  <si>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</si>
  <si>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</si>
  <si>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</si>
  <si>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</si>
  <si>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</si>
  <si>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</si>
  <si>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</si>
  <si>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</si>
  <si>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</si>
  <si>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</si>
  <si>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</si>
  <si>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</si>
  <si>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</si>
  <si>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</si>
  <si>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</si>
  <si>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</si>
  <si>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</si>
  <si>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</si>
  <si>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</si>
  <si>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</si>
  <si>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</si>
  <si>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</si>
  <si>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</si>
  <si>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</si>
  <si>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</si>
  <si>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</si>
  <si>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</si>
  <si>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</si>
  <si>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</si>
  <si>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</si>
  <si>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</si>
  <si>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</si>
  <si>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</si>
  <si>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</si>
  <si>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</si>
  <si>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</si>
  <si>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</si>
  <si>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</si>
  <si>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</si>
  <si>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</si>
  <si>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</si>
  <si>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</si>
  <si>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</si>
  <si>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</si>
  <si>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</si>
  <si>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</si>
  <si>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</si>
  <si>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</si>
  <si>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</si>
  <si>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</si>
  <si>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</si>
  <si>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</si>
  <si>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</si>
  <si>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</si>
  <si>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</si>
  <si>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</si>
  <si>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</si>
  <si>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</si>
  <si>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</si>
  <si>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</si>
  <si>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</si>
  <si>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</si>
  <si>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</si>
  <si>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</si>
  <si>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</si>
  <si>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</si>
  <si>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</si>
  <si>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</si>
  <si>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</si>
  <si>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</si>
  <si>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</si>
  <si>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</si>
  <si>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</si>
  <si>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</si>
  <si>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</si>
  <si>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</si>
  <si>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</si>
  <si>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</si>
  <si>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</si>
  <si>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</si>
  <si>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</si>
  <si>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</si>
  <si>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</si>
  <si>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</si>
  <si>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</si>
  <si>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</si>
  <si>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</si>
  <si>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</si>
  <si>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</si>
  <si>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</si>
  <si>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</si>
  <si>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</si>
  <si>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</si>
  <si>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</si>
  <si>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</si>
  <si>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</si>
  <si>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</si>
  <si>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</si>
  <si>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</si>
  <si>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</si>
  <si>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</si>
  <si>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</si>
  <si>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</si>
  <si>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</si>
  <si>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</si>
  <si>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</si>
  <si>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</si>
  <si>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</si>
  <si>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</si>
  <si>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</si>
  <si>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</si>
  <si>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</si>
  <si>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</si>
  <si>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</si>
  <si>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</si>
  <si>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</si>
  <si>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</si>
  <si>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</si>
  <si>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</si>
  <si>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</si>
  <si>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</si>
  <si>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</si>
  <si>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</si>
  <si>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</si>
  <si>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</si>
  <si>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</si>
  <si>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</si>
  <si>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</si>
  <si>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</si>
  <si>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</si>
  <si>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</si>
  <si>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</si>
  <si>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</si>
  <si>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</si>
  <si>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</si>
  <si>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</si>
  <si>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</si>
  <si>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</si>
  <si>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</si>
  <si>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</si>
  <si>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</si>
  <si>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</si>
  <si>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</si>
  <si>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</si>
  <si>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</si>
  <si>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</si>
  <si>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</si>
  <si>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</si>
  <si>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</si>
  <si>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</si>
  <si>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</si>
  <si>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</si>
  <si>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</si>
  <si>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</si>
  <si>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</si>
  <si>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</si>
  <si>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</si>
  <si>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</si>
  <si>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</si>
  <si>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</si>
  <si>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</si>
  <si>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</si>
  <si>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</si>
  <si>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</si>
  <si>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</si>
  <si>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</si>
  <si>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</si>
  <si>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</si>
  <si>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</si>
  <si>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</si>
  <si>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</si>
  <si>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</si>
  <si>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</si>
  <si>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</si>
  <si>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</si>
  <si>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</si>
  <si>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</si>
  <si>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</si>
  <si>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</si>
  <si>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</si>
  <si>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</si>
  <si>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</si>
  <si>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</si>
  <si>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</si>
  <si>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</si>
  <si>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</si>
  <si>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</si>
  <si>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</si>
  <si>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</si>
  <si>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</si>
  <si>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</si>
  <si>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</si>
  <si>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</si>
  <si>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</si>
  <si>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</si>
  <si>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</si>
  <si>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</si>
  <si>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</si>
  <si>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</si>
  <si>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</si>
  <si>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</si>
  <si>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</si>
  <si>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</si>
  <si>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</si>
  <si>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</si>
  <si>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</si>
  <si>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</si>
  <si>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</si>
  <si>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</si>
  <si>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</si>
  <si>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</si>
  <si>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</si>
  <si>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</si>
  <si>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</si>
  <si>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</si>
  <si>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</si>
  <si>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</si>
  <si>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</si>
  <si>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</si>
  <si>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</si>
  <si>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</si>
  <si>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</si>
  <si>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</si>
  <si>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</si>
  <si>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</si>
  <si>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</si>
  <si>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</si>
  <si>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</si>
  <si>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</si>
  <si>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</si>
  <si>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</si>
  <si>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</si>
  <si>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</si>
  <si>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</si>
  <si>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</si>
  <si>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</si>
  <si>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</si>
  <si>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</si>
  <si>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</si>
  <si>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</si>
  <si>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</si>
  <si>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</si>
  <si>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</si>
  <si>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</si>
  <si>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</si>
  <si>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</si>
  <si>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</si>
  <si>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</si>
  <si>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</si>
  <si>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</si>
  <si>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</si>
  <si>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</si>
  <si>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</si>
  <si>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</si>
  <si>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</si>
  <si>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</si>
  <si>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</si>
  <si>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</si>
  <si>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</si>
  <si>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</si>
  <si>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</si>
  <si>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</si>
  <si>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</si>
  <si>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</si>
  <si>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</si>
  <si>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</si>
  <si>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</si>
  <si>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</si>
  <si>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</si>
  <si>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</si>
  <si>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</si>
  <si>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</si>
  <si>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</si>
  <si>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</si>
  <si>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</si>
  <si>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</si>
  <si>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</si>
  <si>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</si>
  <si>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</si>
  <si>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</si>
  <si>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</si>
  <si>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</si>
  <si>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</si>
  <si>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</si>
  <si>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</si>
  <si>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</si>
  <si>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</si>
  <si>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</si>
  <si>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</si>
  <si>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</si>
  <si>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</si>
  <si>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</si>
  <si>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</si>
  <si>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</si>
  <si>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</si>
  <si>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</si>
  <si>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</si>
  <si>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</si>
  <si>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</si>
  <si>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</si>
  <si>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</si>
  <si>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</si>
  <si>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</si>
  <si>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</si>
  <si>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</si>
  <si>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</si>
  <si>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</si>
  <si>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</si>
  <si>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</si>
  <si>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</si>
  <si>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</si>
  <si>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</si>
  <si>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</si>
  <si>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</si>
  <si>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</si>
  <si>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</si>
  <si>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</si>
  <si>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</si>
  <si>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</si>
  <si>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</si>
  <si>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</si>
  <si>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</si>
  <si>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</si>
  <si>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</si>
  <si>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</si>
  <si>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</si>
  <si>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</si>
  <si>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</si>
  <si>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</si>
  <si>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</si>
  <si>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</si>
  <si>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</si>
  <si>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</si>
  <si>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</si>
  <si>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</si>
  <si>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</si>
  <si>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</si>
  <si>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</si>
  <si>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</si>
  <si>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</si>
  <si>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</si>
  <si>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</si>
  <si>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</si>
  <si>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</si>
  <si>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</si>
  <si>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</si>
  <si>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</si>
  <si>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</si>
  <si>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</si>
  <si>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</si>
  <si>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</si>
  <si>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</si>
  <si>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</si>
  <si>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</si>
  <si>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</si>
  <si>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</si>
  <si>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</si>
  <si>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</si>
  <si>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</si>
  <si>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</si>
  <si>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</si>
  <si>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</si>
  <si>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</si>
  <si>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</si>
  <si>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</si>
  <si>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</si>
  <si>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</si>
  <si>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</si>
  <si>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</si>
  <si>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</si>
  <si>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</si>
  <si>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</si>
  <si>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</si>
  <si>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</si>
  <si>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</si>
  <si>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</si>
  <si>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</si>
  <si>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</si>
  <si>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</si>
  <si>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</si>
  <si>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</si>
  <si>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</si>
  <si>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</si>
  <si>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</si>
  <si>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</si>
  <si>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</si>
  <si>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</si>
  <si>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</si>
  <si>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</si>
  <si>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</si>
  <si>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</si>
  <si>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</si>
  <si>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</si>
  <si>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</si>
  <si>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</si>
  <si>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</si>
  <si>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</si>
  <si>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</si>
  <si>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</si>
  <si>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</si>
  <si>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</si>
  <si>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</si>
  <si>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</si>
  <si>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</si>
  <si>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</si>
  <si>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</si>
  <si>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</si>
  <si>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</si>
  <si>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</si>
  <si>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</si>
  <si>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</si>
  <si>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</si>
  <si>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</si>
  <si>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</si>
  <si>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</si>
  <si>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</si>
  <si>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</si>
  <si>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</si>
  <si>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</si>
  <si>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</si>
  <si>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</si>
  <si>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</si>
  <si>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</si>
  <si>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</si>
  <si>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</si>
  <si>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</si>
  <si>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</si>
  <si>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</si>
  <si>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</si>
  <si>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</si>
  <si>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</si>
  <si>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</si>
  <si>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</si>
  <si>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</si>
  <si>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</si>
  <si>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</si>
  <si>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</si>
  <si>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</si>
  <si>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</si>
  <si>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</si>
  <si>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</si>
  <si>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</si>
  <si>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</si>
  <si>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</si>
  <si>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</si>
  <si>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</si>
  <si>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</si>
  <si>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</si>
  <si>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</si>
  <si>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</si>
  <si>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</si>
  <si>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</si>
  <si>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</si>
  <si>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</si>
  <si>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</si>
  <si>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</si>
  <si>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</si>
  <si>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</si>
  <si>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</si>
  <si>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</si>
  <si>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</si>
  <si>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</si>
  <si>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</si>
  <si>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</si>
  <si>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</si>
  <si>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</si>
  <si>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</si>
  <si>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</si>
  <si>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</si>
  <si>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</si>
  <si>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</si>
  <si>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</si>
  <si>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</si>
  <si>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</si>
  <si>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</si>
  <si>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</si>
  <si>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</si>
  <si>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</si>
  <si>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</si>
  <si>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</si>
  <si>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</si>
  <si>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</si>
  <si>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</si>
  <si>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</si>
  <si>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</si>
  <si>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</si>
  <si>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</si>
  <si>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</si>
  <si>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</si>
  <si>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</si>
  <si>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</si>
  <si>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</si>
  <si>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</si>
  <si>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</si>
  <si>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</si>
  <si>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</si>
  <si>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</si>
  <si>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</si>
  <si>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</si>
  <si>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</si>
  <si>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</si>
  <si>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</si>
  <si>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</si>
  <si>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</si>
  <si>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</si>
  <si>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</si>
  <si>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</si>
  <si>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</si>
  <si>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</si>
  <si>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</si>
  <si>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</si>
  <si>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</si>
  <si>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</si>
  <si>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</si>
  <si>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</si>
  <si>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</si>
  <si>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</si>
  <si>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</si>
  <si>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</si>
  <si>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</si>
  <si>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</si>
  <si>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</si>
  <si>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</si>
  <si>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</si>
  <si>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</si>
  <si>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</si>
  <si>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</si>
  <si>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</si>
  <si>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</si>
  <si>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</si>
  <si>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</si>
  <si>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</si>
  <si>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</si>
  <si>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</si>
  <si>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</si>
  <si>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</si>
  <si>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</si>
  <si>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</si>
  <si>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</si>
  <si>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</si>
  <si>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</si>
  <si>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</si>
  <si>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</si>
  <si>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</si>
  <si>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</si>
  <si>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</si>
  <si>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</si>
  <si>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</si>
  <si>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</si>
  <si>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</si>
  <si>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</si>
  <si>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</si>
  <si>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</si>
  <si>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</si>
  <si>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</si>
  <si>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</si>
  <si>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</si>
  <si>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</si>
  <si>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</si>
  <si>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</si>
  <si>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</si>
  <si>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</si>
  <si>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</si>
  <si>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</si>
  <si>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</si>
  <si>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</si>
  <si>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</si>
  <si>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</si>
  <si>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</si>
  <si>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</si>
  <si>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</si>
  <si>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</si>
  <si>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</si>
  <si>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</si>
  <si>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</si>
  <si>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</si>
  <si>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</si>
  <si>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</si>
  <si>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</si>
  <si>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</si>
  <si>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</si>
  <si>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</si>
  <si>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</si>
  <si>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</si>
  <si>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</si>
  <si>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</si>
  <si>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</si>
  <si>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</si>
  <si>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</si>
  <si>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</si>
  <si>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</si>
  <si>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</si>
  <si>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</si>
  <si>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</si>
  <si>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</si>
  <si>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</si>
  <si>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</si>
  <si>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</si>
  <si>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</si>
  <si>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</si>
  <si>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</si>
  <si>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</si>
  <si>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</si>
  <si>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</si>
  <si>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</si>
  <si>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</si>
  <si>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</si>
  <si>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</si>
  <si>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</si>
  <si>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</si>
  <si>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</si>
  <si>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</si>
  <si>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</si>
  <si>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</si>
  <si>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</si>
  <si>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</si>
  <si>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</si>
  <si>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</si>
  <si>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</si>
  <si>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</si>
  <si>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</si>
  <si>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</si>
  <si>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</si>
  <si>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</si>
  <si>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</si>
  <si>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</si>
  <si>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</si>
  <si>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</si>
  <si>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</si>
  <si>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</si>
  <si>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</si>
  <si>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</si>
  <si>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</si>
  <si>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</si>
  <si>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</si>
  <si>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</si>
  <si>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</si>
  <si>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</si>
  <si>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</si>
  <si>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</si>
  <si>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</si>
  <si>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</si>
  <si>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</si>
  <si>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</si>
  <si>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</si>
  <si>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</si>
  <si>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</si>
  <si>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</si>
  <si>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</si>
  <si>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</si>
  <si>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</si>
  <si>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</si>
  <si>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</si>
  <si>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</si>
  <si>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</si>
  <si>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</si>
  <si>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</si>
  <si>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</si>
  <si>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</si>
  <si>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</si>
  <si>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</si>
  <si>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</si>
  <si>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</si>
  <si>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</si>
  <si>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</si>
  <si>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</si>
  <si>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</si>
  <si>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</si>
  <si>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</si>
  <si>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</si>
  <si>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</si>
  <si>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</si>
  <si>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</si>
  <si>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</si>
  <si>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</si>
  <si>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</si>
  <si>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</si>
  <si>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</si>
  <si>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</si>
  <si>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</si>
  <si>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</si>
  <si>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</si>
  <si>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</si>
  <si>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</si>
  <si>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</si>
  <si>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</si>
  <si>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</si>
  <si>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</si>
  <si>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</si>
  <si>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</si>
  <si>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</si>
  <si>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</si>
  <si>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</si>
  <si>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</si>
  <si>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</si>
  <si>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</si>
  <si>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</si>
  <si>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</si>
  <si>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</si>
  <si>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</si>
  <si>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</si>
  <si>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</si>
  <si>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</si>
  <si>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</si>
  <si>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</si>
  <si>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</si>
  <si>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</si>
  <si>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</si>
  <si>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</si>
  <si>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</si>
  <si>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</si>
  <si>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</si>
  <si>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</si>
  <si>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</si>
  <si>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</si>
  <si>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</si>
  <si>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</si>
  <si>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</si>
  <si>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</si>
  <si>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</si>
  <si>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</si>
  <si>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</si>
  <si>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</si>
  <si>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</si>
  <si>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</si>
  <si>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</si>
  <si>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</si>
  <si>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</si>
  <si>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</si>
  <si>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</si>
  <si>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</si>
  <si>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</si>
  <si>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</si>
  <si>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</si>
  <si>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</si>
  <si>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</si>
  <si>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</si>
  <si>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</si>
  <si>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Joni Murphy</t>
  </si>
  <si>
    <t>joni.murphy@providence.org</t>
  </si>
  <si>
    <t>Interaffiliate Revenue within Providence</t>
  </si>
  <si>
    <r>
      <rPr>
        <b/>
        <sz val="11"/>
        <color theme="1"/>
        <rFont val="Calibri"/>
        <family val="2"/>
        <scheme val="minor"/>
      </rP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</si>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</sst>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29" fillId="0" borderId="0" xfId="0" applyFont="1"/>
    <xf numFmtId="37" fontId="37" fillId="0" borderId="0" xfId="0" applyFont="1"/>
    <xf numFmtId="0" fontId="38" fillId="0" borderId="0" xfId="2" applyFont="1" applyAlignment="1">
      <alignment horizontal="left" vertical="top" wrapText="1"/>
      <protection locked="0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DE6FF4-0C68-4A16-8D18-E73C86BE6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brad.lavoie@providence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d.lavoie@providen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EB665-371B-4370-9E97-004A3AD09BF2}">
  <sheetPr syncVertical="1" syncRef="A32" transitionEvaluation="1" transitionEntry="1" codeName="Sheet1">
    <tabColor rgb="FF92D050"/>
    <pageSetUpPr autoPageBreaks="0" fitToPage="1"/>
  </sheetPr>
  <dimension ref="A1:CF716"/>
  <sheetViews>
    <sheetView tabSelected="1" topLeftCell="A32" zoomScaleNormal="100" workbookViewId="0">
      <selection activeCell="A39" sqref="A39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45" t="s">
        <v>1370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44" t="s">
        <v>1369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7" t="s">
        <v>28</v>
      </c>
      <c r="B36" s="348"/>
      <c r="C36" s="349"/>
      <c r="D36" s="348"/>
      <c r="E36" s="348"/>
      <c r="F36" s="348"/>
      <c r="G36" s="348"/>
    </row>
    <row r="37" spans="1:83" x14ac:dyDescent="0.35">
      <c r="A37" s="350" t="s">
        <v>29</v>
      </c>
      <c r="B37" s="351"/>
      <c r="C37" s="349"/>
      <c r="D37" s="348"/>
      <c r="E37" s="348"/>
      <c r="F37" s="348"/>
      <c r="G37" s="348"/>
    </row>
    <row r="38" spans="1:83" x14ac:dyDescent="0.35">
      <c r="A38" s="352" t="s">
        <v>30</v>
      </c>
      <c r="B38" s="351"/>
      <c r="C38" s="349"/>
      <c r="D38" s="348"/>
      <c r="E38" s="348"/>
      <c r="F38" s="348"/>
      <c r="G38" s="348"/>
    </row>
    <row r="39" spans="1:83" x14ac:dyDescent="0.35">
      <c r="A39" s="353" t="s">
        <v>31</v>
      </c>
      <c r="B39" s="348"/>
      <c r="C39" s="349"/>
      <c r="D39" s="348"/>
      <c r="E39" s="348"/>
      <c r="F39" s="348"/>
      <c r="G39" s="348"/>
    </row>
    <row r="40" spans="1:83" x14ac:dyDescent="0.35">
      <c r="A40" s="352" t="s">
        <v>32</v>
      </c>
      <c r="B40" s="348"/>
      <c r="C40" s="349"/>
      <c r="D40" s="348"/>
      <c r="E40" s="348"/>
      <c r="F40" s="348"/>
      <c r="G40" s="348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6">
        <v>19179518</v>
      </c>
      <c r="C47" s="317">
        <v>2096754</v>
      </c>
      <c r="D47" s="317">
        <v>0</v>
      </c>
      <c r="E47" s="317">
        <v>3191759</v>
      </c>
      <c r="F47" s="317">
        <v>0</v>
      </c>
      <c r="G47" s="317">
        <v>446798</v>
      </c>
      <c r="H47" s="317">
        <v>0</v>
      </c>
      <c r="I47" s="317">
        <v>0</v>
      </c>
      <c r="J47" s="317">
        <v>0</v>
      </c>
      <c r="K47" s="317">
        <v>0</v>
      </c>
      <c r="L47" s="317">
        <v>0</v>
      </c>
      <c r="M47" s="317">
        <v>0</v>
      </c>
      <c r="N47" s="317">
        <v>0</v>
      </c>
      <c r="O47" s="317">
        <v>0</v>
      </c>
      <c r="P47" s="317">
        <v>1794872</v>
      </c>
      <c r="Q47" s="317">
        <v>293256</v>
      </c>
      <c r="R47" s="317">
        <v>191497</v>
      </c>
      <c r="S47" s="317">
        <v>0</v>
      </c>
      <c r="T47" s="317">
        <v>44913</v>
      </c>
      <c r="U47" s="317">
        <v>34030</v>
      </c>
      <c r="V47" s="317">
        <v>1961515</v>
      </c>
      <c r="W47" s="317">
        <v>407875</v>
      </c>
      <c r="X47" s="317">
        <v>207404</v>
      </c>
      <c r="Y47" s="317">
        <v>1183770</v>
      </c>
      <c r="Z47" s="317">
        <v>301602</v>
      </c>
      <c r="AA47" s="317">
        <v>69118</v>
      </c>
      <c r="AB47" s="317">
        <v>980552</v>
      </c>
      <c r="AC47" s="317">
        <v>379523</v>
      </c>
      <c r="AD47" s="317">
        <v>0</v>
      </c>
      <c r="AE47" s="317">
        <v>717187</v>
      </c>
      <c r="AF47" s="317">
        <v>0</v>
      </c>
      <c r="AG47" s="317">
        <v>893745</v>
      </c>
      <c r="AH47" s="317">
        <v>0</v>
      </c>
      <c r="AI47" s="317">
        <v>0</v>
      </c>
      <c r="AJ47" s="317">
        <v>590426</v>
      </c>
      <c r="AK47" s="317">
        <v>259476</v>
      </c>
      <c r="AL47" s="317">
        <v>106491</v>
      </c>
      <c r="AM47" s="317">
        <v>0</v>
      </c>
      <c r="AN47" s="317">
        <v>0</v>
      </c>
      <c r="AO47" s="317">
        <v>188855</v>
      </c>
      <c r="AP47" s="317">
        <v>0</v>
      </c>
      <c r="AQ47" s="317">
        <v>0</v>
      </c>
      <c r="AR47" s="317">
        <v>0</v>
      </c>
      <c r="AS47" s="317">
        <v>0</v>
      </c>
      <c r="AT47" s="317">
        <v>0</v>
      </c>
      <c r="AU47" s="317">
        <v>0</v>
      </c>
      <c r="AV47" s="317">
        <v>19018</v>
      </c>
      <c r="AW47" s="317">
        <v>0</v>
      </c>
      <c r="AX47" s="317">
        <v>0</v>
      </c>
      <c r="AY47" s="317">
        <v>552198</v>
      </c>
      <c r="AZ47" s="317">
        <v>86318</v>
      </c>
      <c r="BA47" s="317">
        <v>38759</v>
      </c>
      <c r="BB47" s="317">
        <v>284733</v>
      </c>
      <c r="BC47" s="317">
        <v>128309</v>
      </c>
      <c r="BD47" s="317">
        <v>2467</v>
      </c>
      <c r="BE47" s="317">
        <v>1031530</v>
      </c>
      <c r="BF47" s="317">
        <v>0</v>
      </c>
      <c r="BG47" s="317">
        <v>0</v>
      </c>
      <c r="BH47" s="317">
        <v>0</v>
      </c>
      <c r="BI47" s="317">
        <v>0</v>
      </c>
      <c r="BJ47" s="317">
        <v>0</v>
      </c>
      <c r="BK47" s="317">
        <v>0</v>
      </c>
      <c r="BL47" s="317">
        <v>130208</v>
      </c>
      <c r="BM47" s="317">
        <v>0</v>
      </c>
      <c r="BN47" s="317">
        <v>457327</v>
      </c>
      <c r="BO47" s="317">
        <v>9025</v>
      </c>
      <c r="BP47" s="317">
        <v>0</v>
      </c>
      <c r="BQ47" s="317">
        <v>0</v>
      </c>
      <c r="BR47" s="317">
        <v>0</v>
      </c>
      <c r="BS47" s="317">
        <v>4147</v>
      </c>
      <c r="BT47" s="317">
        <v>0</v>
      </c>
      <c r="BU47" s="317">
        <v>0</v>
      </c>
      <c r="BV47" s="317">
        <v>0</v>
      </c>
      <c r="BW47" s="317">
        <v>0</v>
      </c>
      <c r="BX47" s="317">
        <v>0</v>
      </c>
      <c r="BY47" s="317">
        <v>161047</v>
      </c>
      <c r="BZ47" s="317">
        <v>539030</v>
      </c>
      <c r="CA47" s="317">
        <v>759851</v>
      </c>
      <c r="CB47" s="317">
        <v>0</v>
      </c>
      <c r="CC47" s="317">
        <v>-1365866</v>
      </c>
      <c r="CD47" s="16"/>
      <c r="CE47" s="28">
        <f>SUM(C47:CC47)</f>
        <v>19179519</v>
      </c>
    </row>
    <row r="48" spans="1:83" x14ac:dyDescent="0.35">
      <c r="A48" s="28" t="s">
        <v>232</v>
      </c>
      <c r="B48" s="316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19179518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17">
        <v>14381259</v>
      </c>
      <c r="C51" s="317">
        <v>808597</v>
      </c>
      <c r="D51" s="317">
        <v>0</v>
      </c>
      <c r="E51" s="317">
        <v>417318</v>
      </c>
      <c r="F51" s="317">
        <v>0</v>
      </c>
      <c r="G51" s="317">
        <v>1476</v>
      </c>
      <c r="H51" s="317">
        <v>546</v>
      </c>
      <c r="I51" s="317">
        <v>0</v>
      </c>
      <c r="J51" s="317">
        <v>0</v>
      </c>
      <c r="K51" s="317">
        <v>0</v>
      </c>
      <c r="L51" s="317">
        <v>0</v>
      </c>
      <c r="M51" s="317">
        <v>0</v>
      </c>
      <c r="N51" s="317">
        <v>0</v>
      </c>
      <c r="O51" s="317">
        <v>0</v>
      </c>
      <c r="P51" s="317">
        <v>3939683</v>
      </c>
      <c r="Q51" s="317">
        <v>5497</v>
      </c>
      <c r="R51" s="317">
        <v>299479</v>
      </c>
      <c r="S51" s="317">
        <v>352338</v>
      </c>
      <c r="T51" s="317">
        <v>4022</v>
      </c>
      <c r="U51" s="317">
        <v>44664</v>
      </c>
      <c r="V51" s="317">
        <v>1888672</v>
      </c>
      <c r="W51" s="317">
        <v>984972</v>
      </c>
      <c r="X51" s="317">
        <v>325372</v>
      </c>
      <c r="Y51" s="317">
        <v>386012</v>
      </c>
      <c r="Z51" s="317">
        <v>0</v>
      </c>
      <c r="AA51" s="317">
        <v>36980</v>
      </c>
      <c r="AB51" s="317">
        <v>256192</v>
      </c>
      <c r="AC51" s="317">
        <v>88227</v>
      </c>
      <c r="AD51" s="317">
        <v>0</v>
      </c>
      <c r="AE51" s="317">
        <v>43889</v>
      </c>
      <c r="AF51" s="317">
        <v>0</v>
      </c>
      <c r="AG51" s="317">
        <v>210408</v>
      </c>
      <c r="AH51" s="317">
        <v>0</v>
      </c>
      <c r="AI51" s="317">
        <v>0</v>
      </c>
      <c r="AJ51" s="317">
        <v>1444</v>
      </c>
      <c r="AK51" s="317">
        <v>0</v>
      </c>
      <c r="AL51" s="317">
        <v>0</v>
      </c>
      <c r="AM51" s="317">
        <v>0</v>
      </c>
      <c r="AN51" s="317">
        <v>0</v>
      </c>
      <c r="AO51" s="317">
        <v>0</v>
      </c>
      <c r="AP51" s="317">
        <v>0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705</v>
      </c>
      <c r="AW51" s="317">
        <v>0</v>
      </c>
      <c r="AX51" s="317">
        <v>0</v>
      </c>
      <c r="AY51" s="317">
        <v>33260</v>
      </c>
      <c r="AZ51" s="317">
        <v>15678</v>
      </c>
      <c r="BA51" s="317">
        <v>0</v>
      </c>
      <c r="BB51" s="317">
        <v>0</v>
      </c>
      <c r="BC51" s="317">
        <v>4184</v>
      </c>
      <c r="BD51" s="317">
        <v>0</v>
      </c>
      <c r="BE51" s="317">
        <v>435883</v>
      </c>
      <c r="BF51" s="317">
        <v>0</v>
      </c>
      <c r="BG51" s="317">
        <v>0</v>
      </c>
      <c r="BH51" s="317">
        <v>0</v>
      </c>
      <c r="BI51" s="317">
        <v>0</v>
      </c>
      <c r="BJ51" s="317">
        <v>0</v>
      </c>
      <c r="BK51" s="317">
        <v>0</v>
      </c>
      <c r="BL51" s="317">
        <v>0</v>
      </c>
      <c r="BM51" s="317">
        <v>0</v>
      </c>
      <c r="BN51" s="317">
        <v>1445310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0</v>
      </c>
      <c r="BZ51" s="317">
        <v>196963</v>
      </c>
      <c r="CA51" s="317">
        <v>5368</v>
      </c>
      <c r="CB51" s="317">
        <v>0</v>
      </c>
      <c r="CC51" s="317">
        <v>2148118</v>
      </c>
      <c r="CD51" s="16"/>
      <c r="CE51" s="28">
        <f>SUM(C51:CD51)</f>
        <v>14381257</v>
      </c>
    </row>
    <row r="52" spans="1:83" x14ac:dyDescent="0.35">
      <c r="A52" s="35" t="s">
        <v>235</v>
      </c>
      <c r="B52" s="31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14381259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17">
        <v>11060</v>
      </c>
      <c r="D59" s="317">
        <v>0</v>
      </c>
      <c r="E59" s="317">
        <v>37534</v>
      </c>
      <c r="F59" s="317">
        <v>0</v>
      </c>
      <c r="G59" s="317">
        <v>5504</v>
      </c>
      <c r="H59" s="317">
        <v>0</v>
      </c>
      <c r="I59" s="317">
        <v>0</v>
      </c>
      <c r="J59" s="317">
        <v>0</v>
      </c>
      <c r="K59" s="317">
        <v>0</v>
      </c>
      <c r="L59" s="317">
        <v>0</v>
      </c>
      <c r="M59" s="317">
        <v>0</v>
      </c>
      <c r="N59" s="317">
        <v>0</v>
      </c>
      <c r="O59" s="317">
        <v>0</v>
      </c>
      <c r="P59" s="319"/>
      <c r="Q59" s="319"/>
      <c r="R59" s="319"/>
      <c r="S59" s="244">
        <v>0</v>
      </c>
      <c r="T59" s="244">
        <v>0</v>
      </c>
      <c r="U59" s="320">
        <v>0</v>
      </c>
      <c r="V59" s="319">
        <v>0</v>
      </c>
      <c r="W59" s="319">
        <v>0</v>
      </c>
      <c r="X59" s="319">
        <v>0</v>
      </c>
      <c r="Y59" s="319">
        <v>0</v>
      </c>
      <c r="Z59" s="319">
        <v>0</v>
      </c>
      <c r="AA59" s="319">
        <v>0</v>
      </c>
      <c r="AB59" s="244">
        <v>0</v>
      </c>
      <c r="AC59" s="319">
        <v>0</v>
      </c>
      <c r="AD59" s="319">
        <v>0</v>
      </c>
      <c r="AE59" s="319">
        <v>0</v>
      </c>
      <c r="AF59" s="319">
        <v>0</v>
      </c>
      <c r="AG59" s="319">
        <v>0</v>
      </c>
      <c r="AH59" s="319">
        <v>0</v>
      </c>
      <c r="AI59" s="319">
        <v>0</v>
      </c>
      <c r="AJ59" s="319">
        <v>0</v>
      </c>
      <c r="AK59" s="319">
        <v>0</v>
      </c>
      <c r="AL59" s="319">
        <v>0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44">
        <v>0</v>
      </c>
      <c r="AW59" s="244">
        <v>0</v>
      </c>
      <c r="AX59" s="244">
        <v>0</v>
      </c>
      <c r="AY59" s="319">
        <v>0</v>
      </c>
      <c r="AZ59" s="319">
        <v>0</v>
      </c>
      <c r="BA59" s="244">
        <v>0</v>
      </c>
      <c r="BB59" s="244">
        <v>0</v>
      </c>
      <c r="BC59" s="244">
        <v>0</v>
      </c>
      <c r="BD59" s="244">
        <v>0</v>
      </c>
      <c r="BE59" s="319">
        <v>730460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263</v>
      </c>
      <c r="B60" s="218"/>
      <c r="C60" s="321">
        <v>169.2</v>
      </c>
      <c r="D60" s="321">
        <v>0</v>
      </c>
      <c r="E60" s="321">
        <v>270.01</v>
      </c>
      <c r="F60" s="321">
        <v>0</v>
      </c>
      <c r="G60" s="321">
        <v>31.02</v>
      </c>
      <c r="H60" s="321">
        <v>0</v>
      </c>
      <c r="I60" s="321">
        <v>0</v>
      </c>
      <c r="J60" s="321">
        <v>0</v>
      </c>
      <c r="K60" s="321">
        <v>0</v>
      </c>
      <c r="L60" s="321">
        <v>0</v>
      </c>
      <c r="M60" s="321">
        <v>0</v>
      </c>
      <c r="N60" s="321">
        <v>0</v>
      </c>
      <c r="O60" s="321">
        <v>0</v>
      </c>
      <c r="P60" s="322">
        <v>119.49</v>
      </c>
      <c r="Q60" s="322">
        <v>13.52</v>
      </c>
      <c r="R60" s="322">
        <v>14.42</v>
      </c>
      <c r="S60" s="323">
        <v>0</v>
      </c>
      <c r="T60" s="323">
        <v>2.33</v>
      </c>
      <c r="U60" s="324">
        <v>2.25</v>
      </c>
      <c r="V60" s="322">
        <v>100.69</v>
      </c>
      <c r="W60" s="322">
        <v>18.75</v>
      </c>
      <c r="X60" s="322">
        <v>10.24</v>
      </c>
      <c r="Y60" s="322">
        <v>51.34</v>
      </c>
      <c r="Z60" s="322">
        <v>18.13</v>
      </c>
      <c r="AA60" s="322">
        <v>2.39</v>
      </c>
      <c r="AB60" s="323">
        <v>49.33</v>
      </c>
      <c r="AC60" s="322">
        <v>23.15</v>
      </c>
      <c r="AD60" s="322">
        <v>4.2300000000000004</v>
      </c>
      <c r="AE60" s="322">
        <v>42.09</v>
      </c>
      <c r="AF60" s="322">
        <v>0</v>
      </c>
      <c r="AG60" s="322">
        <v>58.14</v>
      </c>
      <c r="AH60" s="322">
        <v>0</v>
      </c>
      <c r="AI60" s="322">
        <v>0</v>
      </c>
      <c r="AJ60" s="322">
        <v>35.24</v>
      </c>
      <c r="AK60" s="322">
        <v>15.1</v>
      </c>
      <c r="AL60" s="322">
        <v>5.79</v>
      </c>
      <c r="AM60" s="322">
        <v>0</v>
      </c>
      <c r="AN60" s="322">
        <v>0</v>
      </c>
      <c r="AO60" s="322">
        <v>10.95</v>
      </c>
      <c r="AP60" s="322">
        <v>0</v>
      </c>
      <c r="AQ60" s="322">
        <v>0</v>
      </c>
      <c r="AR60" s="322">
        <v>0</v>
      </c>
      <c r="AS60" s="322">
        <v>0</v>
      </c>
      <c r="AT60" s="322">
        <v>0</v>
      </c>
      <c r="AU60" s="322">
        <v>0</v>
      </c>
      <c r="AV60" s="323">
        <v>0.87</v>
      </c>
      <c r="AW60" s="323">
        <v>0</v>
      </c>
      <c r="AX60" s="323">
        <v>0</v>
      </c>
      <c r="AY60" s="322">
        <v>46.78</v>
      </c>
      <c r="AZ60" s="322">
        <v>12.34</v>
      </c>
      <c r="BA60" s="323">
        <v>4.0599999999999996</v>
      </c>
      <c r="BB60" s="323">
        <v>18.100000000000001</v>
      </c>
      <c r="BC60" s="323">
        <v>13.46</v>
      </c>
      <c r="BD60" s="323">
        <v>0</v>
      </c>
      <c r="BE60" s="322">
        <v>100.96</v>
      </c>
      <c r="BF60" s="323">
        <v>0</v>
      </c>
      <c r="BG60" s="323">
        <v>0</v>
      </c>
      <c r="BH60" s="323">
        <v>0</v>
      </c>
      <c r="BI60" s="323">
        <v>0</v>
      </c>
      <c r="BJ60" s="323">
        <v>0</v>
      </c>
      <c r="BK60" s="323">
        <v>0</v>
      </c>
      <c r="BL60" s="323">
        <v>7.57</v>
      </c>
      <c r="BM60" s="323">
        <v>0</v>
      </c>
      <c r="BN60" s="323">
        <v>26.49</v>
      </c>
      <c r="BO60" s="323">
        <v>0</v>
      </c>
      <c r="BP60" s="323">
        <v>0</v>
      </c>
      <c r="BQ60" s="323">
        <v>0</v>
      </c>
      <c r="BR60" s="323">
        <v>0</v>
      </c>
      <c r="BS60" s="323">
        <v>1.63</v>
      </c>
      <c r="BT60" s="323">
        <v>0</v>
      </c>
      <c r="BU60" s="323">
        <v>0</v>
      </c>
      <c r="BV60" s="323">
        <v>0</v>
      </c>
      <c r="BW60" s="323">
        <v>0</v>
      </c>
      <c r="BX60" s="323">
        <v>0</v>
      </c>
      <c r="BY60" s="323">
        <v>5.68</v>
      </c>
      <c r="BZ60" s="323">
        <v>39.32</v>
      </c>
      <c r="CA60" s="323">
        <v>64.78</v>
      </c>
      <c r="CB60" s="323">
        <v>0</v>
      </c>
      <c r="CC60" s="323">
        <v>5.07</v>
      </c>
      <c r="CD60" s="219" t="s">
        <v>248</v>
      </c>
      <c r="CE60" s="237">
        <f t="shared" ref="CE60:CE68" si="6">SUM(C60:CD60)</f>
        <v>1414.9099999999994</v>
      </c>
    </row>
    <row r="61" spans="1:83" x14ac:dyDescent="0.35">
      <c r="A61" s="35" t="s">
        <v>264</v>
      </c>
      <c r="B61" s="16"/>
      <c r="C61" s="317">
        <v>15021941</v>
      </c>
      <c r="D61" s="317">
        <v>0</v>
      </c>
      <c r="E61" s="317">
        <v>24091120</v>
      </c>
      <c r="F61" s="317">
        <v>0</v>
      </c>
      <c r="G61" s="317">
        <v>3122408</v>
      </c>
      <c r="H61" s="317">
        <v>18</v>
      </c>
      <c r="I61" s="317">
        <v>0</v>
      </c>
      <c r="J61" s="317">
        <v>0</v>
      </c>
      <c r="K61" s="317">
        <v>0</v>
      </c>
      <c r="L61" s="317">
        <v>0</v>
      </c>
      <c r="M61" s="317">
        <v>0</v>
      </c>
      <c r="N61" s="317">
        <v>0</v>
      </c>
      <c r="O61" s="317">
        <v>0</v>
      </c>
      <c r="P61" s="319">
        <v>13260842</v>
      </c>
      <c r="Q61" s="319">
        <v>2099634</v>
      </c>
      <c r="R61" s="319">
        <v>1591040</v>
      </c>
      <c r="S61" s="325">
        <v>75754</v>
      </c>
      <c r="T61" s="325">
        <v>401394</v>
      </c>
      <c r="U61" s="320">
        <v>252116</v>
      </c>
      <c r="V61" s="319">
        <v>13254782</v>
      </c>
      <c r="W61" s="319">
        <v>2721764</v>
      </c>
      <c r="X61" s="319">
        <v>1272618</v>
      </c>
      <c r="Y61" s="319">
        <v>7533590</v>
      </c>
      <c r="Z61" s="319">
        <v>2593862</v>
      </c>
      <c r="AA61" s="319">
        <v>410443</v>
      </c>
      <c r="AB61" s="326">
        <v>7342073</v>
      </c>
      <c r="AC61" s="319">
        <v>2545860</v>
      </c>
      <c r="AD61" s="319">
        <v>638761</v>
      </c>
      <c r="AE61" s="319">
        <v>4702170</v>
      </c>
      <c r="AF61" s="319">
        <v>0</v>
      </c>
      <c r="AG61" s="319">
        <v>6204809</v>
      </c>
      <c r="AH61" s="319">
        <v>0</v>
      </c>
      <c r="AI61" s="319">
        <v>0</v>
      </c>
      <c r="AJ61" s="319">
        <v>4022194</v>
      </c>
      <c r="AK61" s="319">
        <v>1675895</v>
      </c>
      <c r="AL61" s="319">
        <v>679643</v>
      </c>
      <c r="AM61" s="319">
        <v>0</v>
      </c>
      <c r="AN61" s="319">
        <v>0</v>
      </c>
      <c r="AO61" s="319">
        <v>1281668</v>
      </c>
      <c r="AP61" s="319">
        <v>0</v>
      </c>
      <c r="AQ61" s="319">
        <v>0</v>
      </c>
      <c r="AR61" s="319">
        <v>0</v>
      </c>
      <c r="AS61" s="319">
        <v>0</v>
      </c>
      <c r="AT61" s="319">
        <v>0</v>
      </c>
      <c r="AU61" s="319">
        <v>0</v>
      </c>
      <c r="AV61" s="325">
        <v>149317</v>
      </c>
      <c r="AW61" s="325">
        <v>0</v>
      </c>
      <c r="AX61" s="325">
        <v>0</v>
      </c>
      <c r="AY61" s="319">
        <v>3370334</v>
      </c>
      <c r="AZ61" s="319">
        <v>876198</v>
      </c>
      <c r="BA61" s="325">
        <v>243652</v>
      </c>
      <c r="BB61" s="325">
        <v>2072681</v>
      </c>
      <c r="BC61" s="325">
        <v>922518</v>
      </c>
      <c r="BD61" s="325">
        <v>10873</v>
      </c>
      <c r="BE61" s="319">
        <v>7385554</v>
      </c>
      <c r="BF61" s="325">
        <v>0</v>
      </c>
      <c r="BG61" s="325">
        <v>0</v>
      </c>
      <c r="BH61" s="325">
        <v>0</v>
      </c>
      <c r="BI61" s="325">
        <v>0</v>
      </c>
      <c r="BJ61" s="325">
        <v>0</v>
      </c>
      <c r="BK61" s="325">
        <v>0</v>
      </c>
      <c r="BL61" s="325">
        <v>989302</v>
      </c>
      <c r="BM61" s="325">
        <v>0</v>
      </c>
      <c r="BN61" s="325">
        <v>3372181</v>
      </c>
      <c r="BO61" s="325">
        <v>0</v>
      </c>
      <c r="BP61" s="325">
        <v>0</v>
      </c>
      <c r="BQ61" s="325">
        <v>0</v>
      </c>
      <c r="BR61" s="325">
        <v>0</v>
      </c>
      <c r="BS61" s="325">
        <v>116507</v>
      </c>
      <c r="BT61" s="325">
        <v>0</v>
      </c>
      <c r="BU61" s="325">
        <v>0</v>
      </c>
      <c r="BV61" s="325">
        <v>0</v>
      </c>
      <c r="BW61" s="325">
        <v>0</v>
      </c>
      <c r="BX61" s="325">
        <v>0</v>
      </c>
      <c r="BY61" s="325">
        <v>910924</v>
      </c>
      <c r="BZ61" s="325">
        <v>3130724</v>
      </c>
      <c r="CA61" s="325">
        <v>5593922</v>
      </c>
      <c r="CB61" s="325">
        <v>0</v>
      </c>
      <c r="CC61" s="325">
        <v>1719750</v>
      </c>
      <c r="CD61" s="25" t="s">
        <v>248</v>
      </c>
      <c r="CE61" s="28">
        <f t="shared" si="6"/>
        <v>147660836</v>
      </c>
    </row>
    <row r="62" spans="1:83" x14ac:dyDescent="0.35">
      <c r="A62" s="35" t="s">
        <v>11</v>
      </c>
      <c r="B62" s="16"/>
      <c r="C62" s="28">
        <f t="shared" ref="C62:AH62" si="7">ROUND(C47+C48,0)</f>
        <v>2096754</v>
      </c>
      <c r="D62" s="28">
        <f t="shared" si="7"/>
        <v>0</v>
      </c>
      <c r="E62" s="28">
        <f t="shared" si="7"/>
        <v>3191759</v>
      </c>
      <c r="F62" s="28">
        <f t="shared" si="7"/>
        <v>0</v>
      </c>
      <c r="G62" s="28">
        <f t="shared" si="7"/>
        <v>446798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1794872</v>
      </c>
      <c r="Q62" s="28">
        <f t="shared" si="7"/>
        <v>293256</v>
      </c>
      <c r="R62" s="28">
        <f t="shared" si="7"/>
        <v>191497</v>
      </c>
      <c r="S62" s="28">
        <f t="shared" si="7"/>
        <v>0</v>
      </c>
      <c r="T62" s="28">
        <f t="shared" si="7"/>
        <v>44913</v>
      </c>
      <c r="U62" s="28">
        <f t="shared" si="7"/>
        <v>34030</v>
      </c>
      <c r="V62" s="28">
        <f t="shared" si="7"/>
        <v>1961515</v>
      </c>
      <c r="W62" s="28">
        <f t="shared" si="7"/>
        <v>407875</v>
      </c>
      <c r="X62" s="28">
        <f t="shared" si="7"/>
        <v>207404</v>
      </c>
      <c r="Y62" s="28">
        <f t="shared" si="7"/>
        <v>1183770</v>
      </c>
      <c r="Z62" s="28">
        <f t="shared" si="7"/>
        <v>301602</v>
      </c>
      <c r="AA62" s="28">
        <f t="shared" si="7"/>
        <v>69118</v>
      </c>
      <c r="AB62" s="28">
        <f t="shared" si="7"/>
        <v>980552</v>
      </c>
      <c r="AC62" s="28">
        <f t="shared" si="7"/>
        <v>379523</v>
      </c>
      <c r="AD62" s="28">
        <f t="shared" si="7"/>
        <v>0</v>
      </c>
      <c r="AE62" s="28">
        <f t="shared" si="7"/>
        <v>717187</v>
      </c>
      <c r="AF62" s="28">
        <f t="shared" si="7"/>
        <v>0</v>
      </c>
      <c r="AG62" s="28">
        <f t="shared" si="7"/>
        <v>893745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590426</v>
      </c>
      <c r="AK62" s="28">
        <f t="shared" si="8"/>
        <v>259476</v>
      </c>
      <c r="AL62" s="28">
        <f t="shared" si="8"/>
        <v>106491</v>
      </c>
      <c r="AM62" s="28">
        <f t="shared" si="8"/>
        <v>0</v>
      </c>
      <c r="AN62" s="28">
        <f t="shared" si="8"/>
        <v>0</v>
      </c>
      <c r="AO62" s="28">
        <f t="shared" si="8"/>
        <v>188855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19018</v>
      </c>
      <c r="AW62" s="28">
        <f t="shared" si="8"/>
        <v>0</v>
      </c>
      <c r="AX62" s="28">
        <f t="shared" si="8"/>
        <v>0</v>
      </c>
      <c r="AY62" s="28">
        <f t="shared" si="8"/>
        <v>552198</v>
      </c>
      <c r="AZ62" s="28">
        <f t="shared" si="8"/>
        <v>86318</v>
      </c>
      <c r="BA62" s="28">
        <f t="shared" si="8"/>
        <v>38759</v>
      </c>
      <c r="BB62" s="28">
        <f t="shared" si="8"/>
        <v>284733</v>
      </c>
      <c r="BC62" s="28">
        <f t="shared" si="8"/>
        <v>128309</v>
      </c>
      <c r="BD62" s="28">
        <f t="shared" si="8"/>
        <v>2467</v>
      </c>
      <c r="BE62" s="28">
        <f t="shared" si="8"/>
        <v>1031530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130208</v>
      </c>
      <c r="BM62" s="28">
        <f t="shared" si="8"/>
        <v>0</v>
      </c>
      <c r="BN62" s="28">
        <f t="shared" si="8"/>
        <v>457327</v>
      </c>
      <c r="BO62" s="28">
        <f t="shared" ref="BO62:CC62" si="9">ROUND(BO47+BO48,0)</f>
        <v>9025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4147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161047</v>
      </c>
      <c r="BZ62" s="28">
        <f t="shared" si="9"/>
        <v>539030</v>
      </c>
      <c r="CA62" s="28">
        <f t="shared" si="9"/>
        <v>759851</v>
      </c>
      <c r="CB62" s="28">
        <f t="shared" si="9"/>
        <v>0</v>
      </c>
      <c r="CC62" s="28">
        <f t="shared" si="9"/>
        <v>-1365866</v>
      </c>
      <c r="CD62" s="25" t="s">
        <v>248</v>
      </c>
      <c r="CE62" s="28">
        <f t="shared" si="6"/>
        <v>19179519</v>
      </c>
    </row>
    <row r="63" spans="1:83" x14ac:dyDescent="0.35">
      <c r="A63" s="35" t="s">
        <v>265</v>
      </c>
      <c r="B63" s="16"/>
      <c r="C63" s="317">
        <v>4400</v>
      </c>
      <c r="D63" s="317">
        <v>0</v>
      </c>
      <c r="E63" s="317">
        <v>0</v>
      </c>
      <c r="F63" s="317">
        <v>0</v>
      </c>
      <c r="G63" s="317">
        <v>0</v>
      </c>
      <c r="H63" s="317">
        <v>0</v>
      </c>
      <c r="I63" s="317">
        <v>0</v>
      </c>
      <c r="J63" s="317">
        <v>0</v>
      </c>
      <c r="K63" s="317">
        <v>0</v>
      </c>
      <c r="L63" s="317">
        <v>0</v>
      </c>
      <c r="M63" s="317">
        <v>0</v>
      </c>
      <c r="N63" s="317">
        <v>0</v>
      </c>
      <c r="O63" s="317">
        <v>0</v>
      </c>
      <c r="P63" s="319">
        <v>21355</v>
      </c>
      <c r="Q63" s="319">
        <v>0</v>
      </c>
      <c r="R63" s="319">
        <v>5651177.2599999998</v>
      </c>
      <c r="S63" s="325">
        <v>54932.86</v>
      </c>
      <c r="T63" s="325">
        <v>0</v>
      </c>
      <c r="U63" s="320">
        <v>1325190.4700000002</v>
      </c>
      <c r="V63" s="319">
        <v>122011</v>
      </c>
      <c r="W63" s="319">
        <v>0</v>
      </c>
      <c r="X63" s="319">
        <v>0</v>
      </c>
      <c r="Y63" s="319">
        <v>0</v>
      </c>
      <c r="Z63" s="319">
        <v>0</v>
      </c>
      <c r="AA63" s="319">
        <v>0</v>
      </c>
      <c r="AB63" s="326">
        <v>268343.26</v>
      </c>
      <c r="AC63" s="319">
        <v>0</v>
      </c>
      <c r="AD63" s="319">
        <v>0</v>
      </c>
      <c r="AE63" s="319">
        <v>0</v>
      </c>
      <c r="AF63" s="319">
        <v>0</v>
      </c>
      <c r="AG63" s="319">
        <v>189312.2</v>
      </c>
      <c r="AH63" s="319">
        <v>0</v>
      </c>
      <c r="AI63" s="319">
        <v>0</v>
      </c>
      <c r="AJ63" s="319">
        <v>0</v>
      </c>
      <c r="AK63" s="319">
        <v>0</v>
      </c>
      <c r="AL63" s="319">
        <v>0</v>
      </c>
      <c r="AM63" s="319">
        <v>0</v>
      </c>
      <c r="AN63" s="319">
        <v>0</v>
      </c>
      <c r="AO63" s="319">
        <v>0</v>
      </c>
      <c r="AP63" s="319">
        <v>0</v>
      </c>
      <c r="AQ63" s="319">
        <v>0</v>
      </c>
      <c r="AR63" s="319">
        <v>0</v>
      </c>
      <c r="AS63" s="319">
        <v>0</v>
      </c>
      <c r="AT63" s="319">
        <v>0</v>
      </c>
      <c r="AU63" s="319">
        <v>0</v>
      </c>
      <c r="AV63" s="325">
        <v>0</v>
      </c>
      <c r="AW63" s="325">
        <v>0</v>
      </c>
      <c r="AX63" s="325">
        <v>0</v>
      </c>
      <c r="AY63" s="319">
        <v>0</v>
      </c>
      <c r="AZ63" s="319">
        <v>0</v>
      </c>
      <c r="BA63" s="325">
        <v>0</v>
      </c>
      <c r="BB63" s="325">
        <v>275</v>
      </c>
      <c r="BC63" s="325">
        <v>0</v>
      </c>
      <c r="BD63" s="325">
        <v>0</v>
      </c>
      <c r="BE63" s="319">
        <v>128864.27</v>
      </c>
      <c r="BF63" s="325">
        <v>0</v>
      </c>
      <c r="BG63" s="325">
        <v>0</v>
      </c>
      <c r="BH63" s="325">
        <v>0</v>
      </c>
      <c r="BI63" s="325">
        <v>0</v>
      </c>
      <c r="BJ63" s="325">
        <v>0</v>
      </c>
      <c r="BK63" s="325">
        <v>0</v>
      </c>
      <c r="BL63" s="325">
        <v>216290.01</v>
      </c>
      <c r="BM63" s="325">
        <v>0</v>
      </c>
      <c r="BN63" s="325">
        <v>1936784.54</v>
      </c>
      <c r="BO63" s="325">
        <v>0</v>
      </c>
      <c r="BP63" s="325">
        <v>0</v>
      </c>
      <c r="BQ63" s="325">
        <v>0</v>
      </c>
      <c r="BR63" s="325">
        <v>0</v>
      </c>
      <c r="BS63" s="325">
        <v>0</v>
      </c>
      <c r="BT63" s="325">
        <v>0</v>
      </c>
      <c r="BU63" s="325">
        <v>0</v>
      </c>
      <c r="BV63" s="325">
        <v>0</v>
      </c>
      <c r="BW63" s="325">
        <v>68222.039999999994</v>
      </c>
      <c r="BX63" s="325">
        <v>0</v>
      </c>
      <c r="BY63" s="325">
        <v>56.25</v>
      </c>
      <c r="BZ63" s="325">
        <v>0</v>
      </c>
      <c r="CA63" s="325">
        <v>2701366.63</v>
      </c>
      <c r="CB63" s="325">
        <v>0</v>
      </c>
      <c r="CC63" s="325">
        <v>20120.919999999998</v>
      </c>
      <c r="CD63" s="25" t="s">
        <v>248</v>
      </c>
      <c r="CE63" s="28">
        <f t="shared" si="6"/>
        <v>12708701.709999999</v>
      </c>
    </row>
    <row r="64" spans="1:83" x14ac:dyDescent="0.35">
      <c r="A64" s="35" t="s">
        <v>266</v>
      </c>
      <c r="B64" s="16"/>
      <c r="C64" s="317">
        <v>2678493</v>
      </c>
      <c r="D64" s="317">
        <v>0</v>
      </c>
      <c r="E64" s="317">
        <v>2143463</v>
      </c>
      <c r="F64" s="317">
        <v>0</v>
      </c>
      <c r="G64" s="317">
        <v>148668</v>
      </c>
      <c r="H64" s="317">
        <v>1010</v>
      </c>
      <c r="I64" s="317">
        <v>0</v>
      </c>
      <c r="J64" s="317">
        <v>0</v>
      </c>
      <c r="K64" s="317">
        <v>0</v>
      </c>
      <c r="L64" s="317">
        <v>0</v>
      </c>
      <c r="M64" s="317">
        <v>0</v>
      </c>
      <c r="N64" s="317">
        <v>0</v>
      </c>
      <c r="O64" s="317">
        <v>0</v>
      </c>
      <c r="P64" s="319">
        <v>6009670</v>
      </c>
      <c r="Q64" s="319">
        <v>12691</v>
      </c>
      <c r="R64" s="319">
        <v>3512109</v>
      </c>
      <c r="S64" s="325">
        <v>20597486</v>
      </c>
      <c r="T64" s="325">
        <v>137966</v>
      </c>
      <c r="U64" s="320">
        <v>724273</v>
      </c>
      <c r="V64" s="319">
        <v>46128150</v>
      </c>
      <c r="W64" s="319">
        <v>510860</v>
      </c>
      <c r="X64" s="319">
        <v>206010</v>
      </c>
      <c r="Y64" s="319">
        <v>12034975</v>
      </c>
      <c r="Z64" s="319">
        <v>47050</v>
      </c>
      <c r="AA64" s="319">
        <v>472819</v>
      </c>
      <c r="AB64" s="326">
        <v>7207563</v>
      </c>
      <c r="AC64" s="319">
        <v>240388</v>
      </c>
      <c r="AD64" s="319">
        <v>73149</v>
      </c>
      <c r="AE64" s="319">
        <v>42616</v>
      </c>
      <c r="AF64" s="319">
        <v>0</v>
      </c>
      <c r="AG64" s="319">
        <v>1023599</v>
      </c>
      <c r="AH64" s="319">
        <v>0</v>
      </c>
      <c r="AI64" s="319">
        <v>0</v>
      </c>
      <c r="AJ64" s="319">
        <v>987848</v>
      </c>
      <c r="AK64" s="319">
        <v>4031</v>
      </c>
      <c r="AL64" s="319">
        <v>372</v>
      </c>
      <c r="AM64" s="319">
        <v>0</v>
      </c>
      <c r="AN64" s="319">
        <v>0</v>
      </c>
      <c r="AO64" s="319">
        <v>126646</v>
      </c>
      <c r="AP64" s="319">
        <v>0</v>
      </c>
      <c r="AQ64" s="319">
        <v>0</v>
      </c>
      <c r="AR64" s="319">
        <v>0</v>
      </c>
      <c r="AS64" s="319">
        <v>0</v>
      </c>
      <c r="AT64" s="319">
        <v>0</v>
      </c>
      <c r="AU64" s="319">
        <v>0</v>
      </c>
      <c r="AV64" s="325">
        <v>7757</v>
      </c>
      <c r="AW64" s="325">
        <v>0</v>
      </c>
      <c r="AX64" s="325">
        <v>0</v>
      </c>
      <c r="AY64" s="319">
        <v>663311</v>
      </c>
      <c r="AZ64" s="319">
        <v>961590</v>
      </c>
      <c r="BA64" s="325">
        <v>74422</v>
      </c>
      <c r="BB64" s="325">
        <v>37278</v>
      </c>
      <c r="BC64" s="325">
        <v>204</v>
      </c>
      <c r="BD64" s="325">
        <v>248801</v>
      </c>
      <c r="BE64" s="319">
        <v>847685</v>
      </c>
      <c r="BF64" s="325">
        <v>0</v>
      </c>
      <c r="BG64" s="325">
        <v>0</v>
      </c>
      <c r="BH64" s="325">
        <v>0</v>
      </c>
      <c r="BI64" s="325">
        <v>0</v>
      </c>
      <c r="BJ64" s="325">
        <v>0</v>
      </c>
      <c r="BK64" s="325">
        <v>0</v>
      </c>
      <c r="BL64" s="325">
        <v>4378</v>
      </c>
      <c r="BM64" s="325">
        <v>0</v>
      </c>
      <c r="BN64" s="325">
        <v>-944030</v>
      </c>
      <c r="BO64" s="325">
        <v>46675</v>
      </c>
      <c r="BP64" s="325">
        <v>0</v>
      </c>
      <c r="BQ64" s="325">
        <v>0</v>
      </c>
      <c r="BR64" s="325">
        <v>0</v>
      </c>
      <c r="BS64" s="325">
        <v>2235</v>
      </c>
      <c r="BT64" s="325">
        <v>0</v>
      </c>
      <c r="BU64" s="325">
        <v>0</v>
      </c>
      <c r="BV64" s="325">
        <v>0</v>
      </c>
      <c r="BW64" s="325">
        <v>0</v>
      </c>
      <c r="BX64" s="325">
        <v>0</v>
      </c>
      <c r="BY64" s="325">
        <v>714</v>
      </c>
      <c r="BZ64" s="325">
        <v>2689</v>
      </c>
      <c r="CA64" s="325">
        <v>63609</v>
      </c>
      <c r="CB64" s="325">
        <v>0</v>
      </c>
      <c r="CC64" s="325">
        <v>-3753710</v>
      </c>
      <c r="CD64" s="25" t="s">
        <v>248</v>
      </c>
      <c r="CE64" s="28">
        <f t="shared" si="6"/>
        <v>103335513</v>
      </c>
    </row>
    <row r="65" spans="1:83" x14ac:dyDescent="0.35">
      <c r="A65" s="35" t="s">
        <v>267</v>
      </c>
      <c r="B65" s="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9"/>
      <c r="Q65" s="319"/>
      <c r="R65" s="319"/>
      <c r="S65" s="325"/>
      <c r="T65" s="325"/>
      <c r="U65" s="320"/>
      <c r="V65" s="319"/>
      <c r="W65" s="319"/>
      <c r="X65" s="319"/>
      <c r="Y65" s="319"/>
      <c r="Z65" s="319"/>
      <c r="AA65" s="319"/>
      <c r="AB65" s="326"/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  <c r="AM65" s="319"/>
      <c r="AN65" s="319"/>
      <c r="AO65" s="319"/>
      <c r="AP65" s="319"/>
      <c r="AQ65" s="319"/>
      <c r="AR65" s="319"/>
      <c r="AS65" s="319"/>
      <c r="AT65" s="319"/>
      <c r="AU65" s="319"/>
      <c r="AV65" s="325"/>
      <c r="AW65" s="325"/>
      <c r="AX65" s="325"/>
      <c r="AY65" s="319"/>
      <c r="AZ65" s="319"/>
      <c r="BA65" s="325"/>
      <c r="BB65" s="325"/>
      <c r="BC65" s="325"/>
      <c r="BD65" s="325"/>
      <c r="BE65" s="319"/>
      <c r="BF65" s="325"/>
      <c r="BG65" s="325"/>
      <c r="BH65" s="325"/>
      <c r="BI65" s="325"/>
      <c r="BJ65" s="325"/>
      <c r="BK65" s="325"/>
      <c r="BL65" s="325"/>
      <c r="BM65" s="325"/>
      <c r="BN65" s="325"/>
      <c r="BO65" s="325"/>
      <c r="BP65" s="325"/>
      <c r="BQ65" s="325"/>
      <c r="BR65" s="325"/>
      <c r="BS65" s="325"/>
      <c r="BT65" s="325"/>
      <c r="BU65" s="325"/>
      <c r="BV65" s="325"/>
      <c r="BW65" s="325"/>
      <c r="BX65" s="325"/>
      <c r="BY65" s="325"/>
      <c r="BZ65" s="325"/>
      <c r="CA65" s="325"/>
      <c r="CB65" s="325"/>
      <c r="CC65" s="325"/>
      <c r="CD65" s="25" t="s">
        <v>248</v>
      </c>
      <c r="CE65" s="28">
        <f t="shared" si="6"/>
        <v>0</v>
      </c>
    </row>
    <row r="66" spans="1:83" x14ac:dyDescent="0.35">
      <c r="A66" s="35" t="s">
        <v>268</v>
      </c>
      <c r="B66" s="16"/>
      <c r="C66" s="317">
        <v>100982</v>
      </c>
      <c r="D66" s="317">
        <v>0</v>
      </c>
      <c r="E66" s="317">
        <v>1869864</v>
      </c>
      <c r="F66" s="317">
        <v>0</v>
      </c>
      <c r="G66" s="317">
        <v>2202</v>
      </c>
      <c r="H66" s="317">
        <v>0</v>
      </c>
      <c r="I66" s="317">
        <v>0</v>
      </c>
      <c r="J66" s="317">
        <v>0</v>
      </c>
      <c r="K66" s="317">
        <v>0</v>
      </c>
      <c r="L66" s="317">
        <v>0</v>
      </c>
      <c r="M66" s="317">
        <v>0</v>
      </c>
      <c r="N66" s="317">
        <v>0</v>
      </c>
      <c r="O66" s="317">
        <v>0</v>
      </c>
      <c r="P66" s="319">
        <v>234903</v>
      </c>
      <c r="Q66" s="319">
        <v>671</v>
      </c>
      <c r="R66" s="319">
        <v>22272</v>
      </c>
      <c r="S66" s="325">
        <v>391000</v>
      </c>
      <c r="T66" s="325">
        <v>2779</v>
      </c>
      <c r="U66" s="320">
        <v>6536245</v>
      </c>
      <c r="V66" s="319">
        <v>429801</v>
      </c>
      <c r="W66" s="319">
        <v>518474</v>
      </c>
      <c r="X66" s="319">
        <v>131938</v>
      </c>
      <c r="Y66" s="319">
        <v>677287</v>
      </c>
      <c r="Z66" s="319">
        <v>14040201</v>
      </c>
      <c r="AA66" s="319">
        <v>6582</v>
      </c>
      <c r="AB66" s="326">
        <v>81211</v>
      </c>
      <c r="AC66" s="319">
        <v>16518</v>
      </c>
      <c r="AD66" s="319">
        <v>5880</v>
      </c>
      <c r="AE66" s="319">
        <v>12087</v>
      </c>
      <c r="AF66" s="319">
        <v>0</v>
      </c>
      <c r="AG66" s="319">
        <v>9487</v>
      </c>
      <c r="AH66" s="319">
        <v>0</v>
      </c>
      <c r="AI66" s="319">
        <v>0</v>
      </c>
      <c r="AJ66" s="319">
        <v>717531</v>
      </c>
      <c r="AK66" s="319">
        <v>4029</v>
      </c>
      <c r="AL66" s="319">
        <v>1395</v>
      </c>
      <c r="AM66" s="319">
        <v>0</v>
      </c>
      <c r="AN66" s="319">
        <v>0</v>
      </c>
      <c r="AO66" s="319">
        <v>1841</v>
      </c>
      <c r="AP66" s="319">
        <v>0</v>
      </c>
      <c r="AQ66" s="319">
        <v>0</v>
      </c>
      <c r="AR66" s="319">
        <v>0</v>
      </c>
      <c r="AS66" s="319">
        <v>0</v>
      </c>
      <c r="AT66" s="319">
        <v>0</v>
      </c>
      <c r="AU66" s="319">
        <v>0</v>
      </c>
      <c r="AV66" s="325">
        <v>457</v>
      </c>
      <c r="AW66" s="325">
        <v>0</v>
      </c>
      <c r="AX66" s="325">
        <v>0</v>
      </c>
      <c r="AY66" s="319">
        <v>41311</v>
      </c>
      <c r="AZ66" s="319">
        <v>18243</v>
      </c>
      <c r="BA66" s="325">
        <v>745</v>
      </c>
      <c r="BB66" s="325">
        <v>1737</v>
      </c>
      <c r="BC66" s="325">
        <v>218</v>
      </c>
      <c r="BD66" s="325">
        <v>26861</v>
      </c>
      <c r="BE66" s="319">
        <v>3134724</v>
      </c>
      <c r="BF66" s="325">
        <v>0</v>
      </c>
      <c r="BG66" s="325">
        <v>0</v>
      </c>
      <c r="BH66" s="325">
        <v>0</v>
      </c>
      <c r="BI66" s="325">
        <v>0</v>
      </c>
      <c r="BJ66" s="325">
        <v>196</v>
      </c>
      <c r="BK66" s="325">
        <v>0</v>
      </c>
      <c r="BL66" s="325">
        <v>6627</v>
      </c>
      <c r="BM66" s="325">
        <v>0</v>
      </c>
      <c r="BN66" s="325">
        <v>604212</v>
      </c>
      <c r="BO66" s="325">
        <v>109</v>
      </c>
      <c r="BP66" s="325">
        <v>0</v>
      </c>
      <c r="BQ66" s="325">
        <v>0</v>
      </c>
      <c r="BR66" s="325">
        <v>0</v>
      </c>
      <c r="BS66" s="325">
        <v>2171</v>
      </c>
      <c r="BT66" s="325">
        <v>0</v>
      </c>
      <c r="BU66" s="325">
        <v>0</v>
      </c>
      <c r="BV66" s="325">
        <v>0</v>
      </c>
      <c r="BW66" s="325">
        <v>10537963</v>
      </c>
      <c r="BX66" s="325">
        <v>0</v>
      </c>
      <c r="BY66" s="325">
        <v>107661</v>
      </c>
      <c r="BZ66" s="325">
        <v>73421</v>
      </c>
      <c r="CA66" s="325">
        <v>13762</v>
      </c>
      <c r="CB66" s="325">
        <v>0</v>
      </c>
      <c r="CC66" s="325">
        <v>74495</v>
      </c>
      <c r="CD66" s="25" t="s">
        <v>248</v>
      </c>
      <c r="CE66" s="28">
        <f t="shared" si="6"/>
        <v>40460093</v>
      </c>
    </row>
    <row r="67" spans="1:83" x14ac:dyDescent="0.35">
      <c r="A67" s="35" t="s">
        <v>16</v>
      </c>
      <c r="B67" s="16"/>
      <c r="C67" s="28">
        <f t="shared" ref="C67:AH67" si="10">ROUND(C51+C52,0)</f>
        <v>808597</v>
      </c>
      <c r="D67" s="28">
        <f t="shared" si="10"/>
        <v>0</v>
      </c>
      <c r="E67" s="28">
        <f t="shared" si="10"/>
        <v>417318</v>
      </c>
      <c r="F67" s="28">
        <f t="shared" si="10"/>
        <v>0</v>
      </c>
      <c r="G67" s="28">
        <f t="shared" si="10"/>
        <v>1476</v>
      </c>
      <c r="H67" s="28">
        <f t="shared" si="10"/>
        <v>546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3939683</v>
      </c>
      <c r="Q67" s="28">
        <f t="shared" si="10"/>
        <v>5497</v>
      </c>
      <c r="R67" s="28">
        <f t="shared" si="10"/>
        <v>299479</v>
      </c>
      <c r="S67" s="28">
        <f t="shared" si="10"/>
        <v>352338</v>
      </c>
      <c r="T67" s="28">
        <f t="shared" si="10"/>
        <v>4022</v>
      </c>
      <c r="U67" s="28">
        <f t="shared" si="10"/>
        <v>44664</v>
      </c>
      <c r="V67" s="28">
        <f t="shared" si="10"/>
        <v>1888672</v>
      </c>
      <c r="W67" s="28">
        <f t="shared" si="10"/>
        <v>984972</v>
      </c>
      <c r="X67" s="28">
        <f t="shared" si="10"/>
        <v>325372</v>
      </c>
      <c r="Y67" s="28">
        <f t="shared" si="10"/>
        <v>386012</v>
      </c>
      <c r="Z67" s="28">
        <f t="shared" si="10"/>
        <v>0</v>
      </c>
      <c r="AA67" s="28">
        <f t="shared" si="10"/>
        <v>36980</v>
      </c>
      <c r="AB67" s="28">
        <f t="shared" si="10"/>
        <v>256192</v>
      </c>
      <c r="AC67" s="28">
        <f t="shared" si="10"/>
        <v>88227</v>
      </c>
      <c r="AD67" s="28">
        <f t="shared" si="10"/>
        <v>0</v>
      </c>
      <c r="AE67" s="28">
        <f t="shared" si="10"/>
        <v>43889</v>
      </c>
      <c r="AF67" s="28">
        <f t="shared" si="10"/>
        <v>0</v>
      </c>
      <c r="AG67" s="28">
        <f t="shared" si="10"/>
        <v>210408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1444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705</v>
      </c>
      <c r="AW67" s="28">
        <f t="shared" si="11"/>
        <v>0</v>
      </c>
      <c r="AX67" s="28">
        <f t="shared" si="11"/>
        <v>0</v>
      </c>
      <c r="AY67" s="28">
        <f t="shared" si="11"/>
        <v>33260</v>
      </c>
      <c r="AZ67" s="28">
        <f t="shared" si="11"/>
        <v>15678</v>
      </c>
      <c r="BA67" s="28">
        <f t="shared" si="11"/>
        <v>0</v>
      </c>
      <c r="BB67" s="28">
        <f t="shared" si="11"/>
        <v>0</v>
      </c>
      <c r="BC67" s="28">
        <f t="shared" si="11"/>
        <v>4184</v>
      </c>
      <c r="BD67" s="28">
        <f t="shared" si="11"/>
        <v>0</v>
      </c>
      <c r="BE67" s="28">
        <f t="shared" si="11"/>
        <v>435883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1445310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196963</v>
      </c>
      <c r="CA67" s="28">
        <f t="shared" si="12"/>
        <v>5368</v>
      </c>
      <c r="CB67" s="28">
        <f t="shared" si="12"/>
        <v>0</v>
      </c>
      <c r="CC67" s="28">
        <f t="shared" si="12"/>
        <v>2148118</v>
      </c>
      <c r="CD67" s="25" t="s">
        <v>248</v>
      </c>
      <c r="CE67" s="28">
        <f t="shared" si="6"/>
        <v>14381257</v>
      </c>
    </row>
    <row r="68" spans="1:83" x14ac:dyDescent="0.35">
      <c r="A68" s="35" t="s">
        <v>269</v>
      </c>
      <c r="B68" s="28"/>
      <c r="C68" s="317">
        <v>35430</v>
      </c>
      <c r="D68" s="317">
        <v>0</v>
      </c>
      <c r="E68" s="317">
        <v>296235</v>
      </c>
      <c r="F68" s="317">
        <v>0</v>
      </c>
      <c r="G68" s="317">
        <v>0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0</v>
      </c>
      <c r="P68" s="319">
        <v>577113</v>
      </c>
      <c r="Q68" s="319">
        <v>0</v>
      </c>
      <c r="R68" s="319">
        <v>0</v>
      </c>
      <c r="S68" s="325">
        <v>615962</v>
      </c>
      <c r="T68" s="325">
        <v>0</v>
      </c>
      <c r="U68" s="320">
        <v>0</v>
      </c>
      <c r="V68" s="319">
        <v>2200038</v>
      </c>
      <c r="W68" s="319">
        <v>496617</v>
      </c>
      <c r="X68" s="319">
        <v>0</v>
      </c>
      <c r="Y68" s="319">
        <v>229580</v>
      </c>
      <c r="Z68" s="319">
        <v>558069</v>
      </c>
      <c r="AA68" s="319">
        <v>0</v>
      </c>
      <c r="AB68" s="326">
        <v>556571</v>
      </c>
      <c r="AC68" s="319">
        <v>97103</v>
      </c>
      <c r="AD68" s="319">
        <v>0</v>
      </c>
      <c r="AE68" s="319">
        <v>362433</v>
      </c>
      <c r="AF68" s="319">
        <v>0</v>
      </c>
      <c r="AG68" s="319">
        <v>0</v>
      </c>
      <c r="AH68" s="319">
        <v>0</v>
      </c>
      <c r="AI68" s="319">
        <v>0</v>
      </c>
      <c r="AJ68" s="319">
        <v>342711</v>
      </c>
      <c r="AK68" s="319">
        <v>0</v>
      </c>
      <c r="AL68" s="319">
        <v>0</v>
      </c>
      <c r="AM68" s="319">
        <v>0</v>
      </c>
      <c r="AN68" s="319">
        <v>0</v>
      </c>
      <c r="AO68" s="319">
        <v>0</v>
      </c>
      <c r="AP68" s="319">
        <v>0</v>
      </c>
      <c r="AQ68" s="319">
        <v>0</v>
      </c>
      <c r="AR68" s="319">
        <v>0</v>
      </c>
      <c r="AS68" s="319">
        <v>0</v>
      </c>
      <c r="AT68" s="319">
        <v>0</v>
      </c>
      <c r="AU68" s="319">
        <v>0</v>
      </c>
      <c r="AV68" s="325">
        <v>0</v>
      </c>
      <c r="AW68" s="325">
        <v>0</v>
      </c>
      <c r="AX68" s="325">
        <v>0</v>
      </c>
      <c r="AY68" s="319">
        <v>0</v>
      </c>
      <c r="AZ68" s="319">
        <v>71468</v>
      </c>
      <c r="BA68" s="325">
        <v>0</v>
      </c>
      <c r="BB68" s="325">
        <v>0</v>
      </c>
      <c r="BC68" s="325">
        <v>0</v>
      </c>
      <c r="BD68" s="325">
        <v>0</v>
      </c>
      <c r="BE68" s="319">
        <v>0</v>
      </c>
      <c r="BF68" s="325">
        <v>0</v>
      </c>
      <c r="BG68" s="325">
        <v>0</v>
      </c>
      <c r="BH68" s="325">
        <v>0</v>
      </c>
      <c r="BI68" s="325">
        <v>0</v>
      </c>
      <c r="BJ68" s="325">
        <v>0</v>
      </c>
      <c r="BK68" s="325">
        <v>0</v>
      </c>
      <c r="BL68" s="325">
        <v>0</v>
      </c>
      <c r="BM68" s="325">
        <v>0</v>
      </c>
      <c r="BN68" s="325">
        <v>595278</v>
      </c>
      <c r="BO68" s="325">
        <v>0</v>
      </c>
      <c r="BP68" s="325">
        <v>0</v>
      </c>
      <c r="BQ68" s="325">
        <v>0</v>
      </c>
      <c r="BR68" s="325">
        <v>0</v>
      </c>
      <c r="BS68" s="325">
        <v>0</v>
      </c>
      <c r="BT68" s="325">
        <v>0</v>
      </c>
      <c r="BU68" s="325">
        <v>0</v>
      </c>
      <c r="BV68" s="325">
        <v>0</v>
      </c>
      <c r="BW68" s="325">
        <v>0</v>
      </c>
      <c r="BX68" s="325">
        <v>0</v>
      </c>
      <c r="BY68" s="325">
        <v>0</v>
      </c>
      <c r="BZ68" s="325">
        <v>37</v>
      </c>
      <c r="CA68" s="325">
        <v>235630</v>
      </c>
      <c r="CB68" s="325">
        <v>0</v>
      </c>
      <c r="CC68" s="325">
        <v>19695</v>
      </c>
      <c r="CD68" s="25" t="s">
        <v>248</v>
      </c>
      <c r="CE68" s="28">
        <f t="shared" si="6"/>
        <v>7289970</v>
      </c>
    </row>
    <row r="69" spans="1:83" x14ac:dyDescent="0.35">
      <c r="A69" s="35" t="s">
        <v>270</v>
      </c>
      <c r="B69" s="16"/>
      <c r="C69" s="28">
        <f t="shared" ref="C69:AH69" si="13">SUM(C70:C83)</f>
        <v>24400459</v>
      </c>
      <c r="D69" s="28">
        <f t="shared" si="13"/>
        <v>0</v>
      </c>
      <c r="E69" s="28">
        <f t="shared" si="13"/>
        <v>35218512</v>
      </c>
      <c r="F69" s="28">
        <f t="shared" si="13"/>
        <v>0</v>
      </c>
      <c r="G69" s="28">
        <f t="shared" si="13"/>
        <v>4036739</v>
      </c>
      <c r="H69" s="28">
        <f t="shared" si="13"/>
        <v>17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17080700</v>
      </c>
      <c r="Q69" s="28">
        <f t="shared" si="13"/>
        <v>2055367</v>
      </c>
      <c r="R69" s="28">
        <f t="shared" si="13"/>
        <v>1731103</v>
      </c>
      <c r="S69" s="28">
        <f t="shared" si="13"/>
        <v>164339</v>
      </c>
      <c r="T69" s="28">
        <f t="shared" si="13"/>
        <v>390992</v>
      </c>
      <c r="U69" s="28">
        <f t="shared" si="13"/>
        <v>2062498</v>
      </c>
      <c r="V69" s="28">
        <f t="shared" si="13"/>
        <v>15234213</v>
      </c>
      <c r="W69" s="28">
        <f t="shared" si="13"/>
        <v>3612827</v>
      </c>
      <c r="X69" s="28">
        <f t="shared" si="13"/>
        <v>1705361</v>
      </c>
      <c r="Y69" s="28">
        <f t="shared" si="13"/>
        <v>8058175</v>
      </c>
      <c r="Z69" s="28">
        <f t="shared" si="13"/>
        <v>2547304</v>
      </c>
      <c r="AA69" s="28">
        <f t="shared" si="13"/>
        <v>600700</v>
      </c>
      <c r="AB69" s="28">
        <f t="shared" si="13"/>
        <v>7187751</v>
      </c>
      <c r="AC69" s="28">
        <f t="shared" si="13"/>
        <v>2834976</v>
      </c>
      <c r="AD69" s="28">
        <f t="shared" si="13"/>
        <v>644878</v>
      </c>
      <c r="AE69" s="28">
        <f t="shared" si="13"/>
        <v>4616293</v>
      </c>
      <c r="AF69" s="28">
        <f t="shared" si="13"/>
        <v>0</v>
      </c>
      <c r="AG69" s="28">
        <f t="shared" si="13"/>
        <v>6633355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5680973</v>
      </c>
      <c r="AK69" s="28">
        <f t="shared" si="14"/>
        <v>1665655</v>
      </c>
      <c r="AL69" s="28">
        <f t="shared" si="14"/>
        <v>662845</v>
      </c>
      <c r="AM69" s="28">
        <f t="shared" si="14"/>
        <v>0</v>
      </c>
      <c r="AN69" s="28">
        <f t="shared" si="14"/>
        <v>0</v>
      </c>
      <c r="AO69" s="28">
        <f t="shared" si="14"/>
        <v>1459025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144608</v>
      </c>
      <c r="AW69" s="28">
        <f t="shared" si="14"/>
        <v>0</v>
      </c>
      <c r="AX69" s="28">
        <f t="shared" si="14"/>
        <v>0</v>
      </c>
      <c r="AY69" s="28">
        <f t="shared" si="14"/>
        <v>3330978</v>
      </c>
      <c r="AZ69" s="28">
        <f t="shared" si="14"/>
        <v>855048</v>
      </c>
      <c r="BA69" s="28">
        <f t="shared" si="14"/>
        <v>-136665</v>
      </c>
      <c r="BB69" s="28">
        <f t="shared" si="14"/>
        <v>2313313</v>
      </c>
      <c r="BC69" s="28">
        <f t="shared" si="14"/>
        <v>893161</v>
      </c>
      <c r="BD69" s="28">
        <f t="shared" si="14"/>
        <v>14841</v>
      </c>
      <c r="BE69" s="28">
        <f t="shared" si="14"/>
        <v>11802094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958940</v>
      </c>
      <c r="BM69" s="28">
        <f t="shared" si="14"/>
        <v>0</v>
      </c>
      <c r="BN69" s="28">
        <f t="shared" si="14"/>
        <v>3939527</v>
      </c>
      <c r="BO69" s="28">
        <f t="shared" ref="BO69:CE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122937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881768</v>
      </c>
      <c r="BZ69" s="28">
        <f t="shared" si="15"/>
        <v>3129396</v>
      </c>
      <c r="CA69" s="28">
        <f t="shared" si="15"/>
        <v>5781285</v>
      </c>
      <c r="CB69" s="28">
        <f t="shared" si="15"/>
        <v>0</v>
      </c>
      <c r="CC69" s="28">
        <f t="shared" si="15"/>
        <v>15493019</v>
      </c>
      <c r="CD69" s="28">
        <f t="shared" si="15"/>
        <v>0</v>
      </c>
      <c r="CE69" s="28">
        <f t="shared" si="15"/>
        <v>199809307</v>
      </c>
    </row>
    <row r="70" spans="1:83" x14ac:dyDescent="0.35">
      <c r="A70" s="29" t="s">
        <v>271</v>
      </c>
      <c r="B70" s="30"/>
      <c r="C70" s="327">
        <v>13602</v>
      </c>
      <c r="D70" s="327">
        <v>0</v>
      </c>
      <c r="E70" s="327">
        <v>4182</v>
      </c>
      <c r="F70" s="327">
        <v>0</v>
      </c>
      <c r="G70" s="327">
        <v>13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3045</v>
      </c>
      <c r="Q70" s="327">
        <v>20</v>
      </c>
      <c r="R70" s="327">
        <v>25466</v>
      </c>
      <c r="S70" s="327">
        <v>283</v>
      </c>
      <c r="T70" s="327">
        <v>0</v>
      </c>
      <c r="U70" s="327">
        <v>1779997</v>
      </c>
      <c r="V70" s="327">
        <v>369</v>
      </c>
      <c r="W70" s="327">
        <v>89</v>
      </c>
      <c r="X70" s="327">
        <v>46</v>
      </c>
      <c r="Y70" s="327">
        <v>7</v>
      </c>
      <c r="Z70" s="327">
        <v>0</v>
      </c>
      <c r="AA70" s="327">
        <v>0</v>
      </c>
      <c r="AB70" s="327">
        <v>0</v>
      </c>
      <c r="AC70" s="327">
        <v>0</v>
      </c>
      <c r="AD70" s="327">
        <v>0</v>
      </c>
      <c r="AE70" s="327">
        <v>0</v>
      </c>
      <c r="AF70" s="327">
        <v>0</v>
      </c>
      <c r="AG70" s="327">
        <v>1604</v>
      </c>
      <c r="AH70" s="327">
        <v>0</v>
      </c>
      <c r="AI70" s="327">
        <v>0</v>
      </c>
      <c r="AJ70" s="327">
        <v>130</v>
      </c>
      <c r="AK70" s="327">
        <v>0</v>
      </c>
      <c r="AL70" s="327">
        <v>0</v>
      </c>
      <c r="AM70" s="327">
        <v>0</v>
      </c>
      <c r="AN70" s="327">
        <v>0</v>
      </c>
      <c r="AO70" s="327">
        <v>0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176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195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0</v>
      </c>
      <c r="CD70" s="327">
        <v>0</v>
      </c>
      <c r="CE70" s="28">
        <f t="shared" ref="CE70:CE85" si="16">SUM(C70:CD70)</f>
        <v>1829224</v>
      </c>
    </row>
    <row r="71" spans="1:83" x14ac:dyDescent="0.35">
      <c r="A71" s="29" t="s">
        <v>272</v>
      </c>
      <c r="B71" s="30"/>
      <c r="C71" s="327">
        <v>9538313</v>
      </c>
      <c r="D71" s="327">
        <v>0</v>
      </c>
      <c r="E71" s="327">
        <v>11111065</v>
      </c>
      <c r="F71" s="327">
        <v>0</v>
      </c>
      <c r="G71" s="327">
        <v>924463</v>
      </c>
      <c r="H71" s="327">
        <v>0</v>
      </c>
      <c r="I71" s="327">
        <v>0</v>
      </c>
      <c r="J71" s="327">
        <v>0</v>
      </c>
      <c r="K71" s="327">
        <v>0</v>
      </c>
      <c r="L71" s="327">
        <v>0</v>
      </c>
      <c r="M71" s="327">
        <v>0</v>
      </c>
      <c r="N71" s="327">
        <v>0</v>
      </c>
      <c r="O71" s="327">
        <v>0</v>
      </c>
      <c r="P71" s="327">
        <v>3024673</v>
      </c>
      <c r="Q71" s="327">
        <v>0</v>
      </c>
      <c r="R71" s="327">
        <v>0</v>
      </c>
      <c r="S71" s="327">
        <v>0</v>
      </c>
      <c r="T71" s="327">
        <v>1996</v>
      </c>
      <c r="U71" s="327">
        <v>0</v>
      </c>
      <c r="V71" s="327">
        <v>1056119</v>
      </c>
      <c r="W71" s="327">
        <v>4676</v>
      </c>
      <c r="X71" s="327">
        <v>249018</v>
      </c>
      <c r="Y71" s="327">
        <v>435201</v>
      </c>
      <c r="Z71" s="327">
        <v>245</v>
      </c>
      <c r="AA71" s="327">
        <v>0</v>
      </c>
      <c r="AB71" s="327">
        <v>2580</v>
      </c>
      <c r="AC71" s="327">
        <v>355232</v>
      </c>
      <c r="AD71" s="327">
        <v>0</v>
      </c>
      <c r="AE71" s="327">
        <v>23748</v>
      </c>
      <c r="AF71" s="327">
        <v>0</v>
      </c>
      <c r="AG71" s="327">
        <v>412256</v>
      </c>
      <c r="AH71" s="327">
        <v>0</v>
      </c>
      <c r="AI71" s="327">
        <v>0</v>
      </c>
      <c r="AJ71" s="327">
        <v>354</v>
      </c>
      <c r="AK71" s="327">
        <v>35855</v>
      </c>
      <c r="AL71" s="327">
        <v>0</v>
      </c>
      <c r="AM71" s="327">
        <v>0</v>
      </c>
      <c r="AN71" s="327">
        <v>0</v>
      </c>
      <c r="AO71" s="327">
        <v>190182</v>
      </c>
      <c r="AP71" s="327">
        <v>0</v>
      </c>
      <c r="AQ71" s="327">
        <v>0</v>
      </c>
      <c r="AR71" s="327">
        <v>0</v>
      </c>
      <c r="AS71" s="327">
        <v>0</v>
      </c>
      <c r="AT71" s="327">
        <v>0</v>
      </c>
      <c r="AU71" s="327">
        <v>0</v>
      </c>
      <c r="AV71" s="327">
        <v>70</v>
      </c>
      <c r="AW71" s="327">
        <v>0</v>
      </c>
      <c r="AX71" s="327">
        <v>0</v>
      </c>
      <c r="AY71" s="327">
        <v>47705</v>
      </c>
      <c r="AZ71" s="327">
        <v>0</v>
      </c>
      <c r="BA71" s="327">
        <v>0</v>
      </c>
      <c r="BB71" s="327">
        <v>47116</v>
      </c>
      <c r="BC71" s="327">
        <v>0</v>
      </c>
      <c r="BD71" s="327">
        <v>0</v>
      </c>
      <c r="BE71" s="327">
        <v>183800</v>
      </c>
      <c r="BF71" s="327">
        <v>0</v>
      </c>
      <c r="BG71" s="327">
        <v>0</v>
      </c>
      <c r="BH71" s="327">
        <v>0</v>
      </c>
      <c r="BI71" s="327">
        <v>0</v>
      </c>
      <c r="BJ71" s="327">
        <v>0</v>
      </c>
      <c r="BK71" s="327">
        <v>0</v>
      </c>
      <c r="BL71" s="327">
        <v>0</v>
      </c>
      <c r="BM71" s="327">
        <v>0</v>
      </c>
      <c r="BN71" s="327">
        <v>0</v>
      </c>
      <c r="BO71" s="327">
        <v>0</v>
      </c>
      <c r="BP71" s="327">
        <v>0</v>
      </c>
      <c r="BQ71" s="327">
        <v>0</v>
      </c>
      <c r="BR71" s="327">
        <v>0</v>
      </c>
      <c r="BS71" s="327">
        <v>0</v>
      </c>
      <c r="BT71" s="327">
        <v>0</v>
      </c>
      <c r="BU71" s="327">
        <v>0</v>
      </c>
      <c r="BV71" s="327">
        <v>0</v>
      </c>
      <c r="BW71" s="327">
        <v>0</v>
      </c>
      <c r="BX71" s="327">
        <v>0</v>
      </c>
      <c r="BY71" s="327">
        <v>0</v>
      </c>
      <c r="BZ71" s="327">
        <v>75864</v>
      </c>
      <c r="CA71" s="327">
        <v>0</v>
      </c>
      <c r="CB71" s="327">
        <v>0</v>
      </c>
      <c r="CC71" s="327">
        <v>2452</v>
      </c>
      <c r="CD71" s="327">
        <v>0</v>
      </c>
      <c r="CE71" s="28">
        <f t="shared" si="16"/>
        <v>27722983</v>
      </c>
    </row>
    <row r="72" spans="1:83" x14ac:dyDescent="0.35">
      <c r="A72" s="29" t="s">
        <v>273</v>
      </c>
      <c r="B72" s="30"/>
      <c r="C72" s="327">
        <v>100</v>
      </c>
      <c r="D72" s="327">
        <v>0</v>
      </c>
      <c r="E72" s="327">
        <v>-337</v>
      </c>
      <c r="F72" s="327">
        <v>0</v>
      </c>
      <c r="G72" s="327">
        <v>-110</v>
      </c>
      <c r="H72" s="327">
        <v>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110523</v>
      </c>
      <c r="Q72" s="327">
        <v>0</v>
      </c>
      <c r="R72" s="327">
        <v>272</v>
      </c>
      <c r="S72" s="327">
        <v>0</v>
      </c>
      <c r="T72" s="327">
        <v>0</v>
      </c>
      <c r="U72" s="327">
        <v>11954</v>
      </c>
      <c r="V72" s="327">
        <v>19387</v>
      </c>
      <c r="W72" s="327">
        <v>11790</v>
      </c>
      <c r="X72" s="327">
        <v>7830</v>
      </c>
      <c r="Y72" s="327">
        <v>0</v>
      </c>
      <c r="Z72" s="327">
        <v>0</v>
      </c>
      <c r="AA72" s="327">
        <v>3060</v>
      </c>
      <c r="AB72" s="327">
        <v>3970</v>
      </c>
      <c r="AC72" s="327">
        <v>0</v>
      </c>
      <c r="AD72" s="327">
        <v>0</v>
      </c>
      <c r="AE72" s="327">
        <v>0</v>
      </c>
      <c r="AF72" s="327">
        <v>0</v>
      </c>
      <c r="AG72" s="327">
        <v>145</v>
      </c>
      <c r="AH72" s="327">
        <v>0</v>
      </c>
      <c r="AI72" s="327">
        <v>0</v>
      </c>
      <c r="AJ72" s="327">
        <v>300</v>
      </c>
      <c r="AK72" s="327">
        <v>0</v>
      </c>
      <c r="AL72" s="327">
        <v>0</v>
      </c>
      <c r="AM72" s="327">
        <v>0</v>
      </c>
      <c r="AN72" s="327">
        <v>0</v>
      </c>
      <c r="AO72" s="327">
        <v>0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0</v>
      </c>
      <c r="AV72" s="327">
        <v>0</v>
      </c>
      <c r="AW72" s="327">
        <v>0</v>
      </c>
      <c r="AX72" s="327">
        <v>0</v>
      </c>
      <c r="AY72" s="327">
        <v>0</v>
      </c>
      <c r="AZ72" s="327">
        <v>0</v>
      </c>
      <c r="BA72" s="327">
        <v>0</v>
      </c>
      <c r="BB72" s="327">
        <v>0</v>
      </c>
      <c r="BC72" s="327">
        <v>0</v>
      </c>
      <c r="BD72" s="327">
        <v>0</v>
      </c>
      <c r="BE72" s="327">
        <v>201134</v>
      </c>
      <c r="BF72" s="327">
        <v>0</v>
      </c>
      <c r="BG72" s="327">
        <v>0</v>
      </c>
      <c r="BH72" s="327">
        <v>0</v>
      </c>
      <c r="BI72" s="327">
        <v>0</v>
      </c>
      <c r="BJ72" s="327">
        <v>0</v>
      </c>
      <c r="BK72" s="327">
        <v>0</v>
      </c>
      <c r="BL72" s="327">
        <v>0</v>
      </c>
      <c r="BM72" s="327">
        <v>0</v>
      </c>
      <c r="BN72" s="327">
        <v>138535</v>
      </c>
      <c r="BO72" s="327">
        <v>0</v>
      </c>
      <c r="BP72" s="327">
        <v>0</v>
      </c>
      <c r="BQ72" s="327">
        <v>0</v>
      </c>
      <c r="BR72" s="327">
        <v>0</v>
      </c>
      <c r="BS72" s="327">
        <v>0</v>
      </c>
      <c r="BT72" s="327">
        <v>0</v>
      </c>
      <c r="BU72" s="327">
        <v>0</v>
      </c>
      <c r="BV72" s="327">
        <v>0</v>
      </c>
      <c r="BW72" s="327">
        <v>0</v>
      </c>
      <c r="BX72" s="327">
        <v>0</v>
      </c>
      <c r="BY72" s="327">
        <v>0</v>
      </c>
      <c r="BZ72" s="327">
        <v>-110</v>
      </c>
      <c r="CA72" s="327">
        <v>88697</v>
      </c>
      <c r="CB72" s="327">
        <v>0</v>
      </c>
      <c r="CC72" s="327">
        <v>1379</v>
      </c>
      <c r="CD72" s="327">
        <v>0</v>
      </c>
      <c r="CE72" s="28">
        <f t="shared" si="16"/>
        <v>598519</v>
      </c>
    </row>
    <row r="73" spans="1:83" x14ac:dyDescent="0.35">
      <c r="A73" s="29" t="s">
        <v>274</v>
      </c>
      <c r="B73" s="30"/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327">
        <v>0</v>
      </c>
      <c r="R73" s="327">
        <v>0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0</v>
      </c>
      <c r="AH73" s="327">
        <v>0</v>
      </c>
      <c r="AI73" s="327">
        <v>0</v>
      </c>
      <c r="AJ73" s="327">
        <v>0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0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0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0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0</v>
      </c>
      <c r="CC73" s="327">
        <v>0</v>
      </c>
      <c r="CD73" s="327">
        <v>0</v>
      </c>
      <c r="CE73" s="28">
        <f t="shared" si="16"/>
        <v>0</v>
      </c>
    </row>
    <row r="74" spans="1:83" x14ac:dyDescent="0.35">
      <c r="A74" s="29" t="s">
        <v>275</v>
      </c>
      <c r="B74" s="30"/>
      <c r="C74" s="327">
        <v>221800</v>
      </c>
      <c r="D74" s="327">
        <v>0</v>
      </c>
      <c r="E74" s="327">
        <v>591776</v>
      </c>
      <c r="F74" s="327">
        <v>0</v>
      </c>
      <c r="G74" s="327">
        <v>62021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0</v>
      </c>
      <c r="N74" s="327">
        <v>0</v>
      </c>
      <c r="O74" s="327">
        <v>0</v>
      </c>
      <c r="P74" s="327">
        <v>219307</v>
      </c>
      <c r="Q74" s="327">
        <v>16742</v>
      </c>
      <c r="R74" s="327">
        <v>0</v>
      </c>
      <c r="S74" s="327">
        <v>1761</v>
      </c>
      <c r="T74" s="327">
        <v>0</v>
      </c>
      <c r="U74" s="327">
        <v>24</v>
      </c>
      <c r="V74" s="327">
        <v>102851</v>
      </c>
      <c r="W74" s="327">
        <v>47858</v>
      </c>
      <c r="X74" s="327">
        <v>959</v>
      </c>
      <c r="Y74" s="327">
        <v>33254</v>
      </c>
      <c r="Z74" s="327">
        <v>4686</v>
      </c>
      <c r="AA74" s="327">
        <v>0</v>
      </c>
      <c r="AB74" s="327">
        <v>4199</v>
      </c>
      <c r="AC74" s="327">
        <v>585</v>
      </c>
      <c r="AD74" s="327">
        <v>839</v>
      </c>
      <c r="AE74" s="327">
        <v>13581</v>
      </c>
      <c r="AF74" s="327">
        <v>0</v>
      </c>
      <c r="AG74" s="327">
        <v>158735</v>
      </c>
      <c r="AH74" s="327">
        <v>0</v>
      </c>
      <c r="AI74" s="327">
        <v>0</v>
      </c>
      <c r="AJ74" s="327">
        <v>12292</v>
      </c>
      <c r="AK74" s="327">
        <v>0</v>
      </c>
      <c r="AL74" s="327">
        <v>0</v>
      </c>
      <c r="AM74" s="327">
        <v>0</v>
      </c>
      <c r="AN74" s="327">
        <v>0</v>
      </c>
      <c r="AO74" s="327">
        <v>14325</v>
      </c>
      <c r="AP74" s="327">
        <v>0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6036</v>
      </c>
      <c r="AZ74" s="327">
        <v>0</v>
      </c>
      <c r="BA74" s="327">
        <v>-372518</v>
      </c>
      <c r="BB74" s="327">
        <v>0</v>
      </c>
      <c r="BC74" s="327">
        <v>0</v>
      </c>
      <c r="BD74" s="327">
        <v>0</v>
      </c>
      <c r="BE74" s="327">
        <v>105241</v>
      </c>
      <c r="BF74" s="327">
        <v>0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0</v>
      </c>
      <c r="BO74" s="327">
        <v>0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0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0</v>
      </c>
      <c r="CD74" s="327">
        <v>0</v>
      </c>
      <c r="CE74" s="28">
        <f t="shared" si="16"/>
        <v>1246354</v>
      </c>
    </row>
    <row r="75" spans="1:83" x14ac:dyDescent="0.35">
      <c r="A75" s="29" t="s">
        <v>276</v>
      </c>
      <c r="B75" s="30"/>
      <c r="C75" s="327">
        <v>15000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327">
        <v>0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0</v>
      </c>
      <c r="AH75" s="327">
        <v>0</v>
      </c>
      <c r="AI75" s="327">
        <v>0</v>
      </c>
      <c r="AJ75" s="327">
        <v>0</v>
      </c>
      <c r="AK75" s="327">
        <v>0</v>
      </c>
      <c r="AL75" s="327">
        <v>0</v>
      </c>
      <c r="AM75" s="327">
        <v>0</v>
      </c>
      <c r="AN75" s="327">
        <v>0</v>
      </c>
      <c r="AO75" s="327">
        <v>0</v>
      </c>
      <c r="AP75" s="327">
        <v>0</v>
      </c>
      <c r="AQ75" s="327">
        <v>0</v>
      </c>
      <c r="AR75" s="327">
        <v>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0</v>
      </c>
      <c r="BC75" s="327">
        <v>0</v>
      </c>
      <c r="BD75" s="327">
        <v>0</v>
      </c>
      <c r="BE75" s="327">
        <v>0</v>
      </c>
      <c r="BF75" s="327">
        <v>0</v>
      </c>
      <c r="BG75" s="327">
        <v>0</v>
      </c>
      <c r="BH75" s="327">
        <v>0</v>
      </c>
      <c r="BI75" s="327">
        <v>0</v>
      </c>
      <c r="BJ75" s="327">
        <v>0</v>
      </c>
      <c r="BK75" s="327">
        <v>0</v>
      </c>
      <c r="BL75" s="327">
        <v>0</v>
      </c>
      <c r="BM75" s="327">
        <v>0</v>
      </c>
      <c r="BN75" s="327">
        <v>101603</v>
      </c>
      <c r="BO75" s="327">
        <v>0</v>
      </c>
      <c r="BP75" s="327">
        <v>0</v>
      </c>
      <c r="BQ75" s="327">
        <v>0</v>
      </c>
      <c r="BR75" s="327">
        <v>0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0</v>
      </c>
      <c r="BZ75" s="327">
        <v>0</v>
      </c>
      <c r="CA75" s="327">
        <v>0</v>
      </c>
      <c r="CB75" s="327">
        <v>0</v>
      </c>
      <c r="CC75" s="327">
        <v>0</v>
      </c>
      <c r="CD75" s="327">
        <v>0</v>
      </c>
      <c r="CE75" s="28">
        <f t="shared" si="16"/>
        <v>116603</v>
      </c>
    </row>
    <row r="76" spans="1:83" x14ac:dyDescent="0.35">
      <c r="A76" s="29" t="s">
        <v>277</v>
      </c>
      <c r="B76" s="212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7"/>
      <c r="AY76" s="327"/>
      <c r="AZ76" s="327"/>
      <c r="BA76" s="327"/>
      <c r="BB76" s="327"/>
      <c r="BC76" s="327"/>
      <c r="BD76" s="327"/>
      <c r="BE76" s="327"/>
      <c r="BF76" s="327"/>
      <c r="BG76" s="327"/>
      <c r="BH76" s="327"/>
      <c r="BI76" s="327"/>
      <c r="BJ76" s="327"/>
      <c r="BK76" s="327"/>
      <c r="BL76" s="327"/>
      <c r="BM76" s="327"/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>
        <v>0</v>
      </c>
      <c r="CE76" s="28">
        <f t="shared" si="16"/>
        <v>0</v>
      </c>
    </row>
    <row r="77" spans="1:83" x14ac:dyDescent="0.35">
      <c r="A77" s="29" t="s">
        <v>278</v>
      </c>
      <c r="B77" s="30"/>
      <c r="C77" s="327">
        <v>21223</v>
      </c>
      <c r="D77" s="327">
        <v>0</v>
      </c>
      <c r="E77" s="327">
        <v>84918</v>
      </c>
      <c r="F77" s="327">
        <v>0</v>
      </c>
      <c r="G77" s="327">
        <v>7981</v>
      </c>
      <c r="H77" s="327">
        <v>0</v>
      </c>
      <c r="I77" s="327">
        <v>0</v>
      </c>
      <c r="J77" s="327">
        <v>0</v>
      </c>
      <c r="K77" s="327">
        <v>0</v>
      </c>
      <c r="L77" s="327">
        <v>0</v>
      </c>
      <c r="M77" s="327">
        <v>0</v>
      </c>
      <c r="N77" s="327">
        <v>0</v>
      </c>
      <c r="O77" s="327">
        <v>0</v>
      </c>
      <c r="P77" s="327">
        <v>825553</v>
      </c>
      <c r="Q77" s="327">
        <v>1783</v>
      </c>
      <c r="R77" s="327">
        <v>156125</v>
      </c>
      <c r="S77" s="327">
        <v>88657</v>
      </c>
      <c r="T77" s="327">
        <v>0</v>
      </c>
      <c r="U77" s="327">
        <v>23752</v>
      </c>
      <c r="V77" s="327">
        <v>1174627</v>
      </c>
      <c r="W77" s="327">
        <v>913010</v>
      </c>
      <c r="X77" s="327">
        <v>215433</v>
      </c>
      <c r="Y77" s="327">
        <v>259481</v>
      </c>
      <c r="Z77" s="327">
        <v>21477</v>
      </c>
      <c r="AA77" s="327">
        <v>199244</v>
      </c>
      <c r="AB77" s="327">
        <v>52515</v>
      </c>
      <c r="AC77" s="327">
        <v>6164</v>
      </c>
      <c r="AD77" s="327">
        <v>0</v>
      </c>
      <c r="AE77" s="327">
        <v>224</v>
      </c>
      <c r="AF77" s="327">
        <v>0</v>
      </c>
      <c r="AG77" s="327">
        <v>7639</v>
      </c>
      <c r="AH77" s="327">
        <v>0</v>
      </c>
      <c r="AI77" s="327">
        <v>0</v>
      </c>
      <c r="AJ77" s="327">
        <v>1725743</v>
      </c>
      <c r="AK77" s="327">
        <v>0</v>
      </c>
      <c r="AL77" s="327">
        <v>0</v>
      </c>
      <c r="AM77" s="327">
        <v>0</v>
      </c>
      <c r="AN77" s="327">
        <v>0</v>
      </c>
      <c r="AO77" s="327">
        <v>-1286</v>
      </c>
      <c r="AP77" s="327">
        <v>0</v>
      </c>
      <c r="AQ77" s="327">
        <v>0</v>
      </c>
      <c r="AR77" s="327">
        <v>0</v>
      </c>
      <c r="AS77" s="327">
        <v>0</v>
      </c>
      <c r="AT77" s="327">
        <v>0</v>
      </c>
      <c r="AU77" s="327">
        <v>0</v>
      </c>
      <c r="AV77" s="327">
        <v>0</v>
      </c>
      <c r="AW77" s="327">
        <v>0</v>
      </c>
      <c r="AX77" s="327">
        <v>0</v>
      </c>
      <c r="AY77" s="327">
        <v>12634</v>
      </c>
      <c r="AZ77" s="327">
        <v>590</v>
      </c>
      <c r="BA77" s="327">
        <v>0</v>
      </c>
      <c r="BB77" s="327">
        <v>0</v>
      </c>
      <c r="BC77" s="327">
        <v>0</v>
      </c>
      <c r="BD77" s="327">
        <v>4140</v>
      </c>
      <c r="BE77" s="327">
        <v>2042347</v>
      </c>
      <c r="BF77" s="327">
        <v>0</v>
      </c>
      <c r="BG77" s="327">
        <v>0</v>
      </c>
      <c r="BH77" s="327">
        <v>0</v>
      </c>
      <c r="BI77" s="327">
        <v>0</v>
      </c>
      <c r="BJ77" s="327">
        <v>0</v>
      </c>
      <c r="BK77" s="327">
        <v>0</v>
      </c>
      <c r="BL77" s="327">
        <v>0</v>
      </c>
      <c r="BM77" s="327">
        <v>0</v>
      </c>
      <c r="BN77" s="327">
        <v>234519</v>
      </c>
      <c r="BO77" s="327">
        <v>0</v>
      </c>
      <c r="BP77" s="327">
        <v>0</v>
      </c>
      <c r="BQ77" s="327">
        <v>0</v>
      </c>
      <c r="BR77" s="327">
        <v>0</v>
      </c>
      <c r="BS77" s="327">
        <v>5286</v>
      </c>
      <c r="BT77" s="327">
        <v>0</v>
      </c>
      <c r="BU77" s="327">
        <v>0</v>
      </c>
      <c r="BV77" s="327">
        <v>0</v>
      </c>
      <c r="BW77" s="327">
        <v>0</v>
      </c>
      <c r="BX77" s="327">
        <v>0</v>
      </c>
      <c r="BY77" s="327">
        <v>0</v>
      </c>
      <c r="BZ77" s="327">
        <v>0</v>
      </c>
      <c r="CA77" s="327">
        <v>0</v>
      </c>
      <c r="CB77" s="327">
        <v>0</v>
      </c>
      <c r="CC77" s="327">
        <v>437</v>
      </c>
      <c r="CD77" s="327">
        <v>0</v>
      </c>
      <c r="CE77" s="28">
        <f t="shared" si="16"/>
        <v>8084216</v>
      </c>
    </row>
    <row r="78" spans="1:83" x14ac:dyDescent="0.35">
      <c r="A78" s="29" t="s">
        <v>279</v>
      </c>
      <c r="B78" s="16"/>
      <c r="C78" s="327">
        <v>14541128</v>
      </c>
      <c r="D78" s="327">
        <v>0</v>
      </c>
      <c r="E78" s="327">
        <v>23320027</v>
      </c>
      <c r="F78" s="327">
        <v>0</v>
      </c>
      <c r="G78" s="327">
        <v>3022468</v>
      </c>
      <c r="H78" s="327">
        <v>17</v>
      </c>
      <c r="I78" s="327">
        <v>0</v>
      </c>
      <c r="J78" s="327">
        <v>0</v>
      </c>
      <c r="K78" s="327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12836398</v>
      </c>
      <c r="Q78" s="327">
        <v>2032430</v>
      </c>
      <c r="R78" s="327">
        <v>1540115</v>
      </c>
      <c r="S78" s="327">
        <v>73329</v>
      </c>
      <c r="T78" s="327">
        <v>388546</v>
      </c>
      <c r="U78" s="327">
        <v>244046</v>
      </c>
      <c r="V78" s="327">
        <v>12830531</v>
      </c>
      <c r="W78" s="327">
        <v>2634648</v>
      </c>
      <c r="X78" s="327">
        <v>1231885</v>
      </c>
      <c r="Y78" s="327">
        <v>7292460</v>
      </c>
      <c r="Z78" s="327">
        <v>2510839</v>
      </c>
      <c r="AA78" s="327">
        <v>397306</v>
      </c>
      <c r="AB78" s="327">
        <v>7107073</v>
      </c>
      <c r="AC78" s="327">
        <v>2464374</v>
      </c>
      <c r="AD78" s="327">
        <v>618316</v>
      </c>
      <c r="AE78" s="327">
        <v>4551666</v>
      </c>
      <c r="AF78" s="327">
        <v>0</v>
      </c>
      <c r="AG78" s="327">
        <v>6006209</v>
      </c>
      <c r="AH78" s="327">
        <v>0</v>
      </c>
      <c r="AI78" s="327">
        <v>0</v>
      </c>
      <c r="AJ78" s="327">
        <v>3893454</v>
      </c>
      <c r="AK78" s="327">
        <v>1622254</v>
      </c>
      <c r="AL78" s="327">
        <v>657889</v>
      </c>
      <c r="AM78" s="327">
        <v>0</v>
      </c>
      <c r="AN78" s="327">
        <v>0</v>
      </c>
      <c r="AO78" s="327">
        <v>1240645</v>
      </c>
      <c r="AP78" s="327">
        <v>0</v>
      </c>
      <c r="AQ78" s="327">
        <v>0</v>
      </c>
      <c r="AR78" s="327">
        <v>0</v>
      </c>
      <c r="AS78" s="327">
        <v>0</v>
      </c>
      <c r="AT78" s="327">
        <v>0</v>
      </c>
      <c r="AU78" s="327">
        <v>0</v>
      </c>
      <c r="AV78" s="327">
        <v>144538</v>
      </c>
      <c r="AW78" s="327">
        <v>0</v>
      </c>
      <c r="AX78" s="327">
        <v>0</v>
      </c>
      <c r="AY78" s="327">
        <v>3262459</v>
      </c>
      <c r="AZ78" s="327">
        <v>848153</v>
      </c>
      <c r="BA78" s="327">
        <v>235853</v>
      </c>
      <c r="BB78" s="327">
        <v>2006340</v>
      </c>
      <c r="BC78" s="327">
        <v>892991</v>
      </c>
      <c r="BD78" s="327">
        <v>10525</v>
      </c>
      <c r="BE78" s="327">
        <v>7149162</v>
      </c>
      <c r="BF78" s="327">
        <v>0</v>
      </c>
      <c r="BG78" s="327">
        <v>0</v>
      </c>
      <c r="BH78" s="327">
        <v>0</v>
      </c>
      <c r="BI78" s="327">
        <v>0</v>
      </c>
      <c r="BJ78" s="327">
        <v>0</v>
      </c>
      <c r="BK78" s="327">
        <v>0</v>
      </c>
      <c r="BL78" s="327">
        <v>957637</v>
      </c>
      <c r="BM78" s="327">
        <v>0</v>
      </c>
      <c r="BN78" s="327">
        <v>3264246</v>
      </c>
      <c r="BO78" s="327">
        <v>0</v>
      </c>
      <c r="BP78" s="327">
        <v>0</v>
      </c>
      <c r="BQ78" s="327">
        <v>0</v>
      </c>
      <c r="BR78" s="327">
        <v>0</v>
      </c>
      <c r="BS78" s="327">
        <v>112778</v>
      </c>
      <c r="BT78" s="327">
        <v>0</v>
      </c>
      <c r="BU78" s="327">
        <v>0</v>
      </c>
      <c r="BV78" s="327">
        <v>0</v>
      </c>
      <c r="BW78" s="327">
        <v>0</v>
      </c>
      <c r="BX78" s="327">
        <v>0</v>
      </c>
      <c r="BY78" s="327">
        <v>881768</v>
      </c>
      <c r="BZ78" s="327">
        <v>3030518</v>
      </c>
      <c r="CA78" s="327">
        <v>5414875</v>
      </c>
      <c r="CB78" s="327">
        <v>0</v>
      </c>
      <c r="CC78" s="327">
        <v>1664705</v>
      </c>
      <c r="CD78" s="327">
        <v>0</v>
      </c>
      <c r="CE78" s="28">
        <f t="shared" si="16"/>
        <v>142934601</v>
      </c>
    </row>
    <row r="79" spans="1:83" x14ac:dyDescent="0.35">
      <c r="A79" s="29" t="s">
        <v>280</v>
      </c>
      <c r="B79" s="16"/>
      <c r="C79" s="327">
        <v>24176</v>
      </c>
      <c r="D79" s="327">
        <v>0</v>
      </c>
      <c r="E79" s="327">
        <v>4290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33569</v>
      </c>
      <c r="Q79" s="327">
        <v>0</v>
      </c>
      <c r="R79" s="327">
        <v>5590</v>
      </c>
      <c r="S79" s="327">
        <v>0</v>
      </c>
      <c r="T79" s="327">
        <v>0</v>
      </c>
      <c r="U79" s="327">
        <v>0</v>
      </c>
      <c r="V79" s="327">
        <v>20309</v>
      </c>
      <c r="W79" s="327">
        <v>0</v>
      </c>
      <c r="X79" s="327">
        <v>0</v>
      </c>
      <c r="Y79" s="327">
        <v>0</v>
      </c>
      <c r="Z79" s="327">
        <v>681</v>
      </c>
      <c r="AA79" s="327">
        <v>0</v>
      </c>
      <c r="AB79" s="327">
        <v>0</v>
      </c>
      <c r="AC79" s="327">
        <v>0</v>
      </c>
      <c r="AD79" s="327">
        <v>0</v>
      </c>
      <c r="AE79" s="327">
        <v>2903</v>
      </c>
      <c r="AF79" s="327">
        <v>0</v>
      </c>
      <c r="AG79" s="327">
        <v>16049</v>
      </c>
      <c r="AH79" s="327">
        <v>0</v>
      </c>
      <c r="AI79" s="327">
        <v>0</v>
      </c>
      <c r="AJ79" s="327">
        <v>1749</v>
      </c>
      <c r="AK79" s="327">
        <v>3786</v>
      </c>
      <c r="AL79" s="327">
        <v>0</v>
      </c>
      <c r="AM79" s="327">
        <v>0</v>
      </c>
      <c r="AN79" s="327">
        <v>0</v>
      </c>
      <c r="AO79" s="327">
        <v>0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0</v>
      </c>
      <c r="AW79" s="327">
        <v>0</v>
      </c>
      <c r="AX79" s="327">
        <v>0</v>
      </c>
      <c r="AY79" s="327">
        <v>0</v>
      </c>
      <c r="AZ79" s="327">
        <v>0</v>
      </c>
      <c r="BA79" s="327">
        <v>0</v>
      </c>
      <c r="BB79" s="327">
        <v>6660</v>
      </c>
      <c r="BC79" s="327">
        <v>0</v>
      </c>
      <c r="BD79" s="327">
        <v>0</v>
      </c>
      <c r="BE79" s="327">
        <v>2339</v>
      </c>
      <c r="BF79" s="327">
        <v>0</v>
      </c>
      <c r="BG79" s="327">
        <v>0</v>
      </c>
      <c r="BH79" s="327">
        <v>0</v>
      </c>
      <c r="BI79" s="327">
        <v>0</v>
      </c>
      <c r="BJ79" s="327">
        <v>0</v>
      </c>
      <c r="BK79" s="327">
        <v>0</v>
      </c>
      <c r="BL79" s="327">
        <v>0</v>
      </c>
      <c r="BM79" s="327">
        <v>0</v>
      </c>
      <c r="BN79" s="327">
        <v>386</v>
      </c>
      <c r="BO79" s="327">
        <v>0</v>
      </c>
      <c r="BP79" s="327">
        <v>0</v>
      </c>
      <c r="BQ79" s="327">
        <v>0</v>
      </c>
      <c r="BR79" s="327">
        <v>0</v>
      </c>
      <c r="BS79" s="327">
        <v>0</v>
      </c>
      <c r="BT79" s="327">
        <v>0</v>
      </c>
      <c r="BU79" s="327">
        <v>0</v>
      </c>
      <c r="BV79" s="327">
        <v>0</v>
      </c>
      <c r="BW79" s="327">
        <v>0</v>
      </c>
      <c r="BX79" s="327">
        <v>0</v>
      </c>
      <c r="BY79" s="327">
        <v>0</v>
      </c>
      <c r="BZ79" s="327">
        <v>854</v>
      </c>
      <c r="CA79" s="327">
        <v>35386</v>
      </c>
      <c r="CB79" s="327">
        <v>0</v>
      </c>
      <c r="CC79" s="327">
        <v>0</v>
      </c>
      <c r="CD79" s="327">
        <v>0</v>
      </c>
      <c r="CE79" s="28">
        <f t="shared" si="16"/>
        <v>158727</v>
      </c>
    </row>
    <row r="80" spans="1:83" x14ac:dyDescent="0.35">
      <c r="A80" s="29" t="s">
        <v>281</v>
      </c>
      <c r="B80" s="16"/>
      <c r="C80" s="327">
        <v>17106</v>
      </c>
      <c r="D80" s="327">
        <v>0</v>
      </c>
      <c r="E80" s="327">
        <v>16346</v>
      </c>
      <c r="F80" s="327">
        <v>0</v>
      </c>
      <c r="G80" s="327">
        <v>739</v>
      </c>
      <c r="H80" s="327">
        <v>0</v>
      </c>
      <c r="I80" s="327">
        <v>0</v>
      </c>
      <c r="J80" s="327">
        <v>0</v>
      </c>
      <c r="K80" s="327">
        <v>0</v>
      </c>
      <c r="L80" s="327">
        <v>0</v>
      </c>
      <c r="M80" s="327">
        <v>0</v>
      </c>
      <c r="N80" s="327">
        <v>0</v>
      </c>
      <c r="O80" s="327">
        <v>0</v>
      </c>
      <c r="P80" s="327">
        <v>12961</v>
      </c>
      <c r="Q80" s="327">
        <v>1914</v>
      </c>
      <c r="R80" s="327">
        <v>2843</v>
      </c>
      <c r="S80" s="327">
        <v>0</v>
      </c>
      <c r="T80" s="327">
        <v>157</v>
      </c>
      <c r="U80" s="327">
        <v>0</v>
      </c>
      <c r="V80" s="327">
        <v>11061</v>
      </c>
      <c r="W80" s="327">
        <v>157</v>
      </c>
      <c r="X80" s="327">
        <v>0</v>
      </c>
      <c r="Y80" s="327">
        <v>1281</v>
      </c>
      <c r="Z80" s="327">
        <v>0</v>
      </c>
      <c r="AA80" s="327">
        <v>0</v>
      </c>
      <c r="AB80" s="327">
        <v>3209</v>
      </c>
      <c r="AC80" s="327">
        <v>2394</v>
      </c>
      <c r="AD80" s="327">
        <v>0</v>
      </c>
      <c r="AE80" s="327">
        <v>4696</v>
      </c>
      <c r="AF80" s="327">
        <v>0</v>
      </c>
      <c r="AG80" s="327">
        <v>28857</v>
      </c>
      <c r="AH80" s="327">
        <v>0</v>
      </c>
      <c r="AI80" s="327">
        <v>0</v>
      </c>
      <c r="AJ80" s="327">
        <v>21983</v>
      </c>
      <c r="AK80" s="327">
        <v>1050</v>
      </c>
      <c r="AL80" s="327">
        <v>3090</v>
      </c>
      <c r="AM80" s="327">
        <v>0</v>
      </c>
      <c r="AN80" s="327">
        <v>0</v>
      </c>
      <c r="AO80" s="327">
        <v>390</v>
      </c>
      <c r="AP80" s="327">
        <v>0</v>
      </c>
      <c r="AQ80" s="327">
        <v>0</v>
      </c>
      <c r="AR80" s="327">
        <v>0</v>
      </c>
      <c r="AS80" s="327">
        <v>0</v>
      </c>
      <c r="AT80" s="327">
        <v>0</v>
      </c>
      <c r="AU80" s="327">
        <v>0</v>
      </c>
      <c r="AV80" s="327">
        <v>0</v>
      </c>
      <c r="AW80" s="327">
        <v>0</v>
      </c>
      <c r="AX80" s="327">
        <v>0</v>
      </c>
      <c r="AY80" s="327">
        <v>390</v>
      </c>
      <c r="AZ80" s="327">
        <v>0</v>
      </c>
      <c r="BA80" s="327">
        <v>0</v>
      </c>
      <c r="BB80" s="327">
        <v>400</v>
      </c>
      <c r="BC80" s="327">
        <v>0</v>
      </c>
      <c r="BD80" s="327">
        <v>0</v>
      </c>
      <c r="BE80" s="327">
        <v>614</v>
      </c>
      <c r="BF80" s="327">
        <v>0</v>
      </c>
      <c r="BG80" s="327">
        <v>0</v>
      </c>
      <c r="BH80" s="327">
        <v>0</v>
      </c>
      <c r="BI80" s="327">
        <v>0</v>
      </c>
      <c r="BJ80" s="327">
        <v>0</v>
      </c>
      <c r="BK80" s="327">
        <v>0</v>
      </c>
      <c r="BL80" s="327">
        <v>0</v>
      </c>
      <c r="BM80" s="327">
        <v>0</v>
      </c>
      <c r="BN80" s="327">
        <v>20939</v>
      </c>
      <c r="BO80" s="327">
        <v>0</v>
      </c>
      <c r="BP80" s="327">
        <v>0</v>
      </c>
      <c r="BQ80" s="327">
        <v>0</v>
      </c>
      <c r="BR80" s="327">
        <v>0</v>
      </c>
      <c r="BS80" s="327">
        <v>0</v>
      </c>
      <c r="BT80" s="327">
        <v>0</v>
      </c>
      <c r="BU80" s="327">
        <v>0</v>
      </c>
      <c r="BV80" s="327">
        <v>0</v>
      </c>
      <c r="BW80" s="327">
        <v>0</v>
      </c>
      <c r="BX80" s="327">
        <v>0</v>
      </c>
      <c r="BY80" s="327">
        <v>0</v>
      </c>
      <c r="BZ80" s="327">
        <v>673</v>
      </c>
      <c r="CA80" s="327">
        <v>86900</v>
      </c>
      <c r="CB80" s="327">
        <v>0</v>
      </c>
      <c r="CC80" s="327">
        <v>477</v>
      </c>
      <c r="CD80" s="327">
        <v>0</v>
      </c>
      <c r="CE80" s="28">
        <f t="shared" si="16"/>
        <v>240627</v>
      </c>
    </row>
    <row r="81" spans="1:84" x14ac:dyDescent="0.35">
      <c r="A81" s="29" t="s">
        <v>282</v>
      </c>
      <c r="B81" s="16"/>
      <c r="C81" s="327">
        <v>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327">
        <v>0</v>
      </c>
      <c r="R81" s="327">
        <v>0</v>
      </c>
      <c r="S81" s="327">
        <v>0</v>
      </c>
      <c r="T81" s="327">
        <v>0</v>
      </c>
      <c r="U81" s="327">
        <v>0</v>
      </c>
      <c r="V81" s="327">
        <v>0</v>
      </c>
      <c r="W81" s="327">
        <v>0</v>
      </c>
      <c r="X81" s="327">
        <v>0</v>
      </c>
      <c r="Y81" s="327">
        <v>0</v>
      </c>
      <c r="Z81" s="327">
        <v>0</v>
      </c>
      <c r="AA81" s="327">
        <v>0</v>
      </c>
      <c r="AB81" s="327">
        <v>3702</v>
      </c>
      <c r="AC81" s="327">
        <v>0</v>
      </c>
      <c r="AD81" s="327">
        <v>0</v>
      </c>
      <c r="AE81" s="327">
        <v>0</v>
      </c>
      <c r="AF81" s="327">
        <v>0</v>
      </c>
      <c r="AG81" s="327">
        <v>0</v>
      </c>
      <c r="AH81" s="327">
        <v>0</v>
      </c>
      <c r="AI81" s="327">
        <v>0</v>
      </c>
      <c r="AJ81" s="327">
        <v>0</v>
      </c>
      <c r="AK81" s="327">
        <v>0</v>
      </c>
      <c r="AL81" s="327">
        <v>0</v>
      </c>
      <c r="AM81" s="327">
        <v>0</v>
      </c>
      <c r="AN81" s="327">
        <v>0</v>
      </c>
      <c r="AO81" s="327">
        <v>0</v>
      </c>
      <c r="AP81" s="327">
        <v>0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0</v>
      </c>
      <c r="AW81" s="327">
        <v>0</v>
      </c>
      <c r="AX81" s="327">
        <v>0</v>
      </c>
      <c r="AY81" s="327">
        <v>0</v>
      </c>
      <c r="AZ81" s="327">
        <v>0</v>
      </c>
      <c r="BA81" s="327">
        <v>0</v>
      </c>
      <c r="BB81" s="327">
        <v>0</v>
      </c>
      <c r="BC81" s="327">
        <v>0</v>
      </c>
      <c r="BD81" s="327">
        <v>0</v>
      </c>
      <c r="BE81" s="327">
        <v>23827</v>
      </c>
      <c r="BF81" s="327">
        <v>0</v>
      </c>
      <c r="BG81" s="327">
        <v>0</v>
      </c>
      <c r="BH81" s="327">
        <v>0</v>
      </c>
      <c r="BI81" s="327">
        <v>0</v>
      </c>
      <c r="BJ81" s="327">
        <v>0</v>
      </c>
      <c r="BK81" s="327">
        <v>0</v>
      </c>
      <c r="BL81" s="327">
        <v>0</v>
      </c>
      <c r="BM81" s="327">
        <v>0</v>
      </c>
      <c r="BN81" s="327">
        <v>69291</v>
      </c>
      <c r="BO81" s="327">
        <v>0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0</v>
      </c>
      <c r="BX81" s="327">
        <v>0</v>
      </c>
      <c r="BY81" s="327">
        <v>0</v>
      </c>
      <c r="BZ81" s="327">
        <v>4815</v>
      </c>
      <c r="CA81" s="327">
        <v>0</v>
      </c>
      <c r="CB81" s="327">
        <v>0</v>
      </c>
      <c r="CC81" s="327">
        <v>13823224</v>
      </c>
      <c r="CD81" s="327">
        <v>0</v>
      </c>
      <c r="CE81" s="28">
        <f t="shared" si="16"/>
        <v>13924859</v>
      </c>
    </row>
    <row r="82" spans="1:84" x14ac:dyDescent="0.35">
      <c r="A82" s="29" t="s">
        <v>283</v>
      </c>
      <c r="B82" s="16"/>
      <c r="C82" s="327">
        <v>7001</v>
      </c>
      <c r="D82" s="327">
        <v>0</v>
      </c>
      <c r="E82" s="327">
        <v>28482</v>
      </c>
      <c r="F82" s="327">
        <v>0</v>
      </c>
      <c r="G82" s="327">
        <v>8560</v>
      </c>
      <c r="H82" s="327">
        <v>0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2782</v>
      </c>
      <c r="Q82" s="327">
        <v>612</v>
      </c>
      <c r="R82" s="327">
        <v>692</v>
      </c>
      <c r="S82" s="327">
        <v>0</v>
      </c>
      <c r="T82" s="327">
        <v>0</v>
      </c>
      <c r="U82" s="327">
        <v>300</v>
      </c>
      <c r="V82" s="327">
        <v>4248</v>
      </c>
      <c r="W82" s="327">
        <v>734</v>
      </c>
      <c r="X82" s="327">
        <v>0</v>
      </c>
      <c r="Y82" s="327">
        <v>5784</v>
      </c>
      <c r="Z82" s="327">
        <v>9874</v>
      </c>
      <c r="AA82" s="327">
        <v>0</v>
      </c>
      <c r="AB82" s="327">
        <v>3958</v>
      </c>
      <c r="AC82" s="327">
        <v>5583</v>
      </c>
      <c r="AD82" s="327">
        <v>0</v>
      </c>
      <c r="AE82" s="327">
        <v>15071</v>
      </c>
      <c r="AF82" s="327">
        <v>0</v>
      </c>
      <c r="AG82" s="327">
        <v>687</v>
      </c>
      <c r="AH82" s="327">
        <v>0</v>
      </c>
      <c r="AI82" s="327">
        <v>0</v>
      </c>
      <c r="AJ82" s="327">
        <v>7186</v>
      </c>
      <c r="AK82" s="327">
        <v>0</v>
      </c>
      <c r="AL82" s="327">
        <v>0</v>
      </c>
      <c r="AM82" s="327">
        <v>0</v>
      </c>
      <c r="AN82" s="327">
        <v>0</v>
      </c>
      <c r="AO82" s="327">
        <v>0</v>
      </c>
      <c r="AP82" s="327">
        <v>0</v>
      </c>
      <c r="AQ82" s="327">
        <v>0</v>
      </c>
      <c r="AR82" s="327">
        <v>0</v>
      </c>
      <c r="AS82" s="327">
        <v>0</v>
      </c>
      <c r="AT82" s="327">
        <v>0</v>
      </c>
      <c r="AU82" s="327">
        <v>0</v>
      </c>
      <c r="AV82" s="327">
        <v>0</v>
      </c>
      <c r="AW82" s="327">
        <v>0</v>
      </c>
      <c r="AX82" s="327">
        <v>0</v>
      </c>
      <c r="AY82" s="327">
        <v>2330</v>
      </c>
      <c r="AZ82" s="327">
        <v>151</v>
      </c>
      <c r="BA82" s="327">
        <v>0</v>
      </c>
      <c r="BB82" s="327">
        <v>4043</v>
      </c>
      <c r="BC82" s="327">
        <v>0</v>
      </c>
      <c r="BD82" s="327">
        <v>0</v>
      </c>
      <c r="BE82" s="327">
        <v>2235086</v>
      </c>
      <c r="BF82" s="327">
        <v>0</v>
      </c>
      <c r="BG82" s="327">
        <v>0</v>
      </c>
      <c r="BH82" s="327">
        <v>0</v>
      </c>
      <c r="BI82" s="327">
        <v>0</v>
      </c>
      <c r="BJ82" s="327">
        <v>0</v>
      </c>
      <c r="BK82" s="327">
        <v>0</v>
      </c>
      <c r="BL82" s="327">
        <v>1075</v>
      </c>
      <c r="BM82" s="327">
        <v>0</v>
      </c>
      <c r="BN82" s="327">
        <v>29630</v>
      </c>
      <c r="BO82" s="327">
        <v>0</v>
      </c>
      <c r="BP82" s="327">
        <v>0</v>
      </c>
      <c r="BQ82" s="327">
        <v>0</v>
      </c>
      <c r="BR82" s="327">
        <v>0</v>
      </c>
      <c r="BS82" s="327">
        <v>0</v>
      </c>
      <c r="BT82" s="327">
        <v>0</v>
      </c>
      <c r="BU82" s="327">
        <v>0</v>
      </c>
      <c r="BV82" s="327">
        <v>0</v>
      </c>
      <c r="BW82" s="327">
        <v>0</v>
      </c>
      <c r="BX82" s="327">
        <v>0</v>
      </c>
      <c r="BY82" s="327">
        <v>0</v>
      </c>
      <c r="BZ82" s="327">
        <v>0</v>
      </c>
      <c r="CA82" s="327">
        <v>5659</v>
      </c>
      <c r="CB82" s="327">
        <v>0</v>
      </c>
      <c r="CC82" s="327">
        <v>594</v>
      </c>
      <c r="CD82" s="327">
        <v>0</v>
      </c>
      <c r="CE82" s="28">
        <f t="shared" si="16"/>
        <v>2380122</v>
      </c>
    </row>
    <row r="83" spans="1:84" x14ac:dyDescent="0.35">
      <c r="A83" s="29" t="s">
        <v>284</v>
      </c>
      <c r="B83" s="16"/>
      <c r="C83" s="317">
        <v>1010</v>
      </c>
      <c r="D83" s="317">
        <v>0</v>
      </c>
      <c r="E83" s="319">
        <v>57763</v>
      </c>
      <c r="F83" s="319">
        <v>0</v>
      </c>
      <c r="G83" s="317">
        <v>10604</v>
      </c>
      <c r="H83" s="317">
        <v>0</v>
      </c>
      <c r="I83" s="319">
        <v>0</v>
      </c>
      <c r="J83" s="319">
        <v>0</v>
      </c>
      <c r="K83" s="319">
        <v>0</v>
      </c>
      <c r="L83" s="319">
        <v>0</v>
      </c>
      <c r="M83" s="317">
        <v>0</v>
      </c>
      <c r="N83" s="317">
        <v>0</v>
      </c>
      <c r="O83" s="317">
        <v>0</v>
      </c>
      <c r="P83" s="319">
        <v>11889</v>
      </c>
      <c r="Q83" s="319">
        <v>1866</v>
      </c>
      <c r="R83" s="320">
        <v>0</v>
      </c>
      <c r="S83" s="319">
        <v>309</v>
      </c>
      <c r="T83" s="317">
        <v>293</v>
      </c>
      <c r="U83" s="319">
        <v>2425</v>
      </c>
      <c r="V83" s="319">
        <v>14711</v>
      </c>
      <c r="W83" s="317">
        <v>-135</v>
      </c>
      <c r="X83" s="319">
        <v>190</v>
      </c>
      <c r="Y83" s="319">
        <v>30707</v>
      </c>
      <c r="Z83" s="319">
        <v>-498</v>
      </c>
      <c r="AA83" s="319">
        <v>1090</v>
      </c>
      <c r="AB83" s="319">
        <v>6545</v>
      </c>
      <c r="AC83" s="319">
        <v>644</v>
      </c>
      <c r="AD83" s="319">
        <v>25723</v>
      </c>
      <c r="AE83" s="319">
        <v>4404</v>
      </c>
      <c r="AF83" s="319">
        <v>0</v>
      </c>
      <c r="AG83" s="319">
        <v>1174</v>
      </c>
      <c r="AH83" s="319">
        <v>0</v>
      </c>
      <c r="AI83" s="319">
        <v>0</v>
      </c>
      <c r="AJ83" s="319">
        <v>17782</v>
      </c>
      <c r="AK83" s="319">
        <v>2710</v>
      </c>
      <c r="AL83" s="319">
        <v>1866</v>
      </c>
      <c r="AM83" s="319">
        <v>0</v>
      </c>
      <c r="AN83" s="319">
        <v>0</v>
      </c>
      <c r="AO83" s="317">
        <v>14769</v>
      </c>
      <c r="AP83" s="319">
        <v>0</v>
      </c>
      <c r="AQ83" s="317">
        <v>0</v>
      </c>
      <c r="AR83" s="317">
        <v>0</v>
      </c>
      <c r="AS83" s="317">
        <v>0</v>
      </c>
      <c r="AT83" s="317">
        <v>0</v>
      </c>
      <c r="AU83" s="319">
        <v>0</v>
      </c>
      <c r="AV83" s="319">
        <v>0</v>
      </c>
      <c r="AW83" s="319">
        <v>0</v>
      </c>
      <c r="AX83" s="319">
        <v>0</v>
      </c>
      <c r="AY83" s="319">
        <v>-576</v>
      </c>
      <c r="AZ83" s="319">
        <v>6154</v>
      </c>
      <c r="BA83" s="319">
        <v>0</v>
      </c>
      <c r="BB83" s="319">
        <v>248754</v>
      </c>
      <c r="BC83" s="319">
        <v>170</v>
      </c>
      <c r="BD83" s="319">
        <v>0</v>
      </c>
      <c r="BE83" s="319">
        <v>-141456</v>
      </c>
      <c r="BF83" s="319">
        <v>0</v>
      </c>
      <c r="BG83" s="319">
        <v>0</v>
      </c>
      <c r="BH83" s="320">
        <v>0</v>
      </c>
      <c r="BI83" s="319">
        <v>0</v>
      </c>
      <c r="BJ83" s="319">
        <v>0</v>
      </c>
      <c r="BK83" s="319">
        <v>0</v>
      </c>
      <c r="BL83" s="319">
        <v>228</v>
      </c>
      <c r="BM83" s="319">
        <v>0</v>
      </c>
      <c r="BN83" s="319">
        <v>80183</v>
      </c>
      <c r="BO83" s="319">
        <v>0</v>
      </c>
      <c r="BP83" s="319">
        <v>0</v>
      </c>
      <c r="BQ83" s="319">
        <v>0</v>
      </c>
      <c r="BR83" s="319">
        <v>0</v>
      </c>
      <c r="BS83" s="319">
        <v>4873</v>
      </c>
      <c r="BT83" s="319">
        <v>0</v>
      </c>
      <c r="BU83" s="319">
        <v>0</v>
      </c>
      <c r="BV83" s="319">
        <v>0</v>
      </c>
      <c r="BW83" s="319">
        <v>0</v>
      </c>
      <c r="BX83" s="319">
        <v>0</v>
      </c>
      <c r="BY83" s="319">
        <v>0</v>
      </c>
      <c r="BZ83" s="319">
        <v>16782</v>
      </c>
      <c r="CA83" s="319">
        <v>149768</v>
      </c>
      <c r="CB83" s="319">
        <v>0</v>
      </c>
      <c r="CC83" s="319">
        <v>-249</v>
      </c>
      <c r="CD83" s="327">
        <v>0</v>
      </c>
      <c r="CE83" s="28">
        <f t="shared" si="16"/>
        <v>572472</v>
      </c>
    </row>
    <row r="84" spans="1:84" x14ac:dyDescent="0.35">
      <c r="A84" s="35" t="s">
        <v>285</v>
      </c>
      <c r="B84" s="16"/>
      <c r="C84" s="317">
        <v>0</v>
      </c>
      <c r="D84" s="317">
        <v>0</v>
      </c>
      <c r="E84" s="317">
        <v>0</v>
      </c>
      <c r="F84" s="317">
        <v>0</v>
      </c>
      <c r="G84" s="317">
        <v>0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0</v>
      </c>
      <c r="P84" s="317">
        <v>0</v>
      </c>
      <c r="Q84" s="317">
        <v>0</v>
      </c>
      <c r="R84" s="317">
        <v>0</v>
      </c>
      <c r="S84" s="317">
        <v>0</v>
      </c>
      <c r="T84" s="317">
        <v>0</v>
      </c>
      <c r="U84" s="317">
        <v>0</v>
      </c>
      <c r="V84" s="317">
        <v>-449</v>
      </c>
      <c r="W84" s="317">
        <v>0</v>
      </c>
      <c r="X84" s="317">
        <v>0</v>
      </c>
      <c r="Y84" s="317">
        <v>0</v>
      </c>
      <c r="Z84" s="317">
        <v>3508930</v>
      </c>
      <c r="AA84" s="317">
        <v>46369</v>
      </c>
      <c r="AB84" s="317">
        <v>0</v>
      </c>
      <c r="AC84" s="317">
        <v>0</v>
      </c>
      <c r="AD84" s="317">
        <v>0</v>
      </c>
      <c r="AE84" s="317">
        <v>1051</v>
      </c>
      <c r="AF84" s="317">
        <v>0</v>
      </c>
      <c r="AG84" s="317">
        <v>0</v>
      </c>
      <c r="AH84" s="317">
        <v>0</v>
      </c>
      <c r="AI84" s="317">
        <v>0</v>
      </c>
      <c r="AJ84" s="317">
        <v>5246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0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0</v>
      </c>
      <c r="AW84" s="317">
        <v>0</v>
      </c>
      <c r="AX84" s="317">
        <v>0</v>
      </c>
      <c r="AY84" s="317">
        <v>183879</v>
      </c>
      <c r="AZ84" s="317">
        <v>1231918</v>
      </c>
      <c r="BA84" s="317">
        <v>0</v>
      </c>
      <c r="BB84" s="317">
        <v>0</v>
      </c>
      <c r="BC84" s="317">
        <v>0</v>
      </c>
      <c r="BD84" s="317">
        <v>0</v>
      </c>
      <c r="BE84" s="317">
        <v>1371709</v>
      </c>
      <c r="BF84" s="317">
        <v>0</v>
      </c>
      <c r="BG84" s="317">
        <v>0</v>
      </c>
      <c r="BH84" s="317">
        <v>0</v>
      </c>
      <c r="BI84" s="317">
        <v>0</v>
      </c>
      <c r="BJ84" s="317">
        <v>0</v>
      </c>
      <c r="BK84" s="317">
        <v>0</v>
      </c>
      <c r="BL84" s="317">
        <v>0</v>
      </c>
      <c r="BM84" s="317">
        <v>0</v>
      </c>
      <c r="BN84" s="317">
        <v>54558</v>
      </c>
      <c r="BO84" s="317">
        <v>0</v>
      </c>
      <c r="BP84" s="317">
        <v>0</v>
      </c>
      <c r="BQ84" s="317">
        <v>0</v>
      </c>
      <c r="BR84" s="317">
        <v>0</v>
      </c>
      <c r="BS84" s="317">
        <v>0</v>
      </c>
      <c r="BT84" s="317">
        <v>0</v>
      </c>
      <c r="BU84" s="317">
        <v>0</v>
      </c>
      <c r="BV84" s="317">
        <v>0</v>
      </c>
      <c r="BW84" s="317">
        <v>0</v>
      </c>
      <c r="BX84" s="317">
        <v>0</v>
      </c>
      <c r="BY84" s="317">
        <v>0</v>
      </c>
      <c r="BZ84" s="317">
        <v>0</v>
      </c>
      <c r="CA84" s="317">
        <v>0</v>
      </c>
      <c r="CB84" s="317">
        <v>0</v>
      </c>
      <c r="CC84" s="317">
        <v>1000</v>
      </c>
      <c r="CD84" s="327">
        <v>0</v>
      </c>
      <c r="CE84" s="28">
        <f t="shared" si="16"/>
        <v>6404211</v>
      </c>
    </row>
    <row r="85" spans="1:84" x14ac:dyDescent="0.35">
      <c r="A85" s="35" t="s">
        <v>286</v>
      </c>
      <c r="B85" s="28"/>
      <c r="C85" s="28">
        <f t="shared" ref="C85:AH85" si="17">SUM(C61:C69)-C84</f>
        <v>45147056</v>
      </c>
      <c r="D85" s="28">
        <f t="shared" si="17"/>
        <v>0</v>
      </c>
      <c r="E85" s="28">
        <f t="shared" si="17"/>
        <v>67228271</v>
      </c>
      <c r="F85" s="28">
        <f t="shared" si="17"/>
        <v>0</v>
      </c>
      <c r="G85" s="28">
        <f t="shared" si="17"/>
        <v>7758291</v>
      </c>
      <c r="H85" s="28">
        <f t="shared" si="17"/>
        <v>1591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42919138</v>
      </c>
      <c r="Q85" s="28">
        <f t="shared" si="17"/>
        <v>4467116</v>
      </c>
      <c r="R85" s="28">
        <f t="shared" si="17"/>
        <v>12998677.26</v>
      </c>
      <c r="S85" s="28">
        <f t="shared" si="17"/>
        <v>22251811.859999999</v>
      </c>
      <c r="T85" s="28">
        <f t="shared" si="17"/>
        <v>982066</v>
      </c>
      <c r="U85" s="28">
        <f t="shared" si="17"/>
        <v>10979016.470000001</v>
      </c>
      <c r="V85" s="28">
        <f t="shared" si="17"/>
        <v>81219631</v>
      </c>
      <c r="W85" s="28">
        <f t="shared" si="17"/>
        <v>9253389</v>
      </c>
      <c r="X85" s="28">
        <f t="shared" si="17"/>
        <v>3848703</v>
      </c>
      <c r="Y85" s="28">
        <f t="shared" si="17"/>
        <v>30103389</v>
      </c>
      <c r="Z85" s="28">
        <f t="shared" si="17"/>
        <v>16579158</v>
      </c>
      <c r="AA85" s="28">
        <f t="shared" si="17"/>
        <v>1550273</v>
      </c>
      <c r="AB85" s="28">
        <f t="shared" si="17"/>
        <v>23880256.259999998</v>
      </c>
      <c r="AC85" s="28">
        <f t="shared" si="17"/>
        <v>6202595</v>
      </c>
      <c r="AD85" s="28">
        <f t="shared" si="17"/>
        <v>1362668</v>
      </c>
      <c r="AE85" s="28">
        <f t="shared" si="17"/>
        <v>10495624</v>
      </c>
      <c r="AF85" s="28">
        <f t="shared" si="17"/>
        <v>0</v>
      </c>
      <c r="AG85" s="28">
        <f t="shared" si="17"/>
        <v>15164715.199999999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12337881</v>
      </c>
      <c r="AK85" s="28">
        <f t="shared" si="18"/>
        <v>3609086</v>
      </c>
      <c r="AL85" s="28">
        <f t="shared" si="18"/>
        <v>1450746</v>
      </c>
      <c r="AM85" s="28">
        <f t="shared" si="18"/>
        <v>0</v>
      </c>
      <c r="AN85" s="28">
        <f t="shared" si="18"/>
        <v>0</v>
      </c>
      <c r="AO85" s="28">
        <f t="shared" si="18"/>
        <v>3058035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321862</v>
      </c>
      <c r="AW85" s="28">
        <f t="shared" si="18"/>
        <v>0</v>
      </c>
      <c r="AX85" s="28">
        <f t="shared" si="18"/>
        <v>0</v>
      </c>
      <c r="AY85" s="28">
        <f t="shared" si="18"/>
        <v>7807513</v>
      </c>
      <c r="AZ85" s="28">
        <f t="shared" si="18"/>
        <v>1652625</v>
      </c>
      <c r="BA85" s="28">
        <f t="shared" si="18"/>
        <v>220913</v>
      </c>
      <c r="BB85" s="28">
        <f t="shared" si="18"/>
        <v>4710017</v>
      </c>
      <c r="BC85" s="28">
        <f t="shared" si="18"/>
        <v>1948594</v>
      </c>
      <c r="BD85" s="28">
        <f t="shared" si="18"/>
        <v>303843</v>
      </c>
      <c r="BE85" s="28">
        <f t="shared" si="18"/>
        <v>23394625.27</v>
      </c>
      <c r="BF85" s="28">
        <f t="shared" si="18"/>
        <v>0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196</v>
      </c>
      <c r="BK85" s="28">
        <f t="shared" si="18"/>
        <v>0</v>
      </c>
      <c r="BL85" s="28">
        <f t="shared" si="18"/>
        <v>2305745.0099999998</v>
      </c>
      <c r="BM85" s="28">
        <f t="shared" si="18"/>
        <v>0</v>
      </c>
      <c r="BN85" s="28">
        <f t="shared" si="18"/>
        <v>11352031.539999999</v>
      </c>
      <c r="BO85" s="28">
        <f t="shared" ref="BO85:CD85" si="19">SUM(BO61:BO69)-BO84</f>
        <v>55809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247997</v>
      </c>
      <c r="BT85" s="28">
        <f t="shared" si="19"/>
        <v>0</v>
      </c>
      <c r="BU85" s="28">
        <f t="shared" si="19"/>
        <v>0</v>
      </c>
      <c r="BV85" s="28">
        <f t="shared" si="19"/>
        <v>0</v>
      </c>
      <c r="BW85" s="28">
        <f t="shared" si="19"/>
        <v>10606185.039999999</v>
      </c>
      <c r="BX85" s="28">
        <f t="shared" si="19"/>
        <v>0</v>
      </c>
      <c r="BY85" s="28">
        <f t="shared" si="19"/>
        <v>2062170.25</v>
      </c>
      <c r="BZ85" s="28">
        <f t="shared" si="19"/>
        <v>7072260</v>
      </c>
      <c r="CA85" s="28">
        <f t="shared" si="19"/>
        <v>15154793.629999999</v>
      </c>
      <c r="CB85" s="28">
        <f t="shared" si="19"/>
        <v>0</v>
      </c>
      <c r="CC85" s="28">
        <f t="shared" si="19"/>
        <v>14354621.92</v>
      </c>
      <c r="CD85" s="28">
        <f t="shared" si="19"/>
        <v>0</v>
      </c>
      <c r="CE85" s="28">
        <f t="shared" si="16"/>
        <v>538420985.71000004</v>
      </c>
    </row>
    <row r="86" spans="1:84" x14ac:dyDescent="0.35">
      <c r="A86" s="35" t="s">
        <v>287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 x14ac:dyDescent="0.35">
      <c r="A87" s="22" t="s">
        <v>288</v>
      </c>
      <c r="B87" s="16"/>
      <c r="C87" s="317">
        <v>109234756</v>
      </c>
      <c r="D87" s="317">
        <v>0</v>
      </c>
      <c r="E87" s="317">
        <v>188623330</v>
      </c>
      <c r="F87" s="317">
        <v>0</v>
      </c>
      <c r="G87" s="317">
        <v>21776951</v>
      </c>
      <c r="H87" s="317">
        <v>0</v>
      </c>
      <c r="I87" s="317">
        <v>0</v>
      </c>
      <c r="J87" s="317">
        <v>0</v>
      </c>
      <c r="K87" s="317">
        <v>0</v>
      </c>
      <c r="L87" s="317">
        <v>0</v>
      </c>
      <c r="M87" s="317">
        <v>0</v>
      </c>
      <c r="N87" s="317">
        <v>0</v>
      </c>
      <c r="O87" s="317">
        <v>0</v>
      </c>
      <c r="P87" s="317">
        <v>493033084</v>
      </c>
      <c r="Q87" s="317">
        <v>13811363</v>
      </c>
      <c r="R87" s="317">
        <v>6610608</v>
      </c>
      <c r="S87" s="317">
        <v>0</v>
      </c>
      <c r="T87" s="317">
        <v>2931206</v>
      </c>
      <c r="U87" s="317">
        <v>55027824</v>
      </c>
      <c r="V87" s="317">
        <v>303894572</v>
      </c>
      <c r="W87" s="317">
        <v>9523212</v>
      </c>
      <c r="X87" s="317">
        <v>12576911</v>
      </c>
      <c r="Y87" s="317">
        <v>124075054</v>
      </c>
      <c r="Z87" s="317">
        <v>95950</v>
      </c>
      <c r="AA87" s="317">
        <v>1827958</v>
      </c>
      <c r="AB87" s="317">
        <v>54849524</v>
      </c>
      <c r="AC87" s="317">
        <v>50245556</v>
      </c>
      <c r="AD87" s="317">
        <v>8117435</v>
      </c>
      <c r="AE87" s="317">
        <v>11973189</v>
      </c>
      <c r="AF87" s="317">
        <v>0</v>
      </c>
      <c r="AG87" s="317">
        <v>16673470</v>
      </c>
      <c r="AH87" s="317">
        <v>0</v>
      </c>
      <c r="AI87" s="317">
        <v>0</v>
      </c>
      <c r="AJ87" s="317">
        <v>7903</v>
      </c>
      <c r="AK87" s="317">
        <v>11584861</v>
      </c>
      <c r="AL87" s="317">
        <v>3837899</v>
      </c>
      <c r="AM87" s="317">
        <v>0</v>
      </c>
      <c r="AN87" s="317">
        <v>0</v>
      </c>
      <c r="AO87" s="317">
        <v>985968</v>
      </c>
      <c r="AP87" s="317">
        <v>0</v>
      </c>
      <c r="AQ87" s="317">
        <v>0</v>
      </c>
      <c r="AR87" s="317">
        <v>0</v>
      </c>
      <c r="AS87" s="317">
        <v>0</v>
      </c>
      <c r="AT87" s="317">
        <v>0</v>
      </c>
      <c r="AU87" s="317">
        <v>0</v>
      </c>
      <c r="AV87" s="317">
        <v>628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1501319212</v>
      </c>
    </row>
    <row r="88" spans="1:84" x14ac:dyDescent="0.35">
      <c r="A88" s="22" t="s">
        <v>289</v>
      </c>
      <c r="B88" s="16"/>
      <c r="C88" s="317">
        <v>452919</v>
      </c>
      <c r="D88" s="317">
        <v>0</v>
      </c>
      <c r="E88" s="317">
        <v>5845007</v>
      </c>
      <c r="F88" s="317">
        <v>0</v>
      </c>
      <c r="G88" s="317">
        <v>0</v>
      </c>
      <c r="H88" s="317">
        <v>0</v>
      </c>
      <c r="I88" s="317">
        <v>0</v>
      </c>
      <c r="J88" s="317">
        <v>0</v>
      </c>
      <c r="K88" s="317">
        <v>0</v>
      </c>
      <c r="L88" s="317">
        <v>0</v>
      </c>
      <c r="M88" s="317">
        <v>0</v>
      </c>
      <c r="N88" s="317">
        <v>0</v>
      </c>
      <c r="O88" s="317">
        <v>0</v>
      </c>
      <c r="P88" s="317">
        <v>55148139</v>
      </c>
      <c r="Q88" s="317">
        <v>3961910</v>
      </c>
      <c r="R88" s="317">
        <v>176751</v>
      </c>
      <c r="S88" s="317">
        <v>0</v>
      </c>
      <c r="T88" s="317">
        <v>36443</v>
      </c>
      <c r="U88" s="317">
        <v>17114716</v>
      </c>
      <c r="V88" s="317">
        <v>214286790</v>
      </c>
      <c r="W88" s="317">
        <v>21683847</v>
      </c>
      <c r="X88" s="317">
        <v>15859181</v>
      </c>
      <c r="Y88" s="317">
        <v>39684290</v>
      </c>
      <c r="Z88" s="317">
        <v>48968351</v>
      </c>
      <c r="AA88" s="317">
        <v>3131175</v>
      </c>
      <c r="AB88" s="317">
        <v>10723333</v>
      </c>
      <c r="AC88" s="317">
        <v>1523582</v>
      </c>
      <c r="AD88" s="317">
        <v>103223</v>
      </c>
      <c r="AE88" s="317">
        <v>5016237</v>
      </c>
      <c r="AF88" s="317">
        <v>0</v>
      </c>
      <c r="AG88" s="317">
        <v>55442116</v>
      </c>
      <c r="AH88" s="317">
        <v>0</v>
      </c>
      <c r="AI88" s="317">
        <v>0</v>
      </c>
      <c r="AJ88" s="317">
        <v>10925859</v>
      </c>
      <c r="AK88" s="317">
        <v>172586</v>
      </c>
      <c r="AL88" s="317">
        <v>30892</v>
      </c>
      <c r="AM88" s="317">
        <v>0</v>
      </c>
      <c r="AN88" s="317">
        <v>0</v>
      </c>
      <c r="AO88" s="317">
        <v>78327</v>
      </c>
      <c r="AP88" s="317">
        <v>0</v>
      </c>
      <c r="AQ88" s="317">
        <v>0</v>
      </c>
      <c r="AR88" s="317">
        <v>0</v>
      </c>
      <c r="AS88" s="317">
        <v>0</v>
      </c>
      <c r="AT88" s="317">
        <v>0</v>
      </c>
      <c r="AU88" s="317">
        <v>0</v>
      </c>
      <c r="AV88" s="317">
        <v>265526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510631200</v>
      </c>
    </row>
    <row r="89" spans="1:84" x14ac:dyDescent="0.35">
      <c r="A89" s="22" t="s">
        <v>290</v>
      </c>
      <c r="B89" s="16"/>
      <c r="C89" s="28">
        <f t="shared" ref="C89:AV89" si="21">C87+C88</f>
        <v>109687675</v>
      </c>
      <c r="D89" s="28">
        <f t="shared" si="21"/>
        <v>0</v>
      </c>
      <c r="E89" s="28">
        <f t="shared" si="21"/>
        <v>194468337</v>
      </c>
      <c r="F89" s="28">
        <f t="shared" si="21"/>
        <v>0</v>
      </c>
      <c r="G89" s="28">
        <f t="shared" si="21"/>
        <v>21776951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548181223</v>
      </c>
      <c r="Q89" s="28">
        <f t="shared" si="21"/>
        <v>17773273</v>
      </c>
      <c r="R89" s="28">
        <f t="shared" si="21"/>
        <v>6787359</v>
      </c>
      <c r="S89" s="28">
        <f t="shared" si="21"/>
        <v>0</v>
      </c>
      <c r="T89" s="28">
        <f t="shared" si="21"/>
        <v>2967649</v>
      </c>
      <c r="U89" s="28">
        <f t="shared" si="21"/>
        <v>72142540</v>
      </c>
      <c r="V89" s="28">
        <f t="shared" si="21"/>
        <v>518181362</v>
      </c>
      <c r="W89" s="28">
        <f t="shared" si="21"/>
        <v>31207059</v>
      </c>
      <c r="X89" s="28">
        <f t="shared" si="21"/>
        <v>28436092</v>
      </c>
      <c r="Y89" s="28">
        <f t="shared" si="21"/>
        <v>163759344</v>
      </c>
      <c r="Z89" s="28">
        <f t="shared" si="21"/>
        <v>49064301</v>
      </c>
      <c r="AA89" s="28">
        <f t="shared" si="21"/>
        <v>4959133</v>
      </c>
      <c r="AB89" s="28">
        <f t="shared" si="21"/>
        <v>65572857</v>
      </c>
      <c r="AC89" s="28">
        <f t="shared" si="21"/>
        <v>51769138</v>
      </c>
      <c r="AD89" s="28">
        <f t="shared" si="21"/>
        <v>8220658</v>
      </c>
      <c r="AE89" s="28">
        <f t="shared" si="21"/>
        <v>16989426</v>
      </c>
      <c r="AF89" s="28">
        <f t="shared" si="21"/>
        <v>0</v>
      </c>
      <c r="AG89" s="28">
        <f t="shared" si="21"/>
        <v>72115586</v>
      </c>
      <c r="AH89" s="28">
        <f t="shared" si="21"/>
        <v>0</v>
      </c>
      <c r="AI89" s="28">
        <f t="shared" si="21"/>
        <v>0</v>
      </c>
      <c r="AJ89" s="28">
        <f t="shared" si="21"/>
        <v>10933762</v>
      </c>
      <c r="AK89" s="28">
        <f t="shared" si="21"/>
        <v>11757447</v>
      </c>
      <c r="AL89" s="28">
        <f t="shared" si="21"/>
        <v>3868791</v>
      </c>
      <c r="AM89" s="28">
        <f t="shared" si="21"/>
        <v>0</v>
      </c>
      <c r="AN89" s="28">
        <f t="shared" si="21"/>
        <v>0</v>
      </c>
      <c r="AO89" s="28">
        <f t="shared" si="21"/>
        <v>1064295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266154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2011950412</v>
      </c>
    </row>
    <row r="90" spans="1:84" x14ac:dyDescent="0.35">
      <c r="A90" s="35" t="s">
        <v>291</v>
      </c>
      <c r="B90" s="28"/>
      <c r="C90" s="317">
        <v>37705</v>
      </c>
      <c r="D90" s="317">
        <v>0</v>
      </c>
      <c r="E90" s="317">
        <v>58397</v>
      </c>
      <c r="F90" s="317">
        <v>0</v>
      </c>
      <c r="G90" s="317">
        <v>14337</v>
      </c>
      <c r="H90" s="317">
        <v>0</v>
      </c>
      <c r="I90" s="317">
        <v>0</v>
      </c>
      <c r="J90" s="317">
        <v>0</v>
      </c>
      <c r="K90" s="317">
        <v>0</v>
      </c>
      <c r="L90" s="317">
        <v>0</v>
      </c>
      <c r="M90" s="317">
        <v>0</v>
      </c>
      <c r="N90" s="317">
        <v>0</v>
      </c>
      <c r="O90" s="317">
        <v>0</v>
      </c>
      <c r="P90" s="317">
        <v>55418</v>
      </c>
      <c r="Q90" s="317">
        <v>1952</v>
      </c>
      <c r="R90" s="317">
        <v>665</v>
      </c>
      <c r="S90" s="317">
        <v>0</v>
      </c>
      <c r="T90" s="317">
        <v>657</v>
      </c>
      <c r="U90" s="317">
        <v>1987</v>
      </c>
      <c r="V90" s="317">
        <v>37483</v>
      </c>
      <c r="W90" s="317">
        <v>5622</v>
      </c>
      <c r="X90" s="317">
        <v>1691</v>
      </c>
      <c r="Y90" s="317">
        <v>30471</v>
      </c>
      <c r="Z90" s="317">
        <v>0</v>
      </c>
      <c r="AA90" s="317">
        <v>1883</v>
      </c>
      <c r="AB90" s="317">
        <v>10562</v>
      </c>
      <c r="AC90" s="317">
        <v>3086</v>
      </c>
      <c r="AD90" s="317">
        <v>855</v>
      </c>
      <c r="AE90" s="317">
        <v>6761</v>
      </c>
      <c r="AF90" s="317">
        <v>0</v>
      </c>
      <c r="AG90" s="317">
        <v>10537</v>
      </c>
      <c r="AH90" s="317">
        <v>0</v>
      </c>
      <c r="AI90" s="317">
        <v>0</v>
      </c>
      <c r="AJ90" s="317">
        <v>12165</v>
      </c>
      <c r="AK90" s="317">
        <v>0</v>
      </c>
      <c r="AL90" s="317">
        <v>0</v>
      </c>
      <c r="AM90" s="317">
        <v>0</v>
      </c>
      <c r="AN90" s="317">
        <v>0</v>
      </c>
      <c r="AO90" s="317">
        <v>5457</v>
      </c>
      <c r="AP90" s="317">
        <v>0</v>
      </c>
      <c r="AQ90" s="317">
        <v>0</v>
      </c>
      <c r="AR90" s="317">
        <v>0</v>
      </c>
      <c r="AS90" s="317">
        <v>0</v>
      </c>
      <c r="AT90" s="317">
        <v>0</v>
      </c>
      <c r="AU90" s="317">
        <v>0</v>
      </c>
      <c r="AV90" s="317">
        <v>686</v>
      </c>
      <c r="AW90" s="317">
        <v>0</v>
      </c>
      <c r="AX90" s="317">
        <v>0</v>
      </c>
      <c r="AY90" s="317">
        <v>2393</v>
      </c>
      <c r="AZ90" s="317">
        <v>17619</v>
      </c>
      <c r="BA90" s="317">
        <v>0</v>
      </c>
      <c r="BB90" s="317">
        <v>291</v>
      </c>
      <c r="BC90" s="317">
        <v>0</v>
      </c>
      <c r="BD90" s="317">
        <v>19356</v>
      </c>
      <c r="BE90" s="317">
        <v>336476</v>
      </c>
      <c r="BF90" s="317">
        <v>0</v>
      </c>
      <c r="BG90" s="317">
        <v>0</v>
      </c>
      <c r="BH90" s="317">
        <v>0</v>
      </c>
      <c r="BI90" s="317">
        <v>0</v>
      </c>
      <c r="BJ90" s="317">
        <v>0</v>
      </c>
      <c r="BK90" s="317">
        <v>0</v>
      </c>
      <c r="BL90" s="317">
        <v>3888</v>
      </c>
      <c r="BM90" s="317">
        <v>0</v>
      </c>
      <c r="BN90" s="317">
        <v>7277</v>
      </c>
      <c r="BO90" s="317">
        <v>0</v>
      </c>
      <c r="BP90" s="317">
        <v>0</v>
      </c>
      <c r="BQ90" s="317">
        <v>0</v>
      </c>
      <c r="BR90" s="317">
        <v>0</v>
      </c>
      <c r="BS90" s="317">
        <v>998</v>
      </c>
      <c r="BT90" s="317">
        <v>0</v>
      </c>
      <c r="BU90" s="317">
        <v>0</v>
      </c>
      <c r="BV90" s="317">
        <v>0</v>
      </c>
      <c r="BW90" s="317">
        <v>0</v>
      </c>
      <c r="BX90" s="317">
        <v>0</v>
      </c>
      <c r="BY90" s="317">
        <v>157</v>
      </c>
      <c r="BZ90" s="317">
        <v>0</v>
      </c>
      <c r="CA90" s="317">
        <v>5820</v>
      </c>
      <c r="CB90" s="317">
        <v>0</v>
      </c>
      <c r="CC90" s="317">
        <v>37811</v>
      </c>
      <c r="CD90" s="234" t="s">
        <v>248</v>
      </c>
      <c r="CE90" s="28">
        <f t="shared" si="20"/>
        <v>730463</v>
      </c>
      <c r="CF90" s="28">
        <f>BE59-CE90</f>
        <v>-3</v>
      </c>
    </row>
    <row r="91" spans="1:84" x14ac:dyDescent="0.35">
      <c r="A91" s="22" t="s">
        <v>292</v>
      </c>
      <c r="B91" s="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>
        <v>0</v>
      </c>
      <c r="AX91" s="251" t="s">
        <v>248</v>
      </c>
      <c r="AY91" s="251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293</v>
      </c>
      <c r="B92" s="16"/>
      <c r="C92" s="317">
        <v>6302</v>
      </c>
      <c r="D92" s="317">
        <v>0</v>
      </c>
      <c r="E92" s="317">
        <v>9760</v>
      </c>
      <c r="F92" s="317">
        <v>0</v>
      </c>
      <c r="G92" s="317">
        <v>2396</v>
      </c>
      <c r="H92" s="317">
        <v>0</v>
      </c>
      <c r="I92" s="317">
        <v>0</v>
      </c>
      <c r="J92" s="317">
        <v>0</v>
      </c>
      <c r="K92" s="317">
        <v>0</v>
      </c>
      <c r="L92" s="317">
        <v>0</v>
      </c>
      <c r="M92" s="317">
        <v>0</v>
      </c>
      <c r="N92" s="317">
        <v>0</v>
      </c>
      <c r="O92" s="317">
        <v>0</v>
      </c>
      <c r="P92" s="317">
        <v>9262</v>
      </c>
      <c r="Q92" s="317">
        <v>326</v>
      </c>
      <c r="R92" s="317">
        <v>111</v>
      </c>
      <c r="S92" s="317">
        <v>0</v>
      </c>
      <c r="T92" s="317">
        <v>110</v>
      </c>
      <c r="U92" s="317">
        <v>332</v>
      </c>
      <c r="V92" s="317">
        <v>6265</v>
      </c>
      <c r="W92" s="317">
        <v>940</v>
      </c>
      <c r="X92" s="317">
        <v>283</v>
      </c>
      <c r="Y92" s="317">
        <v>5093</v>
      </c>
      <c r="Z92" s="317">
        <v>0</v>
      </c>
      <c r="AA92" s="317">
        <v>315</v>
      </c>
      <c r="AB92" s="317">
        <v>1765</v>
      </c>
      <c r="AC92" s="317">
        <v>516</v>
      </c>
      <c r="AD92" s="317">
        <v>143</v>
      </c>
      <c r="AE92" s="317">
        <v>1130</v>
      </c>
      <c r="AF92" s="317">
        <v>0</v>
      </c>
      <c r="AG92" s="317">
        <v>1761</v>
      </c>
      <c r="AH92" s="317">
        <v>0</v>
      </c>
      <c r="AI92" s="317">
        <v>0</v>
      </c>
      <c r="AJ92" s="317">
        <v>2033</v>
      </c>
      <c r="AK92" s="317">
        <v>0</v>
      </c>
      <c r="AL92" s="317">
        <v>0</v>
      </c>
      <c r="AM92" s="317">
        <v>0</v>
      </c>
      <c r="AN92" s="317">
        <v>0</v>
      </c>
      <c r="AO92" s="317">
        <v>912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v>115</v>
      </c>
      <c r="AW92" s="317">
        <v>0</v>
      </c>
      <c r="AX92" s="251" t="s">
        <v>248</v>
      </c>
      <c r="AY92" s="251" t="s">
        <v>248</v>
      </c>
      <c r="AZ92" s="25" t="s">
        <v>248</v>
      </c>
      <c r="BA92" s="317">
        <v>0</v>
      </c>
      <c r="BB92" s="317">
        <v>49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0</v>
      </c>
      <c r="BI92" s="317">
        <v>0</v>
      </c>
      <c r="BJ92" s="25" t="s">
        <v>248</v>
      </c>
      <c r="BK92" s="317">
        <v>0</v>
      </c>
      <c r="BL92" s="317">
        <v>650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317">
        <v>167</v>
      </c>
      <c r="BT92" s="317">
        <v>0</v>
      </c>
      <c r="BU92" s="317">
        <v>0</v>
      </c>
      <c r="BV92" s="317">
        <v>0</v>
      </c>
      <c r="BW92" s="317">
        <v>0</v>
      </c>
      <c r="BX92" s="317">
        <v>0</v>
      </c>
      <c r="BY92" s="317">
        <v>26</v>
      </c>
      <c r="BZ92" s="317">
        <v>0</v>
      </c>
      <c r="CA92" s="317">
        <v>973</v>
      </c>
      <c r="CB92" s="317">
        <v>0</v>
      </c>
      <c r="CC92" s="25" t="s">
        <v>248</v>
      </c>
      <c r="CD92" s="25" t="s">
        <v>248</v>
      </c>
      <c r="CE92" s="28">
        <f t="shared" si="20"/>
        <v>51735</v>
      </c>
      <c r="CF92" s="16"/>
    </row>
    <row r="93" spans="1:84" x14ac:dyDescent="0.35">
      <c r="A93" s="22" t="s">
        <v>294</v>
      </c>
      <c r="B93" s="16"/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295</v>
      </c>
      <c r="B94" s="16"/>
      <c r="C94" s="321">
        <v>66.48</v>
      </c>
      <c r="D94" s="321">
        <v>0</v>
      </c>
      <c r="E94" s="321">
        <v>118.73</v>
      </c>
      <c r="F94" s="321">
        <v>0</v>
      </c>
      <c r="G94" s="321">
        <v>12.52</v>
      </c>
      <c r="H94" s="321">
        <v>0</v>
      </c>
      <c r="I94" s="321">
        <v>0</v>
      </c>
      <c r="J94" s="321">
        <v>0</v>
      </c>
      <c r="K94" s="321">
        <v>0</v>
      </c>
      <c r="L94" s="321">
        <v>0</v>
      </c>
      <c r="M94" s="321">
        <v>0</v>
      </c>
      <c r="N94" s="321">
        <v>0</v>
      </c>
      <c r="O94" s="321">
        <v>0</v>
      </c>
      <c r="P94" s="322">
        <v>35.9</v>
      </c>
      <c r="Q94" s="322">
        <v>10.43</v>
      </c>
      <c r="R94" s="322">
        <v>0</v>
      </c>
      <c r="S94" s="323">
        <v>0</v>
      </c>
      <c r="T94" s="323">
        <v>2.17</v>
      </c>
      <c r="U94" s="324">
        <v>0</v>
      </c>
      <c r="V94" s="322">
        <v>16.829999999999998</v>
      </c>
      <c r="W94" s="322">
        <v>1.58</v>
      </c>
      <c r="X94" s="322">
        <v>0.06</v>
      </c>
      <c r="Y94" s="322">
        <v>6.14</v>
      </c>
      <c r="Z94" s="322">
        <v>2.8</v>
      </c>
      <c r="AA94" s="322">
        <v>0</v>
      </c>
      <c r="AB94" s="323">
        <v>0</v>
      </c>
      <c r="AC94" s="322">
        <v>0</v>
      </c>
      <c r="AD94" s="322">
        <v>4.0999999999999996</v>
      </c>
      <c r="AE94" s="322">
        <v>0</v>
      </c>
      <c r="AF94" s="322">
        <v>0</v>
      </c>
      <c r="AG94" s="322">
        <v>28.43</v>
      </c>
      <c r="AH94" s="322">
        <v>0</v>
      </c>
      <c r="AI94" s="322">
        <v>0</v>
      </c>
      <c r="AJ94" s="322">
        <v>6.32</v>
      </c>
      <c r="AK94" s="322">
        <v>0</v>
      </c>
      <c r="AL94" s="322">
        <v>0</v>
      </c>
      <c r="AM94" s="322">
        <v>0</v>
      </c>
      <c r="AN94" s="322">
        <v>0</v>
      </c>
      <c r="AO94" s="322">
        <v>6.99</v>
      </c>
      <c r="AP94" s="322">
        <v>0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3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319.48</v>
      </c>
      <c r="CF94" s="33"/>
    </row>
    <row r="95" spans="1:84" x14ac:dyDescent="0.35">
      <c r="A95" s="34" t="s">
        <v>296</v>
      </c>
      <c r="B95" s="34"/>
      <c r="C95" s="34"/>
      <c r="D95" s="34"/>
      <c r="E95" s="34"/>
    </row>
    <row r="96" spans="1:84" x14ac:dyDescent="0.35">
      <c r="A96" s="35" t="s">
        <v>297</v>
      </c>
      <c r="B96" s="36"/>
      <c r="C96" s="328" t="s">
        <v>1365</v>
      </c>
      <c r="D96" s="329" t="s">
        <v>5</v>
      </c>
      <c r="E96" s="330" t="s">
        <v>5</v>
      </c>
      <c r="F96" s="12"/>
    </row>
    <row r="97" spans="1:6" x14ac:dyDescent="0.35">
      <c r="A97" s="28" t="s">
        <v>299</v>
      </c>
      <c r="B97" s="36" t="s">
        <v>300</v>
      </c>
      <c r="C97" s="331" t="s">
        <v>301</v>
      </c>
      <c r="D97" s="329" t="s">
        <v>5</v>
      </c>
      <c r="E97" s="330" t="s">
        <v>5</v>
      </c>
      <c r="F97" s="12"/>
    </row>
    <row r="98" spans="1:6" x14ac:dyDescent="0.35">
      <c r="A98" s="28" t="s">
        <v>302</v>
      </c>
      <c r="B98" s="36" t="s">
        <v>300</v>
      </c>
      <c r="C98" s="332" t="s">
        <v>303</v>
      </c>
      <c r="D98" s="329" t="s">
        <v>5</v>
      </c>
      <c r="E98" s="330" t="s">
        <v>5</v>
      </c>
      <c r="F98" s="12"/>
    </row>
    <row r="99" spans="1:6" x14ac:dyDescent="0.35">
      <c r="A99" s="28" t="s">
        <v>304</v>
      </c>
      <c r="B99" s="36" t="s">
        <v>300</v>
      </c>
      <c r="C99" s="332" t="s">
        <v>305</v>
      </c>
      <c r="D99" s="329" t="s">
        <v>5</v>
      </c>
      <c r="E99" s="330" t="s">
        <v>5</v>
      </c>
      <c r="F99" s="12"/>
    </row>
    <row r="100" spans="1:6" x14ac:dyDescent="0.35">
      <c r="A100" s="28" t="s">
        <v>306</v>
      </c>
      <c r="B100" s="36" t="s">
        <v>300</v>
      </c>
      <c r="C100" s="332" t="s">
        <v>307</v>
      </c>
      <c r="D100" s="329" t="s">
        <v>5</v>
      </c>
      <c r="E100" s="330" t="s">
        <v>5</v>
      </c>
      <c r="F100" s="12"/>
    </row>
    <row r="101" spans="1:6" x14ac:dyDescent="0.35">
      <c r="A101" s="28" t="s">
        <v>308</v>
      </c>
      <c r="B101" s="36" t="s">
        <v>300</v>
      </c>
      <c r="C101" s="332" t="s">
        <v>309</v>
      </c>
      <c r="D101" s="329" t="s">
        <v>5</v>
      </c>
      <c r="E101" s="330" t="s">
        <v>5</v>
      </c>
      <c r="F101" s="12"/>
    </row>
    <row r="102" spans="1:6" x14ac:dyDescent="0.35">
      <c r="A102" s="28" t="s">
        <v>310</v>
      </c>
      <c r="B102" s="36" t="s">
        <v>300</v>
      </c>
      <c r="C102" s="333">
        <v>98122</v>
      </c>
      <c r="D102" s="329" t="s">
        <v>5</v>
      </c>
      <c r="E102" s="330" t="s">
        <v>5</v>
      </c>
      <c r="F102" s="12"/>
    </row>
    <row r="103" spans="1:6" x14ac:dyDescent="0.35">
      <c r="A103" s="28" t="s">
        <v>311</v>
      </c>
      <c r="B103" s="36" t="s">
        <v>300</v>
      </c>
      <c r="C103" s="332" t="s">
        <v>312</v>
      </c>
      <c r="D103" s="329" t="s">
        <v>5</v>
      </c>
      <c r="E103" s="330" t="s">
        <v>5</v>
      </c>
      <c r="F103" s="12"/>
    </row>
    <row r="104" spans="1:6" x14ac:dyDescent="0.35">
      <c r="A104" s="28" t="s">
        <v>313</v>
      </c>
      <c r="B104" s="36" t="s">
        <v>300</v>
      </c>
      <c r="C104" s="334" t="s">
        <v>314</v>
      </c>
      <c r="D104" s="329" t="s">
        <v>5</v>
      </c>
      <c r="E104" s="330" t="s">
        <v>5</v>
      </c>
      <c r="F104" s="12"/>
    </row>
    <row r="105" spans="1:6" x14ac:dyDescent="0.35">
      <c r="A105" s="28" t="s">
        <v>315</v>
      </c>
      <c r="B105" s="36" t="s">
        <v>300</v>
      </c>
      <c r="C105" s="334" t="s">
        <v>316</v>
      </c>
      <c r="D105" s="329" t="s">
        <v>5</v>
      </c>
      <c r="E105" s="330" t="s">
        <v>5</v>
      </c>
      <c r="F105" s="12"/>
    </row>
    <row r="106" spans="1:6" x14ac:dyDescent="0.35">
      <c r="A106" s="28" t="s">
        <v>317</v>
      </c>
      <c r="B106" s="36" t="s">
        <v>300</v>
      </c>
      <c r="C106" s="332" t="s">
        <v>318</v>
      </c>
      <c r="D106" s="329" t="s">
        <v>5</v>
      </c>
      <c r="E106" s="330" t="s">
        <v>5</v>
      </c>
      <c r="F106" s="12"/>
    </row>
    <row r="107" spans="1:6" x14ac:dyDescent="0.35">
      <c r="A107" s="28" t="s">
        <v>319</v>
      </c>
      <c r="B107" s="36" t="s">
        <v>300</v>
      </c>
      <c r="C107" s="335" t="s">
        <v>320</v>
      </c>
      <c r="D107" s="329" t="s">
        <v>5</v>
      </c>
      <c r="E107" s="330" t="s">
        <v>5</v>
      </c>
      <c r="F107" s="12"/>
    </row>
    <row r="108" spans="1:6" x14ac:dyDescent="0.35">
      <c r="A108" s="28" t="s">
        <v>321</v>
      </c>
      <c r="B108" s="36" t="s">
        <v>300</v>
      </c>
      <c r="C108" s="335" t="s">
        <v>322</v>
      </c>
      <c r="D108" s="329" t="s">
        <v>5</v>
      </c>
      <c r="E108" s="330" t="s">
        <v>5</v>
      </c>
      <c r="F108" s="12"/>
    </row>
    <row r="109" spans="1:6" x14ac:dyDescent="0.35">
      <c r="A109" s="40" t="s">
        <v>323</v>
      </c>
      <c r="B109" s="36" t="s">
        <v>300</v>
      </c>
      <c r="C109" s="332" t="s">
        <v>1366</v>
      </c>
      <c r="D109" s="329" t="s">
        <v>5</v>
      </c>
      <c r="E109" s="330" t="s">
        <v>5</v>
      </c>
      <c r="F109" s="12"/>
    </row>
    <row r="110" spans="1:6" x14ac:dyDescent="0.35">
      <c r="A110" s="40" t="s">
        <v>325</v>
      </c>
      <c r="B110" s="36" t="s">
        <v>300</v>
      </c>
      <c r="C110" s="336" t="s">
        <v>1367</v>
      </c>
      <c r="D110" s="329" t="s">
        <v>5</v>
      </c>
      <c r="E110" s="330" t="s">
        <v>5</v>
      </c>
      <c r="F110" s="12"/>
    </row>
    <row r="111" spans="1:6" x14ac:dyDescent="0.35">
      <c r="A111" s="34" t="s">
        <v>327</v>
      </c>
      <c r="B111" s="34"/>
      <c r="C111" s="34"/>
      <c r="D111" s="34"/>
      <c r="E111" s="34"/>
    </row>
    <row r="112" spans="1:6" x14ac:dyDescent="0.35">
      <c r="A112" s="41" t="s">
        <v>328</v>
      </c>
      <c r="B112" s="41"/>
      <c r="C112" s="41"/>
      <c r="D112" s="41"/>
      <c r="E112" s="41"/>
    </row>
    <row r="113" spans="1:5" x14ac:dyDescent="0.35">
      <c r="A113" s="16" t="s">
        <v>308</v>
      </c>
      <c r="B113" s="42" t="s">
        <v>300</v>
      </c>
      <c r="C113" s="337">
        <v>0</v>
      </c>
      <c r="D113" s="16"/>
      <c r="E113" s="16"/>
    </row>
    <row r="114" spans="1:5" x14ac:dyDescent="0.35">
      <c r="A114" s="16" t="s">
        <v>311</v>
      </c>
      <c r="B114" s="42" t="s">
        <v>300</v>
      </c>
      <c r="C114" s="337">
        <v>0</v>
      </c>
      <c r="D114" s="16"/>
      <c r="E114" s="16"/>
    </row>
    <row r="115" spans="1:5" x14ac:dyDescent="0.35">
      <c r="A115" s="16" t="s">
        <v>329</v>
      </c>
      <c r="B115" s="42" t="s">
        <v>300</v>
      </c>
      <c r="C115" s="337">
        <v>0</v>
      </c>
      <c r="D115" s="16"/>
      <c r="E115" s="16"/>
    </row>
    <row r="116" spans="1:5" x14ac:dyDescent="0.35">
      <c r="A116" s="41" t="s">
        <v>330</v>
      </c>
      <c r="B116" s="41"/>
      <c r="C116" s="41"/>
      <c r="D116" s="41"/>
      <c r="E116" s="41"/>
    </row>
    <row r="117" spans="1:5" x14ac:dyDescent="0.35">
      <c r="A117" s="16" t="s">
        <v>331</v>
      </c>
      <c r="B117" s="42" t="s">
        <v>300</v>
      </c>
      <c r="C117" s="337">
        <v>0</v>
      </c>
      <c r="D117" s="16"/>
      <c r="E117" s="16"/>
    </row>
    <row r="118" spans="1:5" x14ac:dyDescent="0.35">
      <c r="A118" s="16" t="s">
        <v>159</v>
      </c>
      <c r="B118" s="42" t="s">
        <v>300</v>
      </c>
      <c r="C118" s="338">
        <v>1</v>
      </c>
      <c r="D118" s="16"/>
      <c r="E118" s="16"/>
    </row>
    <row r="119" spans="1:5" x14ac:dyDescent="0.35">
      <c r="A119" s="41" t="s">
        <v>332</v>
      </c>
      <c r="B119" s="41"/>
      <c r="C119" s="41"/>
      <c r="D119" s="41"/>
      <c r="E119" s="41"/>
    </row>
    <row r="120" spans="1:5" x14ac:dyDescent="0.35">
      <c r="A120" s="16" t="s">
        <v>333</v>
      </c>
      <c r="B120" s="42" t="s">
        <v>300</v>
      </c>
      <c r="C120" s="337">
        <v>0</v>
      </c>
      <c r="D120" s="16"/>
      <c r="E120" s="16"/>
    </row>
    <row r="121" spans="1:5" x14ac:dyDescent="0.35">
      <c r="A121" s="16" t="s">
        <v>334</v>
      </c>
      <c r="B121" s="42" t="s">
        <v>300</v>
      </c>
      <c r="C121" s="337">
        <v>0</v>
      </c>
      <c r="D121" s="16"/>
      <c r="E121" s="16"/>
    </row>
    <row r="122" spans="1:5" x14ac:dyDescent="0.35">
      <c r="A122" s="16" t="s">
        <v>335</v>
      </c>
      <c r="B122" s="42" t="s">
        <v>300</v>
      </c>
      <c r="C122" s="337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336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337</v>
      </c>
      <c r="B126" s="16"/>
      <c r="C126" s="17" t="s">
        <v>338</v>
      </c>
      <c r="D126" s="18" t="s">
        <v>242</v>
      </c>
      <c r="E126" s="16"/>
    </row>
    <row r="127" spans="1:5" x14ac:dyDescent="0.35">
      <c r="A127" s="16" t="s">
        <v>339</v>
      </c>
      <c r="B127" s="42" t="s">
        <v>300</v>
      </c>
      <c r="C127" s="337">
        <v>8860</v>
      </c>
      <c r="D127" s="339">
        <v>54587</v>
      </c>
      <c r="E127" s="16"/>
    </row>
    <row r="128" spans="1:5" x14ac:dyDescent="0.35">
      <c r="A128" s="16" t="s">
        <v>340</v>
      </c>
      <c r="B128" s="42" t="s">
        <v>300</v>
      </c>
      <c r="C128" s="337">
        <v>0</v>
      </c>
      <c r="D128" s="339">
        <v>0</v>
      </c>
      <c r="E128" s="16"/>
    </row>
    <row r="129" spans="1:5" x14ac:dyDescent="0.35">
      <c r="A129" s="16" t="s">
        <v>341</v>
      </c>
      <c r="B129" s="42" t="s">
        <v>300</v>
      </c>
      <c r="C129" s="337">
        <v>0</v>
      </c>
      <c r="D129" s="339">
        <v>0</v>
      </c>
      <c r="E129" s="16"/>
    </row>
    <row r="130" spans="1:5" ht="15" x14ac:dyDescent="0.25">
      <c r="A130" s="16" t="s">
        <v>342</v>
      </c>
      <c r="B130" s="42" t="s">
        <v>300</v>
      </c>
      <c r="C130" s="337">
        <v>0</v>
      </c>
      <c r="D130" s="339">
        <v>0</v>
      </c>
      <c r="E130" s="16"/>
    </row>
    <row r="131" spans="1:5" x14ac:dyDescent="0.35">
      <c r="A131" s="22" t="s">
        <v>343</v>
      </c>
      <c r="B131" s="16"/>
      <c r="C131" s="17" t="s">
        <v>194</v>
      </c>
      <c r="D131" s="16"/>
      <c r="E131" s="16"/>
    </row>
    <row r="132" spans="1:5" x14ac:dyDescent="0.35">
      <c r="A132" s="16" t="s">
        <v>344</v>
      </c>
      <c r="B132" s="42" t="s">
        <v>300</v>
      </c>
      <c r="C132" s="337">
        <v>56</v>
      </c>
      <c r="D132" s="16"/>
      <c r="E132" s="16"/>
    </row>
    <row r="133" spans="1:5" x14ac:dyDescent="0.35">
      <c r="A133" s="16" t="s">
        <v>345</v>
      </c>
      <c r="B133" s="42" t="s">
        <v>300</v>
      </c>
      <c r="C133" s="337">
        <v>108</v>
      </c>
      <c r="D133" s="16"/>
      <c r="E133" s="16"/>
    </row>
    <row r="134" spans="1:5" x14ac:dyDescent="0.35">
      <c r="A134" s="16" t="s">
        <v>346</v>
      </c>
      <c r="B134" s="42" t="s">
        <v>300</v>
      </c>
      <c r="C134" s="337">
        <v>0</v>
      </c>
      <c r="D134" s="16"/>
      <c r="E134" s="16"/>
    </row>
    <row r="135" spans="1:5" x14ac:dyDescent="0.35">
      <c r="A135" s="16" t="s">
        <v>347</v>
      </c>
      <c r="B135" s="42" t="s">
        <v>300</v>
      </c>
      <c r="C135" s="337">
        <v>0</v>
      </c>
      <c r="D135" s="16"/>
      <c r="E135" s="16"/>
    </row>
    <row r="136" spans="1:5" x14ac:dyDescent="0.35">
      <c r="A136" s="16" t="s">
        <v>348</v>
      </c>
      <c r="B136" s="42" t="s">
        <v>300</v>
      </c>
      <c r="C136" s="337">
        <v>0</v>
      </c>
      <c r="D136" s="16"/>
      <c r="E136" s="16"/>
    </row>
    <row r="137" spans="1:5" x14ac:dyDescent="0.35">
      <c r="A137" s="16" t="s">
        <v>349</v>
      </c>
      <c r="B137" s="42" t="s">
        <v>300</v>
      </c>
      <c r="C137" s="337">
        <v>36</v>
      </c>
      <c r="D137" s="16"/>
      <c r="E137" s="16"/>
    </row>
    <row r="138" spans="1:5" x14ac:dyDescent="0.35">
      <c r="A138" s="16" t="s">
        <v>123</v>
      </c>
      <c r="B138" s="42" t="s">
        <v>300</v>
      </c>
      <c r="C138" s="337">
        <v>10</v>
      </c>
      <c r="D138" s="16"/>
      <c r="E138" s="16"/>
    </row>
    <row r="139" spans="1:5" x14ac:dyDescent="0.35">
      <c r="A139" s="16" t="s">
        <v>350</v>
      </c>
      <c r="B139" s="42" t="s">
        <v>300</v>
      </c>
      <c r="C139" s="337">
        <v>0</v>
      </c>
      <c r="D139" s="16"/>
      <c r="E139" s="16"/>
    </row>
    <row r="140" spans="1:5" x14ac:dyDescent="0.35">
      <c r="A140" s="16" t="s">
        <v>351</v>
      </c>
      <c r="B140" s="42"/>
      <c r="C140" s="337">
        <v>0</v>
      </c>
      <c r="D140" s="16"/>
      <c r="E140" s="16"/>
    </row>
    <row r="141" spans="1:5" x14ac:dyDescent="0.35">
      <c r="A141" s="16" t="s">
        <v>341</v>
      </c>
      <c r="B141" s="42" t="s">
        <v>300</v>
      </c>
      <c r="C141" s="337">
        <v>0</v>
      </c>
      <c r="D141" s="16"/>
      <c r="E141" s="16"/>
    </row>
    <row r="142" spans="1:5" x14ac:dyDescent="0.35">
      <c r="A142" s="16" t="s">
        <v>352</v>
      </c>
      <c r="B142" s="42" t="s">
        <v>300</v>
      </c>
      <c r="C142" s="337">
        <v>17</v>
      </c>
      <c r="D142" s="16"/>
      <c r="E142" s="16"/>
    </row>
    <row r="143" spans="1:5" x14ac:dyDescent="0.35">
      <c r="A143" s="16" t="s">
        <v>353</v>
      </c>
      <c r="B143" s="16"/>
      <c r="C143" s="23">
        <v>198</v>
      </c>
      <c r="D143" s="16"/>
      <c r="E143" s="28">
        <f>SUM(C132:C142)</f>
        <v>227</v>
      </c>
    </row>
    <row r="144" spans="1:5" x14ac:dyDescent="0.35">
      <c r="A144" s="16" t="s">
        <v>354</v>
      </c>
      <c r="B144" s="42" t="s">
        <v>300</v>
      </c>
      <c r="C144" s="337">
        <v>349</v>
      </c>
      <c r="D144" s="16"/>
      <c r="E144" s="16"/>
    </row>
    <row r="145" spans="1:6" x14ac:dyDescent="0.35">
      <c r="A145" s="16" t="s">
        <v>355</v>
      </c>
      <c r="B145" s="42" t="s">
        <v>300</v>
      </c>
      <c r="C145" s="337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356</v>
      </c>
      <c r="B147" s="42" t="s">
        <v>300</v>
      </c>
      <c r="C147" s="337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357</v>
      </c>
      <c r="B152" s="45"/>
      <c r="C152" s="45"/>
      <c r="D152" s="45"/>
      <c r="E152" s="45"/>
    </row>
    <row r="153" spans="1:6" x14ac:dyDescent="0.35">
      <c r="A153" s="47" t="s">
        <v>358</v>
      </c>
      <c r="B153" s="48" t="s">
        <v>359</v>
      </c>
      <c r="C153" s="49" t="s">
        <v>360</v>
      </c>
      <c r="D153" s="48" t="s">
        <v>159</v>
      </c>
      <c r="E153" s="48" t="s">
        <v>230</v>
      </c>
    </row>
    <row r="154" spans="1:6" x14ac:dyDescent="0.35">
      <c r="A154" s="16" t="s">
        <v>338</v>
      </c>
      <c r="B154" s="339">
        <v>4918</v>
      </c>
      <c r="C154" s="339">
        <v>1040</v>
      </c>
      <c r="D154" s="339">
        <v>2903</v>
      </c>
      <c r="E154" s="28">
        <f>SUM(B154:D154)</f>
        <v>8861</v>
      </c>
    </row>
    <row r="155" spans="1:6" x14ac:dyDescent="0.35">
      <c r="A155" s="16" t="s">
        <v>242</v>
      </c>
      <c r="B155" s="339">
        <v>30297</v>
      </c>
      <c r="C155" s="339">
        <v>6406</v>
      </c>
      <c r="D155" s="339">
        <v>17884</v>
      </c>
      <c r="E155" s="28">
        <f>SUM(B155:D155)</f>
        <v>54587</v>
      </c>
    </row>
    <row r="156" spans="1:6" x14ac:dyDescent="0.35">
      <c r="A156" s="16" t="s">
        <v>361</v>
      </c>
      <c r="B156" s="339">
        <v>81507</v>
      </c>
      <c r="C156" s="339">
        <v>17234</v>
      </c>
      <c r="D156" s="339">
        <v>48112</v>
      </c>
      <c r="E156" s="28">
        <f>SUM(B156:D156)</f>
        <v>146853</v>
      </c>
    </row>
    <row r="157" spans="1:6" x14ac:dyDescent="0.35">
      <c r="A157" s="16" t="s">
        <v>288</v>
      </c>
      <c r="B157" s="339">
        <v>863493299</v>
      </c>
      <c r="C157" s="339">
        <v>174120973</v>
      </c>
      <c r="D157" s="339">
        <v>463704939</v>
      </c>
      <c r="E157" s="28">
        <f>SUM(B157:D157)</f>
        <v>1501319211</v>
      </c>
      <c r="F157" s="14"/>
    </row>
    <row r="158" spans="1:6" x14ac:dyDescent="0.35">
      <c r="A158" s="16" t="s">
        <v>289</v>
      </c>
      <c r="B158" s="339">
        <v>253188206</v>
      </c>
      <c r="C158" s="339">
        <v>61992189</v>
      </c>
      <c r="D158" s="339">
        <v>195450806</v>
      </c>
      <c r="E158" s="28">
        <f>SUM(B158:D158)</f>
        <v>510631201</v>
      </c>
      <c r="F158" s="14"/>
    </row>
    <row r="159" spans="1:6" x14ac:dyDescent="0.35">
      <c r="A159" s="47" t="s">
        <v>362</v>
      </c>
      <c r="B159" s="48" t="s">
        <v>359</v>
      </c>
      <c r="C159" s="49" t="s">
        <v>360</v>
      </c>
      <c r="D159" s="48" t="s">
        <v>159</v>
      </c>
      <c r="E159" s="48" t="s">
        <v>230</v>
      </c>
    </row>
    <row r="160" spans="1:6" x14ac:dyDescent="0.35">
      <c r="A160" s="16" t="s">
        <v>338</v>
      </c>
      <c r="B160" s="339">
        <v>0</v>
      </c>
      <c r="C160" s="339">
        <v>0</v>
      </c>
      <c r="D160" s="339">
        <v>0</v>
      </c>
      <c r="E160" s="28">
        <f>SUM(B160:D160)</f>
        <v>0</v>
      </c>
    </row>
    <row r="161" spans="1:5" x14ac:dyDescent="0.35">
      <c r="A161" s="16" t="s">
        <v>242</v>
      </c>
      <c r="B161" s="339">
        <v>0</v>
      </c>
      <c r="C161" s="339">
        <v>0</v>
      </c>
      <c r="D161" s="339">
        <v>0</v>
      </c>
      <c r="E161" s="28">
        <f>SUM(B161:D161)</f>
        <v>0</v>
      </c>
    </row>
    <row r="162" spans="1:5" x14ac:dyDescent="0.35">
      <c r="A162" s="16" t="s">
        <v>361</v>
      </c>
      <c r="B162" s="339">
        <v>0</v>
      </c>
      <c r="C162" s="339">
        <v>0</v>
      </c>
      <c r="D162" s="339">
        <v>0</v>
      </c>
      <c r="E162" s="28">
        <f>SUM(B162:D162)</f>
        <v>0</v>
      </c>
    </row>
    <row r="163" spans="1:5" x14ac:dyDescent="0.35">
      <c r="A163" s="16" t="s">
        <v>288</v>
      </c>
      <c r="B163" s="339">
        <v>0</v>
      </c>
      <c r="C163" s="339">
        <v>0</v>
      </c>
      <c r="D163" s="339">
        <v>0</v>
      </c>
      <c r="E163" s="28">
        <f>SUM(B163:D163)</f>
        <v>0</v>
      </c>
    </row>
    <row r="164" spans="1:5" x14ac:dyDescent="0.35">
      <c r="A164" s="16" t="s">
        <v>289</v>
      </c>
      <c r="B164" s="339">
        <v>0</v>
      </c>
      <c r="C164" s="339">
        <v>0</v>
      </c>
      <c r="D164" s="339">
        <v>0</v>
      </c>
      <c r="E164" s="28">
        <f>SUM(B164:D164)</f>
        <v>0</v>
      </c>
    </row>
    <row r="165" spans="1:5" x14ac:dyDescent="0.35">
      <c r="A165" s="47" t="s">
        <v>363</v>
      </c>
      <c r="B165" s="48" t="s">
        <v>359</v>
      </c>
      <c r="C165" s="49" t="s">
        <v>360</v>
      </c>
      <c r="D165" s="48" t="s">
        <v>159</v>
      </c>
      <c r="E165" s="48" t="s">
        <v>230</v>
      </c>
    </row>
    <row r="166" spans="1:5" x14ac:dyDescent="0.35">
      <c r="A166" s="16" t="s">
        <v>338</v>
      </c>
      <c r="B166" s="339">
        <v>0</v>
      </c>
      <c r="C166" s="339">
        <v>0</v>
      </c>
      <c r="D166" s="339">
        <v>0</v>
      </c>
      <c r="E166" s="28">
        <f>SUM(B166:D166)</f>
        <v>0</v>
      </c>
    </row>
    <row r="167" spans="1:5" x14ac:dyDescent="0.35">
      <c r="A167" s="16" t="s">
        <v>242</v>
      </c>
      <c r="B167" s="339">
        <v>0</v>
      </c>
      <c r="C167" s="339">
        <v>0</v>
      </c>
      <c r="D167" s="339">
        <v>0</v>
      </c>
      <c r="E167" s="28">
        <f>SUM(B167:D167)</f>
        <v>0</v>
      </c>
    </row>
    <row r="168" spans="1:5" x14ac:dyDescent="0.35">
      <c r="A168" s="16" t="s">
        <v>361</v>
      </c>
      <c r="B168" s="339">
        <v>0</v>
      </c>
      <c r="C168" s="339">
        <v>0</v>
      </c>
      <c r="D168" s="339">
        <v>0</v>
      </c>
      <c r="E168" s="28">
        <f>SUM(B168:D168)</f>
        <v>0</v>
      </c>
    </row>
    <row r="169" spans="1:5" x14ac:dyDescent="0.35">
      <c r="A169" s="16" t="s">
        <v>288</v>
      </c>
      <c r="B169" s="339">
        <v>0</v>
      </c>
      <c r="C169" s="339">
        <v>0</v>
      </c>
      <c r="D169" s="339">
        <v>0</v>
      </c>
      <c r="E169" s="28">
        <f>SUM(B169:D169)</f>
        <v>0</v>
      </c>
    </row>
    <row r="170" spans="1:5" x14ac:dyDescent="0.35">
      <c r="A170" s="16" t="s">
        <v>289</v>
      </c>
      <c r="B170" s="339">
        <v>0</v>
      </c>
      <c r="C170" s="339">
        <v>0</v>
      </c>
      <c r="D170" s="339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364</v>
      </c>
      <c r="B172" s="48" t="s">
        <v>365</v>
      </c>
      <c r="C172" s="49" t="s">
        <v>366</v>
      </c>
      <c r="D172" s="16"/>
      <c r="E172" s="16"/>
    </row>
    <row r="173" spans="1:5" x14ac:dyDescent="0.35">
      <c r="A173" s="21" t="s">
        <v>367</v>
      </c>
      <c r="B173" s="339">
        <v>0</v>
      </c>
      <c r="C173" s="339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368</v>
      </c>
      <c r="B179" s="34"/>
      <c r="C179" s="34"/>
      <c r="D179" s="34"/>
      <c r="E179" s="34"/>
    </row>
    <row r="180" spans="1:5" x14ac:dyDescent="0.35">
      <c r="A180" s="41" t="s">
        <v>369</v>
      </c>
      <c r="B180" s="41"/>
      <c r="C180" s="41"/>
      <c r="D180" s="41"/>
      <c r="E180" s="41"/>
    </row>
    <row r="181" spans="1:5" x14ac:dyDescent="0.35">
      <c r="A181" s="16" t="s">
        <v>370</v>
      </c>
      <c r="B181" s="42" t="s">
        <v>300</v>
      </c>
      <c r="C181" s="337">
        <v>10838312</v>
      </c>
      <c r="D181" s="16"/>
      <c r="E181" s="16"/>
    </row>
    <row r="182" spans="1:5" x14ac:dyDescent="0.35">
      <c r="A182" s="16" t="s">
        <v>371</v>
      </c>
      <c r="B182" s="42" t="s">
        <v>300</v>
      </c>
      <c r="C182" s="337"/>
      <c r="D182" s="16"/>
      <c r="E182" s="16"/>
    </row>
    <row r="183" spans="1:5" x14ac:dyDescent="0.35">
      <c r="A183" s="21" t="s">
        <v>372</v>
      </c>
      <c r="B183" s="42" t="s">
        <v>300</v>
      </c>
      <c r="C183" s="337">
        <v>202623</v>
      </c>
      <c r="D183" s="16"/>
      <c r="E183" s="16"/>
    </row>
    <row r="184" spans="1:5" x14ac:dyDescent="0.35">
      <c r="A184" s="16" t="s">
        <v>373</v>
      </c>
      <c r="B184" s="42" t="s">
        <v>300</v>
      </c>
      <c r="C184" s="337">
        <v>13883</v>
      </c>
      <c r="D184" s="16"/>
      <c r="E184" s="16"/>
    </row>
    <row r="185" spans="1:5" x14ac:dyDescent="0.35">
      <c r="A185" s="16" t="s">
        <v>374</v>
      </c>
      <c r="B185" s="42" t="s">
        <v>300</v>
      </c>
      <c r="C185" s="337">
        <v>0</v>
      </c>
      <c r="D185" s="16"/>
      <c r="E185" s="16"/>
    </row>
    <row r="186" spans="1:5" x14ac:dyDescent="0.35">
      <c r="A186" s="16" t="s">
        <v>375</v>
      </c>
      <c r="B186" s="42" t="s">
        <v>300</v>
      </c>
      <c r="C186" s="337">
        <v>8169170</v>
      </c>
      <c r="D186" s="16"/>
      <c r="E186" s="16"/>
    </row>
    <row r="187" spans="1:5" x14ac:dyDescent="0.35">
      <c r="A187" s="16" t="s">
        <v>376</v>
      </c>
      <c r="B187" s="42" t="s">
        <v>300</v>
      </c>
      <c r="C187" s="337">
        <v>-44470</v>
      </c>
      <c r="D187" s="16"/>
      <c r="E187" s="16"/>
    </row>
    <row r="188" spans="1:5" x14ac:dyDescent="0.35">
      <c r="A188" s="16" t="s">
        <v>376</v>
      </c>
      <c r="B188" s="42" t="s">
        <v>300</v>
      </c>
      <c r="C188" s="337"/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19179518</v>
      </c>
      <c r="E189" s="16"/>
    </row>
    <row r="190" spans="1:5" x14ac:dyDescent="0.35">
      <c r="A190" s="41" t="s">
        <v>377</v>
      </c>
      <c r="B190" s="41"/>
      <c r="C190" s="41"/>
      <c r="D190" s="41"/>
      <c r="E190" s="41"/>
    </row>
    <row r="191" spans="1:5" x14ac:dyDescent="0.35">
      <c r="A191" s="16" t="s">
        <v>378</v>
      </c>
      <c r="B191" s="42" t="s">
        <v>300</v>
      </c>
      <c r="C191" s="337">
        <v>5733695</v>
      </c>
      <c r="D191" s="16"/>
      <c r="E191" s="16"/>
    </row>
    <row r="192" spans="1:5" x14ac:dyDescent="0.35">
      <c r="A192" s="16" t="s">
        <v>379</v>
      </c>
      <c r="B192" s="42" t="s">
        <v>300</v>
      </c>
      <c r="C192" s="337">
        <v>1556277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7289972</v>
      </c>
      <c r="E193" s="16"/>
    </row>
    <row r="194" spans="1:5" x14ac:dyDescent="0.35">
      <c r="A194" s="41" t="s">
        <v>380</v>
      </c>
      <c r="B194" s="41"/>
      <c r="C194" s="41"/>
      <c r="D194" s="41"/>
      <c r="E194" s="41"/>
    </row>
    <row r="195" spans="1:5" x14ac:dyDescent="0.35">
      <c r="A195" s="16" t="s">
        <v>381</v>
      </c>
      <c r="B195" s="42" t="s">
        <v>300</v>
      </c>
      <c r="C195" s="337">
        <v>0</v>
      </c>
      <c r="D195" s="16"/>
      <c r="E195" s="16"/>
    </row>
    <row r="196" spans="1:5" x14ac:dyDescent="0.35">
      <c r="A196" s="16" t="s">
        <v>382</v>
      </c>
      <c r="B196" s="42" t="s">
        <v>300</v>
      </c>
      <c r="C196" s="337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0</v>
      </c>
      <c r="E197" s="16"/>
    </row>
    <row r="198" spans="1:5" x14ac:dyDescent="0.35">
      <c r="A198" s="41" t="s">
        <v>383</v>
      </c>
      <c r="B198" s="41"/>
      <c r="C198" s="41"/>
      <c r="D198" s="41"/>
      <c r="E198" s="41"/>
    </row>
    <row r="199" spans="1:5" x14ac:dyDescent="0.35">
      <c r="A199" s="16" t="s">
        <v>384</v>
      </c>
      <c r="B199" s="42" t="s">
        <v>300</v>
      </c>
      <c r="C199" s="337">
        <v>0</v>
      </c>
      <c r="D199" s="16"/>
      <c r="E199" s="16"/>
    </row>
    <row r="200" spans="1:5" x14ac:dyDescent="0.35">
      <c r="A200" s="16" t="s">
        <v>385</v>
      </c>
      <c r="B200" s="42" t="s">
        <v>300</v>
      </c>
      <c r="C200" s="337">
        <v>6297741</v>
      </c>
      <c r="D200" s="16"/>
      <c r="E200" s="16"/>
    </row>
    <row r="201" spans="1:5" x14ac:dyDescent="0.35">
      <c r="A201" s="16" t="s">
        <v>159</v>
      </c>
      <c r="B201" s="42" t="s">
        <v>300</v>
      </c>
      <c r="C201" s="337">
        <v>8223322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14521063</v>
      </c>
      <c r="E202" s="16"/>
    </row>
    <row r="203" spans="1:5" x14ac:dyDescent="0.35">
      <c r="A203" s="41" t="s">
        <v>386</v>
      </c>
      <c r="B203" s="41"/>
      <c r="C203" s="41"/>
      <c r="D203" s="41"/>
      <c r="E203" s="41"/>
    </row>
    <row r="204" spans="1:5" x14ac:dyDescent="0.35">
      <c r="A204" s="16" t="s">
        <v>387</v>
      </c>
      <c r="B204" s="42" t="s">
        <v>300</v>
      </c>
      <c r="C204" s="337">
        <v>-278602</v>
      </c>
      <c r="D204" s="16"/>
      <c r="E204" s="16"/>
    </row>
    <row r="205" spans="1:5" x14ac:dyDescent="0.35">
      <c r="A205" s="16" t="s">
        <v>388</v>
      </c>
      <c r="B205" s="42" t="s">
        <v>300</v>
      </c>
      <c r="C205" s="337">
        <v>3069948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2791346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389</v>
      </c>
      <c r="B208" s="34"/>
      <c r="C208" s="34"/>
      <c r="D208" s="34"/>
      <c r="E208" s="34"/>
    </row>
    <row r="209" spans="1:5" x14ac:dyDescent="0.35">
      <c r="A209" s="45" t="s">
        <v>390</v>
      </c>
      <c r="B209" s="34"/>
      <c r="C209" s="34"/>
      <c r="D209" s="34"/>
      <c r="E209" s="34"/>
    </row>
    <row r="210" spans="1:5" x14ac:dyDescent="0.35">
      <c r="A210" s="22"/>
      <c r="B210" s="18" t="s">
        <v>391</v>
      </c>
      <c r="C210" s="17" t="s">
        <v>392</v>
      </c>
      <c r="D210" s="18" t="s">
        <v>393</v>
      </c>
      <c r="E210" s="18" t="s">
        <v>394</v>
      </c>
    </row>
    <row r="211" spans="1:5" x14ac:dyDescent="0.35">
      <c r="A211" s="16" t="s">
        <v>395</v>
      </c>
      <c r="B211" s="339">
        <v>37000000</v>
      </c>
      <c r="C211" s="337">
        <v>0</v>
      </c>
      <c r="D211" s="339">
        <v>0</v>
      </c>
      <c r="E211" s="28">
        <f t="shared" ref="E211:E219" si="22">SUM(B211:C211)-D211</f>
        <v>37000000</v>
      </c>
    </row>
    <row r="212" spans="1:5" x14ac:dyDescent="0.35">
      <c r="A212" s="16" t="s">
        <v>396</v>
      </c>
      <c r="B212" s="339">
        <v>8368987</v>
      </c>
      <c r="C212" s="337">
        <v>0</v>
      </c>
      <c r="D212" s="339">
        <v>0</v>
      </c>
      <c r="E212" s="28">
        <f t="shared" si="22"/>
        <v>8368987</v>
      </c>
    </row>
    <row r="213" spans="1:5" x14ac:dyDescent="0.35">
      <c r="A213" s="16" t="s">
        <v>397</v>
      </c>
      <c r="B213" s="339">
        <v>152736527</v>
      </c>
      <c r="C213" s="337">
        <v>16661</v>
      </c>
      <c r="D213" s="339">
        <v>0</v>
      </c>
      <c r="E213" s="28">
        <f t="shared" si="22"/>
        <v>152753188</v>
      </c>
    </row>
    <row r="214" spans="1:5" x14ac:dyDescent="0.35">
      <c r="A214" s="16" t="s">
        <v>398</v>
      </c>
      <c r="B214" s="339"/>
      <c r="C214" s="337">
        <v>0</v>
      </c>
      <c r="D214" s="339"/>
      <c r="E214" s="28">
        <f t="shared" si="22"/>
        <v>0</v>
      </c>
    </row>
    <row r="215" spans="1:5" x14ac:dyDescent="0.35">
      <c r="A215" s="16" t="s">
        <v>399</v>
      </c>
      <c r="B215" s="339">
        <v>10786839</v>
      </c>
      <c r="C215" s="337">
        <v>49949</v>
      </c>
      <c r="D215" s="339">
        <v>0</v>
      </c>
      <c r="E215" s="28">
        <f t="shared" si="22"/>
        <v>10836788</v>
      </c>
    </row>
    <row r="216" spans="1:5" x14ac:dyDescent="0.35">
      <c r="A216" s="16" t="s">
        <v>400</v>
      </c>
      <c r="B216" s="339">
        <v>123405301</v>
      </c>
      <c r="C216" s="337">
        <v>8438291</v>
      </c>
      <c r="D216" s="339">
        <v>0</v>
      </c>
      <c r="E216" s="28">
        <f t="shared" si="22"/>
        <v>131843592</v>
      </c>
    </row>
    <row r="217" spans="1:5" x14ac:dyDescent="0.35">
      <c r="A217" s="16" t="s">
        <v>401</v>
      </c>
      <c r="B217" s="339">
        <v>0</v>
      </c>
      <c r="C217" s="337">
        <v>-29001</v>
      </c>
      <c r="D217" s="339">
        <v>0</v>
      </c>
      <c r="E217" s="28">
        <f t="shared" si="22"/>
        <v>-29001</v>
      </c>
    </row>
    <row r="218" spans="1:5" x14ac:dyDescent="0.35">
      <c r="A218" s="16" t="s">
        <v>402</v>
      </c>
      <c r="B218" s="339"/>
      <c r="C218" s="337"/>
      <c r="D218" s="339"/>
      <c r="E218" s="28">
        <f t="shared" si="22"/>
        <v>0</v>
      </c>
    </row>
    <row r="219" spans="1:5" x14ac:dyDescent="0.35">
      <c r="A219" s="16" t="s">
        <v>403</v>
      </c>
      <c r="B219" s="339">
        <v>7389415</v>
      </c>
      <c r="C219" s="337">
        <v>-1873650</v>
      </c>
      <c r="D219" s="339">
        <v>0</v>
      </c>
      <c r="E219" s="28">
        <f t="shared" si="22"/>
        <v>5515765</v>
      </c>
    </row>
    <row r="220" spans="1:5" x14ac:dyDescent="0.35">
      <c r="A220" s="16" t="s">
        <v>230</v>
      </c>
      <c r="B220" s="28">
        <f>SUM(B211:B219)</f>
        <v>339687069</v>
      </c>
      <c r="C220" s="235">
        <f>SUM(C211:C219)</f>
        <v>6602250</v>
      </c>
      <c r="D220" s="28">
        <f>SUM(D211:D219)</f>
        <v>0</v>
      </c>
      <c r="E220" s="28">
        <f>SUM(E211:E219)</f>
        <v>346289319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404</v>
      </c>
      <c r="B222" s="45"/>
      <c r="C222" s="45"/>
      <c r="D222" s="45"/>
      <c r="E222" s="45"/>
    </row>
    <row r="223" spans="1:5" x14ac:dyDescent="0.35">
      <c r="A223" s="22"/>
      <c r="B223" s="18" t="s">
        <v>391</v>
      </c>
      <c r="C223" s="17" t="s">
        <v>392</v>
      </c>
      <c r="D223" s="18" t="s">
        <v>393</v>
      </c>
      <c r="E223" s="18" t="s">
        <v>394</v>
      </c>
    </row>
    <row r="224" spans="1:5" x14ac:dyDescent="0.35">
      <c r="A224" s="16" t="s">
        <v>395</v>
      </c>
      <c r="B224" s="51"/>
      <c r="C224" s="50"/>
      <c r="D224" s="51"/>
      <c r="E224" s="16"/>
    </row>
    <row r="225" spans="1:6" x14ac:dyDescent="0.35">
      <c r="A225" s="16" t="s">
        <v>396</v>
      </c>
      <c r="B225" s="339">
        <v>8216023</v>
      </c>
      <c r="C225" s="337">
        <v>82137</v>
      </c>
      <c r="D225" s="339">
        <v>0</v>
      </c>
      <c r="E225" s="28">
        <f t="shared" ref="E225:E232" si="23">SUM(B225:C225)-D225</f>
        <v>8298160</v>
      </c>
    </row>
    <row r="226" spans="1:6" x14ac:dyDescent="0.35">
      <c r="A226" s="16" t="s">
        <v>397</v>
      </c>
      <c r="B226" s="339">
        <v>100320378</v>
      </c>
      <c r="C226" s="337">
        <v>7655453</v>
      </c>
      <c r="D226" s="339">
        <v>0</v>
      </c>
      <c r="E226" s="28">
        <f t="shared" si="23"/>
        <v>107975831</v>
      </c>
    </row>
    <row r="227" spans="1:6" x14ac:dyDescent="0.35">
      <c r="A227" s="16" t="s">
        <v>398</v>
      </c>
      <c r="B227" s="339"/>
      <c r="C227" s="337"/>
      <c r="D227" s="339"/>
      <c r="E227" s="28">
        <f t="shared" si="23"/>
        <v>0</v>
      </c>
    </row>
    <row r="228" spans="1:6" x14ac:dyDescent="0.35">
      <c r="A228" s="16" t="s">
        <v>399</v>
      </c>
      <c r="B228" s="339">
        <v>5336698</v>
      </c>
      <c r="C228" s="337">
        <v>788827</v>
      </c>
      <c r="D228" s="339">
        <v>0</v>
      </c>
      <c r="E228" s="28">
        <f t="shared" si="23"/>
        <v>6125525</v>
      </c>
    </row>
    <row r="229" spans="1:6" x14ac:dyDescent="0.35">
      <c r="A229" s="16" t="s">
        <v>400</v>
      </c>
      <c r="B229" s="339">
        <v>106694902</v>
      </c>
      <c r="C229" s="337">
        <v>5886261</v>
      </c>
      <c r="D229" s="339">
        <v>0</v>
      </c>
      <c r="E229" s="28">
        <f t="shared" si="23"/>
        <v>112581163</v>
      </c>
    </row>
    <row r="230" spans="1:6" x14ac:dyDescent="0.35">
      <c r="A230" s="16" t="s">
        <v>401</v>
      </c>
      <c r="B230" s="339">
        <v>-2072</v>
      </c>
      <c r="C230" s="337">
        <v>-16226</v>
      </c>
      <c r="D230" s="339">
        <v>0</v>
      </c>
      <c r="E230" s="28">
        <f t="shared" si="23"/>
        <v>-18298</v>
      </c>
    </row>
    <row r="231" spans="1:6" x14ac:dyDescent="0.35">
      <c r="A231" s="16" t="s">
        <v>402</v>
      </c>
      <c r="B231" s="339"/>
      <c r="C231" s="337"/>
      <c r="D231" s="339"/>
      <c r="E231" s="28">
        <f t="shared" si="23"/>
        <v>0</v>
      </c>
    </row>
    <row r="232" spans="1:6" x14ac:dyDescent="0.35">
      <c r="A232" s="16" t="s">
        <v>403</v>
      </c>
      <c r="B232" s="339"/>
      <c r="C232" s="337"/>
      <c r="D232" s="339"/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220565929</v>
      </c>
      <c r="C233" s="235">
        <f>SUM(C224:C232)</f>
        <v>14396452</v>
      </c>
      <c r="D233" s="28">
        <f>SUM(D224:D232)</f>
        <v>0</v>
      </c>
      <c r="E233" s="28">
        <f>SUM(E224:E232)</f>
        <v>234962381</v>
      </c>
    </row>
    <row r="234" spans="1:6" x14ac:dyDescent="0.35">
      <c r="A234" s="16"/>
      <c r="B234" s="16"/>
      <c r="C234" s="23"/>
      <c r="D234" s="16"/>
      <c r="E234" s="16"/>
      <c r="F234" s="11">
        <f>E220-E233</f>
        <v>111326938</v>
      </c>
    </row>
    <row r="235" spans="1:6" x14ac:dyDescent="0.35">
      <c r="A235" s="34" t="s">
        <v>405</v>
      </c>
      <c r="B235" s="34"/>
      <c r="C235" s="34"/>
      <c r="D235" s="34"/>
      <c r="E235" s="34"/>
    </row>
    <row r="236" spans="1:6" x14ac:dyDescent="0.35">
      <c r="A236" s="34"/>
      <c r="B236" s="343" t="s">
        <v>406</v>
      </c>
      <c r="C236" s="343"/>
      <c r="D236" s="34"/>
      <c r="E236" s="34"/>
    </row>
    <row r="237" spans="1:6" x14ac:dyDescent="0.35">
      <c r="A237" s="52" t="s">
        <v>406</v>
      </c>
      <c r="B237" s="34"/>
      <c r="C237" s="337">
        <v>1913574</v>
      </c>
      <c r="D237" s="36">
        <f>C237</f>
        <v>1913574</v>
      </c>
      <c r="E237" s="34"/>
    </row>
    <row r="238" spans="1:6" x14ac:dyDescent="0.35">
      <c r="A238" s="41" t="s">
        <v>407</v>
      </c>
      <c r="B238" s="41"/>
      <c r="C238" s="41"/>
      <c r="D238" s="41"/>
      <c r="E238" s="41"/>
    </row>
    <row r="239" spans="1:6" x14ac:dyDescent="0.35">
      <c r="A239" s="16" t="s">
        <v>408</v>
      </c>
      <c r="B239" s="42" t="s">
        <v>300</v>
      </c>
      <c r="C239" s="337">
        <v>890046646</v>
      </c>
      <c r="D239" s="16"/>
      <c r="E239" s="16"/>
    </row>
    <row r="240" spans="1:6" x14ac:dyDescent="0.35">
      <c r="A240" s="16" t="s">
        <v>409</v>
      </c>
      <c r="B240" s="42" t="s">
        <v>300</v>
      </c>
      <c r="C240" s="337">
        <v>188364702</v>
      </c>
      <c r="D240" s="16"/>
      <c r="E240" s="16"/>
    </row>
    <row r="241" spans="1:5" x14ac:dyDescent="0.35">
      <c r="A241" s="16" t="s">
        <v>410</v>
      </c>
      <c r="B241" s="42" t="s">
        <v>300</v>
      </c>
      <c r="C241" s="337">
        <v>5582493</v>
      </c>
      <c r="D241" s="16"/>
      <c r="E241" s="16"/>
    </row>
    <row r="242" spans="1:5" x14ac:dyDescent="0.35">
      <c r="A242" s="16" t="s">
        <v>411</v>
      </c>
      <c r="B242" s="42" t="s">
        <v>300</v>
      </c>
      <c r="C242" s="337">
        <v>39001998</v>
      </c>
      <c r="D242" s="16"/>
      <c r="E242" s="16"/>
    </row>
    <row r="243" spans="1:5" x14ac:dyDescent="0.35">
      <c r="A243" s="16" t="s">
        <v>412</v>
      </c>
      <c r="B243" s="42" t="s">
        <v>300</v>
      </c>
      <c r="C243" s="337">
        <v>325563333</v>
      </c>
      <c r="D243" s="16"/>
      <c r="E243" s="16"/>
    </row>
    <row r="244" spans="1:5" x14ac:dyDescent="0.35">
      <c r="A244" s="16" t="s">
        <v>413</v>
      </c>
      <c r="B244" s="42" t="s">
        <v>300</v>
      </c>
      <c r="C244" s="337">
        <v>7406839.3000000007</v>
      </c>
      <c r="D244" s="16"/>
      <c r="E244" s="16"/>
    </row>
    <row r="245" spans="1:5" x14ac:dyDescent="0.35">
      <c r="A245" s="16" t="s">
        <v>414</v>
      </c>
      <c r="B245" s="16"/>
      <c r="C245" s="23"/>
      <c r="D245" s="28">
        <f>SUM(C239:C244)</f>
        <v>1455966011.3</v>
      </c>
      <c r="E245" s="16"/>
    </row>
    <row r="246" spans="1:5" x14ac:dyDescent="0.35">
      <c r="A246" s="41" t="s">
        <v>415</v>
      </c>
      <c r="B246" s="41"/>
      <c r="C246" s="41"/>
      <c r="D246" s="41"/>
      <c r="E246" s="41"/>
    </row>
    <row r="247" spans="1:5" x14ac:dyDescent="0.35">
      <c r="A247" s="22" t="s">
        <v>416</v>
      </c>
      <c r="B247" s="42" t="s">
        <v>300</v>
      </c>
      <c r="C247" s="337">
        <v>390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417</v>
      </c>
      <c r="B249" s="42" t="s">
        <v>300</v>
      </c>
      <c r="C249" s="337">
        <v>12179280</v>
      </c>
      <c r="D249" s="16"/>
      <c r="E249" s="16"/>
    </row>
    <row r="250" spans="1:5" x14ac:dyDescent="0.35">
      <c r="A250" s="22" t="s">
        <v>418</v>
      </c>
      <c r="B250" s="42" t="s">
        <v>300</v>
      </c>
      <c r="C250" s="337">
        <v>5095695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419</v>
      </c>
      <c r="B252" s="16"/>
      <c r="C252" s="23"/>
      <c r="D252" s="28">
        <f>SUM(C249:C251)</f>
        <v>17274975</v>
      </c>
      <c r="E252" s="16"/>
    </row>
    <row r="253" spans="1:5" x14ac:dyDescent="0.35">
      <c r="A253" s="41" t="s">
        <v>420</v>
      </c>
      <c r="B253" s="41"/>
      <c r="C253" s="41"/>
      <c r="D253" s="41"/>
      <c r="E253" s="41"/>
    </row>
    <row r="254" spans="1:5" x14ac:dyDescent="0.35">
      <c r="A254" s="16" t="s">
        <v>421</v>
      </c>
      <c r="B254" s="42" t="s">
        <v>300</v>
      </c>
      <c r="C254" s="337">
        <v>0</v>
      </c>
      <c r="D254" s="16"/>
      <c r="E254" s="16"/>
    </row>
    <row r="255" spans="1:5" x14ac:dyDescent="0.35">
      <c r="A255" s="16" t="s">
        <v>420</v>
      </c>
      <c r="B255" s="42" t="s">
        <v>300</v>
      </c>
      <c r="C255" s="337">
        <v>0</v>
      </c>
      <c r="D255" s="16"/>
      <c r="E255" s="16"/>
    </row>
    <row r="256" spans="1:5" x14ac:dyDescent="0.35">
      <c r="A256" s="16" t="s">
        <v>422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423</v>
      </c>
      <c r="B258" s="16"/>
      <c r="C258" s="23"/>
      <c r="D258" s="28">
        <f>D237+D245+D252+D256</f>
        <v>1475154560.3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424</v>
      </c>
      <c r="B264" s="34"/>
      <c r="C264" s="34"/>
      <c r="D264" s="34"/>
      <c r="E264" s="34"/>
    </row>
    <row r="265" spans="1:5" x14ac:dyDescent="0.35">
      <c r="A265" s="41" t="s">
        <v>425</v>
      </c>
      <c r="B265" s="41"/>
      <c r="C265" s="41"/>
      <c r="D265" s="41"/>
      <c r="E265" s="41"/>
    </row>
    <row r="266" spans="1:5" x14ac:dyDescent="0.35">
      <c r="A266" s="16" t="s">
        <v>426</v>
      </c>
      <c r="B266" s="42" t="s">
        <v>300</v>
      </c>
      <c r="C266" s="337">
        <v>213506712</v>
      </c>
      <c r="D266" s="16"/>
      <c r="E266" s="16"/>
    </row>
    <row r="267" spans="1:5" x14ac:dyDescent="0.35">
      <c r="A267" s="16" t="s">
        <v>427</v>
      </c>
      <c r="B267" s="42" t="s">
        <v>300</v>
      </c>
      <c r="C267" s="337"/>
      <c r="D267" s="16"/>
      <c r="E267" s="16"/>
    </row>
    <row r="268" spans="1:5" x14ac:dyDescent="0.35">
      <c r="A268" s="16" t="s">
        <v>428</v>
      </c>
      <c r="B268" s="42" t="s">
        <v>300</v>
      </c>
      <c r="C268" s="337">
        <v>214633099</v>
      </c>
      <c r="D268" s="16"/>
      <c r="E268" s="16"/>
    </row>
    <row r="269" spans="1:5" x14ac:dyDescent="0.35">
      <c r="A269" s="16" t="s">
        <v>429</v>
      </c>
      <c r="B269" s="42" t="s">
        <v>300</v>
      </c>
      <c r="C269" s="337">
        <v>124741170</v>
      </c>
      <c r="D269" s="16"/>
      <c r="E269" s="16"/>
    </row>
    <row r="270" spans="1:5" x14ac:dyDescent="0.35">
      <c r="A270" s="16" t="s">
        <v>430</v>
      </c>
      <c r="B270" s="42" t="s">
        <v>300</v>
      </c>
      <c r="C270" s="337"/>
      <c r="D270" s="16"/>
      <c r="E270" s="16"/>
    </row>
    <row r="271" spans="1:5" x14ac:dyDescent="0.35">
      <c r="A271" s="16" t="s">
        <v>431</v>
      </c>
      <c r="B271" s="42" t="s">
        <v>300</v>
      </c>
      <c r="C271" s="337">
        <v>7298200</v>
      </c>
      <c r="D271" s="16"/>
      <c r="E271" s="16"/>
    </row>
    <row r="272" spans="1:5" x14ac:dyDescent="0.35">
      <c r="A272" s="16" t="s">
        <v>432</v>
      </c>
      <c r="B272" s="42" t="s">
        <v>300</v>
      </c>
      <c r="C272" s="337"/>
      <c r="D272" s="16"/>
      <c r="E272" s="16"/>
    </row>
    <row r="273" spans="1:5" x14ac:dyDescent="0.35">
      <c r="A273" s="16" t="s">
        <v>433</v>
      </c>
      <c r="B273" s="42" t="s">
        <v>300</v>
      </c>
      <c r="C273" s="337">
        <v>15292478</v>
      </c>
      <c r="D273" s="16"/>
      <c r="E273" s="16"/>
    </row>
    <row r="274" spans="1:5" x14ac:dyDescent="0.35">
      <c r="A274" s="16" t="s">
        <v>434</v>
      </c>
      <c r="B274" s="42" t="s">
        <v>300</v>
      </c>
      <c r="C274" s="337">
        <v>15139</v>
      </c>
      <c r="D274" s="16"/>
      <c r="E274" s="16"/>
    </row>
    <row r="275" spans="1:5" x14ac:dyDescent="0.35">
      <c r="A275" s="16" t="s">
        <v>435</v>
      </c>
      <c r="B275" s="42" t="s">
        <v>300</v>
      </c>
      <c r="C275" s="337">
        <v>0</v>
      </c>
      <c r="D275" s="16"/>
      <c r="E275" s="16"/>
    </row>
    <row r="276" spans="1:5" x14ac:dyDescent="0.35">
      <c r="A276" s="16" t="s">
        <v>436</v>
      </c>
      <c r="B276" s="16"/>
      <c r="C276" s="23"/>
      <c r="D276" s="28">
        <f>SUM(C266:C268)-C269+SUM(C270:C275)</f>
        <v>326004458</v>
      </c>
      <c r="E276" s="16"/>
    </row>
    <row r="277" spans="1:5" x14ac:dyDescent="0.35">
      <c r="A277" s="41" t="s">
        <v>437</v>
      </c>
      <c r="B277" s="41"/>
      <c r="C277" s="41"/>
      <c r="D277" s="41"/>
      <c r="E277" s="41"/>
    </row>
    <row r="278" spans="1:5" x14ac:dyDescent="0.35">
      <c r="A278" s="16" t="s">
        <v>426</v>
      </c>
      <c r="B278" s="42" t="s">
        <v>300</v>
      </c>
      <c r="C278" s="337">
        <v>0</v>
      </c>
      <c r="D278" s="16"/>
      <c r="E278" s="16"/>
    </row>
    <row r="279" spans="1:5" x14ac:dyDescent="0.35">
      <c r="A279" s="16" t="s">
        <v>427</v>
      </c>
      <c r="B279" s="42" t="s">
        <v>300</v>
      </c>
      <c r="C279" s="337">
        <v>0</v>
      </c>
      <c r="D279" s="16"/>
      <c r="E279" s="16"/>
    </row>
    <row r="280" spans="1:5" x14ac:dyDescent="0.35">
      <c r="A280" s="16" t="s">
        <v>438</v>
      </c>
      <c r="B280" s="42" t="s">
        <v>300</v>
      </c>
      <c r="C280" s="337">
        <v>0</v>
      </c>
      <c r="D280" s="16"/>
      <c r="E280" s="16"/>
    </row>
    <row r="281" spans="1:5" x14ac:dyDescent="0.35">
      <c r="A281" s="16" t="s">
        <v>439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440</v>
      </c>
      <c r="B282" s="41"/>
      <c r="C282" s="41"/>
      <c r="D282" s="41"/>
      <c r="E282" s="41"/>
    </row>
    <row r="283" spans="1:5" x14ac:dyDescent="0.35">
      <c r="A283" s="16" t="s">
        <v>395</v>
      </c>
      <c r="B283" s="42" t="s">
        <v>300</v>
      </c>
      <c r="C283" s="337">
        <v>37000000</v>
      </c>
      <c r="D283" s="16"/>
      <c r="E283" s="16"/>
    </row>
    <row r="284" spans="1:5" x14ac:dyDescent="0.35">
      <c r="A284" s="16" t="s">
        <v>396</v>
      </c>
      <c r="B284" s="42" t="s">
        <v>300</v>
      </c>
      <c r="C284" s="337">
        <v>8368987</v>
      </c>
      <c r="D284" s="16"/>
      <c r="E284" s="16"/>
    </row>
    <row r="285" spans="1:5" x14ac:dyDescent="0.35">
      <c r="A285" s="16" t="s">
        <v>397</v>
      </c>
      <c r="B285" s="42" t="s">
        <v>300</v>
      </c>
      <c r="C285" s="337">
        <v>152753188</v>
      </c>
      <c r="D285" s="16"/>
      <c r="E285" s="16"/>
    </row>
    <row r="286" spans="1:5" x14ac:dyDescent="0.35">
      <c r="A286" s="16" t="s">
        <v>441</v>
      </c>
      <c r="B286" s="42" t="s">
        <v>300</v>
      </c>
      <c r="C286" s="337">
        <v>-29001</v>
      </c>
      <c r="D286" s="16"/>
      <c r="E286" s="16"/>
    </row>
    <row r="287" spans="1:5" x14ac:dyDescent="0.35">
      <c r="A287" s="16" t="s">
        <v>442</v>
      </c>
      <c r="B287" s="42" t="s">
        <v>300</v>
      </c>
      <c r="C287" s="337">
        <v>10836788</v>
      </c>
      <c r="D287" s="16"/>
      <c r="E287" s="16"/>
    </row>
    <row r="288" spans="1:5" x14ac:dyDescent="0.35">
      <c r="A288" s="16" t="s">
        <v>443</v>
      </c>
      <c r="B288" s="42" t="s">
        <v>300</v>
      </c>
      <c r="C288" s="337">
        <v>131843592</v>
      </c>
      <c r="D288" s="16"/>
      <c r="E288" s="16"/>
    </row>
    <row r="289" spans="1:5" x14ac:dyDescent="0.35">
      <c r="A289" s="16" t="s">
        <v>402</v>
      </c>
      <c r="B289" s="42" t="s">
        <v>300</v>
      </c>
      <c r="C289" s="337"/>
      <c r="D289" s="16"/>
      <c r="E289" s="16"/>
    </row>
    <row r="290" spans="1:5" x14ac:dyDescent="0.35">
      <c r="A290" s="16" t="s">
        <v>403</v>
      </c>
      <c r="B290" s="42" t="s">
        <v>300</v>
      </c>
      <c r="C290" s="337">
        <v>5515765</v>
      </c>
      <c r="D290" s="16"/>
      <c r="E290" s="16"/>
    </row>
    <row r="291" spans="1:5" x14ac:dyDescent="0.35">
      <c r="A291" s="16" t="s">
        <v>444</v>
      </c>
      <c r="B291" s="16"/>
      <c r="C291" s="23"/>
      <c r="D291" s="28">
        <f>SUM(C283:C290)</f>
        <v>346289319</v>
      </c>
      <c r="E291" s="16"/>
    </row>
    <row r="292" spans="1:5" x14ac:dyDescent="0.35">
      <c r="A292" s="16" t="s">
        <v>445</v>
      </c>
      <c r="B292" s="42" t="s">
        <v>300</v>
      </c>
      <c r="C292" s="337">
        <v>234962381</v>
      </c>
      <c r="D292" s="16"/>
      <c r="E292" s="16"/>
    </row>
    <row r="293" spans="1:5" x14ac:dyDescent="0.35">
      <c r="A293" s="16" t="s">
        <v>446</v>
      </c>
      <c r="B293" s="16"/>
      <c r="C293" s="23"/>
      <c r="D293" s="28">
        <f>D291-C292</f>
        <v>111326938</v>
      </c>
      <c r="E293" s="16"/>
    </row>
    <row r="294" spans="1:5" x14ac:dyDescent="0.35">
      <c r="A294" s="41" t="s">
        <v>447</v>
      </c>
      <c r="B294" s="41"/>
      <c r="C294" s="41"/>
      <c r="D294" s="41"/>
      <c r="E294" s="41"/>
    </row>
    <row r="295" spans="1:5" x14ac:dyDescent="0.35">
      <c r="A295" s="16" t="s">
        <v>448</v>
      </c>
      <c r="B295" s="42" t="s">
        <v>300</v>
      </c>
      <c r="C295" s="337">
        <v>0</v>
      </c>
      <c r="D295" s="16"/>
      <c r="E295" s="16"/>
    </row>
    <row r="296" spans="1:5" x14ac:dyDescent="0.35">
      <c r="A296" s="16" t="s">
        <v>449</v>
      </c>
      <c r="B296" s="42" t="s">
        <v>300</v>
      </c>
      <c r="C296" s="337">
        <v>0</v>
      </c>
      <c r="D296" s="16"/>
      <c r="E296" s="16"/>
    </row>
    <row r="297" spans="1:5" x14ac:dyDescent="0.35">
      <c r="A297" s="16" t="s">
        <v>450</v>
      </c>
      <c r="B297" s="42" t="s">
        <v>300</v>
      </c>
      <c r="C297" s="337">
        <v>0</v>
      </c>
      <c r="D297" s="16"/>
      <c r="E297" s="16"/>
    </row>
    <row r="298" spans="1:5" x14ac:dyDescent="0.35">
      <c r="A298" s="16" t="s">
        <v>438</v>
      </c>
      <c r="B298" s="42" t="s">
        <v>300</v>
      </c>
      <c r="C298" s="337">
        <v>33598878</v>
      </c>
      <c r="D298" s="16"/>
      <c r="E298" s="16"/>
    </row>
    <row r="299" spans="1:5" x14ac:dyDescent="0.35">
      <c r="A299" s="16" t="s">
        <v>451</v>
      </c>
      <c r="B299" s="16"/>
      <c r="C299" s="23"/>
      <c r="D299" s="28">
        <f>C295-C296+C297+C298</f>
        <v>33598878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452</v>
      </c>
      <c r="B301" s="41"/>
      <c r="C301" s="41"/>
      <c r="D301" s="41"/>
      <c r="E301" s="41"/>
    </row>
    <row r="302" spans="1:5" x14ac:dyDescent="0.35">
      <c r="A302" s="16" t="s">
        <v>453</v>
      </c>
      <c r="B302" s="42" t="s">
        <v>300</v>
      </c>
      <c r="C302" s="337">
        <v>0</v>
      </c>
      <c r="D302" s="16"/>
      <c r="E302" s="16"/>
    </row>
    <row r="303" spans="1:5" x14ac:dyDescent="0.35">
      <c r="A303" s="16" t="s">
        <v>454</v>
      </c>
      <c r="B303" s="42" t="s">
        <v>300</v>
      </c>
      <c r="C303" s="337">
        <v>0</v>
      </c>
      <c r="D303" s="16"/>
      <c r="E303" s="16"/>
    </row>
    <row r="304" spans="1:5" x14ac:dyDescent="0.35">
      <c r="A304" s="16" t="s">
        <v>455</v>
      </c>
      <c r="B304" s="42" t="s">
        <v>300</v>
      </c>
      <c r="C304" s="337">
        <v>0</v>
      </c>
      <c r="D304" s="16"/>
      <c r="E304" s="16"/>
    </row>
    <row r="305" spans="1:6" x14ac:dyDescent="0.35">
      <c r="A305" s="16" t="s">
        <v>456</v>
      </c>
      <c r="B305" s="42" t="s">
        <v>300</v>
      </c>
      <c r="C305" s="337">
        <v>0</v>
      </c>
      <c r="D305" s="16"/>
      <c r="E305" s="16"/>
    </row>
    <row r="306" spans="1:6" x14ac:dyDescent="0.35">
      <c r="A306" s="16" t="s">
        <v>457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458</v>
      </c>
      <c r="B308" s="16"/>
      <c r="C308" s="23"/>
      <c r="D308" s="28">
        <f>D276+D281+D293+D299+D306</f>
        <v>470930274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470930274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459</v>
      </c>
      <c r="B312" s="34"/>
      <c r="C312" s="34"/>
      <c r="D312" s="34"/>
      <c r="E312" s="34"/>
    </row>
    <row r="313" spans="1:6" x14ac:dyDescent="0.35">
      <c r="A313" s="41" t="s">
        <v>460</v>
      </c>
      <c r="B313" s="41"/>
      <c r="C313" s="41"/>
      <c r="D313" s="41"/>
      <c r="E313" s="41"/>
    </row>
    <row r="314" spans="1:6" x14ac:dyDescent="0.35">
      <c r="A314" s="16" t="s">
        <v>461</v>
      </c>
      <c r="B314" s="42" t="s">
        <v>300</v>
      </c>
      <c r="C314" s="337"/>
      <c r="D314" s="16"/>
      <c r="E314" s="16"/>
    </row>
    <row r="315" spans="1:6" x14ac:dyDescent="0.35">
      <c r="A315" s="16" t="s">
        <v>462</v>
      </c>
      <c r="B315" s="42" t="s">
        <v>300</v>
      </c>
      <c r="C315" s="337">
        <v>22054282</v>
      </c>
      <c r="D315" s="16"/>
      <c r="E315" s="16"/>
    </row>
    <row r="316" spans="1:6" x14ac:dyDescent="0.35">
      <c r="A316" s="16" t="s">
        <v>463</v>
      </c>
      <c r="B316" s="42" t="s">
        <v>300</v>
      </c>
      <c r="C316" s="337">
        <v>8014064</v>
      </c>
      <c r="D316" s="16"/>
      <c r="E316" s="16"/>
    </row>
    <row r="317" spans="1:6" x14ac:dyDescent="0.35">
      <c r="A317" s="16" t="s">
        <v>464</v>
      </c>
      <c r="B317" s="42" t="s">
        <v>300</v>
      </c>
      <c r="C317" s="337"/>
      <c r="D317" s="16"/>
      <c r="E317" s="16"/>
    </row>
    <row r="318" spans="1:6" x14ac:dyDescent="0.35">
      <c r="A318" s="16" t="s">
        <v>465</v>
      </c>
      <c r="B318" s="42" t="s">
        <v>300</v>
      </c>
      <c r="C318" s="337"/>
      <c r="D318" s="16"/>
      <c r="E318" s="16"/>
    </row>
    <row r="319" spans="1:6" x14ac:dyDescent="0.35">
      <c r="A319" s="16" t="s">
        <v>466</v>
      </c>
      <c r="B319" s="42" t="s">
        <v>300</v>
      </c>
      <c r="C319" s="337"/>
      <c r="D319" s="16"/>
      <c r="E319" s="16"/>
    </row>
    <row r="320" spans="1:6" x14ac:dyDescent="0.35">
      <c r="A320" s="16" t="s">
        <v>467</v>
      </c>
      <c r="B320" s="42" t="s">
        <v>300</v>
      </c>
      <c r="C320" s="337"/>
      <c r="D320" s="16"/>
      <c r="E320" s="16"/>
    </row>
    <row r="321" spans="1:5" x14ac:dyDescent="0.35">
      <c r="A321" s="16" t="s">
        <v>468</v>
      </c>
      <c r="B321" s="42" t="s">
        <v>300</v>
      </c>
      <c r="C321" s="337"/>
      <c r="D321" s="16"/>
      <c r="E321" s="16"/>
    </row>
    <row r="322" spans="1:5" x14ac:dyDescent="0.35">
      <c r="A322" s="16" t="s">
        <v>469</v>
      </c>
      <c r="B322" s="42" t="s">
        <v>300</v>
      </c>
      <c r="C322" s="337">
        <v>2471819</v>
      </c>
      <c r="D322" s="16"/>
      <c r="E322" s="16"/>
    </row>
    <row r="323" spans="1:5" x14ac:dyDescent="0.35">
      <c r="A323" s="16" t="s">
        <v>470</v>
      </c>
      <c r="B323" s="42" t="s">
        <v>300</v>
      </c>
      <c r="C323" s="337"/>
      <c r="D323" s="16"/>
      <c r="E323" s="16"/>
    </row>
    <row r="324" spans="1:5" x14ac:dyDescent="0.35">
      <c r="A324" s="16" t="s">
        <v>471</v>
      </c>
      <c r="B324" s="16"/>
      <c r="C324" s="23"/>
      <c r="D324" s="28">
        <f>SUM(C314:C323)</f>
        <v>32540165</v>
      </c>
      <c r="E324" s="16"/>
    </row>
    <row r="325" spans="1:5" x14ac:dyDescent="0.35">
      <c r="A325" s="41" t="s">
        <v>472</v>
      </c>
      <c r="B325" s="41"/>
      <c r="C325" s="41"/>
      <c r="D325" s="41"/>
      <c r="E325" s="41"/>
    </row>
    <row r="326" spans="1:5" x14ac:dyDescent="0.35">
      <c r="A326" s="16" t="s">
        <v>473</v>
      </c>
      <c r="B326" s="42" t="s">
        <v>300</v>
      </c>
      <c r="C326" s="337">
        <v>0</v>
      </c>
      <c r="D326" s="16"/>
      <c r="E326" s="16"/>
    </row>
    <row r="327" spans="1:5" x14ac:dyDescent="0.35">
      <c r="A327" s="16" t="s">
        <v>474</v>
      </c>
      <c r="B327" s="42" t="s">
        <v>300</v>
      </c>
      <c r="C327" s="337">
        <v>0</v>
      </c>
      <c r="D327" s="16"/>
      <c r="E327" s="16"/>
    </row>
    <row r="328" spans="1:5" x14ac:dyDescent="0.35">
      <c r="A328" s="16" t="s">
        <v>475</v>
      </c>
      <c r="B328" s="42" t="s">
        <v>300</v>
      </c>
      <c r="C328" s="337">
        <v>0</v>
      </c>
      <c r="D328" s="16"/>
      <c r="E328" s="16"/>
    </row>
    <row r="329" spans="1:5" x14ac:dyDescent="0.35">
      <c r="A329" s="16" t="s">
        <v>476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477</v>
      </c>
      <c r="B330" s="41"/>
      <c r="C330" s="41"/>
      <c r="D330" s="41"/>
      <c r="E330" s="41"/>
    </row>
    <row r="331" spans="1:5" x14ac:dyDescent="0.35">
      <c r="A331" s="16" t="s">
        <v>478</v>
      </c>
      <c r="B331" s="42" t="s">
        <v>300</v>
      </c>
      <c r="C331" s="337">
        <v>0</v>
      </c>
      <c r="D331" s="16"/>
      <c r="E331" s="16"/>
    </row>
    <row r="332" spans="1:5" x14ac:dyDescent="0.35">
      <c r="A332" s="16" t="s">
        <v>479</v>
      </c>
      <c r="B332" s="42" t="s">
        <v>300</v>
      </c>
      <c r="C332" s="337">
        <v>0</v>
      </c>
      <c r="D332" s="16"/>
      <c r="E332" s="16"/>
    </row>
    <row r="333" spans="1:5" x14ac:dyDescent="0.35">
      <c r="A333" s="16" t="s">
        <v>480</v>
      </c>
      <c r="B333" s="42" t="s">
        <v>300</v>
      </c>
      <c r="C333" s="337">
        <v>0</v>
      </c>
      <c r="D333" s="16"/>
      <c r="E333" s="16"/>
    </row>
    <row r="334" spans="1:5" x14ac:dyDescent="0.35">
      <c r="A334" s="22" t="s">
        <v>481</v>
      </c>
      <c r="B334" s="42" t="s">
        <v>300</v>
      </c>
      <c r="C334" s="337">
        <v>0</v>
      </c>
      <c r="D334" s="16"/>
      <c r="E334" s="16"/>
    </row>
    <row r="335" spans="1:5" x14ac:dyDescent="0.35">
      <c r="A335" s="16" t="s">
        <v>482</v>
      </c>
      <c r="B335" s="42" t="s">
        <v>300</v>
      </c>
      <c r="C335" s="337">
        <v>67722478</v>
      </c>
      <c r="D335" s="16"/>
      <c r="E335" s="16"/>
    </row>
    <row r="336" spans="1:5" x14ac:dyDescent="0.35">
      <c r="A336" s="22" t="s">
        <v>483</v>
      </c>
      <c r="B336" s="42" t="s">
        <v>300</v>
      </c>
      <c r="C336" s="337">
        <v>0</v>
      </c>
      <c r="D336" s="16"/>
      <c r="E336" s="16"/>
    </row>
    <row r="337" spans="1:5" x14ac:dyDescent="0.35">
      <c r="A337" s="22" t="s">
        <v>484</v>
      </c>
      <c r="B337" s="42" t="s">
        <v>300</v>
      </c>
      <c r="C337" s="340">
        <v>0</v>
      </c>
      <c r="D337" s="16"/>
      <c r="E337" s="16"/>
    </row>
    <row r="338" spans="1:5" x14ac:dyDescent="0.35">
      <c r="A338" s="16" t="s">
        <v>485</v>
      </c>
      <c r="B338" s="42" t="s">
        <v>300</v>
      </c>
      <c r="C338" s="337">
        <v>2495771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70218249</v>
      </c>
      <c r="E339" s="16"/>
    </row>
    <row r="340" spans="1:5" x14ac:dyDescent="0.35">
      <c r="A340" s="16" t="s">
        <v>486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487</v>
      </c>
      <c r="B341" s="16"/>
      <c r="C341" s="23"/>
      <c r="D341" s="28">
        <f>D339-D340</f>
        <v>70218249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488</v>
      </c>
      <c r="B343" s="42" t="s">
        <v>300</v>
      </c>
      <c r="C343" s="341">
        <v>368171861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489</v>
      </c>
      <c r="B345" s="42" t="s">
        <v>300</v>
      </c>
      <c r="C345" s="338">
        <v>0</v>
      </c>
      <c r="D345" s="16"/>
      <c r="E345" s="16"/>
    </row>
    <row r="346" spans="1:5" x14ac:dyDescent="0.35">
      <c r="A346" s="16" t="s">
        <v>490</v>
      </c>
      <c r="B346" s="42" t="s">
        <v>300</v>
      </c>
      <c r="C346" s="338">
        <v>0</v>
      </c>
      <c r="D346" s="16"/>
      <c r="E346" s="16"/>
    </row>
    <row r="347" spans="1:5" x14ac:dyDescent="0.35">
      <c r="A347" s="16" t="s">
        <v>491</v>
      </c>
      <c r="B347" s="42" t="s">
        <v>300</v>
      </c>
      <c r="C347" s="338">
        <v>0</v>
      </c>
      <c r="D347" s="16"/>
      <c r="E347" s="16"/>
    </row>
    <row r="348" spans="1:5" x14ac:dyDescent="0.35">
      <c r="A348" s="16" t="s">
        <v>492</v>
      </c>
      <c r="B348" s="42" t="s">
        <v>300</v>
      </c>
      <c r="C348" s="338">
        <v>0</v>
      </c>
      <c r="D348" s="16"/>
      <c r="E348" s="16"/>
    </row>
    <row r="349" spans="1:5" x14ac:dyDescent="0.35">
      <c r="A349" s="16" t="s">
        <v>493</v>
      </c>
      <c r="B349" s="42" t="s">
        <v>300</v>
      </c>
      <c r="C349" s="338">
        <v>0</v>
      </c>
      <c r="D349" s="16"/>
      <c r="E349" s="16"/>
    </row>
    <row r="350" spans="1:5" x14ac:dyDescent="0.35">
      <c r="A350" s="16" t="s">
        <v>494</v>
      </c>
      <c r="B350" s="16"/>
      <c r="C350" s="23"/>
      <c r="D350" s="28">
        <f>D324+D329+D341+C343+C347+C348</f>
        <v>470930275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495</v>
      </c>
      <c r="B352" s="16"/>
      <c r="C352" s="23"/>
      <c r="D352" s="28">
        <f>D308</f>
        <v>470930274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496</v>
      </c>
      <c r="B356" s="34"/>
      <c r="C356" s="34"/>
      <c r="D356" s="34"/>
      <c r="E356" s="34"/>
    </row>
    <row r="357" spans="1:5" x14ac:dyDescent="0.35">
      <c r="A357" s="41" t="s">
        <v>497</v>
      </c>
      <c r="B357" s="41"/>
      <c r="C357" s="41"/>
      <c r="D357" s="41"/>
      <c r="E357" s="41"/>
    </row>
    <row r="358" spans="1:5" x14ac:dyDescent="0.35">
      <c r="A358" s="16" t="s">
        <v>498</v>
      </c>
      <c r="B358" s="42" t="s">
        <v>300</v>
      </c>
      <c r="C358" s="338">
        <v>1501319211</v>
      </c>
      <c r="D358" s="16"/>
      <c r="E358" s="16"/>
    </row>
    <row r="359" spans="1:5" x14ac:dyDescent="0.35">
      <c r="A359" s="16" t="s">
        <v>499</v>
      </c>
      <c r="B359" s="42" t="s">
        <v>300</v>
      </c>
      <c r="C359" s="338">
        <v>510631201</v>
      </c>
      <c r="D359" s="16"/>
      <c r="E359" s="16"/>
    </row>
    <row r="360" spans="1:5" x14ac:dyDescent="0.35">
      <c r="A360" s="16" t="s">
        <v>500</v>
      </c>
      <c r="B360" s="16"/>
      <c r="C360" s="23"/>
      <c r="D360" s="28">
        <f>SUM(C358:C359)</f>
        <v>2011950412</v>
      </c>
      <c r="E360" s="16"/>
    </row>
    <row r="361" spans="1:5" x14ac:dyDescent="0.35">
      <c r="A361" s="41" t="s">
        <v>501</v>
      </c>
      <c r="B361" s="41"/>
      <c r="C361" s="41"/>
      <c r="D361" s="41"/>
      <c r="E361" s="41"/>
    </row>
    <row r="362" spans="1:5" x14ac:dyDescent="0.35">
      <c r="A362" s="16" t="s">
        <v>406</v>
      </c>
      <c r="B362" s="41"/>
      <c r="C362" s="337">
        <v>1913574</v>
      </c>
      <c r="D362" s="16"/>
      <c r="E362" s="41"/>
    </row>
    <row r="363" spans="1:5" x14ac:dyDescent="0.35">
      <c r="A363" s="16" t="s">
        <v>502</v>
      </c>
      <c r="B363" s="42" t="s">
        <v>300</v>
      </c>
      <c r="C363" s="337">
        <v>1455966011</v>
      </c>
      <c r="D363" s="16"/>
      <c r="E363" s="16"/>
    </row>
    <row r="364" spans="1:5" x14ac:dyDescent="0.35">
      <c r="A364" s="16" t="s">
        <v>503</v>
      </c>
      <c r="B364" s="42" t="s">
        <v>300</v>
      </c>
      <c r="C364" s="337">
        <v>17274975</v>
      </c>
      <c r="D364" s="16"/>
      <c r="E364" s="16"/>
    </row>
    <row r="365" spans="1:5" x14ac:dyDescent="0.35">
      <c r="A365" s="16" t="s">
        <v>504</v>
      </c>
      <c r="B365" s="42" t="s">
        <v>300</v>
      </c>
      <c r="C365" s="337">
        <v>0</v>
      </c>
      <c r="D365" s="16"/>
      <c r="E365" s="16"/>
    </row>
    <row r="366" spans="1:5" x14ac:dyDescent="0.35">
      <c r="A366" s="16" t="s">
        <v>423</v>
      </c>
      <c r="B366" s="16"/>
      <c r="C366" s="23"/>
      <c r="D366" s="28">
        <f>SUM(C362:C365)</f>
        <v>1475154560</v>
      </c>
      <c r="E366" s="16"/>
    </row>
    <row r="367" spans="1:5" x14ac:dyDescent="0.35">
      <c r="A367" s="16" t="s">
        <v>505</v>
      </c>
      <c r="B367" s="16"/>
      <c r="C367" s="23"/>
      <c r="D367" s="28">
        <f>D360-D366</f>
        <v>536795852</v>
      </c>
      <c r="E367" s="16"/>
    </row>
    <row r="368" spans="1:5" x14ac:dyDescent="0.35">
      <c r="A368" s="54" t="s">
        <v>506</v>
      </c>
      <c r="B368" s="41"/>
      <c r="C368" s="41"/>
      <c r="D368" s="41"/>
      <c r="E368" s="41"/>
    </row>
    <row r="369" spans="1:6" x14ac:dyDescent="0.35">
      <c r="A369" s="28" t="s">
        <v>507</v>
      </c>
      <c r="B369" s="16"/>
      <c r="C369" s="16"/>
      <c r="D369" s="16"/>
      <c r="E369" s="16"/>
    </row>
    <row r="370" spans="1:6" x14ac:dyDescent="0.35">
      <c r="A370" s="55" t="s">
        <v>508</v>
      </c>
      <c r="B370" s="36" t="s">
        <v>300</v>
      </c>
      <c r="C370" s="337">
        <v>1636071</v>
      </c>
      <c r="D370" s="28">
        <v>0</v>
      </c>
      <c r="E370" s="28"/>
    </row>
    <row r="371" spans="1:6" x14ac:dyDescent="0.35">
      <c r="A371" s="55" t="s">
        <v>509</v>
      </c>
      <c r="B371" s="36" t="s">
        <v>300</v>
      </c>
      <c r="C371" s="337">
        <v>449903</v>
      </c>
      <c r="D371" s="28">
        <v>0</v>
      </c>
      <c r="E371" s="28"/>
    </row>
    <row r="372" spans="1:6" x14ac:dyDescent="0.35">
      <c r="A372" s="55" t="s">
        <v>510</v>
      </c>
      <c r="B372" s="36" t="s">
        <v>300</v>
      </c>
      <c r="C372" s="337">
        <v>0</v>
      </c>
      <c r="D372" s="28">
        <v>0</v>
      </c>
      <c r="E372" s="28"/>
    </row>
    <row r="373" spans="1:6" x14ac:dyDescent="0.35">
      <c r="A373" s="55" t="s">
        <v>511</v>
      </c>
      <c r="B373" s="36" t="s">
        <v>300</v>
      </c>
      <c r="C373" s="337"/>
      <c r="D373" s="28">
        <v>0</v>
      </c>
      <c r="E373" s="28"/>
    </row>
    <row r="374" spans="1:6" x14ac:dyDescent="0.35">
      <c r="A374" s="55" t="s">
        <v>512</v>
      </c>
      <c r="B374" s="36" t="s">
        <v>300</v>
      </c>
      <c r="C374" s="337">
        <v>0</v>
      </c>
      <c r="D374" s="28">
        <v>0</v>
      </c>
      <c r="E374" s="28"/>
    </row>
    <row r="375" spans="1:6" x14ac:dyDescent="0.35">
      <c r="A375" s="55" t="s">
        <v>513</v>
      </c>
      <c r="B375" s="36" t="s">
        <v>300</v>
      </c>
      <c r="C375" s="337">
        <v>1371709</v>
      </c>
      <c r="D375" s="28">
        <v>0</v>
      </c>
      <c r="E375" s="28"/>
    </row>
    <row r="376" spans="1:6" x14ac:dyDescent="0.35">
      <c r="A376" s="55" t="s">
        <v>514</v>
      </c>
      <c r="B376" s="36" t="s">
        <v>300</v>
      </c>
      <c r="C376" s="337"/>
      <c r="D376" s="28">
        <v>0</v>
      </c>
      <c r="E376" s="28"/>
    </row>
    <row r="377" spans="1:6" x14ac:dyDescent="0.35">
      <c r="A377" s="55" t="s">
        <v>515</v>
      </c>
      <c r="B377" s="36" t="s">
        <v>300</v>
      </c>
      <c r="C377" s="337">
        <v>0</v>
      </c>
      <c r="D377" s="28">
        <v>0</v>
      </c>
      <c r="E377" s="28"/>
    </row>
    <row r="378" spans="1:6" x14ac:dyDescent="0.35">
      <c r="A378" s="55" t="s">
        <v>516</v>
      </c>
      <c r="B378" s="36" t="s">
        <v>300</v>
      </c>
      <c r="C378" s="337">
        <v>524088</v>
      </c>
      <c r="D378" s="28">
        <v>0</v>
      </c>
      <c r="E378" s="28"/>
    </row>
    <row r="379" spans="1:6" x14ac:dyDescent="0.35">
      <c r="A379" s="55" t="s">
        <v>517</v>
      </c>
      <c r="B379" s="36" t="s">
        <v>300</v>
      </c>
      <c r="C379" s="337">
        <v>1415797</v>
      </c>
      <c r="D379" s="28">
        <v>0</v>
      </c>
      <c r="E379" s="28"/>
    </row>
    <row r="380" spans="1:6" x14ac:dyDescent="0.35">
      <c r="A380" s="55" t="s">
        <v>518</v>
      </c>
      <c r="B380" s="36" t="s">
        <v>300</v>
      </c>
      <c r="C380" s="342">
        <v>3616703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519</v>
      </c>
      <c r="B381" s="42"/>
      <c r="C381" s="42"/>
      <c r="D381" s="28">
        <f>SUM(C370:C380)</f>
        <v>9014271</v>
      </c>
      <c r="E381" s="28"/>
      <c r="F381" s="56"/>
    </row>
    <row r="382" spans="1:6" x14ac:dyDescent="0.35">
      <c r="A382" s="52" t="s">
        <v>520</v>
      </c>
      <c r="B382" s="42" t="s">
        <v>300</v>
      </c>
      <c r="C382" s="337">
        <v>0</v>
      </c>
      <c r="D382" s="28">
        <v>0</v>
      </c>
      <c r="E382" s="16"/>
    </row>
    <row r="383" spans="1:6" x14ac:dyDescent="0.35">
      <c r="A383" s="16" t="s">
        <v>521</v>
      </c>
      <c r="B383" s="16"/>
      <c r="C383" s="23"/>
      <c r="D383" s="28">
        <f>D381+C382</f>
        <v>9014271</v>
      </c>
      <c r="E383" s="16"/>
    </row>
    <row r="384" spans="1:6" x14ac:dyDescent="0.35">
      <c r="A384" s="16" t="s">
        <v>522</v>
      </c>
      <c r="B384" s="16"/>
      <c r="C384" s="23"/>
      <c r="D384" s="28">
        <f>D367+D383</f>
        <v>545810123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523</v>
      </c>
      <c r="B388" s="41"/>
      <c r="C388" s="41"/>
      <c r="D388" s="41"/>
      <c r="E388" s="41"/>
    </row>
    <row r="389" spans="1:5" x14ac:dyDescent="0.35">
      <c r="A389" s="16" t="s">
        <v>524</v>
      </c>
      <c r="B389" s="42" t="s">
        <v>300</v>
      </c>
      <c r="C389" s="337">
        <v>147660835</v>
      </c>
      <c r="D389" s="16"/>
      <c r="E389" s="16"/>
    </row>
    <row r="390" spans="1:5" x14ac:dyDescent="0.35">
      <c r="A390" s="16" t="s">
        <v>11</v>
      </c>
      <c r="B390" s="42" t="s">
        <v>300</v>
      </c>
      <c r="C390" s="337">
        <v>19179518</v>
      </c>
      <c r="D390" s="16"/>
      <c r="E390" s="16"/>
    </row>
    <row r="391" spans="1:5" x14ac:dyDescent="0.35">
      <c r="A391" s="16" t="s">
        <v>265</v>
      </c>
      <c r="B391" s="42" t="s">
        <v>300</v>
      </c>
      <c r="C391" s="337">
        <v>12708702</v>
      </c>
      <c r="D391" s="16"/>
      <c r="E391" s="16"/>
    </row>
    <row r="392" spans="1:5" x14ac:dyDescent="0.35">
      <c r="A392" s="16" t="s">
        <v>525</v>
      </c>
      <c r="B392" s="42" t="s">
        <v>300</v>
      </c>
      <c r="C392" s="337">
        <v>103335513</v>
      </c>
      <c r="D392" s="16"/>
      <c r="E392" s="16"/>
    </row>
    <row r="393" spans="1:5" x14ac:dyDescent="0.35">
      <c r="A393" s="16" t="s">
        <v>526</v>
      </c>
      <c r="B393" s="42" t="s">
        <v>300</v>
      </c>
      <c r="C393" s="337"/>
      <c r="D393" s="16"/>
      <c r="E393" s="16"/>
    </row>
    <row r="394" spans="1:5" x14ac:dyDescent="0.35">
      <c r="A394" s="16" t="s">
        <v>527</v>
      </c>
      <c r="B394" s="42" t="s">
        <v>300</v>
      </c>
      <c r="C394" s="337">
        <v>40460093</v>
      </c>
      <c r="D394" s="16"/>
      <c r="E394" s="16"/>
    </row>
    <row r="395" spans="1:5" x14ac:dyDescent="0.35">
      <c r="A395" s="16" t="s">
        <v>16</v>
      </c>
      <c r="B395" s="42" t="s">
        <v>300</v>
      </c>
      <c r="C395" s="337">
        <v>14381259</v>
      </c>
      <c r="D395" s="16"/>
      <c r="E395" s="16"/>
    </row>
    <row r="396" spans="1:5" x14ac:dyDescent="0.35">
      <c r="A396" s="16" t="s">
        <v>528</v>
      </c>
      <c r="B396" s="42" t="s">
        <v>300</v>
      </c>
      <c r="C396" s="337">
        <v>7289972</v>
      </c>
      <c r="D396" s="16"/>
      <c r="E396" s="16"/>
    </row>
    <row r="397" spans="1:5" x14ac:dyDescent="0.35">
      <c r="A397" s="16" t="s">
        <v>529</v>
      </c>
      <c r="B397" s="42" t="s">
        <v>300</v>
      </c>
      <c r="C397" s="337"/>
      <c r="D397" s="16"/>
      <c r="E397" s="16"/>
    </row>
    <row r="398" spans="1:5" x14ac:dyDescent="0.35">
      <c r="A398" s="16" t="s">
        <v>530</v>
      </c>
      <c r="B398" s="42" t="s">
        <v>300</v>
      </c>
      <c r="C398" s="337"/>
      <c r="D398" s="16"/>
      <c r="E398" s="16"/>
    </row>
    <row r="399" spans="1:5" x14ac:dyDescent="0.35">
      <c r="A399" s="16" t="s">
        <v>531</v>
      </c>
      <c r="B399" s="42" t="s">
        <v>300</v>
      </c>
      <c r="C399" s="337">
        <v>2791346</v>
      </c>
      <c r="D399" s="16"/>
      <c r="E399" s="16"/>
    </row>
    <row r="400" spans="1:5" x14ac:dyDescent="0.35">
      <c r="A400" s="28" t="s">
        <v>532</v>
      </c>
      <c r="B400" s="16"/>
      <c r="C400" s="16"/>
      <c r="D400" s="16"/>
      <c r="E400" s="16"/>
    </row>
    <row r="401" spans="1:9" x14ac:dyDescent="0.35">
      <c r="A401" s="29" t="s">
        <v>271</v>
      </c>
      <c r="B401" s="36" t="s">
        <v>300</v>
      </c>
      <c r="C401" s="337">
        <v>1829226</v>
      </c>
      <c r="D401" s="28">
        <v>0</v>
      </c>
      <c r="E401" s="28"/>
    </row>
    <row r="402" spans="1:9" x14ac:dyDescent="0.35">
      <c r="A402" s="29" t="s">
        <v>272</v>
      </c>
      <c r="B402" s="36" t="s">
        <v>300</v>
      </c>
      <c r="C402" s="337">
        <v>27722982</v>
      </c>
      <c r="D402" s="28">
        <v>0</v>
      </c>
      <c r="E402" s="28"/>
    </row>
    <row r="403" spans="1:9" x14ac:dyDescent="0.35">
      <c r="A403" s="29" t="s">
        <v>533</v>
      </c>
      <c r="B403" s="36" t="s">
        <v>300</v>
      </c>
      <c r="C403" s="337">
        <v>598518</v>
      </c>
      <c r="D403" s="28">
        <v>0</v>
      </c>
      <c r="E403" s="28"/>
    </row>
    <row r="404" spans="1:9" x14ac:dyDescent="0.35">
      <c r="A404" s="29" t="s">
        <v>274</v>
      </c>
      <c r="B404" s="36" t="s">
        <v>300</v>
      </c>
      <c r="C404" s="337">
        <v>0</v>
      </c>
      <c r="D404" s="28">
        <v>0</v>
      </c>
      <c r="E404" s="28"/>
    </row>
    <row r="405" spans="1:9" x14ac:dyDescent="0.35">
      <c r="A405" s="29" t="s">
        <v>275</v>
      </c>
      <c r="B405" s="36" t="s">
        <v>300</v>
      </c>
      <c r="C405" s="337">
        <v>1246358</v>
      </c>
      <c r="D405" s="28">
        <v>0</v>
      </c>
      <c r="E405" s="28"/>
    </row>
    <row r="406" spans="1:9" x14ac:dyDescent="0.35">
      <c r="A406" s="29" t="s">
        <v>276</v>
      </c>
      <c r="B406" s="36" t="s">
        <v>300</v>
      </c>
      <c r="C406" s="337">
        <v>116603</v>
      </c>
      <c r="D406" s="28">
        <v>0</v>
      </c>
      <c r="E406" s="28"/>
    </row>
    <row r="407" spans="1:9" x14ac:dyDescent="0.35">
      <c r="A407" s="29" t="s">
        <v>277</v>
      </c>
      <c r="B407" s="36" t="s">
        <v>300</v>
      </c>
      <c r="C407" s="337"/>
      <c r="D407" s="28">
        <v>0</v>
      </c>
      <c r="E407" s="28"/>
    </row>
    <row r="408" spans="1:9" x14ac:dyDescent="0.35">
      <c r="A408" s="29" t="s">
        <v>278</v>
      </c>
      <c r="B408" s="36" t="s">
        <v>300</v>
      </c>
      <c r="C408" s="337">
        <v>8084214</v>
      </c>
      <c r="D408" s="28">
        <v>0</v>
      </c>
      <c r="E408" s="28"/>
    </row>
    <row r="409" spans="1:9" x14ac:dyDescent="0.35">
      <c r="A409" s="29" t="s">
        <v>279</v>
      </c>
      <c r="B409" s="36" t="s">
        <v>300</v>
      </c>
      <c r="C409" s="337">
        <v>142934602</v>
      </c>
      <c r="D409" s="28">
        <v>0</v>
      </c>
      <c r="E409" s="28"/>
    </row>
    <row r="410" spans="1:9" x14ac:dyDescent="0.35">
      <c r="A410" s="29" t="s">
        <v>280</v>
      </c>
      <c r="B410" s="36" t="s">
        <v>300</v>
      </c>
      <c r="C410" s="337">
        <v>158727</v>
      </c>
      <c r="D410" s="28">
        <v>0</v>
      </c>
      <c r="E410" s="28"/>
    </row>
    <row r="411" spans="1:9" x14ac:dyDescent="0.35">
      <c r="A411" s="29" t="s">
        <v>281</v>
      </c>
      <c r="B411" s="36" t="s">
        <v>300</v>
      </c>
      <c r="C411" s="337">
        <v>240628</v>
      </c>
      <c r="D411" s="28">
        <v>0</v>
      </c>
      <c r="E411" s="28"/>
    </row>
    <row r="412" spans="1:9" x14ac:dyDescent="0.35">
      <c r="A412" s="29" t="s">
        <v>282</v>
      </c>
      <c r="B412" s="36" t="s">
        <v>300</v>
      </c>
      <c r="C412" s="337">
        <v>13924859</v>
      </c>
      <c r="D412" s="28">
        <v>0</v>
      </c>
      <c r="E412" s="28"/>
    </row>
    <row r="413" spans="1:9" x14ac:dyDescent="0.35">
      <c r="A413" s="29" t="s">
        <v>283</v>
      </c>
      <c r="B413" s="36" t="s">
        <v>300</v>
      </c>
      <c r="C413" s="337">
        <v>2380123</v>
      </c>
      <c r="D413" s="28">
        <v>0</v>
      </c>
      <c r="E413" s="28"/>
    </row>
    <row r="414" spans="1:9" x14ac:dyDescent="0.35">
      <c r="A414" s="29" t="s">
        <v>284</v>
      </c>
      <c r="B414" s="36" t="s">
        <v>300</v>
      </c>
      <c r="C414" s="342">
        <v>572470</v>
      </c>
      <c r="D414" s="28">
        <v>0</v>
      </c>
      <c r="E414" s="215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f>SUM(C401:C414)</f>
        <v>199809310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f>SUM(C389:C399,D415)</f>
        <v>547616548</v>
      </c>
      <c r="E416" s="28"/>
    </row>
    <row r="417" spans="1:13" x14ac:dyDescent="0.35">
      <c r="A417" s="28" t="s">
        <v>536</v>
      </c>
      <c r="B417" s="16"/>
      <c r="C417" s="23"/>
      <c r="D417" s="28">
        <f>D384-D416</f>
        <v>-1806425</v>
      </c>
      <c r="E417" s="28"/>
    </row>
    <row r="418" spans="1:13" x14ac:dyDescent="0.35">
      <c r="A418" s="28" t="s">
        <v>537</v>
      </c>
      <c r="B418" s="16"/>
      <c r="C418" s="342">
        <v>0</v>
      </c>
      <c r="D418" s="28">
        <v>0</v>
      </c>
      <c r="E418" s="28"/>
    </row>
    <row r="419" spans="1:13" x14ac:dyDescent="0.35">
      <c r="A419" s="55" t="s">
        <v>538</v>
      </c>
      <c r="B419" s="42" t="s">
        <v>300</v>
      </c>
      <c r="C419" s="337">
        <v>449903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f>SUM(C418:C419)</f>
        <v>449903</v>
      </c>
      <c r="E420" s="28"/>
      <c r="F420" s="11">
        <f>D420-C399</f>
        <v>-2341443</v>
      </c>
    </row>
    <row r="421" spans="1:13" x14ac:dyDescent="0.35">
      <c r="A421" s="28" t="s">
        <v>540</v>
      </c>
      <c r="B421" s="16"/>
      <c r="C421" s="23"/>
      <c r="D421" s="28">
        <f>D417+D420</f>
        <v>-1356522</v>
      </c>
      <c r="E421" s="28"/>
      <c r="F421" s="59"/>
    </row>
    <row r="422" spans="1:13" x14ac:dyDescent="0.35">
      <c r="A422" s="28" t="s">
        <v>541</v>
      </c>
      <c r="B422" s="42" t="s">
        <v>300</v>
      </c>
      <c r="C422" s="337">
        <v>0</v>
      </c>
      <c r="D422" s="28">
        <v>0</v>
      </c>
      <c r="E422" s="16"/>
    </row>
    <row r="423" spans="1:13" x14ac:dyDescent="0.35">
      <c r="A423" s="16" t="s">
        <v>542</v>
      </c>
      <c r="B423" s="42" t="s">
        <v>300</v>
      </c>
      <c r="C423" s="337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f>D421+C422-C423</f>
        <v>-1356522</v>
      </c>
      <c r="E424" s="16"/>
    </row>
    <row r="426" spans="1:13" ht="30" customHeight="1" x14ac:dyDescent="0.35">
      <c r="A426" s="346" t="s">
        <v>1371</v>
      </c>
      <c r="B426" s="346"/>
      <c r="C426" s="346"/>
      <c r="D426" s="346"/>
      <c r="E426" s="346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544</v>
      </c>
      <c r="D612" s="227">
        <f>CE90-(BE90+CD90)</f>
        <v>393987</v>
      </c>
      <c r="E612" s="229">
        <f>SUM(C624:D647)+SUM(C668:D713)</f>
        <v>510036847.75019222</v>
      </c>
      <c r="F612" s="229">
        <f>CE64-(AX64+BD64+BE64+BG64+BJ64+BN64+BP64+BQ64+CB64+CC64+CD64)</f>
        <v>106936767</v>
      </c>
      <c r="G612" s="227">
        <f>CE91-(AX91+AY91+BD91+BE91+BG91+BJ91+BN91+BP91+BQ91+CB91+CC91+CD91)</f>
        <v>0</v>
      </c>
      <c r="H612" s="232">
        <f>CE60-(AX60+AY60+AZ60+BD60+BE60+BG60+BJ60+BN60+BO60+BP60+BQ60+BR60+CB60+CC60+CD60)</f>
        <v>1223.2699999999995</v>
      </c>
      <c r="I612" s="227">
        <f>CE92-(AX92+AY92+AZ92+BD92+BE92+BF92+BG92+BJ92+BN92+BO92+BP92+BQ92+BR92+CB92+CC92+CD92)</f>
        <v>51735</v>
      </c>
      <c r="J612" s="227">
        <f>CE93-(AX93+AY93+AZ93+BA93+BD93+BE93+BF93+BG93+BJ93+BN93+BO93+BP93+BQ93+BR93+CB93+CC93+CD93)</f>
        <v>0</v>
      </c>
      <c r="K612" s="227">
        <f>CE89-(AW89+AX89+AY89+AZ89+BA89+BB89+BC89+BD89+BE89+BF89+BG89+BH89+BI89+BJ89+BK89+BL89+BM89+BN89+BO89+BP89+BQ89+BR89+BS89+BT89+BU89+BV89+BW89+BX89+CB89+CC89+CD89)</f>
        <v>2011950412</v>
      </c>
      <c r="L612" s="233">
        <f>CE94-(AW94+AX94+AY94+AZ94+BA94+BB94+BC94+BD94+BE94+BF94+BG94+BH94+BI94+BJ94+BK94+BL94+BM94+BN94+BO94+BP94+BQ94+BR94+BS94+BT94+BU94+BV94+BW94+BX94+BY94+BZ94+CA94+CB94+CC94+CD94)</f>
        <v>319.48</v>
      </c>
    </row>
    <row r="613" spans="1:14" s="211" customFormat="1" ht="12.65" customHeight="1" x14ac:dyDescent="0.3">
      <c r="A613" s="222"/>
      <c r="C613" s="220" t="s">
        <v>545</v>
      </c>
      <c r="D613" s="228" t="s">
        <v>546</v>
      </c>
      <c r="E613" s="230" t="s">
        <v>547</v>
      </c>
      <c r="F613" s="231" t="s">
        <v>548</v>
      </c>
      <c r="G613" s="228" t="s">
        <v>549</v>
      </c>
      <c r="H613" s="231" t="s">
        <v>550</v>
      </c>
      <c r="I613" s="228" t="s">
        <v>551</v>
      </c>
      <c r="J613" s="228" t="s">
        <v>552</v>
      </c>
      <c r="K613" s="220" t="s">
        <v>553</v>
      </c>
      <c r="L613" s="221" t="s">
        <v>554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23394625.27</v>
      </c>
      <c r="D614" s="227"/>
      <c r="E614" s="229"/>
      <c r="F614" s="229"/>
      <c r="G614" s="227"/>
      <c r="H614" s="229"/>
      <c r="I614" s="227"/>
      <c r="J614" s="227"/>
      <c r="N614" s="223" t="s">
        <v>555</v>
      </c>
    </row>
    <row r="615" spans="1:14" s="211" customFormat="1" ht="12.65" customHeight="1" x14ac:dyDescent="0.3">
      <c r="A615" s="222"/>
      <c r="B615" s="221" t="s">
        <v>556</v>
      </c>
      <c r="C615" s="227">
        <f>CD69-CD84</f>
        <v>0</v>
      </c>
      <c r="D615" s="227">
        <f>SUM(C614:C615)</f>
        <v>23394625.27</v>
      </c>
      <c r="E615" s="229"/>
      <c r="F615" s="229"/>
      <c r="G615" s="227"/>
      <c r="H615" s="229"/>
      <c r="I615" s="227"/>
      <c r="J615" s="227"/>
      <c r="N615" s="223" t="s">
        <v>557</v>
      </c>
    </row>
    <row r="616" spans="1:14" s="211" customFormat="1" ht="12.65" customHeight="1" x14ac:dyDescent="0.3">
      <c r="A616" s="222">
        <v>8310</v>
      </c>
      <c r="B616" s="226" t="s">
        <v>558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559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196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560</v>
      </c>
    </row>
    <row r="618" spans="1:14" s="211" customFormat="1" ht="12.65" customHeight="1" x14ac:dyDescent="0.3">
      <c r="A618" s="222">
        <v>8470</v>
      </c>
      <c r="B618" s="226" t="s">
        <v>561</v>
      </c>
      <c r="C618" s="227">
        <f>BG85</f>
        <v>0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562</v>
      </c>
    </row>
    <row r="619" spans="1:14" s="211" customFormat="1" ht="12.65" customHeight="1" x14ac:dyDescent="0.3">
      <c r="A619" s="222">
        <v>8610</v>
      </c>
      <c r="B619" s="226" t="s">
        <v>563</v>
      </c>
      <c r="C619" s="227">
        <f>BN85</f>
        <v>11352031.539999999</v>
      </c>
      <c r="D619" s="227">
        <f>(D615/D612)*BN90</f>
        <v>432102.29801945243</v>
      </c>
      <c r="E619" s="229"/>
      <c r="F619" s="229"/>
      <c r="G619" s="227"/>
      <c r="H619" s="229"/>
      <c r="I619" s="227"/>
      <c r="J619" s="227"/>
      <c r="N619" s="223" t="s">
        <v>564</v>
      </c>
    </row>
    <row r="620" spans="1:14" s="211" customFormat="1" ht="12.65" customHeight="1" x14ac:dyDescent="0.3">
      <c r="A620" s="222">
        <v>8790</v>
      </c>
      <c r="B620" s="226" t="s">
        <v>565</v>
      </c>
      <c r="C620" s="227">
        <f>CC85</f>
        <v>14354621.92</v>
      </c>
      <c r="D620" s="227">
        <f>(D615/D612)*CC90</f>
        <v>2245186.2017883076</v>
      </c>
      <c r="E620" s="229"/>
      <c r="F620" s="229"/>
      <c r="G620" s="227"/>
      <c r="H620" s="229"/>
      <c r="I620" s="227"/>
      <c r="J620" s="227"/>
      <c r="N620" s="223" t="s">
        <v>566</v>
      </c>
    </row>
    <row r="621" spans="1:14" s="211" customFormat="1" ht="12.65" customHeight="1" x14ac:dyDescent="0.3">
      <c r="A621" s="222">
        <v>8630</v>
      </c>
      <c r="B621" s="226" t="s">
        <v>567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568</v>
      </c>
    </row>
    <row r="622" spans="1:14" s="211" customFormat="1" ht="12.65" customHeight="1" x14ac:dyDescent="0.3">
      <c r="A622" s="222">
        <v>8770</v>
      </c>
      <c r="B622" s="221" t="s">
        <v>569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570</v>
      </c>
    </row>
    <row r="623" spans="1:14" s="211" customFormat="1" ht="12.65" customHeight="1" x14ac:dyDescent="0.3">
      <c r="A623" s="222">
        <v>8640</v>
      </c>
      <c r="B623" s="226" t="s">
        <v>571</v>
      </c>
      <c r="C623" s="227">
        <f>BQ85</f>
        <v>0</v>
      </c>
      <c r="D623" s="227">
        <f>(D615/D612)*BQ90</f>
        <v>0</v>
      </c>
      <c r="E623" s="229">
        <f>SUM(C616:D623)</f>
        <v>28384137.959807757</v>
      </c>
      <c r="F623" s="229"/>
      <c r="G623" s="227"/>
      <c r="H623" s="229"/>
      <c r="I623" s="227"/>
      <c r="J623" s="227"/>
      <c r="N623" s="223" t="s">
        <v>572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303843</v>
      </c>
      <c r="D624" s="227">
        <f>(D615/D612)*BD90</f>
        <v>1149343.4218035622</v>
      </c>
      <c r="E624" s="229">
        <f>(E623/E612)*SUM(C624:D624)</f>
        <v>80871.497931447549</v>
      </c>
      <c r="F624" s="229">
        <f>SUM(C624:E624)</f>
        <v>1534057.9197350098</v>
      </c>
      <c r="G624" s="227"/>
      <c r="H624" s="229"/>
      <c r="I624" s="227"/>
      <c r="J624" s="227"/>
      <c r="N624" s="223" t="s">
        <v>573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7807513</v>
      </c>
      <c r="D625" s="227">
        <f>(D615/D612)*AY90</f>
        <v>142094.37943665654</v>
      </c>
      <c r="E625" s="229">
        <f>(E623/E612)*SUM(C625:D625)</f>
        <v>442404.80580875999</v>
      </c>
      <c r="F625" s="229">
        <f>(F624/F612)*AY64</f>
        <v>9515.5064188292617</v>
      </c>
      <c r="G625" s="227">
        <f>SUM(C625:F625)</f>
        <v>8401527.6916642468</v>
      </c>
      <c r="H625" s="229"/>
      <c r="I625" s="227"/>
      <c r="J625" s="227"/>
      <c r="N625" s="223" t="s">
        <v>574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0</v>
      </c>
      <c r="D626" s="227">
        <f>(D615/D612)*BR90</f>
        <v>0</v>
      </c>
      <c r="E626" s="229">
        <f>(E623/E612)*SUM(C626:D626)</f>
        <v>0</v>
      </c>
      <c r="F626" s="229">
        <f>(F624/F612)*BR64</f>
        <v>0</v>
      </c>
      <c r="G626" s="227" t="e">
        <f>(G625/G612)*BR91</f>
        <v>#DIV/0!</v>
      </c>
      <c r="H626" s="229"/>
      <c r="I626" s="227"/>
      <c r="J626" s="227"/>
      <c r="N626" s="223" t="s">
        <v>575</v>
      </c>
    </row>
    <row r="627" spans="1:14" s="211" customFormat="1" ht="12.65" customHeight="1" x14ac:dyDescent="0.3">
      <c r="A627" s="222">
        <v>8620</v>
      </c>
      <c r="B627" s="221" t="s">
        <v>576</v>
      </c>
      <c r="C627" s="227">
        <f>BO85</f>
        <v>55809</v>
      </c>
      <c r="D627" s="227">
        <f>(D615/D612)*BO90</f>
        <v>0</v>
      </c>
      <c r="E627" s="229">
        <f>(E623/E612)*SUM(C627:D627)</f>
        <v>3105.8351222787983</v>
      </c>
      <c r="F627" s="229">
        <f>(F624/F612)*BO64</f>
        <v>669.57469738758402</v>
      </c>
      <c r="G627" s="227" t="e">
        <f>(G625/G612)*BO91</f>
        <v>#DIV/0!</v>
      </c>
      <c r="H627" s="229"/>
      <c r="I627" s="227"/>
      <c r="J627" s="227"/>
      <c r="N627" s="223" t="s">
        <v>577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1652625</v>
      </c>
      <c r="D628" s="227">
        <f>(D615/D612)*AZ90</f>
        <v>1046201.784912015</v>
      </c>
      <c r="E628" s="229">
        <f>(E623/E612)*SUM(C628:D628)</f>
        <v>150192.8186766741</v>
      </c>
      <c r="F628" s="229">
        <f>(F624/F612)*AZ64</f>
        <v>13794.458130925055</v>
      </c>
      <c r="G628" s="227" t="e">
        <f>(G625/G612)*AZ91</f>
        <v>#DIV/0!</v>
      </c>
      <c r="H628" s="229" t="e">
        <f>SUM(C626:G628)</f>
        <v>#DIV/0!</v>
      </c>
      <c r="I628" s="227"/>
      <c r="J628" s="227"/>
      <c r="N628" s="223" t="s">
        <v>578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0</v>
      </c>
      <c r="D629" s="227">
        <f>(D615/D612)*BF90</f>
        <v>0</v>
      </c>
      <c r="E629" s="229">
        <f>(E623/E612)*SUM(C629:D629)</f>
        <v>0</v>
      </c>
      <c r="F629" s="229">
        <f>(F624/F612)*BF64</f>
        <v>0</v>
      </c>
      <c r="G629" s="227" t="e">
        <f>(G625/G612)*BF91</f>
        <v>#DIV/0!</v>
      </c>
      <c r="H629" s="229" t="e">
        <f>(H628/H612)*BF60</f>
        <v>#DIV/0!</v>
      </c>
      <c r="I629" s="227" t="e">
        <f>SUM(C629:H629)</f>
        <v>#DIV/0!</v>
      </c>
      <c r="J629" s="227"/>
      <c r="N629" s="223" t="s">
        <v>579</v>
      </c>
    </row>
    <row r="630" spans="1:14" s="211" customFormat="1" ht="12.65" customHeight="1" x14ac:dyDescent="0.3">
      <c r="A630" s="222">
        <v>8350</v>
      </c>
      <c r="B630" s="226" t="s">
        <v>580</v>
      </c>
      <c r="C630" s="227">
        <f>BA85</f>
        <v>220913</v>
      </c>
      <c r="D630" s="227">
        <f>(D615/D612)*BA90</f>
        <v>0</v>
      </c>
      <c r="E630" s="229">
        <f>(E623/E612)*SUM(C630:D630)</f>
        <v>12294.062863838739</v>
      </c>
      <c r="F630" s="229">
        <f>(F624/F612)*BA64</f>
        <v>1067.6183851950461</v>
      </c>
      <c r="G630" s="227" t="e">
        <f>(G625/G612)*BA91</f>
        <v>#DIV/0!</v>
      </c>
      <c r="H630" s="229" t="e">
        <f>(H628/H612)*BA60</f>
        <v>#DIV/0!</v>
      </c>
      <c r="I630" s="227" t="e">
        <f>(I629/I612)*BA92</f>
        <v>#DIV/0!</v>
      </c>
      <c r="J630" s="227" t="e">
        <f>SUM(C630:I630)</f>
        <v>#DIV/0!</v>
      </c>
      <c r="N630" s="223" t="s">
        <v>581</v>
      </c>
    </row>
    <row r="631" spans="1:14" s="211" customFormat="1" ht="12.65" customHeight="1" x14ac:dyDescent="0.3">
      <c r="A631" s="222">
        <v>8200</v>
      </c>
      <c r="B631" s="226" t="s">
        <v>582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 t="e">
        <f>(G625/G612)*AW91</f>
        <v>#DIV/0!</v>
      </c>
      <c r="H631" s="229" t="e">
        <f>(H628/H612)*AW60</f>
        <v>#DIV/0!</v>
      </c>
      <c r="I631" s="227" t="e">
        <f>(I629/I612)*AW92</f>
        <v>#DIV/0!</v>
      </c>
      <c r="J631" s="227" t="e">
        <f>(J630/J612)*AW93</f>
        <v>#DIV/0!</v>
      </c>
      <c r="N631" s="223" t="s">
        <v>583</v>
      </c>
    </row>
    <row r="632" spans="1:14" s="211" customFormat="1" ht="12.65" customHeight="1" x14ac:dyDescent="0.3">
      <c r="A632" s="222">
        <v>8360</v>
      </c>
      <c r="B632" s="226" t="s">
        <v>584</v>
      </c>
      <c r="C632" s="227">
        <f>BB85</f>
        <v>4710017</v>
      </c>
      <c r="D632" s="227">
        <f>(D615/D612)*BB90</f>
        <v>17279.341586321378</v>
      </c>
      <c r="E632" s="229">
        <f>(E623/E612)*SUM(C632:D632)</f>
        <v>263079.48558689223</v>
      </c>
      <c r="F632" s="229">
        <f>(F624/F612)*BB64</f>
        <v>534.77033892264296</v>
      </c>
      <c r="G632" s="227" t="e">
        <f>(G625/G612)*BB91</f>
        <v>#DIV/0!</v>
      </c>
      <c r="H632" s="229" t="e">
        <f>(H628/H612)*BB60</f>
        <v>#DIV/0!</v>
      </c>
      <c r="I632" s="227" t="e">
        <f>(I629/I612)*BB92</f>
        <v>#DIV/0!</v>
      </c>
      <c r="J632" s="227" t="e">
        <f>(J630/J612)*BB93</f>
        <v>#DIV/0!</v>
      </c>
      <c r="N632" s="223" t="s">
        <v>585</v>
      </c>
    </row>
    <row r="633" spans="1:14" s="211" customFormat="1" ht="12.65" customHeight="1" x14ac:dyDescent="0.3">
      <c r="A633" s="222">
        <v>8370</v>
      </c>
      <c r="B633" s="226" t="s">
        <v>586</v>
      </c>
      <c r="C633" s="227">
        <f>BC85</f>
        <v>1948594</v>
      </c>
      <c r="D633" s="227">
        <f>(D615/D612)*BC90</f>
        <v>0</v>
      </c>
      <c r="E633" s="229">
        <f>(E623/E612)*SUM(C633:D633)</f>
        <v>108441.5001928315</v>
      </c>
      <c r="F633" s="229">
        <f>(F624/F612)*BC64</f>
        <v>2.9264753779768</v>
      </c>
      <c r="G633" s="227" t="e">
        <f>(G625/G612)*BC91</f>
        <v>#DIV/0!</v>
      </c>
      <c r="H633" s="229" t="e">
        <f>(H628/H612)*BC60</f>
        <v>#DIV/0!</v>
      </c>
      <c r="I633" s="227" t="e">
        <f>(I629/I612)*BC92</f>
        <v>#DIV/0!</v>
      </c>
      <c r="J633" s="227" t="e">
        <f>(J630/J612)*BC93</f>
        <v>#DIV/0!</v>
      </c>
      <c r="N633" s="223" t="s">
        <v>587</v>
      </c>
    </row>
    <row r="634" spans="1:14" s="211" customFormat="1" ht="12.65" customHeight="1" x14ac:dyDescent="0.3">
      <c r="A634" s="222">
        <v>8490</v>
      </c>
      <c r="B634" s="226" t="s">
        <v>588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 t="e">
        <f>(G625/G612)*BI91</f>
        <v>#DIV/0!</v>
      </c>
      <c r="H634" s="229" t="e">
        <f>(H628/H612)*BI60</f>
        <v>#DIV/0!</v>
      </c>
      <c r="I634" s="227" t="e">
        <f>(I629/I612)*BI92</f>
        <v>#DIV/0!</v>
      </c>
      <c r="J634" s="227" t="e">
        <f>(J630/J612)*BI93</f>
        <v>#DIV/0!</v>
      </c>
      <c r="N634" s="223" t="s">
        <v>589</v>
      </c>
    </row>
    <row r="635" spans="1:14" s="211" customFormat="1" ht="12.65" customHeight="1" x14ac:dyDescent="0.3">
      <c r="A635" s="222">
        <v>8530</v>
      </c>
      <c r="B635" s="226" t="s">
        <v>590</v>
      </c>
      <c r="C635" s="227">
        <f>BK85</f>
        <v>0</v>
      </c>
      <c r="D635" s="227">
        <f>(D615/D612)*BK90</f>
        <v>0</v>
      </c>
      <c r="E635" s="229">
        <f>(E623/E612)*SUM(C635:D635)</f>
        <v>0</v>
      </c>
      <c r="F635" s="229">
        <f>(F624/F612)*BK64</f>
        <v>0</v>
      </c>
      <c r="G635" s="227" t="e">
        <f>(G625/G612)*BK91</f>
        <v>#DIV/0!</v>
      </c>
      <c r="H635" s="229" t="e">
        <f>(H628/H612)*BK60</f>
        <v>#DIV/0!</v>
      </c>
      <c r="I635" s="227" t="e">
        <f>(I629/I612)*BK92</f>
        <v>#DIV/0!</v>
      </c>
      <c r="J635" s="227" t="e">
        <f>(J630/J612)*BK93</f>
        <v>#DIV/0!</v>
      </c>
      <c r="N635" s="223" t="s">
        <v>591</v>
      </c>
    </row>
    <row r="636" spans="1:14" s="211" customFormat="1" ht="12.65" customHeight="1" x14ac:dyDescent="0.3">
      <c r="A636" s="222">
        <v>8480</v>
      </c>
      <c r="B636" s="226" t="s">
        <v>592</v>
      </c>
      <c r="C636" s="227">
        <f>BH85</f>
        <v>0</v>
      </c>
      <c r="D636" s="227">
        <f>(D615/D612)*BH90</f>
        <v>0</v>
      </c>
      <c r="E636" s="229">
        <f>(E623/E612)*SUM(C636:D636)</f>
        <v>0</v>
      </c>
      <c r="F636" s="229">
        <f>(F624/F612)*BH64</f>
        <v>0</v>
      </c>
      <c r="G636" s="227" t="e">
        <f>(G625/G612)*BH91</f>
        <v>#DIV/0!</v>
      </c>
      <c r="H636" s="229" t="e">
        <f>(H628/H612)*BH60</f>
        <v>#DIV/0!</v>
      </c>
      <c r="I636" s="227" t="e">
        <f>(I629/I612)*BH92</f>
        <v>#DIV/0!</v>
      </c>
      <c r="J636" s="227" t="e">
        <f>(J630/J612)*BH93</f>
        <v>#DIV/0!</v>
      </c>
      <c r="N636" s="223" t="s">
        <v>593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2305745.0099999998</v>
      </c>
      <c r="D637" s="227">
        <f>(D615/D612)*BL90</f>
        <v>230866.25459662377</v>
      </c>
      <c r="E637" s="229">
        <f>(E623/E612)*SUM(C637:D637)</f>
        <v>141165.33815607216</v>
      </c>
      <c r="F637" s="229">
        <f>(F624/F612)*BL64</f>
        <v>62.80445688618839</v>
      </c>
      <c r="G637" s="227" t="e">
        <f>(G625/G612)*BL91</f>
        <v>#DIV/0!</v>
      </c>
      <c r="H637" s="229" t="e">
        <f>(H628/H612)*BL60</f>
        <v>#DIV/0!</v>
      </c>
      <c r="I637" s="227" t="e">
        <f>(I629/I612)*BL92</f>
        <v>#DIV/0!</v>
      </c>
      <c r="J637" s="227" t="e">
        <f>(J630/J612)*BL93</f>
        <v>#DIV/0!</v>
      </c>
      <c r="N637" s="223" t="s">
        <v>594</v>
      </c>
    </row>
    <row r="638" spans="1:14" s="211" customFormat="1" ht="12.65" customHeight="1" x14ac:dyDescent="0.3">
      <c r="A638" s="222">
        <v>8590</v>
      </c>
      <c r="B638" s="226" t="s">
        <v>595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 t="e">
        <f>(G625/G612)*BM91</f>
        <v>#DIV/0!</v>
      </c>
      <c r="H638" s="229" t="e">
        <f>(H628/H612)*BM60</f>
        <v>#DIV/0!</v>
      </c>
      <c r="I638" s="227" t="e">
        <f>(I629/I612)*BM92</f>
        <v>#DIV/0!</v>
      </c>
      <c r="J638" s="227" t="e">
        <f>(J630/J612)*BM93</f>
        <v>#DIV/0!</v>
      </c>
      <c r="N638" s="223" t="s">
        <v>596</v>
      </c>
    </row>
    <row r="639" spans="1:14" s="211" customFormat="1" ht="12.65" customHeight="1" x14ac:dyDescent="0.3">
      <c r="A639" s="222">
        <v>8660</v>
      </c>
      <c r="B639" s="226" t="s">
        <v>597</v>
      </c>
      <c r="C639" s="227">
        <f>BS85</f>
        <v>247997</v>
      </c>
      <c r="D639" s="227">
        <f>(D615/D612)*BS90</f>
        <v>59260.422347590153</v>
      </c>
      <c r="E639" s="229">
        <f>(E623/E612)*SUM(C639:D639)</f>
        <v>17099.229405794693</v>
      </c>
      <c r="F639" s="229">
        <f>(F624/F612)*BS64</f>
        <v>32.062119949892882</v>
      </c>
      <c r="G639" s="227" t="e">
        <f>(G625/G612)*BS91</f>
        <v>#DIV/0!</v>
      </c>
      <c r="H639" s="229" t="e">
        <f>(H628/H612)*BS60</f>
        <v>#DIV/0!</v>
      </c>
      <c r="I639" s="227" t="e">
        <f>(I629/I612)*BS92</f>
        <v>#DIV/0!</v>
      </c>
      <c r="J639" s="227" t="e">
        <f>(J630/J612)*BS93</f>
        <v>#DIV/0!</v>
      </c>
      <c r="N639" s="223" t="s">
        <v>598</v>
      </c>
    </row>
    <row r="640" spans="1:14" s="211" customFormat="1" ht="12.65" customHeight="1" x14ac:dyDescent="0.3">
      <c r="A640" s="222">
        <v>8670</v>
      </c>
      <c r="B640" s="226" t="s">
        <v>599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 t="e">
        <f>(G625/G612)*BT91</f>
        <v>#DIV/0!</v>
      </c>
      <c r="H640" s="229" t="e">
        <f>(H628/H612)*BT60</f>
        <v>#DIV/0!</v>
      </c>
      <c r="I640" s="227" t="e">
        <f>(I629/I612)*BT92</f>
        <v>#DIV/0!</v>
      </c>
      <c r="J640" s="227" t="e">
        <f>(J630/J612)*BT93</f>
        <v>#DIV/0!</v>
      </c>
      <c r="N640" s="223" t="s">
        <v>600</v>
      </c>
    </row>
    <row r="641" spans="1:14" s="211" customFormat="1" ht="12.65" customHeight="1" x14ac:dyDescent="0.3">
      <c r="A641" s="222">
        <v>8680</v>
      </c>
      <c r="B641" s="226" t="s">
        <v>601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 t="e">
        <f>(G625/G612)*BU91</f>
        <v>#DIV/0!</v>
      </c>
      <c r="H641" s="229" t="e">
        <f>(H628/H612)*BU60</f>
        <v>#DIV/0!</v>
      </c>
      <c r="I641" s="227" t="e">
        <f>(I629/I612)*BU92</f>
        <v>#DIV/0!</v>
      </c>
      <c r="J641" s="227" t="e">
        <f>(J630/J612)*BU93</f>
        <v>#DIV/0!</v>
      </c>
      <c r="N641" s="223" t="s">
        <v>602</v>
      </c>
    </row>
    <row r="642" spans="1:14" s="211" customFormat="1" ht="12.65" customHeight="1" x14ac:dyDescent="0.3">
      <c r="A642" s="222">
        <v>8690</v>
      </c>
      <c r="B642" s="226" t="s">
        <v>603</v>
      </c>
      <c r="C642" s="227">
        <f>BV85</f>
        <v>0</v>
      </c>
      <c r="D642" s="227">
        <f>(D615/D612)*BV90</f>
        <v>0</v>
      </c>
      <c r="E642" s="229">
        <f>(E623/E612)*SUM(C642:D642)</f>
        <v>0</v>
      </c>
      <c r="F642" s="229">
        <f>(F624/F612)*BV64</f>
        <v>0</v>
      </c>
      <c r="G642" s="227" t="e">
        <f>(G625/G612)*BV91</f>
        <v>#DIV/0!</v>
      </c>
      <c r="H642" s="229" t="e">
        <f>(H628/H612)*BV60</f>
        <v>#DIV/0!</v>
      </c>
      <c r="I642" s="227" t="e">
        <f>(I629/I612)*BV92</f>
        <v>#DIV/0!</v>
      </c>
      <c r="J642" s="227" t="e">
        <f>(J630/J612)*BV93</f>
        <v>#DIV/0!</v>
      </c>
      <c r="N642" s="223" t="s">
        <v>604</v>
      </c>
    </row>
    <row r="643" spans="1:14" s="211" customFormat="1" ht="12.65" customHeight="1" x14ac:dyDescent="0.3">
      <c r="A643" s="222">
        <v>8700</v>
      </c>
      <c r="B643" s="226" t="s">
        <v>605</v>
      </c>
      <c r="C643" s="227">
        <f>BW85</f>
        <v>10606185.039999999</v>
      </c>
      <c r="D643" s="227">
        <f>(D615/D612)*BW90</f>
        <v>0</v>
      </c>
      <c r="E643" s="229">
        <f>(E623/E612)*SUM(C643:D643)</f>
        <v>590246.41205934458</v>
      </c>
      <c r="F643" s="229">
        <f>(F624/F612)*BW64</f>
        <v>0</v>
      </c>
      <c r="G643" s="227" t="e">
        <f>(G625/G612)*BW91</f>
        <v>#DIV/0!</v>
      </c>
      <c r="H643" s="229" t="e">
        <f>(H628/H612)*BW60</f>
        <v>#DIV/0!</v>
      </c>
      <c r="I643" s="227" t="e">
        <f>(I629/I612)*BW92</f>
        <v>#DIV/0!</v>
      </c>
      <c r="J643" s="227" t="e">
        <f>(J630/J612)*BW93</f>
        <v>#DIV/0!</v>
      </c>
      <c r="N643" s="223" t="s">
        <v>606</v>
      </c>
    </row>
    <row r="644" spans="1:14" s="211" customFormat="1" ht="12.65" customHeight="1" x14ac:dyDescent="0.3">
      <c r="A644" s="222">
        <v>8710</v>
      </c>
      <c r="B644" s="226" t="s">
        <v>607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 t="e">
        <f>(G625/G612)*BX91</f>
        <v>#DIV/0!</v>
      </c>
      <c r="H644" s="229" t="e">
        <f>(H628/H612)*BX60</f>
        <v>#DIV/0!</v>
      </c>
      <c r="I644" s="227" t="e">
        <f>(I629/I612)*BX92</f>
        <v>#DIV/0!</v>
      </c>
      <c r="J644" s="227" t="e">
        <f>(J630/J612)*BX93</f>
        <v>#DIV/0!</v>
      </c>
      <c r="K644" s="229" t="e">
        <f>SUM(C631:J644)</f>
        <v>#DIV/0!</v>
      </c>
      <c r="L644" s="229"/>
      <c r="N644" s="223" t="s">
        <v>608</v>
      </c>
    </row>
    <row r="645" spans="1:14" s="211" customFormat="1" ht="12.65" customHeight="1" x14ac:dyDescent="0.3">
      <c r="A645" s="222">
        <v>8720</v>
      </c>
      <c r="B645" s="226" t="s">
        <v>609</v>
      </c>
      <c r="C645" s="227">
        <f>BY85</f>
        <v>2062170.25</v>
      </c>
      <c r="D645" s="227">
        <f>(D615/D612)*BY90</f>
        <v>9322.5313713142823</v>
      </c>
      <c r="E645" s="229">
        <f>(E623/E612)*SUM(C645:D645)</f>
        <v>115280.95891218306</v>
      </c>
      <c r="F645" s="229">
        <f>(F624/F612)*BY64</f>
        <v>10.2426638229188</v>
      </c>
      <c r="G645" s="227" t="e">
        <f>(G625/G612)*BY91</f>
        <v>#DIV/0!</v>
      </c>
      <c r="H645" s="229" t="e">
        <f>(H628/H612)*BY60</f>
        <v>#DIV/0!</v>
      </c>
      <c r="I645" s="227" t="e">
        <f>(I629/I612)*BY92</f>
        <v>#DIV/0!</v>
      </c>
      <c r="J645" s="227" t="e">
        <f>(J630/J612)*BY93</f>
        <v>#DIV/0!</v>
      </c>
      <c r="K645" s="229">
        <v>0</v>
      </c>
      <c r="L645" s="229"/>
      <c r="N645" s="223" t="s">
        <v>610</v>
      </c>
    </row>
    <row r="646" spans="1:14" s="211" customFormat="1" ht="12.65" customHeight="1" x14ac:dyDescent="0.3">
      <c r="A646" s="222">
        <v>8730</v>
      </c>
      <c r="B646" s="226" t="s">
        <v>611</v>
      </c>
      <c r="C646" s="227">
        <f>BZ85</f>
        <v>7072260</v>
      </c>
      <c r="D646" s="227">
        <f>(D615/D612)*BZ90</f>
        <v>0</v>
      </c>
      <c r="E646" s="229">
        <f>(E623/E612)*SUM(C646:D646)</f>
        <v>393579.41374845372</v>
      </c>
      <c r="F646" s="229">
        <f>(F624/F612)*BZ64</f>
        <v>38.574962212645175</v>
      </c>
      <c r="G646" s="227" t="e">
        <f>(G625/G612)*BZ91</f>
        <v>#DIV/0!</v>
      </c>
      <c r="H646" s="229" t="e">
        <f>(H628/H612)*BZ60</f>
        <v>#DIV/0!</v>
      </c>
      <c r="I646" s="227" t="e">
        <f>(I629/I612)*BZ92</f>
        <v>#DIV/0!</v>
      </c>
      <c r="J646" s="227" t="e">
        <f>(J630/J612)*BZ93</f>
        <v>#DIV/0!</v>
      </c>
      <c r="K646" s="229">
        <v>0</v>
      </c>
      <c r="L646" s="229"/>
      <c r="N646" s="223" t="s">
        <v>612</v>
      </c>
    </row>
    <row r="647" spans="1:14" s="211" customFormat="1" ht="12.65" customHeight="1" x14ac:dyDescent="0.3">
      <c r="A647" s="222">
        <v>8740</v>
      </c>
      <c r="B647" s="226" t="s">
        <v>613</v>
      </c>
      <c r="C647" s="227">
        <f>CA85</f>
        <v>15154793.629999999</v>
      </c>
      <c r="D647" s="227">
        <f>(D615/D612)*CA90</f>
        <v>345586.83172642754</v>
      </c>
      <c r="E647" s="229">
        <f>(E623/E612)*SUM(C647:D647)</f>
        <v>862614.02366489265</v>
      </c>
      <c r="F647" s="229">
        <f>(F624/F612)*CA64</f>
        <v>912.50084469473666</v>
      </c>
      <c r="G647" s="227" t="e">
        <f>(G625/G612)*CA91</f>
        <v>#DIV/0!</v>
      </c>
      <c r="H647" s="229" t="e">
        <f>(H628/H612)*CA60</f>
        <v>#DIV/0!</v>
      </c>
      <c r="I647" s="227" t="e">
        <f>(I629/I612)*CA92</f>
        <v>#DIV/0!</v>
      </c>
      <c r="J647" s="227" t="e">
        <f>(J630/J612)*CA93</f>
        <v>#DIV/0!</v>
      </c>
      <c r="K647" s="229">
        <v>0</v>
      </c>
      <c r="L647" s="229" t="e">
        <f>SUM(C645:K647)</f>
        <v>#DIV/0!</v>
      </c>
      <c r="N647" s="223" t="s">
        <v>614</v>
      </c>
    </row>
    <row r="648" spans="1:14" s="211" customFormat="1" ht="12.65" customHeight="1" x14ac:dyDescent="0.3">
      <c r="A648" s="222"/>
      <c r="B648" s="222"/>
      <c r="C648" s="211">
        <f>SUM(C614:C647)</f>
        <v>103249939.66</v>
      </c>
      <c r="L648" s="225"/>
    </row>
    <row r="666" spans="1:14" s="211" customFormat="1" ht="12.65" customHeight="1" x14ac:dyDescent="0.3">
      <c r="C666" s="220" t="s">
        <v>615</v>
      </c>
      <c r="M666" s="220" t="s">
        <v>616</v>
      </c>
    </row>
    <row r="667" spans="1:14" s="211" customFormat="1" ht="12.65" customHeight="1" x14ac:dyDescent="0.3">
      <c r="C667" s="220" t="s">
        <v>545</v>
      </c>
      <c r="D667" s="220" t="s">
        <v>546</v>
      </c>
      <c r="E667" s="221" t="s">
        <v>547</v>
      </c>
      <c r="F667" s="220" t="s">
        <v>548</v>
      </c>
      <c r="G667" s="220" t="s">
        <v>549</v>
      </c>
      <c r="H667" s="220" t="s">
        <v>550</v>
      </c>
      <c r="I667" s="220" t="s">
        <v>551</v>
      </c>
      <c r="J667" s="220" t="s">
        <v>552</v>
      </c>
      <c r="K667" s="220" t="s">
        <v>553</v>
      </c>
      <c r="L667" s="221" t="s">
        <v>554</v>
      </c>
      <c r="M667" s="220" t="s">
        <v>617</v>
      </c>
    </row>
    <row r="668" spans="1:14" s="211" customFormat="1" ht="12.65" customHeight="1" x14ac:dyDescent="0.3">
      <c r="A668" s="222">
        <v>6010</v>
      </c>
      <c r="B668" s="221" t="s">
        <v>344</v>
      </c>
      <c r="C668" s="227">
        <f>C85</f>
        <v>45147056</v>
      </c>
      <c r="D668" s="227">
        <f>(D615/D612)*C90</f>
        <v>2238892.008633153</v>
      </c>
      <c r="E668" s="229">
        <f>(E623/E612)*SUM(C668:D668)</f>
        <v>2637082.5785749597</v>
      </c>
      <c r="F668" s="229">
        <f>(F624/F612)*C64</f>
        <v>38424.234385211828</v>
      </c>
      <c r="G668" s="227" t="e">
        <f>(G625/G612)*C91</f>
        <v>#DIV/0!</v>
      </c>
      <c r="H668" s="229" t="e">
        <f>(H628/H612)*C60</f>
        <v>#DIV/0!</v>
      </c>
      <c r="I668" s="227" t="e">
        <f>(I629/I612)*C92</f>
        <v>#DIV/0!</v>
      </c>
      <c r="J668" s="227" t="e">
        <f>(J630/J612)*C93</f>
        <v>#DIV/0!</v>
      </c>
      <c r="K668" s="227" t="e">
        <f>(K644/K612)*C89</f>
        <v>#DIV/0!</v>
      </c>
      <c r="L668" s="227" t="e">
        <f>(L647/L612)*C94</f>
        <v>#DIV/0!</v>
      </c>
      <c r="M668" s="211" t="e">
        <f t="shared" ref="M668:M713" si="24">ROUND(SUM(D668:L668),0)</f>
        <v>#DIV/0!</v>
      </c>
      <c r="N668" s="221" t="s">
        <v>618</v>
      </c>
    </row>
    <row r="669" spans="1:14" s="211" customFormat="1" ht="12.65" customHeight="1" x14ac:dyDescent="0.3">
      <c r="A669" s="222">
        <v>6030</v>
      </c>
      <c r="B669" s="221" t="s">
        <v>345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 t="e">
        <f>(G625/G612)*D91</f>
        <v>#DIV/0!</v>
      </c>
      <c r="H669" s="229" t="e">
        <f>(H628/H612)*D60</f>
        <v>#DIV/0!</v>
      </c>
      <c r="I669" s="227" t="e">
        <f>(I629/I612)*D92</f>
        <v>#DIV/0!</v>
      </c>
      <c r="J669" s="227" t="e">
        <f>(J630/J612)*D93</f>
        <v>#DIV/0!</v>
      </c>
      <c r="K669" s="227" t="e">
        <f>(K644/K612)*D89</f>
        <v>#DIV/0!</v>
      </c>
      <c r="L669" s="227" t="e">
        <f>(L647/L612)*D94</f>
        <v>#DIV/0!</v>
      </c>
      <c r="M669" s="211" t="e">
        <f t="shared" si="24"/>
        <v>#DIV/0!</v>
      </c>
      <c r="N669" s="221" t="s">
        <v>619</v>
      </c>
    </row>
    <row r="670" spans="1:14" s="211" customFormat="1" ht="12.65" customHeight="1" x14ac:dyDescent="0.3">
      <c r="A670" s="222">
        <v>6070</v>
      </c>
      <c r="B670" s="221" t="s">
        <v>620</v>
      </c>
      <c r="C670" s="227">
        <f>E85</f>
        <v>67228271</v>
      </c>
      <c r="D670" s="227">
        <f>(D615/D612)*E90</f>
        <v>3467566.0158639499</v>
      </c>
      <c r="E670" s="229">
        <f>(E623/E612)*SUM(C670:D670)</f>
        <v>3934304.7465958507</v>
      </c>
      <c r="F670" s="229">
        <f>(F624/F612)*E64</f>
        <v>30748.978887766109</v>
      </c>
      <c r="G670" s="227" t="e">
        <f>(G625/G612)*E91</f>
        <v>#DIV/0!</v>
      </c>
      <c r="H670" s="229" t="e">
        <f>(H628/H612)*E60</f>
        <v>#DIV/0!</v>
      </c>
      <c r="I670" s="227" t="e">
        <f>(I629/I612)*E92</f>
        <v>#DIV/0!</v>
      </c>
      <c r="J670" s="227" t="e">
        <f>(J630/J612)*E93</f>
        <v>#DIV/0!</v>
      </c>
      <c r="K670" s="227" t="e">
        <f>(K644/K612)*E89</f>
        <v>#DIV/0!</v>
      </c>
      <c r="L670" s="227" t="e">
        <f>(L647/L612)*E94</f>
        <v>#DIV/0!</v>
      </c>
      <c r="M670" s="211" t="e">
        <f t="shared" si="24"/>
        <v>#DIV/0!</v>
      </c>
      <c r="N670" s="221" t="s">
        <v>621</v>
      </c>
    </row>
    <row r="671" spans="1:14" s="211" customFormat="1" ht="12.65" customHeight="1" x14ac:dyDescent="0.3">
      <c r="A671" s="222">
        <v>6100</v>
      </c>
      <c r="B671" s="221" t="s">
        <v>622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 t="e">
        <f>(G625/G612)*F91</f>
        <v>#DIV/0!</v>
      </c>
      <c r="H671" s="229" t="e">
        <f>(H628/H612)*F60</f>
        <v>#DIV/0!</v>
      </c>
      <c r="I671" s="227" t="e">
        <f>(I629/I612)*F92</f>
        <v>#DIV/0!</v>
      </c>
      <c r="J671" s="227" t="e">
        <f>(J630/J612)*F93</f>
        <v>#DIV/0!</v>
      </c>
      <c r="K671" s="227" t="e">
        <f>(K644/K612)*F89</f>
        <v>#DIV/0!</v>
      </c>
      <c r="L671" s="227" t="e">
        <f>(L647/L612)*F94</f>
        <v>#DIV/0!</v>
      </c>
      <c r="M671" s="211" t="e">
        <f t="shared" si="24"/>
        <v>#DIV/0!</v>
      </c>
      <c r="N671" s="221" t="s">
        <v>623</v>
      </c>
    </row>
    <row r="672" spans="1:14" s="211" customFormat="1" ht="12.65" customHeight="1" x14ac:dyDescent="0.3">
      <c r="A672" s="222">
        <v>6120</v>
      </c>
      <c r="B672" s="221" t="s">
        <v>624</v>
      </c>
      <c r="C672" s="227">
        <f>G85</f>
        <v>7758291</v>
      </c>
      <c r="D672" s="227">
        <f>(D615/D612)*G90</f>
        <v>851319.31382505014</v>
      </c>
      <c r="E672" s="229">
        <f>(E623/E612)*SUM(C672:D672)</f>
        <v>479134.72919800802</v>
      </c>
      <c r="F672" s="229">
        <f>(F624/F612)*G64</f>
        <v>2132.7119681032104</v>
      </c>
      <c r="G672" s="227" t="e">
        <f>(G625/G612)*G91</f>
        <v>#DIV/0!</v>
      </c>
      <c r="H672" s="229" t="e">
        <f>(H628/H612)*G60</f>
        <v>#DIV/0!</v>
      </c>
      <c r="I672" s="227" t="e">
        <f>(I629/I612)*G92</f>
        <v>#DIV/0!</v>
      </c>
      <c r="J672" s="227" t="e">
        <f>(J630/J612)*G93</f>
        <v>#DIV/0!</v>
      </c>
      <c r="K672" s="227" t="e">
        <f>(K644/K612)*G89</f>
        <v>#DIV/0!</v>
      </c>
      <c r="L672" s="227" t="e">
        <f>(L647/L612)*G94</f>
        <v>#DIV/0!</v>
      </c>
      <c r="M672" s="211" t="e">
        <f t="shared" si="24"/>
        <v>#DIV/0!</v>
      </c>
      <c r="N672" s="221" t="s">
        <v>625</v>
      </c>
    </row>
    <row r="673" spans="1:14" s="211" customFormat="1" ht="12.65" customHeight="1" x14ac:dyDescent="0.3">
      <c r="A673" s="222">
        <v>6140</v>
      </c>
      <c r="B673" s="221" t="s">
        <v>626</v>
      </c>
      <c r="C673" s="227">
        <f>H85</f>
        <v>1591</v>
      </c>
      <c r="D673" s="227">
        <f>(D615/D612)*H90</f>
        <v>0</v>
      </c>
      <c r="E673" s="229">
        <f>(E623/E612)*SUM(C673:D673)</f>
        <v>88.540982270701292</v>
      </c>
      <c r="F673" s="229">
        <f>(F624/F612)*H64</f>
        <v>14.488922214492982</v>
      </c>
      <c r="G673" s="227" t="e">
        <f>(G625/G612)*H91</f>
        <v>#DIV/0!</v>
      </c>
      <c r="H673" s="229" t="e">
        <f>(H628/H612)*H60</f>
        <v>#DIV/0!</v>
      </c>
      <c r="I673" s="227" t="e">
        <f>(I629/I612)*H92</f>
        <v>#DIV/0!</v>
      </c>
      <c r="J673" s="227" t="e">
        <f>(J630/J612)*H93</f>
        <v>#DIV/0!</v>
      </c>
      <c r="K673" s="227" t="e">
        <f>(K644/K612)*H89</f>
        <v>#DIV/0!</v>
      </c>
      <c r="L673" s="227" t="e">
        <f>(L647/L612)*H94</f>
        <v>#DIV/0!</v>
      </c>
      <c r="M673" s="211" t="e">
        <f t="shared" si="24"/>
        <v>#DIV/0!</v>
      </c>
      <c r="N673" s="221" t="s">
        <v>627</v>
      </c>
    </row>
    <row r="674" spans="1:14" s="211" customFormat="1" ht="12.65" customHeight="1" x14ac:dyDescent="0.3">
      <c r="A674" s="222">
        <v>6150</v>
      </c>
      <c r="B674" s="221" t="s">
        <v>628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 t="e">
        <f>(G625/G612)*I91</f>
        <v>#DIV/0!</v>
      </c>
      <c r="H674" s="229" t="e">
        <f>(H628/H612)*I60</f>
        <v>#DIV/0!</v>
      </c>
      <c r="I674" s="227" t="e">
        <f>(I629/I612)*I92</f>
        <v>#DIV/0!</v>
      </c>
      <c r="J674" s="227" t="e">
        <f>(J630/J612)*I93</f>
        <v>#DIV/0!</v>
      </c>
      <c r="K674" s="227" t="e">
        <f>(K644/K612)*I89</f>
        <v>#DIV/0!</v>
      </c>
      <c r="L674" s="227" t="e">
        <f>(L647/L612)*I94</f>
        <v>#DIV/0!</v>
      </c>
      <c r="M674" s="211" t="e">
        <f t="shared" si="24"/>
        <v>#DIV/0!</v>
      </c>
      <c r="N674" s="221" t="s">
        <v>629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0</v>
      </c>
      <c r="D675" s="227">
        <f>(D615/D612)*J90</f>
        <v>0</v>
      </c>
      <c r="E675" s="229">
        <f>(E623/E612)*SUM(C675:D675)</f>
        <v>0</v>
      </c>
      <c r="F675" s="229">
        <f>(F624/F612)*J64</f>
        <v>0</v>
      </c>
      <c r="G675" s="227" t="e">
        <f>(G625/G612)*J91</f>
        <v>#DIV/0!</v>
      </c>
      <c r="H675" s="229" t="e">
        <f>(H628/H612)*J60</f>
        <v>#DIV/0!</v>
      </c>
      <c r="I675" s="227" t="e">
        <f>(I629/I612)*J92</f>
        <v>#DIV/0!</v>
      </c>
      <c r="J675" s="227" t="e">
        <f>(J630/J612)*J93</f>
        <v>#DIV/0!</v>
      </c>
      <c r="K675" s="227" t="e">
        <f>(K644/K612)*J89</f>
        <v>#DIV/0!</v>
      </c>
      <c r="L675" s="227" t="e">
        <f>(L647/L612)*J94</f>
        <v>#DIV/0!</v>
      </c>
      <c r="M675" s="211" t="e">
        <f t="shared" si="24"/>
        <v>#DIV/0!</v>
      </c>
      <c r="N675" s="221" t="s">
        <v>630</v>
      </c>
    </row>
    <row r="676" spans="1:14" s="211" customFormat="1" ht="12.65" customHeight="1" x14ac:dyDescent="0.3">
      <c r="A676" s="222">
        <v>6200</v>
      </c>
      <c r="B676" s="221" t="s">
        <v>350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 t="e">
        <f>(G625/G612)*K91</f>
        <v>#DIV/0!</v>
      </c>
      <c r="H676" s="229" t="e">
        <f>(H628/H612)*K60</f>
        <v>#DIV/0!</v>
      </c>
      <c r="I676" s="227" t="e">
        <f>(I629/I612)*K92</f>
        <v>#DIV/0!</v>
      </c>
      <c r="J676" s="227" t="e">
        <f>(J630/J612)*K93</f>
        <v>#DIV/0!</v>
      </c>
      <c r="K676" s="227" t="e">
        <f>(K644/K612)*K89</f>
        <v>#DIV/0!</v>
      </c>
      <c r="L676" s="227" t="e">
        <f>(L647/L612)*K94</f>
        <v>#DIV/0!</v>
      </c>
      <c r="M676" s="211" t="e">
        <f t="shared" si="24"/>
        <v>#DIV/0!</v>
      </c>
      <c r="N676" s="221" t="s">
        <v>631</v>
      </c>
    </row>
    <row r="677" spans="1:14" s="211" customFormat="1" ht="12.65" customHeight="1" x14ac:dyDescent="0.3">
      <c r="A677" s="222">
        <v>6210</v>
      </c>
      <c r="B677" s="221" t="s">
        <v>351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 t="e">
        <f>(G625/G612)*L91</f>
        <v>#DIV/0!</v>
      </c>
      <c r="H677" s="229" t="e">
        <f>(H628/H612)*L60</f>
        <v>#DIV/0!</v>
      </c>
      <c r="I677" s="227" t="e">
        <f>(I629/I612)*L92</f>
        <v>#DIV/0!</v>
      </c>
      <c r="J677" s="227" t="e">
        <f>(J630/J612)*L93</f>
        <v>#DIV/0!</v>
      </c>
      <c r="K677" s="227" t="e">
        <f>(K644/K612)*L89</f>
        <v>#DIV/0!</v>
      </c>
      <c r="L677" s="227" t="e">
        <f>(L647/L612)*L94</f>
        <v>#DIV/0!</v>
      </c>
      <c r="M677" s="211" t="e">
        <f t="shared" si="24"/>
        <v>#DIV/0!</v>
      </c>
      <c r="N677" s="221" t="s">
        <v>632</v>
      </c>
    </row>
    <row r="678" spans="1:14" s="211" customFormat="1" ht="12.65" customHeight="1" x14ac:dyDescent="0.3">
      <c r="A678" s="222">
        <v>6330</v>
      </c>
      <c r="B678" s="221" t="s">
        <v>633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 t="e">
        <f>(G625/G612)*M91</f>
        <v>#DIV/0!</v>
      </c>
      <c r="H678" s="229" t="e">
        <f>(H628/H612)*M60</f>
        <v>#DIV/0!</v>
      </c>
      <c r="I678" s="227" t="e">
        <f>(I629/I612)*M92</f>
        <v>#DIV/0!</v>
      </c>
      <c r="J678" s="227" t="e">
        <f>(J630/J612)*M93</f>
        <v>#DIV/0!</v>
      </c>
      <c r="K678" s="227" t="e">
        <f>(K644/K612)*M89</f>
        <v>#DIV/0!</v>
      </c>
      <c r="L678" s="227" t="e">
        <f>(L647/L612)*M94</f>
        <v>#DIV/0!</v>
      </c>
      <c r="M678" s="211" t="e">
        <f t="shared" si="24"/>
        <v>#DIV/0!</v>
      </c>
      <c r="N678" s="221" t="s">
        <v>634</v>
      </c>
    </row>
    <row r="679" spans="1:14" s="211" customFormat="1" ht="12.65" customHeight="1" x14ac:dyDescent="0.3">
      <c r="A679" s="222">
        <v>6400</v>
      </c>
      <c r="B679" s="221" t="s">
        <v>635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 t="e">
        <f>(G625/G612)*N91</f>
        <v>#DIV/0!</v>
      </c>
      <c r="H679" s="229" t="e">
        <f>(H628/H612)*N60</f>
        <v>#DIV/0!</v>
      </c>
      <c r="I679" s="227" t="e">
        <f>(I629/I612)*N92</f>
        <v>#DIV/0!</v>
      </c>
      <c r="J679" s="227" t="e">
        <f>(J630/J612)*N93</f>
        <v>#DIV/0!</v>
      </c>
      <c r="K679" s="227" t="e">
        <f>(K644/K612)*N89</f>
        <v>#DIV/0!</v>
      </c>
      <c r="L679" s="227" t="e">
        <f>(L647/L612)*N94</f>
        <v>#DIV/0!</v>
      </c>
      <c r="M679" s="211" t="e">
        <f t="shared" si="24"/>
        <v>#DIV/0!</v>
      </c>
      <c r="N679" s="221" t="s">
        <v>636</v>
      </c>
    </row>
    <row r="680" spans="1:14" s="211" customFormat="1" ht="12.65" customHeight="1" x14ac:dyDescent="0.3">
      <c r="A680" s="222">
        <v>7010</v>
      </c>
      <c r="B680" s="221" t="s">
        <v>637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 t="e">
        <f>(G625/G612)*O91</f>
        <v>#DIV/0!</v>
      </c>
      <c r="H680" s="229" t="e">
        <f>(H628/H612)*O60</f>
        <v>#DIV/0!</v>
      </c>
      <c r="I680" s="227" t="e">
        <f>(I629/I612)*O92</f>
        <v>#DIV/0!</v>
      </c>
      <c r="J680" s="227" t="e">
        <f>(J630/J612)*O93</f>
        <v>#DIV/0!</v>
      </c>
      <c r="K680" s="227" t="e">
        <f>(K644/K612)*O89</f>
        <v>#DIV/0!</v>
      </c>
      <c r="L680" s="227" t="e">
        <f>(L647/L612)*O94</f>
        <v>#DIV/0!</v>
      </c>
      <c r="M680" s="211" t="e">
        <f t="shared" si="24"/>
        <v>#DIV/0!</v>
      </c>
      <c r="N680" s="221" t="s">
        <v>638</v>
      </c>
    </row>
    <row r="681" spans="1:14" s="211" customFormat="1" ht="12.65" customHeight="1" x14ac:dyDescent="0.3">
      <c r="A681" s="222">
        <v>7020</v>
      </c>
      <c r="B681" s="221" t="s">
        <v>639</v>
      </c>
      <c r="C681" s="227">
        <f>P85</f>
        <v>42919138</v>
      </c>
      <c r="D681" s="227">
        <f>(D615/D612)*P90</f>
        <v>3290675.4365318147</v>
      </c>
      <c r="E681" s="229">
        <f>(E623/E612)*SUM(C681:D681)</f>
        <v>2571629.3351454288</v>
      </c>
      <c r="F681" s="229">
        <f>(F624/F612)*P64</f>
        <v>86211.52590571488</v>
      </c>
      <c r="G681" s="227" t="e">
        <f>(G625/G612)*P91</f>
        <v>#DIV/0!</v>
      </c>
      <c r="H681" s="229" t="e">
        <f>(H628/H612)*P60</f>
        <v>#DIV/0!</v>
      </c>
      <c r="I681" s="227" t="e">
        <f>(I629/I612)*P92</f>
        <v>#DIV/0!</v>
      </c>
      <c r="J681" s="227" t="e">
        <f>(J630/J612)*P93</f>
        <v>#DIV/0!</v>
      </c>
      <c r="K681" s="227" t="e">
        <f>(K644/K612)*P89</f>
        <v>#DIV/0!</v>
      </c>
      <c r="L681" s="227" t="e">
        <f>(L647/L612)*P94</f>
        <v>#DIV/0!</v>
      </c>
      <c r="M681" s="211" t="e">
        <f t="shared" si="24"/>
        <v>#DIV/0!</v>
      </c>
      <c r="N681" s="221" t="s">
        <v>640</v>
      </c>
    </row>
    <row r="682" spans="1:14" s="211" customFormat="1" ht="12.65" customHeight="1" x14ac:dyDescent="0.3">
      <c r="A682" s="222">
        <v>7030</v>
      </c>
      <c r="B682" s="221" t="s">
        <v>641</v>
      </c>
      <c r="C682" s="227">
        <f>Q85</f>
        <v>4467116</v>
      </c>
      <c r="D682" s="227">
        <f>(D615/D612)*Q90</f>
        <v>115908.16074398394</v>
      </c>
      <c r="E682" s="229">
        <f>(E623/E612)*SUM(C682:D682)</f>
        <v>255050.57257236252</v>
      </c>
      <c r="F682" s="229">
        <f>(F624/F612)*Q64</f>
        <v>182.05832853874298</v>
      </c>
      <c r="G682" s="227" t="e">
        <f>(G625/G612)*Q91</f>
        <v>#DIV/0!</v>
      </c>
      <c r="H682" s="229" t="e">
        <f>(H628/H612)*Q60</f>
        <v>#DIV/0!</v>
      </c>
      <c r="I682" s="227" t="e">
        <f>(I629/I612)*Q92</f>
        <v>#DIV/0!</v>
      </c>
      <c r="J682" s="227" t="e">
        <f>(J630/J612)*Q93</f>
        <v>#DIV/0!</v>
      </c>
      <c r="K682" s="227" t="e">
        <f>(K644/K612)*Q89</f>
        <v>#DIV/0!</v>
      </c>
      <c r="L682" s="227" t="e">
        <f>(L647/L612)*Q94</f>
        <v>#DIV/0!</v>
      </c>
      <c r="M682" s="211" t="e">
        <f t="shared" si="24"/>
        <v>#DIV/0!</v>
      </c>
      <c r="N682" s="221" t="s">
        <v>642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12998677.26</v>
      </c>
      <c r="D683" s="227">
        <f>(D615/D612)*R90</f>
        <v>39487.155171490434</v>
      </c>
      <c r="E683" s="229">
        <f>(E623/E612)*SUM(C683:D683)</f>
        <v>725588.86506988527</v>
      </c>
      <c r="F683" s="229">
        <f>(F624/F612)*R64</f>
        <v>50382.845653287848</v>
      </c>
      <c r="G683" s="227" t="e">
        <f>(G625/G612)*R91</f>
        <v>#DIV/0!</v>
      </c>
      <c r="H683" s="229" t="e">
        <f>(H628/H612)*R60</f>
        <v>#DIV/0!</v>
      </c>
      <c r="I683" s="227" t="e">
        <f>(I629/I612)*R92</f>
        <v>#DIV/0!</v>
      </c>
      <c r="J683" s="227" t="e">
        <f>(J630/J612)*R93</f>
        <v>#DIV/0!</v>
      </c>
      <c r="K683" s="227" t="e">
        <f>(K644/K612)*R89</f>
        <v>#DIV/0!</v>
      </c>
      <c r="L683" s="227" t="e">
        <f>(L647/L612)*R94</f>
        <v>#DIV/0!</v>
      </c>
      <c r="M683" s="211" t="e">
        <f t="shared" si="24"/>
        <v>#DIV/0!</v>
      </c>
      <c r="N683" s="221" t="s">
        <v>643</v>
      </c>
    </row>
    <row r="684" spans="1:14" s="211" customFormat="1" ht="12.65" customHeight="1" x14ac:dyDescent="0.3">
      <c r="A684" s="222">
        <v>7050</v>
      </c>
      <c r="B684" s="221" t="s">
        <v>644</v>
      </c>
      <c r="C684" s="227">
        <f>S85</f>
        <v>22251811.859999999</v>
      </c>
      <c r="D684" s="227">
        <f>(D615/D612)*S90</f>
        <v>0</v>
      </c>
      <c r="E684" s="229">
        <f>(E623/E612)*SUM(C684:D684)</f>
        <v>1238338.9562459087</v>
      </c>
      <c r="F684" s="229">
        <f>(F624/F612)*S64</f>
        <v>295480.56680010713</v>
      </c>
      <c r="G684" s="227" t="e">
        <f>(G625/G612)*S91</f>
        <v>#DIV/0!</v>
      </c>
      <c r="H684" s="229" t="e">
        <f>(H628/H612)*S60</f>
        <v>#DIV/0!</v>
      </c>
      <c r="I684" s="227" t="e">
        <f>(I629/I612)*S92</f>
        <v>#DIV/0!</v>
      </c>
      <c r="J684" s="227" t="e">
        <f>(J630/J612)*S93</f>
        <v>#DIV/0!</v>
      </c>
      <c r="K684" s="227" t="e">
        <f>(K644/K612)*S89</f>
        <v>#DIV/0!</v>
      </c>
      <c r="L684" s="227" t="e">
        <f>(L647/L612)*S94</f>
        <v>#DIV/0!</v>
      </c>
      <c r="M684" s="211" t="e">
        <f t="shared" si="24"/>
        <v>#DIV/0!</v>
      </c>
      <c r="N684" s="221" t="s">
        <v>645</v>
      </c>
    </row>
    <row r="685" spans="1:14" s="211" customFormat="1" ht="12.65" customHeight="1" x14ac:dyDescent="0.3">
      <c r="A685" s="222">
        <v>7060</v>
      </c>
      <c r="B685" s="221" t="s">
        <v>646</v>
      </c>
      <c r="C685" s="227">
        <f>T85</f>
        <v>982066</v>
      </c>
      <c r="D685" s="227">
        <f>(D615/D612)*T90</f>
        <v>39012.121725818368</v>
      </c>
      <c r="E685" s="229">
        <f>(E623/E612)*SUM(C685:D685)</f>
        <v>56824.17339580557</v>
      </c>
      <c r="F685" s="229">
        <f>(F624/F612)*T64</f>
        <v>1979.1867744997412</v>
      </c>
      <c r="G685" s="227" t="e">
        <f>(G625/G612)*T91</f>
        <v>#DIV/0!</v>
      </c>
      <c r="H685" s="229" t="e">
        <f>(H628/H612)*T60</f>
        <v>#DIV/0!</v>
      </c>
      <c r="I685" s="227" t="e">
        <f>(I629/I612)*T92</f>
        <v>#DIV/0!</v>
      </c>
      <c r="J685" s="227" t="e">
        <f>(J630/J612)*T93</f>
        <v>#DIV/0!</v>
      </c>
      <c r="K685" s="227" t="e">
        <f>(K644/K612)*T89</f>
        <v>#DIV/0!</v>
      </c>
      <c r="L685" s="227" t="e">
        <f>(L647/L612)*T94</f>
        <v>#DIV/0!</v>
      </c>
      <c r="M685" s="211" t="e">
        <f t="shared" si="24"/>
        <v>#DIV/0!</v>
      </c>
      <c r="N685" s="221" t="s">
        <v>647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10979016.470000001</v>
      </c>
      <c r="D686" s="227">
        <f>(D615/D612)*U90</f>
        <v>117986.43206879923</v>
      </c>
      <c r="E686" s="229">
        <f>(E623/E612)*SUM(C686:D686)</f>
        <v>617560.99133249174</v>
      </c>
      <c r="F686" s="229">
        <f>(F624/F612)*U64</f>
        <v>10390.034810947995</v>
      </c>
      <c r="G686" s="227" t="e">
        <f>(G625/G612)*U91</f>
        <v>#DIV/0!</v>
      </c>
      <c r="H686" s="229" t="e">
        <f>(H628/H612)*U60</f>
        <v>#DIV/0!</v>
      </c>
      <c r="I686" s="227" t="e">
        <f>(I629/I612)*U92</f>
        <v>#DIV/0!</v>
      </c>
      <c r="J686" s="227" t="e">
        <f>(J630/J612)*U93</f>
        <v>#DIV/0!</v>
      </c>
      <c r="K686" s="227" t="e">
        <f>(K644/K612)*U89</f>
        <v>#DIV/0!</v>
      </c>
      <c r="L686" s="227" t="e">
        <f>(L647/L612)*U94</f>
        <v>#DIV/0!</v>
      </c>
      <c r="M686" s="211" t="e">
        <f t="shared" si="24"/>
        <v>#DIV/0!</v>
      </c>
      <c r="N686" s="221" t="s">
        <v>648</v>
      </c>
    </row>
    <row r="687" spans="1:14" s="211" customFormat="1" ht="12.65" customHeight="1" x14ac:dyDescent="0.3">
      <c r="A687" s="222">
        <v>7110</v>
      </c>
      <c r="B687" s="221" t="s">
        <v>649</v>
      </c>
      <c r="C687" s="227">
        <f>V85</f>
        <v>81219631</v>
      </c>
      <c r="D687" s="227">
        <f>(D615/D612)*V90</f>
        <v>2225709.830515753</v>
      </c>
      <c r="E687" s="229">
        <f>(E623/E612)*SUM(C687:D687)</f>
        <v>4643829.3168116417</v>
      </c>
      <c r="F687" s="229">
        <f>(F624/F612)*V64</f>
        <v>661729.87846382614</v>
      </c>
      <c r="G687" s="227" t="e">
        <f>(G625/G612)*V91</f>
        <v>#DIV/0!</v>
      </c>
      <c r="H687" s="229" t="e">
        <f>(H628/H612)*V60</f>
        <v>#DIV/0!</v>
      </c>
      <c r="I687" s="227" t="e">
        <f>(I629/I612)*V92</f>
        <v>#DIV/0!</v>
      </c>
      <c r="J687" s="227" t="e">
        <f>(J630/J612)*V93</f>
        <v>#DIV/0!</v>
      </c>
      <c r="K687" s="227" t="e">
        <f>(K644/K612)*V89</f>
        <v>#DIV/0!</v>
      </c>
      <c r="L687" s="227" t="e">
        <f>(L647/L612)*V94</f>
        <v>#DIV/0!</v>
      </c>
      <c r="M687" s="211" t="e">
        <f t="shared" si="24"/>
        <v>#DIV/0!</v>
      </c>
      <c r="N687" s="221" t="s">
        <v>650</v>
      </c>
    </row>
    <row r="688" spans="1:14" s="211" customFormat="1" ht="12.65" customHeight="1" x14ac:dyDescent="0.3">
      <c r="A688" s="222">
        <v>7120</v>
      </c>
      <c r="B688" s="221" t="s">
        <v>651</v>
      </c>
      <c r="C688" s="227">
        <f>W85</f>
        <v>9253389</v>
      </c>
      <c r="D688" s="227">
        <f>(D615/D612)*W90</f>
        <v>333829.7539460439</v>
      </c>
      <c r="E688" s="229">
        <f>(E623/E612)*SUM(C688:D688)</f>
        <v>533539.76475076785</v>
      </c>
      <c r="F688" s="229">
        <f>(F624/F612)*W64</f>
        <v>7328.5255470256279</v>
      </c>
      <c r="G688" s="227" t="e">
        <f>(G625/G612)*W91</f>
        <v>#DIV/0!</v>
      </c>
      <c r="H688" s="229" t="e">
        <f>(H628/H612)*W60</f>
        <v>#DIV/0!</v>
      </c>
      <c r="I688" s="227" t="e">
        <f>(I629/I612)*W92</f>
        <v>#DIV/0!</v>
      </c>
      <c r="J688" s="227" t="e">
        <f>(J630/J612)*W93</f>
        <v>#DIV/0!</v>
      </c>
      <c r="K688" s="227" t="e">
        <f>(K644/K612)*W89</f>
        <v>#DIV/0!</v>
      </c>
      <c r="L688" s="227" t="e">
        <f>(L647/L612)*W94</f>
        <v>#DIV/0!</v>
      </c>
      <c r="M688" s="211" t="e">
        <f t="shared" si="24"/>
        <v>#DIV/0!</v>
      </c>
      <c r="N688" s="221" t="s">
        <v>652</v>
      </c>
    </row>
    <row r="689" spans="1:14" s="211" customFormat="1" ht="12.65" customHeight="1" x14ac:dyDescent="0.3">
      <c r="A689" s="222">
        <v>7130</v>
      </c>
      <c r="B689" s="221" t="s">
        <v>653</v>
      </c>
      <c r="C689" s="227">
        <f>X85</f>
        <v>3848703</v>
      </c>
      <c r="D689" s="227">
        <f>(D615/D612)*X90</f>
        <v>100410.19457893282</v>
      </c>
      <c r="E689" s="229">
        <f>(E623/E612)*SUM(C689:D689)</f>
        <v>219772.69726348572</v>
      </c>
      <c r="F689" s="229">
        <f>(F624/F612)*X64</f>
        <v>2955.3097677303949</v>
      </c>
      <c r="G689" s="227" t="e">
        <f>(G625/G612)*X91</f>
        <v>#DIV/0!</v>
      </c>
      <c r="H689" s="229" t="e">
        <f>(H628/H612)*X60</f>
        <v>#DIV/0!</v>
      </c>
      <c r="I689" s="227" t="e">
        <f>(I629/I612)*X92</f>
        <v>#DIV/0!</v>
      </c>
      <c r="J689" s="227" t="e">
        <f>(J630/J612)*X93</f>
        <v>#DIV/0!</v>
      </c>
      <c r="K689" s="227" t="e">
        <f>(K644/K612)*X89</f>
        <v>#DIV/0!</v>
      </c>
      <c r="L689" s="227" t="e">
        <f>(L647/L612)*X94</f>
        <v>#DIV/0!</v>
      </c>
      <c r="M689" s="211" t="e">
        <f t="shared" si="24"/>
        <v>#DIV/0!</v>
      </c>
      <c r="N689" s="221" t="s">
        <v>654</v>
      </c>
    </row>
    <row r="690" spans="1:14" s="211" customFormat="1" ht="12.65" customHeight="1" x14ac:dyDescent="0.3">
      <c r="A690" s="222">
        <v>7140</v>
      </c>
      <c r="B690" s="221" t="s">
        <v>655</v>
      </c>
      <c r="C690" s="227">
        <f>Y85</f>
        <v>30103389</v>
      </c>
      <c r="D690" s="227">
        <f>(D615/D612)*Y90</f>
        <v>1809343.0153841879</v>
      </c>
      <c r="E690" s="229">
        <f>(E623/E612)*SUM(C690:D690)</f>
        <v>1775980.2888647222</v>
      </c>
      <c r="F690" s="229">
        <f>(F624/F612)*Y64</f>
        <v>172647.34319640364</v>
      </c>
      <c r="G690" s="227" t="e">
        <f>(G625/G612)*Y91</f>
        <v>#DIV/0!</v>
      </c>
      <c r="H690" s="229" t="e">
        <f>(H628/H612)*Y60</f>
        <v>#DIV/0!</v>
      </c>
      <c r="I690" s="227" t="e">
        <f>(I629/I612)*Y92</f>
        <v>#DIV/0!</v>
      </c>
      <c r="J690" s="227" t="e">
        <f>(J630/J612)*Y93</f>
        <v>#DIV/0!</v>
      </c>
      <c r="K690" s="227" t="e">
        <f>(K644/K612)*Y89</f>
        <v>#DIV/0!</v>
      </c>
      <c r="L690" s="227" t="e">
        <f>(L647/L612)*Y94</f>
        <v>#DIV/0!</v>
      </c>
      <c r="M690" s="211" t="e">
        <f t="shared" si="24"/>
        <v>#DIV/0!</v>
      </c>
      <c r="N690" s="221" t="s">
        <v>656</v>
      </c>
    </row>
    <row r="691" spans="1:14" s="211" customFormat="1" ht="12.65" customHeight="1" x14ac:dyDescent="0.3">
      <c r="A691" s="222">
        <v>7150</v>
      </c>
      <c r="B691" s="221" t="s">
        <v>657</v>
      </c>
      <c r="C691" s="227">
        <f>Z85</f>
        <v>16579158</v>
      </c>
      <c r="D691" s="227">
        <f>(D615/D612)*Z90</f>
        <v>0</v>
      </c>
      <c r="E691" s="229">
        <f>(E623/E612)*SUM(C691:D691)</f>
        <v>922649.2360409525</v>
      </c>
      <c r="F691" s="229">
        <f>(F624/F612)*Z64</f>
        <v>674.95424771474734</v>
      </c>
      <c r="G691" s="227" t="e">
        <f>(G625/G612)*Z91</f>
        <v>#DIV/0!</v>
      </c>
      <c r="H691" s="229" t="e">
        <f>(H628/H612)*Z60</f>
        <v>#DIV/0!</v>
      </c>
      <c r="I691" s="227" t="e">
        <f>(I629/I612)*Z92</f>
        <v>#DIV/0!</v>
      </c>
      <c r="J691" s="227" t="e">
        <f>(J630/J612)*Z93</f>
        <v>#DIV/0!</v>
      </c>
      <c r="K691" s="227" t="e">
        <f>(K644/K612)*Z89</f>
        <v>#DIV/0!</v>
      </c>
      <c r="L691" s="227" t="e">
        <f>(L647/L612)*Z94</f>
        <v>#DIV/0!</v>
      </c>
      <c r="M691" s="211" t="e">
        <f t="shared" si="24"/>
        <v>#DIV/0!</v>
      </c>
      <c r="N691" s="221" t="s">
        <v>658</v>
      </c>
    </row>
    <row r="692" spans="1:14" s="211" customFormat="1" ht="12.65" customHeight="1" x14ac:dyDescent="0.3">
      <c r="A692" s="222">
        <v>7160</v>
      </c>
      <c r="B692" s="221" t="s">
        <v>659</v>
      </c>
      <c r="C692" s="227">
        <f>AA85</f>
        <v>1550273</v>
      </c>
      <c r="D692" s="227">
        <f>(D615/D612)*AA90</f>
        <v>111810.99727506239</v>
      </c>
      <c r="E692" s="229">
        <f>(E623/E612)*SUM(C692:D692)</f>
        <v>92496.888582745203</v>
      </c>
      <c r="F692" s="229">
        <f>(F624/F612)*AA64</f>
        <v>6782.8096163706505</v>
      </c>
      <c r="G692" s="227" t="e">
        <f>(G625/G612)*AA91</f>
        <v>#DIV/0!</v>
      </c>
      <c r="H692" s="229" t="e">
        <f>(H628/H612)*AA60</f>
        <v>#DIV/0!</v>
      </c>
      <c r="I692" s="227" t="e">
        <f>(I629/I612)*AA92</f>
        <v>#DIV/0!</v>
      </c>
      <c r="J692" s="227" t="e">
        <f>(J630/J612)*AA93</f>
        <v>#DIV/0!</v>
      </c>
      <c r="K692" s="227" t="e">
        <f>(K644/K612)*AA89</f>
        <v>#DIV/0!</v>
      </c>
      <c r="L692" s="227" t="e">
        <f>(L647/L612)*AA94</f>
        <v>#DIV/0!</v>
      </c>
      <c r="M692" s="211" t="e">
        <f t="shared" si="24"/>
        <v>#DIV/0!</v>
      </c>
      <c r="N692" s="221" t="s">
        <v>660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23880256.259999998</v>
      </c>
      <c r="D693" s="227">
        <f>(D615/D612)*AB90</f>
        <v>627162.90664854425</v>
      </c>
      <c r="E693" s="229">
        <f>(E623/E612)*SUM(C693:D693)</f>
        <v>1363866.1005247475</v>
      </c>
      <c r="F693" s="229">
        <f>(F624/F612)*AB64</f>
        <v>103395.86105253235</v>
      </c>
      <c r="G693" s="227" t="e">
        <f>(G625/G612)*AB91</f>
        <v>#DIV/0!</v>
      </c>
      <c r="H693" s="229" t="e">
        <f>(H628/H612)*AB60</f>
        <v>#DIV/0!</v>
      </c>
      <c r="I693" s="227" t="e">
        <f>(I629/I612)*AB92</f>
        <v>#DIV/0!</v>
      </c>
      <c r="J693" s="227" t="e">
        <f>(J630/J612)*AB93</f>
        <v>#DIV/0!</v>
      </c>
      <c r="K693" s="227" t="e">
        <f>(K644/K612)*AB89</f>
        <v>#DIV/0!</v>
      </c>
      <c r="L693" s="227" t="e">
        <f>(L647/L612)*AB94</f>
        <v>#DIV/0!</v>
      </c>
      <c r="M693" s="211" t="e">
        <f t="shared" si="24"/>
        <v>#DIV/0!</v>
      </c>
      <c r="N693" s="221" t="s">
        <v>661</v>
      </c>
    </row>
    <row r="694" spans="1:14" s="211" customFormat="1" ht="12.65" customHeight="1" x14ac:dyDescent="0.3">
      <c r="A694" s="222">
        <v>7180</v>
      </c>
      <c r="B694" s="221" t="s">
        <v>662</v>
      </c>
      <c r="C694" s="227">
        <f>AC85</f>
        <v>6202595</v>
      </c>
      <c r="D694" s="227">
        <f>(D615/D612)*AC90</f>
        <v>183244.15166799919</v>
      </c>
      <c r="E694" s="229">
        <f>(E623/E612)*SUM(C694:D694)</f>
        <v>355379.30302412726</v>
      </c>
      <c r="F694" s="229">
        <f>(F624/F612)*AC64</f>
        <v>3448.4782507896425</v>
      </c>
      <c r="G694" s="227" t="e">
        <f>(G625/G612)*AC91</f>
        <v>#DIV/0!</v>
      </c>
      <c r="H694" s="229" t="e">
        <f>(H628/H612)*AC60</f>
        <v>#DIV/0!</v>
      </c>
      <c r="I694" s="227" t="e">
        <f>(I629/I612)*AC92</f>
        <v>#DIV/0!</v>
      </c>
      <c r="J694" s="227" t="e">
        <f>(J630/J612)*AC93</f>
        <v>#DIV/0!</v>
      </c>
      <c r="K694" s="227" t="e">
        <f>(K644/K612)*AC89</f>
        <v>#DIV/0!</v>
      </c>
      <c r="L694" s="227" t="e">
        <f>(L647/L612)*AC94</f>
        <v>#DIV/0!</v>
      </c>
      <c r="M694" s="211" t="e">
        <f t="shared" si="24"/>
        <v>#DIV/0!</v>
      </c>
      <c r="N694" s="221" t="s">
        <v>663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1362668</v>
      </c>
      <c r="D695" s="227">
        <f>(D615/D612)*AD90</f>
        <v>50769.199506201985</v>
      </c>
      <c r="E695" s="229">
        <f>(E623/E612)*SUM(C695:D695)</f>
        <v>78659.407933518742</v>
      </c>
      <c r="F695" s="229">
        <f>(F624/F612)*AD64</f>
        <v>1049.3566050177694</v>
      </c>
      <c r="G695" s="227" t="e">
        <f>(G625/G612)*AD91</f>
        <v>#DIV/0!</v>
      </c>
      <c r="H695" s="229" t="e">
        <f>(H628/H612)*AD60</f>
        <v>#DIV/0!</v>
      </c>
      <c r="I695" s="227" t="e">
        <f>(I629/I612)*AD92</f>
        <v>#DIV/0!</v>
      </c>
      <c r="J695" s="227" t="e">
        <f>(J630/J612)*AD93</f>
        <v>#DIV/0!</v>
      </c>
      <c r="K695" s="227" t="e">
        <f>(K644/K612)*AD89</f>
        <v>#DIV/0!</v>
      </c>
      <c r="L695" s="227" t="e">
        <f>(L647/L612)*AD94</f>
        <v>#DIV/0!</v>
      </c>
      <c r="M695" s="211" t="e">
        <f t="shared" si="24"/>
        <v>#DIV/0!</v>
      </c>
      <c r="N695" s="221" t="s">
        <v>664</v>
      </c>
    </row>
    <row r="696" spans="1:14" s="211" customFormat="1" ht="12.65" customHeight="1" x14ac:dyDescent="0.3">
      <c r="A696" s="222">
        <v>7200</v>
      </c>
      <c r="B696" s="221" t="s">
        <v>665</v>
      </c>
      <c r="C696" s="227">
        <f>AE85</f>
        <v>10495624</v>
      </c>
      <c r="D696" s="227">
        <f>(D615/D612)*AE90</f>
        <v>401462.64077360422</v>
      </c>
      <c r="E696" s="229">
        <f>(E623/E612)*SUM(C696:D696)</f>
        <v>606435.42115841073</v>
      </c>
      <c r="F696" s="229">
        <f>(F624/F612)*AE64</f>
        <v>611.34644464636915</v>
      </c>
      <c r="G696" s="227" t="e">
        <f>(G625/G612)*AE91</f>
        <v>#DIV/0!</v>
      </c>
      <c r="H696" s="229" t="e">
        <f>(H628/H612)*AE60</f>
        <v>#DIV/0!</v>
      </c>
      <c r="I696" s="227" t="e">
        <f>(I629/I612)*AE92</f>
        <v>#DIV/0!</v>
      </c>
      <c r="J696" s="227" t="e">
        <f>(J630/J612)*AE93</f>
        <v>#DIV/0!</v>
      </c>
      <c r="K696" s="227" t="e">
        <f>(K644/K612)*AE89</f>
        <v>#DIV/0!</v>
      </c>
      <c r="L696" s="227" t="e">
        <f>(L647/L612)*AE94</f>
        <v>#DIV/0!</v>
      </c>
      <c r="M696" s="211" t="e">
        <f t="shared" si="24"/>
        <v>#DIV/0!</v>
      </c>
      <c r="N696" s="221" t="s">
        <v>666</v>
      </c>
    </row>
    <row r="697" spans="1:14" s="211" customFormat="1" ht="12.65" customHeight="1" x14ac:dyDescent="0.3">
      <c r="A697" s="222">
        <v>7220</v>
      </c>
      <c r="B697" s="221" t="s">
        <v>667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 t="e">
        <f>(G625/G612)*AF91</f>
        <v>#DIV/0!</v>
      </c>
      <c r="H697" s="229" t="e">
        <f>(H628/H612)*AF60</f>
        <v>#DIV/0!</v>
      </c>
      <c r="I697" s="227" t="e">
        <f>(I629/I612)*AF92</f>
        <v>#DIV/0!</v>
      </c>
      <c r="J697" s="227" t="e">
        <f>(J630/J612)*AF93</f>
        <v>#DIV/0!</v>
      </c>
      <c r="K697" s="227" t="e">
        <f>(K644/K612)*AF89</f>
        <v>#DIV/0!</v>
      </c>
      <c r="L697" s="227" t="e">
        <f>(L647/L612)*AF94</f>
        <v>#DIV/0!</v>
      </c>
      <c r="M697" s="211" t="e">
        <f t="shared" si="24"/>
        <v>#DIV/0!</v>
      </c>
      <c r="N697" s="221" t="s">
        <v>668</v>
      </c>
    </row>
    <row r="698" spans="1:14" s="211" customFormat="1" ht="12.65" customHeight="1" x14ac:dyDescent="0.3">
      <c r="A698" s="222">
        <v>7230</v>
      </c>
      <c r="B698" s="221" t="s">
        <v>669</v>
      </c>
      <c r="C698" s="227">
        <f>AG85</f>
        <v>15164715.199999999</v>
      </c>
      <c r="D698" s="227">
        <f>(D615/D612)*AG90</f>
        <v>625678.42713081907</v>
      </c>
      <c r="E698" s="229">
        <f>(E623/E612)*SUM(C698:D698)</f>
        <v>878753.59031249804</v>
      </c>
      <c r="F698" s="229">
        <f>(F624/F612)*AG64</f>
        <v>14684.006227557229</v>
      </c>
      <c r="G698" s="227" t="e">
        <f>(G625/G612)*AG91</f>
        <v>#DIV/0!</v>
      </c>
      <c r="H698" s="229" t="e">
        <f>(H628/H612)*AG60</f>
        <v>#DIV/0!</v>
      </c>
      <c r="I698" s="227" t="e">
        <f>(I629/I612)*AG92</f>
        <v>#DIV/0!</v>
      </c>
      <c r="J698" s="227" t="e">
        <f>(J630/J612)*AG93</f>
        <v>#DIV/0!</v>
      </c>
      <c r="K698" s="227" t="e">
        <f>(K644/K612)*AG89</f>
        <v>#DIV/0!</v>
      </c>
      <c r="L698" s="227" t="e">
        <f>(L647/L612)*AG94</f>
        <v>#DIV/0!</v>
      </c>
      <c r="M698" s="211" t="e">
        <f t="shared" si="24"/>
        <v>#DIV/0!</v>
      </c>
      <c r="N698" s="221" t="s">
        <v>670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 t="e">
        <f>(G625/G612)*AH91</f>
        <v>#DIV/0!</v>
      </c>
      <c r="H699" s="229" t="e">
        <f>(H628/H612)*AH60</f>
        <v>#DIV/0!</v>
      </c>
      <c r="I699" s="227" t="e">
        <f>(I629/I612)*AH92</f>
        <v>#DIV/0!</v>
      </c>
      <c r="J699" s="227" t="e">
        <f>(J630/J612)*AH93</f>
        <v>#DIV/0!</v>
      </c>
      <c r="K699" s="227" t="e">
        <f>(K644/K612)*AH89</f>
        <v>#DIV/0!</v>
      </c>
      <c r="L699" s="227" t="e">
        <f>(L647/L612)*AH94</f>
        <v>#DIV/0!</v>
      </c>
      <c r="M699" s="211" t="e">
        <f t="shared" si="24"/>
        <v>#DIV/0!</v>
      </c>
      <c r="N699" s="221" t="s">
        <v>671</v>
      </c>
    </row>
    <row r="700" spans="1:14" s="211" customFormat="1" ht="12.65" customHeight="1" x14ac:dyDescent="0.3">
      <c r="A700" s="222">
        <v>7250</v>
      </c>
      <c r="B700" s="221" t="s">
        <v>672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 t="e">
        <f>(G625/G612)*AI91</f>
        <v>#DIV/0!</v>
      </c>
      <c r="H700" s="229" t="e">
        <f>(H628/H612)*AI60</f>
        <v>#DIV/0!</v>
      </c>
      <c r="I700" s="227" t="e">
        <f>(I629/I612)*AI92</f>
        <v>#DIV/0!</v>
      </c>
      <c r="J700" s="227" t="e">
        <f>(J630/J612)*AI93</f>
        <v>#DIV/0!</v>
      </c>
      <c r="K700" s="227" t="e">
        <f>(K644/K612)*AI89</f>
        <v>#DIV/0!</v>
      </c>
      <c r="L700" s="227" t="e">
        <f>(L647/L612)*AI94</f>
        <v>#DIV/0!</v>
      </c>
      <c r="M700" s="211" t="e">
        <f t="shared" si="24"/>
        <v>#DIV/0!</v>
      </c>
      <c r="N700" s="221" t="s">
        <v>673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12337881</v>
      </c>
      <c r="D701" s="227">
        <f>(D615/D612)*AJ90</f>
        <v>722347.73332508432</v>
      </c>
      <c r="E701" s="229">
        <f>(E623/E612)*SUM(C701:D701)</f>
        <v>726816.76978544309</v>
      </c>
      <c r="F701" s="229">
        <f>(F624/F612)*AJ64</f>
        <v>14171.141417566794</v>
      </c>
      <c r="G701" s="227" t="e">
        <f>(G625/G612)*AJ91</f>
        <v>#DIV/0!</v>
      </c>
      <c r="H701" s="229" t="e">
        <f>(H628/H612)*AJ60</f>
        <v>#DIV/0!</v>
      </c>
      <c r="I701" s="227" t="e">
        <f>(I629/I612)*AJ92</f>
        <v>#DIV/0!</v>
      </c>
      <c r="J701" s="227" t="e">
        <f>(J630/J612)*AJ93</f>
        <v>#DIV/0!</v>
      </c>
      <c r="K701" s="227" t="e">
        <f>(K644/K612)*AJ89</f>
        <v>#DIV/0!</v>
      </c>
      <c r="L701" s="227" t="e">
        <f>(L647/L612)*AJ94</f>
        <v>#DIV/0!</v>
      </c>
      <c r="M701" s="211" t="e">
        <f t="shared" si="24"/>
        <v>#DIV/0!</v>
      </c>
      <c r="N701" s="221" t="s">
        <v>674</v>
      </c>
    </row>
    <row r="702" spans="1:14" s="211" customFormat="1" ht="12.65" customHeight="1" x14ac:dyDescent="0.3">
      <c r="A702" s="222">
        <v>7310</v>
      </c>
      <c r="B702" s="221" t="s">
        <v>675</v>
      </c>
      <c r="C702" s="227">
        <f>AK85</f>
        <v>3609086</v>
      </c>
      <c r="D702" s="227">
        <f>(D615/D612)*AK90</f>
        <v>0</v>
      </c>
      <c r="E702" s="229">
        <f>(E623/E612)*SUM(C702:D702)</f>
        <v>200849.79229380027</v>
      </c>
      <c r="F702" s="229">
        <f>(F624/F612)*AK64</f>
        <v>57.82657965012001</v>
      </c>
      <c r="G702" s="227" t="e">
        <f>(G625/G612)*AK91</f>
        <v>#DIV/0!</v>
      </c>
      <c r="H702" s="229" t="e">
        <f>(H628/H612)*AK60</f>
        <v>#DIV/0!</v>
      </c>
      <c r="I702" s="227" t="e">
        <f>(I629/I612)*AK92</f>
        <v>#DIV/0!</v>
      </c>
      <c r="J702" s="227" t="e">
        <f>(J630/J612)*AK93</f>
        <v>#DIV/0!</v>
      </c>
      <c r="K702" s="227" t="e">
        <f>(K644/K612)*AK89</f>
        <v>#DIV/0!</v>
      </c>
      <c r="L702" s="227" t="e">
        <f>(L647/L612)*AK94</f>
        <v>#DIV/0!</v>
      </c>
      <c r="M702" s="211" t="e">
        <f t="shared" si="24"/>
        <v>#DIV/0!</v>
      </c>
      <c r="N702" s="221" t="s">
        <v>676</v>
      </c>
    </row>
    <row r="703" spans="1:14" s="211" customFormat="1" ht="12.65" customHeight="1" x14ac:dyDescent="0.3">
      <c r="A703" s="222">
        <v>7320</v>
      </c>
      <c r="B703" s="221" t="s">
        <v>677</v>
      </c>
      <c r="C703" s="227">
        <f>AL85</f>
        <v>1450746</v>
      </c>
      <c r="D703" s="227">
        <f>(D615/D612)*AL90</f>
        <v>0</v>
      </c>
      <c r="E703" s="229">
        <f>(E623/E612)*SUM(C703:D703)</f>
        <v>80735.68564757437</v>
      </c>
      <c r="F703" s="229">
        <f>(F624/F612)*AL64</f>
        <v>5.3365139245459297</v>
      </c>
      <c r="G703" s="227" t="e">
        <f>(G625/G612)*AL91</f>
        <v>#DIV/0!</v>
      </c>
      <c r="H703" s="229" t="e">
        <f>(H628/H612)*AL60</f>
        <v>#DIV/0!</v>
      </c>
      <c r="I703" s="227" t="e">
        <f>(I629/I612)*AL92</f>
        <v>#DIV/0!</v>
      </c>
      <c r="J703" s="227" t="e">
        <f>(J630/J612)*AL93</f>
        <v>#DIV/0!</v>
      </c>
      <c r="K703" s="227" t="e">
        <f>(K644/K612)*AL89</f>
        <v>#DIV/0!</v>
      </c>
      <c r="L703" s="227" t="e">
        <f>(L647/L612)*AL94</f>
        <v>#DIV/0!</v>
      </c>
      <c r="M703" s="211" t="e">
        <f t="shared" si="24"/>
        <v>#DIV/0!</v>
      </c>
      <c r="N703" s="221" t="s">
        <v>678</v>
      </c>
    </row>
    <row r="704" spans="1:14" s="211" customFormat="1" ht="12.65" customHeight="1" x14ac:dyDescent="0.3">
      <c r="A704" s="222">
        <v>7330</v>
      </c>
      <c r="B704" s="221" t="s">
        <v>679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 t="e">
        <f>(G625/G612)*AM91</f>
        <v>#DIV/0!</v>
      </c>
      <c r="H704" s="229" t="e">
        <f>(H628/H612)*AM60</f>
        <v>#DIV/0!</v>
      </c>
      <c r="I704" s="227" t="e">
        <f>(I629/I612)*AM92</f>
        <v>#DIV/0!</v>
      </c>
      <c r="J704" s="227" t="e">
        <f>(J630/J612)*AM93</f>
        <v>#DIV/0!</v>
      </c>
      <c r="K704" s="227" t="e">
        <f>(K644/K612)*AM89</f>
        <v>#DIV/0!</v>
      </c>
      <c r="L704" s="227" t="e">
        <f>(L647/L612)*AM94</f>
        <v>#DIV/0!</v>
      </c>
      <c r="M704" s="211" t="e">
        <f t="shared" si="24"/>
        <v>#DIV/0!</v>
      </c>
      <c r="N704" s="221" t="s">
        <v>680</v>
      </c>
    </row>
    <row r="705" spans="1:14" s="211" customFormat="1" ht="12.65" customHeight="1" x14ac:dyDescent="0.3">
      <c r="A705" s="222">
        <v>7340</v>
      </c>
      <c r="B705" s="221" t="s">
        <v>681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 t="e">
        <f>(G625/G612)*AN91</f>
        <v>#DIV/0!</v>
      </c>
      <c r="H705" s="229" t="e">
        <f>(H628/H612)*AN60</f>
        <v>#DIV/0!</v>
      </c>
      <c r="I705" s="227" t="e">
        <f>(I629/I612)*AN92</f>
        <v>#DIV/0!</v>
      </c>
      <c r="J705" s="227" t="e">
        <f>(J630/J612)*AN93</f>
        <v>#DIV/0!</v>
      </c>
      <c r="K705" s="227" t="e">
        <f>(K644/K612)*AN89</f>
        <v>#DIV/0!</v>
      </c>
      <c r="L705" s="227" t="e">
        <f>(L647/L612)*AN94</f>
        <v>#DIV/0!</v>
      </c>
      <c r="M705" s="211" t="e">
        <f t="shared" si="24"/>
        <v>#DIV/0!</v>
      </c>
      <c r="N705" s="221" t="s">
        <v>682</v>
      </c>
    </row>
    <row r="706" spans="1:14" s="211" customFormat="1" ht="12.65" customHeight="1" x14ac:dyDescent="0.3">
      <c r="A706" s="222">
        <v>7350</v>
      </c>
      <c r="B706" s="221" t="s">
        <v>683</v>
      </c>
      <c r="C706" s="227">
        <f>AO85</f>
        <v>3058035</v>
      </c>
      <c r="D706" s="227">
        <f>(D615/D612)*AO90</f>
        <v>324032.18912905757</v>
      </c>
      <c r="E706" s="229">
        <f>(E623/E612)*SUM(C706:D706)</f>
        <v>188215.93402325356</v>
      </c>
      <c r="F706" s="229">
        <f>(F624/F612)*AO64</f>
        <v>1816.7960819571069</v>
      </c>
      <c r="G706" s="227" t="e">
        <f>(G625/G612)*AO91</f>
        <v>#DIV/0!</v>
      </c>
      <c r="H706" s="229" t="e">
        <f>(H628/H612)*AO60</f>
        <v>#DIV/0!</v>
      </c>
      <c r="I706" s="227" t="e">
        <f>(I629/I612)*AO92</f>
        <v>#DIV/0!</v>
      </c>
      <c r="J706" s="227" t="e">
        <f>(J630/J612)*AO93</f>
        <v>#DIV/0!</v>
      </c>
      <c r="K706" s="227" t="e">
        <f>(K644/K612)*AO89</f>
        <v>#DIV/0!</v>
      </c>
      <c r="L706" s="227" t="e">
        <f>(L647/L612)*AO94</f>
        <v>#DIV/0!</v>
      </c>
      <c r="M706" s="211" t="e">
        <f t="shared" si="24"/>
        <v>#DIV/0!</v>
      </c>
      <c r="N706" s="221" t="s">
        <v>684</v>
      </c>
    </row>
    <row r="707" spans="1:14" s="211" customFormat="1" ht="12.65" customHeight="1" x14ac:dyDescent="0.3">
      <c r="A707" s="222">
        <v>7380</v>
      </c>
      <c r="B707" s="221" t="s">
        <v>685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 t="e">
        <f>(G625/G612)*AP91</f>
        <v>#DIV/0!</v>
      </c>
      <c r="H707" s="229" t="e">
        <f>(H628/H612)*AP60</f>
        <v>#DIV/0!</v>
      </c>
      <c r="I707" s="227" t="e">
        <f>(I629/I612)*AP92</f>
        <v>#DIV/0!</v>
      </c>
      <c r="J707" s="227" t="e">
        <f>(J630/J612)*AP93</f>
        <v>#DIV/0!</v>
      </c>
      <c r="K707" s="227" t="e">
        <f>(K644/K612)*AP89</f>
        <v>#DIV/0!</v>
      </c>
      <c r="L707" s="227" t="e">
        <f>(L647/L612)*AP94</f>
        <v>#DIV/0!</v>
      </c>
      <c r="M707" s="211" t="e">
        <f t="shared" si="24"/>
        <v>#DIV/0!</v>
      </c>
      <c r="N707" s="221" t="s">
        <v>686</v>
      </c>
    </row>
    <row r="708" spans="1:14" s="211" customFormat="1" ht="12.65" customHeight="1" x14ac:dyDescent="0.3">
      <c r="A708" s="222">
        <v>7390</v>
      </c>
      <c r="B708" s="221" t="s">
        <v>687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 t="e">
        <f>(G625/G612)*AQ91</f>
        <v>#DIV/0!</v>
      </c>
      <c r="H708" s="229" t="e">
        <f>(H628/H612)*AQ60</f>
        <v>#DIV/0!</v>
      </c>
      <c r="I708" s="227" t="e">
        <f>(I629/I612)*AQ92</f>
        <v>#DIV/0!</v>
      </c>
      <c r="J708" s="227" t="e">
        <f>(J630/J612)*AQ93</f>
        <v>#DIV/0!</v>
      </c>
      <c r="K708" s="227" t="e">
        <f>(K644/K612)*AQ89</f>
        <v>#DIV/0!</v>
      </c>
      <c r="L708" s="227" t="e">
        <f>(L647/L612)*AQ94</f>
        <v>#DIV/0!</v>
      </c>
      <c r="M708" s="211" t="e">
        <f t="shared" si="24"/>
        <v>#DIV/0!</v>
      </c>
      <c r="N708" s="221" t="s">
        <v>688</v>
      </c>
    </row>
    <row r="709" spans="1:14" s="211" customFormat="1" ht="12.65" customHeight="1" x14ac:dyDescent="0.3">
      <c r="A709" s="222">
        <v>7400</v>
      </c>
      <c r="B709" s="221" t="s">
        <v>689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 t="e">
        <f>(G625/G612)*AR91</f>
        <v>#DIV/0!</v>
      </c>
      <c r="H709" s="229" t="e">
        <f>(H628/H612)*AR60</f>
        <v>#DIV/0!</v>
      </c>
      <c r="I709" s="227" t="e">
        <f>(I629/I612)*AR92</f>
        <v>#DIV/0!</v>
      </c>
      <c r="J709" s="227" t="e">
        <f>(J630/J612)*AR93</f>
        <v>#DIV/0!</v>
      </c>
      <c r="K709" s="227" t="e">
        <f>(K644/K612)*AR89</f>
        <v>#DIV/0!</v>
      </c>
      <c r="L709" s="227" t="e">
        <f>(L647/L612)*AR94</f>
        <v>#DIV/0!</v>
      </c>
      <c r="M709" s="211" t="e">
        <f t="shared" si="24"/>
        <v>#DIV/0!</v>
      </c>
      <c r="N709" s="221" t="s">
        <v>690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 t="e">
        <f>(G625/G612)*AS91</f>
        <v>#DIV/0!</v>
      </c>
      <c r="H710" s="229" t="e">
        <f>(H628/H612)*AS60</f>
        <v>#DIV/0!</v>
      </c>
      <c r="I710" s="227" t="e">
        <f>(I629/I612)*AS92</f>
        <v>#DIV/0!</v>
      </c>
      <c r="J710" s="227" t="e">
        <f>(J630/J612)*AS93</f>
        <v>#DIV/0!</v>
      </c>
      <c r="K710" s="227" t="e">
        <f>(K644/K612)*AS89</f>
        <v>#DIV/0!</v>
      </c>
      <c r="L710" s="227" t="e">
        <f>(L647/L612)*AS94</f>
        <v>#DIV/0!</v>
      </c>
      <c r="M710" s="211" t="e">
        <f t="shared" si="24"/>
        <v>#DIV/0!</v>
      </c>
      <c r="N710" s="221" t="s">
        <v>691</v>
      </c>
    </row>
    <row r="711" spans="1:14" s="211" customFormat="1" ht="12.65" customHeight="1" x14ac:dyDescent="0.3">
      <c r="A711" s="222">
        <v>7420</v>
      </c>
      <c r="B711" s="221" t="s">
        <v>692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 t="e">
        <f>(G625/G612)*AT91</f>
        <v>#DIV/0!</v>
      </c>
      <c r="H711" s="229" t="e">
        <f>(H628/H612)*AT60</f>
        <v>#DIV/0!</v>
      </c>
      <c r="I711" s="227" t="e">
        <f>(I629/I612)*AT92</f>
        <v>#DIV/0!</v>
      </c>
      <c r="J711" s="227" t="e">
        <f>(J630/J612)*AT93</f>
        <v>#DIV/0!</v>
      </c>
      <c r="K711" s="227" t="e">
        <f>(K644/K612)*AT89</f>
        <v>#DIV/0!</v>
      </c>
      <c r="L711" s="227" t="e">
        <f>(L647/L612)*AT94</f>
        <v>#DIV/0!</v>
      </c>
      <c r="M711" s="211" t="e">
        <f t="shared" si="24"/>
        <v>#DIV/0!</v>
      </c>
      <c r="N711" s="221" t="s">
        <v>693</v>
      </c>
    </row>
    <row r="712" spans="1:14" s="211" customFormat="1" ht="12.65" customHeight="1" x14ac:dyDescent="0.3">
      <c r="A712" s="222">
        <v>7430</v>
      </c>
      <c r="B712" s="221" t="s">
        <v>694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 t="e">
        <f>(G625/G612)*AU91</f>
        <v>#DIV/0!</v>
      </c>
      <c r="H712" s="229" t="e">
        <f>(H628/H612)*AU60</f>
        <v>#DIV/0!</v>
      </c>
      <c r="I712" s="227" t="e">
        <f>(I629/I612)*AU92</f>
        <v>#DIV/0!</v>
      </c>
      <c r="J712" s="227" t="e">
        <f>(J630/J612)*AU93</f>
        <v>#DIV/0!</v>
      </c>
      <c r="K712" s="227" t="e">
        <f>(K644/K612)*AU89</f>
        <v>#DIV/0!</v>
      </c>
      <c r="L712" s="227" t="e">
        <f>(L647/L612)*AU94</f>
        <v>#DIV/0!</v>
      </c>
      <c r="M712" s="211" t="e">
        <f t="shared" si="24"/>
        <v>#DIV/0!</v>
      </c>
      <c r="N712" s="221" t="s">
        <v>695</v>
      </c>
    </row>
    <row r="713" spans="1:14" s="211" customFormat="1" ht="12.65" customHeight="1" x14ac:dyDescent="0.3">
      <c r="A713" s="222">
        <v>7490</v>
      </c>
      <c r="B713" s="221" t="s">
        <v>696</v>
      </c>
      <c r="C713" s="227">
        <f>AV85</f>
        <v>321862</v>
      </c>
      <c r="D713" s="227">
        <f>(D615/D612)*AV90</f>
        <v>40734.117966379607</v>
      </c>
      <c r="E713" s="229">
        <f>(E623/E612)*SUM(C713:D713)</f>
        <v>20178.891547634401</v>
      </c>
      <c r="F713" s="229">
        <f>(F624/F612)*AV64</f>
        <v>111.27779170081392</v>
      </c>
      <c r="G713" s="227" t="e">
        <f>(G625/G612)*AV91</f>
        <v>#DIV/0!</v>
      </c>
      <c r="H713" s="229" t="e">
        <f>(H628/H612)*AV60</f>
        <v>#DIV/0!</v>
      </c>
      <c r="I713" s="227" t="e">
        <f>(I629/I612)*AV92</f>
        <v>#DIV/0!</v>
      </c>
      <c r="J713" s="227" t="e">
        <f>(J630/J612)*AV93</f>
        <v>#DIV/0!</v>
      </c>
      <c r="K713" s="227" t="e">
        <f>(K644/K612)*AV89</f>
        <v>#DIV/0!</v>
      </c>
      <c r="L713" s="227" t="e">
        <f>(L647/L612)*AV94</f>
        <v>#DIV/0!</v>
      </c>
      <c r="M713" s="211" t="e">
        <f t="shared" si="24"/>
        <v>#DIV/0!</v>
      </c>
      <c r="N713" s="223" t="s">
        <v>697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538420985.71000004</v>
      </c>
      <c r="D715" s="211">
        <f>SUM(D616:D647)+SUM(D668:D713)</f>
        <v>23394625.269999996</v>
      </c>
      <c r="E715" s="211">
        <f>SUM(E624:E647)+SUM(E668:E713)</f>
        <v>28384137.959807754</v>
      </c>
      <c r="F715" s="211">
        <f>SUM(F625:F648)+SUM(F668:F713)</f>
        <v>1534057.91973501</v>
      </c>
      <c r="G715" s="211" t="e">
        <f>SUM(G626:G647)+SUM(G668:G713)</f>
        <v>#DIV/0!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1" t="s">
        <v>698</v>
      </c>
    </row>
    <row r="716" spans="1:14" s="211" customFormat="1" ht="12.65" customHeight="1" x14ac:dyDescent="0.3">
      <c r="C716" s="224">
        <f>CE85</f>
        <v>538420985.71000004</v>
      </c>
      <c r="D716" s="211">
        <f>D615</f>
        <v>23394625.27</v>
      </c>
      <c r="E716" s="211">
        <f>E623</f>
        <v>28384137.959807757</v>
      </c>
      <c r="F716" s="211">
        <f>F624</f>
        <v>1534057.9197350098</v>
      </c>
      <c r="G716" s="211">
        <f>G625</f>
        <v>8401527.6916642468</v>
      </c>
      <c r="H716" s="211" t="e">
        <f>H628</f>
        <v>#DIV/0!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103249939.66</v>
      </c>
      <c r="N716" s="221" t="s">
        <v>699</v>
      </c>
    </row>
  </sheetData>
  <sheetProtection algorithmName="SHA-512" hashValue="D1ODWiQDeH45gI3mdsT1s5a3bON/VSZXvrXoclraKwZ1p3qqcsk5v12r2DIhHmqviOzvrbX2KHk6wbS947BIzQ==" saltValue="hu3lzgFjEPcokD3gXBJ7Cw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FE8E-8D3A-4B6D-B01A-59DE359E10A7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906</v>
      </c>
      <c r="B1" s="178"/>
      <c r="C1" s="178"/>
    </row>
    <row r="2" spans="1:3" ht="20.149999999999999" customHeight="1" x14ac:dyDescent="0.35">
      <c r="A2" s="177"/>
      <c r="B2" s="178"/>
      <c r="C2" s="103" t="s">
        <v>907</v>
      </c>
    </row>
    <row r="3" spans="1:3" ht="20.149999999999999" customHeight="1" x14ac:dyDescent="0.35">
      <c r="A3" s="129" t="str">
        <f>"Hospital: "&amp;data!C98</f>
        <v>Hospital: Swedish Health Services DBA Swedish Medical Center Cherry Hill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908</v>
      </c>
      <c r="C4" s="182"/>
    </row>
    <row r="5" spans="1:3" ht="20.149999999999999" customHeight="1" x14ac:dyDescent="0.35">
      <c r="A5" s="183">
        <v>1</v>
      </c>
      <c r="B5" s="184" t="s">
        <v>425</v>
      </c>
      <c r="C5" s="184"/>
    </row>
    <row r="6" spans="1:3" ht="20.149999999999999" customHeight="1" x14ac:dyDescent="0.35">
      <c r="A6" s="183">
        <v>2</v>
      </c>
      <c r="B6" s="185" t="s">
        <v>426</v>
      </c>
      <c r="C6" s="185">
        <f>data!C266</f>
        <v>213506712</v>
      </c>
    </row>
    <row r="7" spans="1:3" ht="20.149999999999999" customHeight="1" x14ac:dyDescent="0.35">
      <c r="A7" s="183">
        <v>3</v>
      </c>
      <c r="B7" s="185" t="s">
        <v>427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428</v>
      </c>
      <c r="C8" s="185">
        <f>data!C268</f>
        <v>214633099</v>
      </c>
    </row>
    <row r="9" spans="1:3" ht="20.149999999999999" customHeight="1" x14ac:dyDescent="0.35">
      <c r="A9" s="183">
        <v>5</v>
      </c>
      <c r="B9" s="185" t="s">
        <v>909</v>
      </c>
      <c r="C9" s="185">
        <f>data!C269</f>
        <v>124741170</v>
      </c>
    </row>
    <row r="10" spans="1:3" ht="20.149999999999999" customHeight="1" x14ac:dyDescent="0.35">
      <c r="A10" s="183">
        <v>6</v>
      </c>
      <c r="B10" s="185" t="s">
        <v>910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911</v>
      </c>
      <c r="C11" s="185">
        <f>data!C271</f>
        <v>7298200</v>
      </c>
    </row>
    <row r="12" spans="1:3" ht="20.149999999999999" customHeight="1" x14ac:dyDescent="0.35">
      <c r="A12" s="183">
        <v>8</v>
      </c>
      <c r="B12" s="185" t="s">
        <v>432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433</v>
      </c>
      <c r="C13" s="185">
        <f>data!C273</f>
        <v>15292478</v>
      </c>
    </row>
    <row r="14" spans="1:3" ht="20.149999999999999" customHeight="1" x14ac:dyDescent="0.35">
      <c r="A14" s="183">
        <v>10</v>
      </c>
      <c r="B14" s="185" t="s">
        <v>434</v>
      </c>
      <c r="C14" s="185">
        <f>data!C274</f>
        <v>15139</v>
      </c>
    </row>
    <row r="15" spans="1:3" ht="20.149999999999999" customHeight="1" x14ac:dyDescent="0.35">
      <c r="A15" s="183">
        <v>11</v>
      </c>
      <c r="B15" s="185" t="s">
        <v>912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913</v>
      </c>
      <c r="C16" s="185">
        <f>data!D276</f>
        <v>326004458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914</v>
      </c>
      <c r="C18" s="184"/>
    </row>
    <row r="19" spans="1:3" ht="20.149999999999999" customHeight="1" x14ac:dyDescent="0.35">
      <c r="A19" s="183">
        <v>15</v>
      </c>
      <c r="B19" s="185" t="s">
        <v>426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427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438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915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916</v>
      </c>
      <c r="C24" s="184"/>
    </row>
    <row r="25" spans="1:3" ht="20.149999999999999" customHeight="1" x14ac:dyDescent="0.35">
      <c r="A25" s="183">
        <v>21</v>
      </c>
      <c r="B25" s="185" t="s">
        <v>395</v>
      </c>
      <c r="C25" s="185">
        <f>data!C283</f>
        <v>37000000</v>
      </c>
    </row>
    <row r="26" spans="1:3" ht="20.149999999999999" customHeight="1" x14ac:dyDescent="0.35">
      <c r="A26" s="183">
        <v>22</v>
      </c>
      <c r="B26" s="185" t="s">
        <v>396</v>
      </c>
      <c r="C26" s="185">
        <f>data!C284</f>
        <v>8368987</v>
      </c>
    </row>
    <row r="27" spans="1:3" ht="20.149999999999999" customHeight="1" x14ac:dyDescent="0.35">
      <c r="A27" s="183">
        <v>23</v>
      </c>
      <c r="B27" s="185" t="s">
        <v>397</v>
      </c>
      <c r="C27" s="185">
        <f>data!C285</f>
        <v>152753188</v>
      </c>
    </row>
    <row r="28" spans="1:3" ht="20.149999999999999" customHeight="1" x14ac:dyDescent="0.35">
      <c r="A28" s="183">
        <v>24</v>
      </c>
      <c r="B28" s="185" t="s">
        <v>917</v>
      </c>
      <c r="C28" s="185">
        <f>data!C286</f>
        <v>-29001</v>
      </c>
    </row>
    <row r="29" spans="1:3" ht="20.149999999999999" customHeight="1" x14ac:dyDescent="0.35">
      <c r="A29" s="183">
        <v>25</v>
      </c>
      <c r="B29" s="185" t="s">
        <v>399</v>
      </c>
      <c r="C29" s="185">
        <f>data!C287</f>
        <v>10836788</v>
      </c>
    </row>
    <row r="30" spans="1:3" ht="20.149999999999999" customHeight="1" x14ac:dyDescent="0.35">
      <c r="A30" s="183">
        <v>26</v>
      </c>
      <c r="B30" s="185" t="s">
        <v>443</v>
      </c>
      <c r="C30" s="185">
        <f>data!C288</f>
        <v>131843592</v>
      </c>
    </row>
    <row r="31" spans="1:3" ht="20.149999999999999" customHeight="1" x14ac:dyDescent="0.35">
      <c r="A31" s="183">
        <v>27</v>
      </c>
      <c r="B31" s="185" t="s">
        <v>402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403</v>
      </c>
      <c r="C32" s="185">
        <f>data!C290</f>
        <v>5515765</v>
      </c>
    </row>
    <row r="33" spans="1:3" ht="20.149999999999999" customHeight="1" x14ac:dyDescent="0.35">
      <c r="A33" s="183">
        <v>29</v>
      </c>
      <c r="B33" s="185" t="s">
        <v>616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918</v>
      </c>
      <c r="C34" s="185">
        <f>data!C292</f>
        <v>234962381</v>
      </c>
    </row>
    <row r="35" spans="1:3" ht="20.149999999999999" customHeight="1" x14ac:dyDescent="0.35">
      <c r="A35" s="183">
        <v>31</v>
      </c>
      <c r="B35" s="185" t="s">
        <v>919</v>
      </c>
      <c r="C35" s="185">
        <f>data!D293</f>
        <v>111326938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920</v>
      </c>
      <c r="C37" s="184"/>
    </row>
    <row r="38" spans="1:3" ht="20.149999999999999" customHeight="1" x14ac:dyDescent="0.35">
      <c r="A38" s="183">
        <v>34</v>
      </c>
      <c r="B38" s="185" t="s">
        <v>921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922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450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438</v>
      </c>
      <c r="C41" s="185">
        <f>data!C298</f>
        <v>33598878</v>
      </c>
    </row>
    <row r="42" spans="1:3" ht="20.149999999999999" customHeight="1" x14ac:dyDescent="0.35">
      <c r="A42" s="183">
        <v>38</v>
      </c>
      <c r="B42" s="185" t="s">
        <v>923</v>
      </c>
      <c r="C42" s="185">
        <f>data!D299</f>
        <v>33598878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924</v>
      </c>
      <c r="C44" s="184"/>
    </row>
    <row r="45" spans="1:3" ht="20.149999999999999" customHeight="1" x14ac:dyDescent="0.35">
      <c r="A45" s="183">
        <v>41</v>
      </c>
      <c r="B45" s="185" t="s">
        <v>453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454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925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456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926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927</v>
      </c>
      <c r="C50" s="185">
        <f>data!D308</f>
        <v>470930274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928</v>
      </c>
      <c r="B53" s="178"/>
      <c r="C53" s="178"/>
    </row>
    <row r="54" spans="1:3" ht="20.149999999999999" customHeight="1" x14ac:dyDescent="0.35">
      <c r="A54" s="177"/>
      <c r="B54" s="178"/>
      <c r="C54" s="103" t="s">
        <v>929</v>
      </c>
    </row>
    <row r="55" spans="1:3" ht="20.149999999999999" customHeight="1" x14ac:dyDescent="0.35">
      <c r="A55" s="129" t="str">
        <f>"Hospital: "&amp;data!C98</f>
        <v>Hospital: Swedish Health Services DBA Swedish Medical Center Cherry Hill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930</v>
      </c>
      <c r="C56" s="182"/>
    </row>
    <row r="57" spans="1:3" ht="20.149999999999999" customHeight="1" x14ac:dyDescent="0.35">
      <c r="A57" s="192">
        <v>1</v>
      </c>
      <c r="B57" s="177" t="s">
        <v>460</v>
      </c>
      <c r="C57" s="193"/>
    </row>
    <row r="58" spans="1:3" ht="20.149999999999999" customHeight="1" x14ac:dyDescent="0.35">
      <c r="A58" s="183">
        <v>2</v>
      </c>
      <c r="B58" s="185" t="s">
        <v>461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931</v>
      </c>
      <c r="C59" s="185">
        <f>data!C315</f>
        <v>22054282</v>
      </c>
    </row>
    <row r="60" spans="1:3" ht="20.149999999999999" customHeight="1" x14ac:dyDescent="0.35">
      <c r="A60" s="183">
        <v>4</v>
      </c>
      <c r="B60" s="185" t="s">
        <v>932</v>
      </c>
      <c r="C60" s="185">
        <f>data!C316</f>
        <v>8014064</v>
      </c>
    </row>
    <row r="61" spans="1:3" ht="20.149999999999999" customHeight="1" x14ac:dyDescent="0.35">
      <c r="A61" s="183">
        <v>5</v>
      </c>
      <c r="B61" s="185" t="s">
        <v>464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933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934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467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468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469</v>
      </c>
      <c r="C66" s="185">
        <f>data!C322</f>
        <v>2471819</v>
      </c>
    </row>
    <row r="67" spans="1:3" ht="20.149999999999999" customHeight="1" x14ac:dyDescent="0.35">
      <c r="A67" s="183">
        <v>11</v>
      </c>
      <c r="B67" s="185" t="s">
        <v>935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936</v>
      </c>
      <c r="C68" s="185">
        <f>data!D324</f>
        <v>32540165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937</v>
      </c>
      <c r="C70" s="184"/>
    </row>
    <row r="71" spans="1:3" ht="20.149999999999999" customHeight="1" x14ac:dyDescent="0.35">
      <c r="A71" s="183">
        <v>15</v>
      </c>
      <c r="B71" s="185" t="s">
        <v>473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938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475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939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477</v>
      </c>
      <c r="C76" s="184"/>
    </row>
    <row r="77" spans="1:3" ht="20.149999999999999" customHeight="1" x14ac:dyDescent="0.35">
      <c r="A77" s="183">
        <v>21</v>
      </c>
      <c r="B77" s="185" t="s">
        <v>478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940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480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941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482</v>
      </c>
      <c r="C81" s="185">
        <f>data!C335</f>
        <v>67722478</v>
      </c>
    </row>
    <row r="82" spans="1:3" ht="20.149999999999999" customHeight="1" x14ac:dyDescent="0.35">
      <c r="A82" s="183">
        <v>26</v>
      </c>
      <c r="B82" s="185" t="s">
        <v>942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484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485</v>
      </c>
      <c r="C84" s="185">
        <f>data!C338</f>
        <v>2495771</v>
      </c>
    </row>
    <row r="85" spans="1:3" ht="20.149999999999999" customHeight="1" x14ac:dyDescent="0.35">
      <c r="A85" s="183">
        <v>29</v>
      </c>
      <c r="B85" s="185" t="s">
        <v>616</v>
      </c>
      <c r="C85" s="185">
        <f>data!D339</f>
        <v>70218249</v>
      </c>
    </row>
    <row r="86" spans="1:3" ht="20.149999999999999" customHeight="1" x14ac:dyDescent="0.35">
      <c r="A86" s="183">
        <v>30</v>
      </c>
      <c r="B86" s="185" t="s">
        <v>943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944</v>
      </c>
      <c r="C87" s="185">
        <f>data!D341</f>
        <v>70218249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945</v>
      </c>
      <c r="C89" s="185">
        <f>data!C343</f>
        <v>368171861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946</v>
      </c>
      <c r="C91" s="184"/>
    </row>
    <row r="92" spans="1:3" ht="20.149999999999999" customHeight="1" x14ac:dyDescent="0.35">
      <c r="A92" s="183">
        <v>36</v>
      </c>
      <c r="B92" s="185" t="s">
        <v>489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490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947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948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949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950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951</v>
      </c>
      <c r="C102" s="185">
        <f>data!C343+data!C345+data!C346+data!C347+data!C348-data!C349</f>
        <v>368171861</v>
      </c>
    </row>
    <row r="103" spans="1:3" ht="20.149999999999999" customHeight="1" x14ac:dyDescent="0.35">
      <c r="A103" s="183">
        <v>47</v>
      </c>
      <c r="B103" s="185" t="s">
        <v>952</v>
      </c>
      <c r="C103" s="185">
        <f>data!D352</f>
        <v>470930274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953</v>
      </c>
      <c r="B106" s="178"/>
      <c r="C106" s="178"/>
    </row>
    <row r="107" spans="1:3" ht="20.149999999999999" customHeight="1" x14ac:dyDescent="0.35">
      <c r="A107" s="179"/>
      <c r="C107" s="103" t="s">
        <v>954</v>
      </c>
    </row>
    <row r="108" spans="1:3" ht="20.149999999999999" customHeight="1" x14ac:dyDescent="0.35">
      <c r="A108" s="129" t="str">
        <f>"Hospital: "&amp;data!C98</f>
        <v>Hospital: Swedish Health Services DBA Swedish Medical Center Cherry Hill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955</v>
      </c>
      <c r="C110" s="184"/>
    </row>
    <row r="111" spans="1:3" ht="20.149999999999999" customHeight="1" x14ac:dyDescent="0.35">
      <c r="A111" s="183">
        <v>2</v>
      </c>
      <c r="B111" s="185" t="s">
        <v>498</v>
      </c>
      <c r="C111" s="185">
        <f>data!C358</f>
        <v>1501319211</v>
      </c>
    </row>
    <row r="112" spans="1:3" ht="20.149999999999999" customHeight="1" x14ac:dyDescent="0.35">
      <c r="A112" s="183">
        <v>3</v>
      </c>
      <c r="B112" s="185" t="s">
        <v>499</v>
      </c>
      <c r="C112" s="185">
        <f>data!C359</f>
        <v>510631201</v>
      </c>
    </row>
    <row r="113" spans="1:3" ht="20.149999999999999" customHeight="1" x14ac:dyDescent="0.35">
      <c r="A113" s="183">
        <v>4</v>
      </c>
      <c r="B113" s="185" t="s">
        <v>956</v>
      </c>
      <c r="C113" s="185">
        <f>data!D360</f>
        <v>2011950412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957</v>
      </c>
      <c r="C115" s="184"/>
    </row>
    <row r="116" spans="1:3" ht="20.149999999999999" customHeight="1" x14ac:dyDescent="0.35">
      <c r="A116" s="183">
        <v>7</v>
      </c>
      <c r="B116" s="197" t="s">
        <v>958</v>
      </c>
      <c r="C116" s="198">
        <f>data!C362</f>
        <v>1913574</v>
      </c>
    </row>
    <row r="117" spans="1:3" ht="20.149999999999999" customHeight="1" x14ac:dyDescent="0.35">
      <c r="A117" s="183">
        <v>8</v>
      </c>
      <c r="B117" s="185" t="s">
        <v>502</v>
      </c>
      <c r="C117" s="198">
        <f>data!C363</f>
        <v>1455966011</v>
      </c>
    </row>
    <row r="118" spans="1:3" ht="20.149999999999999" customHeight="1" x14ac:dyDescent="0.35">
      <c r="A118" s="183">
        <v>9</v>
      </c>
      <c r="B118" s="185" t="s">
        <v>959</v>
      </c>
      <c r="C118" s="198">
        <f>data!C364</f>
        <v>17274975</v>
      </c>
    </row>
    <row r="119" spans="1:3" ht="20.149999999999999" customHeight="1" x14ac:dyDescent="0.35">
      <c r="A119" s="183">
        <v>10</v>
      </c>
      <c r="B119" s="185" t="s">
        <v>960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904</v>
      </c>
      <c r="C120" s="198">
        <f>data!D366</f>
        <v>1475154560</v>
      </c>
    </row>
    <row r="121" spans="1:3" ht="20.149999999999999" customHeight="1" x14ac:dyDescent="0.35">
      <c r="A121" s="183">
        <v>12</v>
      </c>
      <c r="B121" s="185" t="s">
        <v>961</v>
      </c>
      <c r="C121" s="198">
        <f>data!D367</f>
        <v>536795852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506</v>
      </c>
      <c r="C123" s="184"/>
    </row>
    <row r="124" spans="1:3" ht="20.149999999999999" customHeight="1" x14ac:dyDescent="0.35">
      <c r="A124" s="183">
        <v>15</v>
      </c>
      <c r="B124" s="199" t="s">
        <v>507</v>
      </c>
      <c r="C124" s="200"/>
    </row>
    <row r="125" spans="1:3" ht="20.149999999999999" customHeight="1" x14ac:dyDescent="0.35">
      <c r="A125" s="204" t="s">
        <v>962</v>
      </c>
      <c r="B125" s="201" t="s">
        <v>508</v>
      </c>
      <c r="C125" s="200">
        <f>data!C370</f>
        <v>1636071</v>
      </c>
    </row>
    <row r="126" spans="1:3" ht="20.149999999999999" customHeight="1" x14ac:dyDescent="0.35">
      <c r="A126" s="204" t="s">
        <v>963</v>
      </c>
      <c r="B126" s="201" t="s">
        <v>509</v>
      </c>
      <c r="C126" s="200">
        <f>data!C371</f>
        <v>449903</v>
      </c>
    </row>
    <row r="127" spans="1:3" ht="20.149999999999999" customHeight="1" x14ac:dyDescent="0.35">
      <c r="A127" s="204" t="s">
        <v>964</v>
      </c>
      <c r="B127" s="201" t="s">
        <v>510</v>
      </c>
      <c r="C127" s="200">
        <f>data!C372</f>
        <v>0</v>
      </c>
    </row>
    <row r="128" spans="1:3" ht="20.149999999999999" customHeight="1" x14ac:dyDescent="0.35">
      <c r="A128" s="204" t="s">
        <v>965</v>
      </c>
      <c r="B128" s="201" t="s">
        <v>511</v>
      </c>
      <c r="C128" s="200">
        <f>data!C373</f>
        <v>0</v>
      </c>
    </row>
    <row r="129" spans="1:3" ht="20.149999999999999" customHeight="1" x14ac:dyDescent="0.35">
      <c r="A129" s="204" t="s">
        <v>966</v>
      </c>
      <c r="B129" s="201" t="s">
        <v>512</v>
      </c>
      <c r="C129" s="200">
        <f>data!C374</f>
        <v>0</v>
      </c>
    </row>
    <row r="130" spans="1:3" ht="20.149999999999999" customHeight="1" x14ac:dyDescent="0.35">
      <c r="A130" s="204" t="s">
        <v>967</v>
      </c>
      <c r="B130" s="201" t="s">
        <v>513</v>
      </c>
      <c r="C130" s="200">
        <f>data!C375</f>
        <v>1371709</v>
      </c>
    </row>
    <row r="131" spans="1:3" ht="20.149999999999999" customHeight="1" x14ac:dyDescent="0.35">
      <c r="A131" s="204" t="s">
        <v>968</v>
      </c>
      <c r="B131" s="201" t="s">
        <v>514</v>
      </c>
      <c r="C131" s="200">
        <f>data!C376</f>
        <v>0</v>
      </c>
    </row>
    <row r="132" spans="1:3" ht="20.149999999999999" customHeight="1" x14ac:dyDescent="0.35">
      <c r="A132" s="204" t="s">
        <v>969</v>
      </c>
      <c r="B132" s="201" t="s">
        <v>515</v>
      </c>
      <c r="C132" s="200">
        <f>data!C377</f>
        <v>0</v>
      </c>
    </row>
    <row r="133" spans="1:3" ht="20.149999999999999" customHeight="1" x14ac:dyDescent="0.35">
      <c r="A133" s="204" t="s">
        <v>970</v>
      </c>
      <c r="B133" s="201" t="s">
        <v>516</v>
      </c>
      <c r="C133" s="200">
        <f>data!C378</f>
        <v>524088</v>
      </c>
    </row>
    <row r="134" spans="1:3" ht="20.149999999999999" customHeight="1" x14ac:dyDescent="0.35">
      <c r="A134" s="204" t="s">
        <v>971</v>
      </c>
      <c r="B134" s="201" t="s">
        <v>517</v>
      </c>
      <c r="C134" s="200">
        <f>data!C379</f>
        <v>1415797</v>
      </c>
    </row>
    <row r="135" spans="1:3" ht="20.149999999999999" customHeight="1" x14ac:dyDescent="0.35">
      <c r="A135" s="204" t="s">
        <v>972</v>
      </c>
      <c r="B135" s="201" t="s">
        <v>518</v>
      </c>
      <c r="C135" s="200">
        <f>data!C380</f>
        <v>3616703</v>
      </c>
    </row>
    <row r="136" spans="1:3" ht="20.149999999999999" customHeight="1" x14ac:dyDescent="0.35">
      <c r="A136" s="183">
        <v>16</v>
      </c>
      <c r="B136" s="185" t="s">
        <v>520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973</v>
      </c>
      <c r="C137" s="198">
        <f>data!D383</f>
        <v>9014271</v>
      </c>
    </row>
    <row r="138" spans="1:3" ht="20.149999999999999" customHeight="1" x14ac:dyDescent="0.35">
      <c r="A138" s="183">
        <v>18</v>
      </c>
      <c r="B138" s="185" t="s">
        <v>974</v>
      </c>
      <c r="C138" s="198">
        <f>data!D384</f>
        <v>545810123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975</v>
      </c>
      <c r="C140" s="184"/>
    </row>
    <row r="141" spans="1:3" ht="20.149999999999999" customHeight="1" x14ac:dyDescent="0.35">
      <c r="A141" s="183">
        <v>21</v>
      </c>
      <c r="B141" s="185" t="s">
        <v>524</v>
      </c>
      <c r="C141" s="198">
        <f>data!C389</f>
        <v>147660835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19179518</v>
      </c>
    </row>
    <row r="143" spans="1:3" ht="20.149999999999999" customHeight="1" x14ac:dyDescent="0.35">
      <c r="A143" s="183">
        <v>23</v>
      </c>
      <c r="B143" s="185" t="s">
        <v>265</v>
      </c>
      <c r="C143" s="198">
        <f>data!C391</f>
        <v>12708702</v>
      </c>
    </row>
    <row r="144" spans="1:3" ht="20.149999999999999" customHeight="1" x14ac:dyDescent="0.35">
      <c r="A144" s="183">
        <v>24</v>
      </c>
      <c r="B144" s="185" t="s">
        <v>266</v>
      </c>
      <c r="C144" s="198">
        <f>data!C392</f>
        <v>103335513</v>
      </c>
    </row>
    <row r="145" spans="1:3" ht="20.149999999999999" customHeight="1" x14ac:dyDescent="0.35">
      <c r="A145" s="183">
        <v>25</v>
      </c>
      <c r="B145" s="185" t="s">
        <v>976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977</v>
      </c>
      <c r="C146" s="198">
        <f>data!C394</f>
        <v>40460093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14381259</v>
      </c>
    </row>
    <row r="148" spans="1:3" ht="20.149999999999999" customHeight="1" x14ac:dyDescent="0.35">
      <c r="A148" s="183">
        <v>28</v>
      </c>
      <c r="B148" s="185" t="s">
        <v>978</v>
      </c>
      <c r="C148" s="198">
        <f>data!C396</f>
        <v>7289972</v>
      </c>
    </row>
    <row r="149" spans="1:3" ht="20.149999999999999" customHeight="1" x14ac:dyDescent="0.35">
      <c r="A149" s="183">
        <v>29</v>
      </c>
      <c r="B149" s="185" t="s">
        <v>529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979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531</v>
      </c>
      <c r="C151" s="198">
        <f>data!C399</f>
        <v>2791346</v>
      </c>
    </row>
    <row r="152" spans="1:3" ht="20.149999999999999" customHeight="1" x14ac:dyDescent="0.35">
      <c r="A152" s="183">
        <v>32</v>
      </c>
      <c r="B152" s="185" t="s">
        <v>270</v>
      </c>
      <c r="C152" s="198"/>
    </row>
    <row r="153" spans="1:3" ht="20.149999999999999" customHeight="1" x14ac:dyDescent="0.35">
      <c r="A153" s="204" t="s">
        <v>980</v>
      </c>
      <c r="B153" s="202" t="s">
        <v>271</v>
      </c>
      <c r="C153" s="198">
        <f>data!C401</f>
        <v>1829226</v>
      </c>
    </row>
    <row r="154" spans="1:3" ht="20.149999999999999" customHeight="1" x14ac:dyDescent="0.35">
      <c r="A154" s="204" t="s">
        <v>981</v>
      </c>
      <c r="B154" s="202" t="s">
        <v>272</v>
      </c>
      <c r="C154" s="198">
        <f>data!C402</f>
        <v>27722982</v>
      </c>
    </row>
    <row r="155" spans="1:3" ht="20.149999999999999" customHeight="1" x14ac:dyDescent="0.35">
      <c r="A155" s="204" t="s">
        <v>982</v>
      </c>
      <c r="B155" s="202" t="s">
        <v>983</v>
      </c>
      <c r="C155" s="198">
        <f>data!C403</f>
        <v>598518</v>
      </c>
    </row>
    <row r="156" spans="1:3" ht="20.149999999999999" customHeight="1" x14ac:dyDescent="0.35">
      <c r="A156" s="204" t="s">
        <v>984</v>
      </c>
      <c r="B156" s="202" t="s">
        <v>274</v>
      </c>
      <c r="C156" s="198">
        <f>data!C404</f>
        <v>0</v>
      </c>
    </row>
    <row r="157" spans="1:3" ht="20.149999999999999" customHeight="1" x14ac:dyDescent="0.35">
      <c r="A157" s="204" t="s">
        <v>985</v>
      </c>
      <c r="B157" s="202" t="s">
        <v>275</v>
      </c>
      <c r="C157" s="198">
        <f>data!C405</f>
        <v>1246358</v>
      </c>
    </row>
    <row r="158" spans="1:3" ht="20.149999999999999" customHeight="1" x14ac:dyDescent="0.35">
      <c r="A158" s="204" t="s">
        <v>986</v>
      </c>
      <c r="B158" s="202" t="s">
        <v>276</v>
      </c>
      <c r="C158" s="198">
        <f>data!C406</f>
        <v>116603</v>
      </c>
    </row>
    <row r="159" spans="1:3" ht="20.149999999999999" customHeight="1" x14ac:dyDescent="0.35">
      <c r="A159" s="204" t="s">
        <v>987</v>
      </c>
      <c r="B159" s="202" t="s">
        <v>277</v>
      </c>
      <c r="C159" s="198">
        <f>data!C407</f>
        <v>0</v>
      </c>
    </row>
    <row r="160" spans="1:3" ht="20.149999999999999" customHeight="1" x14ac:dyDescent="0.35">
      <c r="A160" s="204" t="s">
        <v>988</v>
      </c>
      <c r="B160" s="202" t="s">
        <v>278</v>
      </c>
      <c r="C160" s="198">
        <f>data!C408</f>
        <v>8084214</v>
      </c>
    </row>
    <row r="161" spans="1:3" ht="20.149999999999999" customHeight="1" x14ac:dyDescent="0.35">
      <c r="A161" s="204" t="s">
        <v>989</v>
      </c>
      <c r="B161" s="202" t="s">
        <v>279</v>
      </c>
      <c r="C161" s="198">
        <f>data!C409</f>
        <v>142934602</v>
      </c>
    </row>
    <row r="162" spans="1:3" ht="20.149999999999999" customHeight="1" x14ac:dyDescent="0.35">
      <c r="A162" s="204" t="s">
        <v>990</v>
      </c>
      <c r="B162" s="202" t="s">
        <v>280</v>
      </c>
      <c r="C162" s="198">
        <f>data!C410</f>
        <v>158727</v>
      </c>
    </row>
    <row r="163" spans="1:3" ht="20.149999999999999" customHeight="1" x14ac:dyDescent="0.35">
      <c r="A163" s="204" t="s">
        <v>991</v>
      </c>
      <c r="B163" s="202" t="s">
        <v>281</v>
      </c>
      <c r="C163" s="198">
        <f>data!C411</f>
        <v>240628</v>
      </c>
    </row>
    <row r="164" spans="1:3" ht="20.149999999999999" customHeight="1" x14ac:dyDescent="0.35">
      <c r="A164" s="204" t="s">
        <v>992</v>
      </c>
      <c r="B164" s="202" t="s">
        <v>282</v>
      </c>
      <c r="C164" s="198">
        <f>data!C412</f>
        <v>13924859</v>
      </c>
    </row>
    <row r="165" spans="1:3" ht="20.149999999999999" customHeight="1" x14ac:dyDescent="0.35">
      <c r="A165" s="204" t="s">
        <v>993</v>
      </c>
      <c r="B165" s="202" t="s">
        <v>283</v>
      </c>
      <c r="C165" s="198">
        <f>data!C413</f>
        <v>2380123</v>
      </c>
    </row>
    <row r="166" spans="1:3" ht="20.149999999999999" customHeight="1" x14ac:dyDescent="0.35">
      <c r="A166" s="204" t="s">
        <v>994</v>
      </c>
      <c r="B166" s="202" t="s">
        <v>995</v>
      </c>
      <c r="C166" s="198">
        <f>data!C414</f>
        <v>572470</v>
      </c>
    </row>
    <row r="167" spans="1:3" ht="20.149999999999999" customHeight="1" x14ac:dyDescent="0.35">
      <c r="A167" s="183">
        <v>34</v>
      </c>
      <c r="B167" s="185" t="s">
        <v>996</v>
      </c>
      <c r="C167" s="198">
        <f>data!D416</f>
        <v>547616548</v>
      </c>
    </row>
    <row r="168" spans="1:3" ht="20.149999999999999" customHeight="1" x14ac:dyDescent="0.35">
      <c r="A168" s="183">
        <v>35</v>
      </c>
      <c r="B168" s="185" t="s">
        <v>997</v>
      </c>
      <c r="C168" s="198">
        <f>data!D417</f>
        <v>-1806425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998</v>
      </c>
      <c r="C170" s="198">
        <f>data!D420</f>
        <v>449903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999</v>
      </c>
      <c r="C172" s="185">
        <f>data!D421</f>
        <v>-1356522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1000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1001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1002</v>
      </c>
      <c r="C177" s="198">
        <f>data!D424</f>
        <v>-1356522</v>
      </c>
    </row>
    <row r="178" spans="1:3" ht="20.149999999999999" customHeight="1" x14ac:dyDescent="0.35">
      <c r="A178" s="188">
        <v>45</v>
      </c>
      <c r="B178" s="187" t="s">
        <v>1003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39936-BCFE-4916-A886-34654D6AE510}">
  <sheetPr codeName="Sheet11"/>
  <dimension ref="A1:N410"/>
  <sheetViews>
    <sheetView showFormulas="1" showGridLines="0" topLeftCell="B364" zoomScale="65" workbookViewId="0">
      <selection activeCell="C109" sqref="C109:C110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2" width="8.9140625" style="282" customWidth="1"/>
    <col min="13" max="16384" width="8.9140625" style="282"/>
  </cols>
  <sheetData>
    <row r="1" spans="1:9" customFormat="1" ht="20.149999999999999" customHeight="1" x14ac:dyDescent="0.35">
      <c r="A1" s="283" t="s">
        <v>1004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1005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Swedish Health Services DBA Swedish Medical Center Cherry Hill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1006</v>
      </c>
      <c r="C6" s="295" t="s">
        <v>118</v>
      </c>
      <c r="D6" s="296" t="s">
        <v>1007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1008</v>
      </c>
      <c r="E7" s="296" t="s">
        <v>190</v>
      </c>
      <c r="F7" s="296" t="s">
        <v>1009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1010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11060</v>
      </c>
      <c r="D9" s="290">
        <f>data!D59</f>
        <v>0</v>
      </c>
      <c r="E9" s="290">
        <f>data!E59</f>
        <v>37534</v>
      </c>
      <c r="F9" s="290">
        <f>data!F59</f>
        <v>0</v>
      </c>
      <c r="G9" s="290">
        <f>data!G59</f>
        <v>5504</v>
      </c>
      <c r="H9" s="290">
        <f>data!H59</f>
        <v>0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263</v>
      </c>
      <c r="C10" s="297">
        <f>data!C60</f>
        <v>169.2</v>
      </c>
      <c r="D10" s="297">
        <f>data!D60</f>
        <v>0</v>
      </c>
      <c r="E10" s="297">
        <f>data!E60</f>
        <v>270.01</v>
      </c>
      <c r="F10" s="297">
        <f>data!F60</f>
        <v>0</v>
      </c>
      <c r="G10" s="297">
        <f>data!G60</f>
        <v>31.02</v>
      </c>
      <c r="H10" s="297">
        <f>data!H60</f>
        <v>0</v>
      </c>
      <c r="I10" s="297">
        <f>data!I60</f>
        <v>0</v>
      </c>
    </row>
    <row r="11" spans="1:9" customFormat="1" ht="20.149999999999999" customHeight="1" x14ac:dyDescent="0.35">
      <c r="A11" s="289">
        <v>6</v>
      </c>
      <c r="B11" s="290" t="s">
        <v>264</v>
      </c>
      <c r="C11" s="290">
        <f>data!C61</f>
        <v>15021941</v>
      </c>
      <c r="D11" s="290">
        <f>data!D61</f>
        <v>0</v>
      </c>
      <c r="E11" s="290">
        <f>data!E61</f>
        <v>24091120</v>
      </c>
      <c r="F11" s="290">
        <f>data!F61</f>
        <v>0</v>
      </c>
      <c r="G11" s="290">
        <f>data!G61</f>
        <v>3122408</v>
      </c>
      <c r="H11" s="290">
        <f>data!H61</f>
        <v>18</v>
      </c>
      <c r="I11" s="290">
        <f>data!I61</f>
        <v>0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2096754</v>
      </c>
      <c r="D12" s="290">
        <f>data!D62</f>
        <v>0</v>
      </c>
      <c r="E12" s="290">
        <f>data!E62</f>
        <v>3191759</v>
      </c>
      <c r="F12" s="290">
        <f>data!F62</f>
        <v>0</v>
      </c>
      <c r="G12" s="290">
        <f>data!G62</f>
        <v>446798</v>
      </c>
      <c r="H12" s="290">
        <f>data!H62</f>
        <v>0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265</v>
      </c>
      <c r="C13" s="290">
        <f>data!C63</f>
        <v>4400</v>
      </c>
      <c r="D13" s="290">
        <f>data!D63</f>
        <v>0</v>
      </c>
      <c r="E13" s="290">
        <f>data!E63</f>
        <v>0</v>
      </c>
      <c r="F13" s="290">
        <f>data!F63</f>
        <v>0</v>
      </c>
      <c r="G13" s="290">
        <f>data!G63</f>
        <v>0</v>
      </c>
      <c r="H13" s="290">
        <f>data!H63</f>
        <v>0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266</v>
      </c>
      <c r="C14" s="290">
        <f>data!C64</f>
        <v>2678493</v>
      </c>
      <c r="D14" s="290">
        <f>data!D64</f>
        <v>0</v>
      </c>
      <c r="E14" s="290">
        <f>data!E64</f>
        <v>2143463</v>
      </c>
      <c r="F14" s="290">
        <f>data!F64</f>
        <v>0</v>
      </c>
      <c r="G14" s="290">
        <f>data!G64</f>
        <v>148668</v>
      </c>
      <c r="H14" s="290">
        <f>data!H64</f>
        <v>1010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526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527</v>
      </c>
      <c r="C16" s="290">
        <f>data!C66</f>
        <v>100982</v>
      </c>
      <c r="D16" s="290">
        <f>data!D66</f>
        <v>0</v>
      </c>
      <c r="E16" s="290">
        <f>data!E66</f>
        <v>1869864</v>
      </c>
      <c r="F16" s="290">
        <f>data!F66</f>
        <v>0</v>
      </c>
      <c r="G16" s="290">
        <f>data!G66</f>
        <v>2202</v>
      </c>
      <c r="H16" s="290">
        <f>data!H66</f>
        <v>0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808597</v>
      </c>
      <c r="D17" s="290">
        <f>data!D67</f>
        <v>0</v>
      </c>
      <c r="E17" s="290">
        <f>data!E67</f>
        <v>417318</v>
      </c>
      <c r="F17" s="290">
        <f>data!F67</f>
        <v>0</v>
      </c>
      <c r="G17" s="290">
        <f>data!G67</f>
        <v>1476</v>
      </c>
      <c r="H17" s="290">
        <f>data!H67</f>
        <v>546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1011</v>
      </c>
      <c r="C18" s="290">
        <f>data!C68</f>
        <v>35430</v>
      </c>
      <c r="D18" s="290">
        <f>data!D68</f>
        <v>0</v>
      </c>
      <c r="E18" s="290">
        <f>data!E68</f>
        <v>296235</v>
      </c>
      <c r="F18" s="290">
        <f>data!F68</f>
        <v>0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1012</v>
      </c>
      <c r="C19" s="290">
        <f>data!C69</f>
        <v>24400459</v>
      </c>
      <c r="D19" s="290">
        <f>data!D69</f>
        <v>0</v>
      </c>
      <c r="E19" s="290">
        <f>data!E69</f>
        <v>35218512</v>
      </c>
      <c r="F19" s="290">
        <f>data!F69</f>
        <v>0</v>
      </c>
      <c r="G19" s="290">
        <f>data!G69</f>
        <v>4036739</v>
      </c>
      <c r="H19" s="290">
        <f>data!H69</f>
        <v>17</v>
      </c>
      <c r="I19" s="290">
        <f>data!I69</f>
        <v>0</v>
      </c>
    </row>
    <row r="20" spans="1:9" customFormat="1" ht="20.149999999999999" customHeight="1" x14ac:dyDescent="0.35">
      <c r="A20" s="289">
        <v>15</v>
      </c>
      <c r="B20" s="290" t="s">
        <v>285</v>
      </c>
      <c r="C20" s="290">
        <f>-data!C84</f>
        <v>0</v>
      </c>
      <c r="D20" s="290">
        <f>-data!D84</f>
        <v>0</v>
      </c>
      <c r="E20" s="290">
        <f>-data!E84</f>
        <v>0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1013</v>
      </c>
      <c r="C21" s="290">
        <f>data!C85</f>
        <v>45147056</v>
      </c>
      <c r="D21" s="290">
        <f>data!D85</f>
        <v>0</v>
      </c>
      <c r="E21" s="290">
        <f>data!E85</f>
        <v>67228271</v>
      </c>
      <c r="F21" s="290">
        <f>data!F85</f>
        <v>0</v>
      </c>
      <c r="G21" s="290">
        <f>data!G85</f>
        <v>7758291</v>
      </c>
      <c r="H21" s="290">
        <f>data!H85</f>
        <v>1591</v>
      </c>
      <c r="I21" s="290">
        <f>data!I85</f>
        <v>0</v>
      </c>
    </row>
    <row r="22" spans="1:9" customFormat="1" ht="20.149999999999999" customHeight="1" x14ac:dyDescent="0.35">
      <c r="A22" s="289">
        <v>17</v>
      </c>
      <c r="B22" s="290" t="s">
        <v>287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1014</v>
      </c>
      <c r="C23" s="298" t="e">
        <f>+data!M668</f>
        <v>#DIV/0!</v>
      </c>
      <c r="D23" s="298" t="e">
        <f>+data!M669</f>
        <v>#DIV/0!</v>
      </c>
      <c r="E23" s="298" t="e">
        <f>+data!M670</f>
        <v>#DIV/0!</v>
      </c>
      <c r="F23" s="298" t="e">
        <f>+data!M671</f>
        <v>#DIV/0!</v>
      </c>
      <c r="G23" s="298" t="e">
        <f>+data!M672</f>
        <v>#DIV/0!</v>
      </c>
      <c r="H23" s="298" t="e">
        <f>+data!M673</f>
        <v>#DIV/0!</v>
      </c>
      <c r="I23" s="298" t="e">
        <f>+data!M674</f>
        <v>#DIV/0!</v>
      </c>
    </row>
    <row r="24" spans="1:9" customFormat="1" ht="20.149999999999999" customHeight="1" x14ac:dyDescent="0.35">
      <c r="A24" s="289">
        <v>19</v>
      </c>
      <c r="B24" s="298" t="s">
        <v>1015</v>
      </c>
      <c r="C24" s="290">
        <f>data!C87</f>
        <v>109234756</v>
      </c>
      <c r="D24" s="290">
        <f>data!D87</f>
        <v>0</v>
      </c>
      <c r="E24" s="290">
        <f>data!E87</f>
        <v>188623330</v>
      </c>
      <c r="F24" s="290">
        <f>data!F87</f>
        <v>0</v>
      </c>
      <c r="G24" s="290">
        <f>data!G87</f>
        <v>21776951</v>
      </c>
      <c r="H24" s="290">
        <f>data!H87</f>
        <v>0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1016</v>
      </c>
      <c r="C25" s="290">
        <f>data!C88</f>
        <v>452919</v>
      </c>
      <c r="D25" s="290">
        <f>data!D88</f>
        <v>0</v>
      </c>
      <c r="E25" s="290">
        <f>data!E88</f>
        <v>5845007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1017</v>
      </c>
      <c r="C26" s="290">
        <f>data!C89</f>
        <v>109687675</v>
      </c>
      <c r="D26" s="290">
        <f>data!D89</f>
        <v>0</v>
      </c>
      <c r="E26" s="290">
        <f>data!E89</f>
        <v>194468337</v>
      </c>
      <c r="F26" s="290">
        <f>data!F89</f>
        <v>0</v>
      </c>
      <c r="G26" s="290">
        <f>data!G89</f>
        <v>21776951</v>
      </c>
      <c r="H26" s="290">
        <f>data!H89</f>
        <v>0</v>
      </c>
      <c r="I26" s="290">
        <f>data!I89</f>
        <v>0</v>
      </c>
    </row>
    <row r="27" spans="1:9" customFormat="1" ht="20.149999999999999" customHeight="1" x14ac:dyDescent="0.35">
      <c r="A27" s="289" t="s">
        <v>1018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1019</v>
      </c>
      <c r="C28" s="290">
        <f>data!C90</f>
        <v>37705</v>
      </c>
      <c r="D28" s="290">
        <f>data!D90</f>
        <v>0</v>
      </c>
      <c r="E28" s="290">
        <f>data!E90</f>
        <v>58397</v>
      </c>
      <c r="F28" s="290">
        <f>data!F90</f>
        <v>0</v>
      </c>
      <c r="G28" s="290">
        <f>data!G90</f>
        <v>14337</v>
      </c>
      <c r="H28" s="290">
        <f>data!H90</f>
        <v>0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1020</v>
      </c>
      <c r="C29" s="290">
        <f>data!C91</f>
        <v>0</v>
      </c>
      <c r="D29" s="290">
        <f>data!D91</f>
        <v>0</v>
      </c>
      <c r="E29" s="290">
        <f>data!E91</f>
        <v>0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1021</v>
      </c>
      <c r="C30" s="290">
        <f>data!C92</f>
        <v>6302</v>
      </c>
      <c r="D30" s="290">
        <f>data!D92</f>
        <v>0</v>
      </c>
      <c r="E30" s="290">
        <f>data!E92</f>
        <v>9760</v>
      </c>
      <c r="F30" s="290">
        <f>data!F92</f>
        <v>0</v>
      </c>
      <c r="G30" s="290">
        <f>data!G92</f>
        <v>2396</v>
      </c>
      <c r="H30" s="290">
        <f>data!H92</f>
        <v>0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1022</v>
      </c>
      <c r="C31" s="290">
        <f>data!C93</f>
        <v>0</v>
      </c>
      <c r="D31" s="290">
        <f>data!D93</f>
        <v>0</v>
      </c>
      <c r="E31" s="290">
        <f>data!E93</f>
        <v>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295</v>
      </c>
      <c r="C32" s="297">
        <f>data!C94</f>
        <v>66.48</v>
      </c>
      <c r="D32" s="297">
        <f>data!D94</f>
        <v>0</v>
      </c>
      <c r="E32" s="297">
        <f>data!E94</f>
        <v>118.73</v>
      </c>
      <c r="F32" s="297">
        <f>data!F94</f>
        <v>0</v>
      </c>
      <c r="G32" s="297">
        <f>data!G94</f>
        <v>12.52</v>
      </c>
      <c r="H32" s="297">
        <f>data!H94</f>
        <v>0</v>
      </c>
      <c r="I32" s="297">
        <f>data!I94</f>
        <v>0</v>
      </c>
    </row>
    <row r="33" spans="1:9" customFormat="1" ht="20.149999999999999" customHeight="1" x14ac:dyDescent="0.35">
      <c r="A33" s="283" t="s">
        <v>1004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1023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Swedish Health Services DBA Swedish Medical Center Cherry Hill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1006</v>
      </c>
      <c r="C38" s="296"/>
      <c r="D38" s="296" t="s">
        <v>126</v>
      </c>
      <c r="E38" s="296" t="s">
        <v>127</v>
      </c>
      <c r="F38" s="296" t="s">
        <v>1024</v>
      </c>
      <c r="G38" s="296" t="s">
        <v>129</v>
      </c>
      <c r="H38" s="296" t="s">
        <v>1025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1010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0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0</v>
      </c>
      <c r="I41" s="290">
        <f>data!P59</f>
        <v>0</v>
      </c>
    </row>
    <row r="42" spans="1:9" customFormat="1" ht="20.149999999999999" customHeight="1" x14ac:dyDescent="0.35">
      <c r="A42" s="289">
        <v>5</v>
      </c>
      <c r="B42" s="290" t="s">
        <v>263</v>
      </c>
      <c r="C42" s="297">
        <f>data!J60</f>
        <v>0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0</v>
      </c>
      <c r="I42" s="297">
        <f>data!P60</f>
        <v>119.49</v>
      </c>
    </row>
    <row r="43" spans="1:9" customFormat="1" ht="20.149999999999999" customHeight="1" x14ac:dyDescent="0.35">
      <c r="A43" s="289">
        <v>6</v>
      </c>
      <c r="B43" s="290" t="s">
        <v>264</v>
      </c>
      <c r="C43" s="290">
        <f>data!J61</f>
        <v>0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0</v>
      </c>
      <c r="I43" s="290">
        <f>data!P61</f>
        <v>13260842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0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0</v>
      </c>
      <c r="I44" s="290">
        <f>data!P62</f>
        <v>1794872</v>
      </c>
    </row>
    <row r="45" spans="1:9" customFormat="1" ht="20.149999999999999" customHeight="1" x14ac:dyDescent="0.35">
      <c r="A45" s="289">
        <v>8</v>
      </c>
      <c r="B45" s="290" t="s">
        <v>265</v>
      </c>
      <c r="C45" s="290">
        <f>data!J63</f>
        <v>0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0</v>
      </c>
      <c r="I45" s="290">
        <f>data!P63</f>
        <v>21355</v>
      </c>
    </row>
    <row r="46" spans="1:9" customFormat="1" ht="20.149999999999999" customHeight="1" x14ac:dyDescent="0.35">
      <c r="A46" s="289">
        <v>9</v>
      </c>
      <c r="B46" s="290" t="s">
        <v>266</v>
      </c>
      <c r="C46" s="290">
        <f>data!J64</f>
        <v>0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0</v>
      </c>
      <c r="I46" s="290">
        <f>data!P64</f>
        <v>6009670</v>
      </c>
    </row>
    <row r="47" spans="1:9" customFormat="1" ht="20.149999999999999" customHeight="1" x14ac:dyDescent="0.35">
      <c r="A47" s="289">
        <v>10</v>
      </c>
      <c r="B47" s="290" t="s">
        <v>526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527</v>
      </c>
      <c r="C48" s="290">
        <f>data!J66</f>
        <v>0</v>
      </c>
      <c r="D48" s="290">
        <f>data!K66</f>
        <v>0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0</v>
      </c>
      <c r="I48" s="290">
        <f>data!P66</f>
        <v>234903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0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0</v>
      </c>
      <c r="I49" s="290">
        <f>data!P67</f>
        <v>3939683</v>
      </c>
    </row>
    <row r="50" spans="1:11" customFormat="1" ht="20.149999999999999" customHeight="1" x14ac:dyDescent="0.35">
      <c r="A50" s="289">
        <v>13</v>
      </c>
      <c r="B50" s="290" t="s">
        <v>1011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577113</v>
      </c>
    </row>
    <row r="51" spans="1:11" customFormat="1" ht="20.149999999999999" customHeight="1" x14ac:dyDescent="0.35">
      <c r="A51" s="289">
        <v>14</v>
      </c>
      <c r="B51" s="290" t="s">
        <v>1012</v>
      </c>
      <c r="C51" s="290">
        <f>data!J69</f>
        <v>0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0</v>
      </c>
      <c r="H51" s="290">
        <f>data!O69</f>
        <v>0</v>
      </c>
      <c r="I51" s="290">
        <f>data!P69</f>
        <v>17080700</v>
      </c>
    </row>
    <row r="52" spans="1:11" customFormat="1" ht="20.149999999999999" customHeight="1" x14ac:dyDescent="0.35">
      <c r="A52" s="289">
        <v>15</v>
      </c>
      <c r="B52" s="290" t="s">
        <v>285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0</v>
      </c>
    </row>
    <row r="53" spans="1:11" customFormat="1" ht="20.149999999999999" customHeight="1" x14ac:dyDescent="0.35">
      <c r="A53" s="289">
        <v>16</v>
      </c>
      <c r="B53" s="298" t="s">
        <v>1013</v>
      </c>
      <c r="C53" s="290">
        <f>data!J85</f>
        <v>0</v>
      </c>
      <c r="D53" s="290">
        <f>data!K85</f>
        <v>0</v>
      </c>
      <c r="E53" s="290">
        <f>data!L85</f>
        <v>0</v>
      </c>
      <c r="F53" s="290">
        <f>data!M85</f>
        <v>0</v>
      </c>
      <c r="G53" s="290">
        <f>data!N85</f>
        <v>0</v>
      </c>
      <c r="H53" s="290">
        <f>data!O85</f>
        <v>0</v>
      </c>
      <c r="I53" s="290">
        <f>data!P85</f>
        <v>42919138</v>
      </c>
    </row>
    <row r="54" spans="1:11" customFormat="1" ht="20.149999999999999" customHeight="1" x14ac:dyDescent="0.35">
      <c r="A54" s="289">
        <v>17</v>
      </c>
      <c r="B54" s="290" t="s">
        <v>287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1014</v>
      </c>
      <c r="C55" s="298" t="e">
        <f>+data!M675</f>
        <v>#DIV/0!</v>
      </c>
      <c r="D55" s="298" t="e">
        <f>+data!M676</f>
        <v>#DIV/0!</v>
      </c>
      <c r="E55" s="298" t="e">
        <f>+data!M691</f>
        <v>#DIV/0!</v>
      </c>
      <c r="F55" s="298" t="e">
        <f>+data!M692</f>
        <v>#DIV/0!</v>
      </c>
      <c r="G55" s="298" t="e">
        <f>+data!M693</f>
        <v>#DIV/0!</v>
      </c>
      <c r="H55" s="298" t="e">
        <f>+data!M680</f>
        <v>#DIV/0!</v>
      </c>
      <c r="I55" s="298" t="e">
        <f>+data!M681</f>
        <v>#DIV/0!</v>
      </c>
    </row>
    <row r="56" spans="1:11" customFormat="1" ht="20.149999999999999" customHeight="1" x14ac:dyDescent="0.35">
      <c r="A56" s="289">
        <v>19</v>
      </c>
      <c r="B56" s="298" t="s">
        <v>1015</v>
      </c>
      <c r="C56" s="290">
        <f>data!J87</f>
        <v>0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0</v>
      </c>
      <c r="I56" s="290">
        <f>data!P87</f>
        <v>493033084</v>
      </c>
    </row>
    <row r="57" spans="1:11" customFormat="1" ht="20.149999999999999" customHeight="1" x14ac:dyDescent="0.35">
      <c r="A57" s="289">
        <v>20</v>
      </c>
      <c r="B57" s="298" t="s">
        <v>1016</v>
      </c>
      <c r="C57" s="290">
        <f>data!J88</f>
        <v>0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0</v>
      </c>
      <c r="I57" s="290">
        <f>data!P88</f>
        <v>55148139</v>
      </c>
    </row>
    <row r="58" spans="1:11" customFormat="1" ht="20.149999999999999" customHeight="1" x14ac:dyDescent="0.35">
      <c r="A58" s="289">
        <v>21</v>
      </c>
      <c r="B58" s="298" t="s">
        <v>1017</v>
      </c>
      <c r="C58" s="290">
        <f>data!J89</f>
        <v>0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0</v>
      </c>
      <c r="I58" s="290">
        <f>data!P89</f>
        <v>548181223</v>
      </c>
    </row>
    <row r="59" spans="1:11" customFormat="1" ht="20.149999999999999" customHeight="1" x14ac:dyDescent="0.35">
      <c r="A59" s="289" t="s">
        <v>1018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1019</v>
      </c>
      <c r="C60" s="290">
        <f>data!J90</f>
        <v>0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0</v>
      </c>
      <c r="I60" s="290">
        <f>data!P90</f>
        <v>55418</v>
      </c>
      <c r="K60" s="301"/>
    </row>
    <row r="61" spans="1:11" customFormat="1" ht="20.149999999999999" customHeight="1" x14ac:dyDescent="0.35">
      <c r="A61" s="289">
        <v>23</v>
      </c>
      <c r="B61" s="290" t="s">
        <v>1020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1021</v>
      </c>
      <c r="C62" s="290">
        <f>data!J92</f>
        <v>0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0</v>
      </c>
      <c r="I62" s="290">
        <f>data!P92</f>
        <v>9262</v>
      </c>
    </row>
    <row r="63" spans="1:11" customFormat="1" ht="20.149999999999999" customHeight="1" x14ac:dyDescent="0.35">
      <c r="A63" s="289">
        <v>25</v>
      </c>
      <c r="B63" s="290" t="s">
        <v>1022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0</v>
      </c>
    </row>
    <row r="64" spans="1:11" customFormat="1" ht="20.149999999999999" customHeight="1" x14ac:dyDescent="0.35">
      <c r="A64" s="289">
        <v>26</v>
      </c>
      <c r="B64" s="290" t="s">
        <v>295</v>
      </c>
      <c r="C64" s="297">
        <f>data!J94</f>
        <v>0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0</v>
      </c>
      <c r="I64" s="297">
        <f>data!P94</f>
        <v>35.9</v>
      </c>
    </row>
    <row r="65" spans="1:9" customFormat="1" ht="20.149999999999999" customHeight="1" x14ac:dyDescent="0.35">
      <c r="A65" s="283" t="s">
        <v>1004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1026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Swedish Health Services DBA Swedish Medical Center Cherry Hill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1006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1027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1010</v>
      </c>
      <c r="C72" s="292" t="s">
        <v>1028</v>
      </c>
      <c r="D72" s="291" t="s">
        <v>1029</v>
      </c>
      <c r="E72" s="302"/>
      <c r="F72" s="302"/>
      <c r="G72" s="291" t="s">
        <v>1030</v>
      </c>
      <c r="H72" s="291" t="s">
        <v>1030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0</v>
      </c>
      <c r="D73" s="298">
        <f>data!R59</f>
        <v>0</v>
      </c>
      <c r="E73" s="302"/>
      <c r="F73" s="302"/>
      <c r="G73" s="290">
        <f>data!U59</f>
        <v>0</v>
      </c>
      <c r="H73" s="290">
        <f>data!V59</f>
        <v>0</v>
      </c>
      <c r="I73" s="290">
        <f>data!W59</f>
        <v>0</v>
      </c>
    </row>
    <row r="74" spans="1:9" customFormat="1" ht="20.149999999999999" customHeight="1" x14ac:dyDescent="0.35">
      <c r="A74" s="289">
        <v>5</v>
      </c>
      <c r="B74" s="290" t="s">
        <v>263</v>
      </c>
      <c r="C74" s="297">
        <f>data!Q60</f>
        <v>13.52</v>
      </c>
      <c r="D74" s="297">
        <f>data!R60</f>
        <v>14.42</v>
      </c>
      <c r="E74" s="297">
        <f>data!S60</f>
        <v>0</v>
      </c>
      <c r="F74" s="297">
        <f>data!T60</f>
        <v>2.33</v>
      </c>
      <c r="G74" s="297">
        <f>data!U60</f>
        <v>2.25</v>
      </c>
      <c r="H74" s="297">
        <f>data!V60</f>
        <v>100.69</v>
      </c>
      <c r="I74" s="297">
        <f>data!W60</f>
        <v>18.75</v>
      </c>
    </row>
    <row r="75" spans="1:9" customFormat="1" ht="20.149999999999999" customHeight="1" x14ac:dyDescent="0.35">
      <c r="A75" s="289">
        <v>6</v>
      </c>
      <c r="B75" s="290" t="s">
        <v>264</v>
      </c>
      <c r="C75" s="290">
        <f>data!Q61</f>
        <v>2099634</v>
      </c>
      <c r="D75" s="290">
        <f>data!R61</f>
        <v>1591040</v>
      </c>
      <c r="E75" s="290">
        <f>data!S61</f>
        <v>75754</v>
      </c>
      <c r="F75" s="290">
        <f>data!T61</f>
        <v>401394</v>
      </c>
      <c r="G75" s="290">
        <f>data!U61</f>
        <v>252116</v>
      </c>
      <c r="H75" s="290">
        <f>data!V61</f>
        <v>13254782</v>
      </c>
      <c r="I75" s="290">
        <f>data!W61</f>
        <v>2721764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293256</v>
      </c>
      <c r="D76" s="290">
        <f>data!R62</f>
        <v>191497</v>
      </c>
      <c r="E76" s="290">
        <f>data!S62</f>
        <v>0</v>
      </c>
      <c r="F76" s="290">
        <f>data!T62</f>
        <v>44913</v>
      </c>
      <c r="G76" s="290">
        <f>data!U62</f>
        <v>34030</v>
      </c>
      <c r="H76" s="290">
        <f>data!V62</f>
        <v>1961515</v>
      </c>
      <c r="I76" s="290">
        <f>data!W62</f>
        <v>407875</v>
      </c>
    </row>
    <row r="77" spans="1:9" customFormat="1" ht="20.149999999999999" customHeight="1" x14ac:dyDescent="0.35">
      <c r="A77" s="289">
        <v>8</v>
      </c>
      <c r="B77" s="290" t="s">
        <v>265</v>
      </c>
      <c r="C77" s="290">
        <f>data!Q63</f>
        <v>0</v>
      </c>
      <c r="D77" s="290">
        <f>data!R63</f>
        <v>5651177.2599999998</v>
      </c>
      <c r="E77" s="290">
        <f>data!S63</f>
        <v>54932.86</v>
      </c>
      <c r="F77" s="290">
        <f>data!T63</f>
        <v>0</v>
      </c>
      <c r="G77" s="290">
        <f>data!U63</f>
        <v>1325190.4700000002</v>
      </c>
      <c r="H77" s="290">
        <f>data!V63</f>
        <v>122011</v>
      </c>
      <c r="I77" s="290">
        <f>data!W63</f>
        <v>0</v>
      </c>
    </row>
    <row r="78" spans="1:9" customFormat="1" ht="20.149999999999999" customHeight="1" x14ac:dyDescent="0.35">
      <c r="A78" s="289">
        <v>9</v>
      </c>
      <c r="B78" s="290" t="s">
        <v>266</v>
      </c>
      <c r="C78" s="290">
        <f>data!Q64</f>
        <v>12691</v>
      </c>
      <c r="D78" s="290">
        <f>data!R64</f>
        <v>3512109</v>
      </c>
      <c r="E78" s="290">
        <f>data!S64</f>
        <v>20597486</v>
      </c>
      <c r="F78" s="290">
        <f>data!T64</f>
        <v>137966</v>
      </c>
      <c r="G78" s="290">
        <f>data!U64</f>
        <v>724273</v>
      </c>
      <c r="H78" s="290">
        <f>data!V64</f>
        <v>46128150</v>
      </c>
      <c r="I78" s="290">
        <f>data!W64</f>
        <v>510860</v>
      </c>
    </row>
    <row r="79" spans="1:9" customFormat="1" ht="20.149999999999999" customHeight="1" x14ac:dyDescent="0.35">
      <c r="A79" s="289">
        <v>10</v>
      </c>
      <c r="B79" s="290" t="s">
        <v>526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527</v>
      </c>
      <c r="C80" s="290">
        <f>data!Q66</f>
        <v>671</v>
      </c>
      <c r="D80" s="290">
        <f>data!R66</f>
        <v>22272</v>
      </c>
      <c r="E80" s="290">
        <f>data!S66</f>
        <v>391000</v>
      </c>
      <c r="F80" s="290">
        <f>data!T66</f>
        <v>2779</v>
      </c>
      <c r="G80" s="290">
        <f>data!U66</f>
        <v>6536245</v>
      </c>
      <c r="H80" s="290">
        <f>data!V66</f>
        <v>429801</v>
      </c>
      <c r="I80" s="290">
        <f>data!W66</f>
        <v>518474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5497</v>
      </c>
      <c r="D81" s="290">
        <f>data!R67</f>
        <v>299479</v>
      </c>
      <c r="E81" s="290">
        <f>data!S67</f>
        <v>352338</v>
      </c>
      <c r="F81" s="290">
        <f>data!T67</f>
        <v>4022</v>
      </c>
      <c r="G81" s="290">
        <f>data!U67</f>
        <v>44664</v>
      </c>
      <c r="H81" s="290">
        <f>data!V67</f>
        <v>1888672</v>
      </c>
      <c r="I81" s="290">
        <f>data!W67</f>
        <v>984972</v>
      </c>
    </row>
    <row r="82" spans="1:9" customFormat="1" ht="20.149999999999999" customHeight="1" x14ac:dyDescent="0.35">
      <c r="A82" s="289">
        <v>13</v>
      </c>
      <c r="B82" s="290" t="s">
        <v>1011</v>
      </c>
      <c r="C82" s="290">
        <f>data!Q68</f>
        <v>0</v>
      </c>
      <c r="D82" s="290">
        <f>data!R68</f>
        <v>0</v>
      </c>
      <c r="E82" s="290">
        <f>data!S68</f>
        <v>615962</v>
      </c>
      <c r="F82" s="290">
        <f>data!T68</f>
        <v>0</v>
      </c>
      <c r="G82" s="290">
        <f>data!U68</f>
        <v>0</v>
      </c>
      <c r="H82" s="290">
        <f>data!V68</f>
        <v>2200038</v>
      </c>
      <c r="I82" s="290">
        <f>data!W68</f>
        <v>496617</v>
      </c>
    </row>
    <row r="83" spans="1:9" customFormat="1" ht="20.149999999999999" customHeight="1" x14ac:dyDescent="0.35">
      <c r="A83" s="289">
        <v>14</v>
      </c>
      <c r="B83" s="290" t="s">
        <v>1012</v>
      </c>
      <c r="C83" s="290">
        <f>data!Q69</f>
        <v>2055367</v>
      </c>
      <c r="D83" s="290">
        <f>data!R69</f>
        <v>1731103</v>
      </c>
      <c r="E83" s="290">
        <f>data!S69</f>
        <v>164339</v>
      </c>
      <c r="F83" s="290">
        <f>data!T69</f>
        <v>390992</v>
      </c>
      <c r="G83" s="290">
        <f>data!U69</f>
        <v>2062498</v>
      </c>
      <c r="H83" s="290">
        <f>data!V69</f>
        <v>15234213</v>
      </c>
      <c r="I83" s="290">
        <f>data!W69</f>
        <v>3612827</v>
      </c>
    </row>
    <row r="84" spans="1:9" customFormat="1" ht="20.149999999999999" customHeight="1" x14ac:dyDescent="0.35">
      <c r="A84" s="289">
        <v>15</v>
      </c>
      <c r="B84" s="290" t="s">
        <v>285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0</v>
      </c>
      <c r="H84" s="290">
        <f>-data!V84</f>
        <v>449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1013</v>
      </c>
      <c r="C85" s="290">
        <f>data!Q85</f>
        <v>4467116</v>
      </c>
      <c r="D85" s="290">
        <f>data!R85</f>
        <v>12998677.26</v>
      </c>
      <c r="E85" s="290">
        <f>data!S85</f>
        <v>22251811.859999999</v>
      </c>
      <c r="F85" s="290">
        <f>data!T85</f>
        <v>982066</v>
      </c>
      <c r="G85" s="290">
        <f>data!U85</f>
        <v>10979016.470000001</v>
      </c>
      <c r="H85" s="290">
        <f>data!V85</f>
        <v>81219631</v>
      </c>
      <c r="I85" s="290">
        <f>data!W85</f>
        <v>9253389</v>
      </c>
    </row>
    <row r="86" spans="1:9" customFormat="1" ht="20.149999999999999" customHeight="1" x14ac:dyDescent="0.35">
      <c r="A86" s="289">
        <v>17</v>
      </c>
      <c r="B86" s="290" t="s">
        <v>287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1014</v>
      </c>
      <c r="C87" s="298" t="e">
        <f>+data!M682</f>
        <v>#DIV/0!</v>
      </c>
      <c r="D87" s="298" t="e">
        <f>+data!M683</f>
        <v>#DIV/0!</v>
      </c>
      <c r="E87" s="298" t="e">
        <f>+data!M684</f>
        <v>#DIV/0!</v>
      </c>
      <c r="F87" s="298" t="e">
        <f>+data!M685</f>
        <v>#DIV/0!</v>
      </c>
      <c r="G87" s="298" t="e">
        <f>+data!M686</f>
        <v>#DIV/0!</v>
      </c>
      <c r="H87" s="298" t="e">
        <f>+data!M687</f>
        <v>#DIV/0!</v>
      </c>
      <c r="I87" s="298" t="e">
        <f>+data!M688</f>
        <v>#DIV/0!</v>
      </c>
    </row>
    <row r="88" spans="1:9" customFormat="1" ht="20.149999999999999" customHeight="1" x14ac:dyDescent="0.35">
      <c r="A88" s="289">
        <v>19</v>
      </c>
      <c r="B88" s="298" t="s">
        <v>1015</v>
      </c>
      <c r="C88" s="290">
        <f>data!Q87</f>
        <v>13811363</v>
      </c>
      <c r="D88" s="290">
        <f>data!R87</f>
        <v>6610608</v>
      </c>
      <c r="E88" s="290">
        <f>data!S87</f>
        <v>0</v>
      </c>
      <c r="F88" s="290">
        <f>data!T87</f>
        <v>2931206</v>
      </c>
      <c r="G88" s="290">
        <f>data!U87</f>
        <v>55027824</v>
      </c>
      <c r="H88" s="290">
        <f>data!V87</f>
        <v>303894572</v>
      </c>
      <c r="I88" s="290">
        <f>data!W87</f>
        <v>9523212</v>
      </c>
    </row>
    <row r="89" spans="1:9" customFormat="1" ht="20.149999999999999" customHeight="1" x14ac:dyDescent="0.35">
      <c r="A89" s="289">
        <v>20</v>
      </c>
      <c r="B89" s="298" t="s">
        <v>1016</v>
      </c>
      <c r="C89" s="290">
        <f>data!Q88</f>
        <v>3961910</v>
      </c>
      <c r="D89" s="290">
        <f>data!R88</f>
        <v>176751</v>
      </c>
      <c r="E89" s="290">
        <f>data!S88</f>
        <v>0</v>
      </c>
      <c r="F89" s="290">
        <f>data!T88</f>
        <v>36443</v>
      </c>
      <c r="G89" s="290">
        <f>data!U88</f>
        <v>17114716</v>
      </c>
      <c r="H89" s="290">
        <f>data!V88</f>
        <v>214286790</v>
      </c>
      <c r="I89" s="290">
        <f>data!W88</f>
        <v>21683847</v>
      </c>
    </row>
    <row r="90" spans="1:9" customFormat="1" ht="20.149999999999999" customHeight="1" x14ac:dyDescent="0.35">
      <c r="A90" s="289">
        <v>21</v>
      </c>
      <c r="B90" s="298" t="s">
        <v>1017</v>
      </c>
      <c r="C90" s="290">
        <f>data!Q89</f>
        <v>17773273</v>
      </c>
      <c r="D90" s="290">
        <f>data!R89</f>
        <v>6787359</v>
      </c>
      <c r="E90" s="290">
        <f>data!S89</f>
        <v>0</v>
      </c>
      <c r="F90" s="290">
        <f>data!T89</f>
        <v>2967649</v>
      </c>
      <c r="G90" s="290">
        <f>data!U89</f>
        <v>72142540</v>
      </c>
      <c r="H90" s="290">
        <f>data!V89</f>
        <v>518181362</v>
      </c>
      <c r="I90" s="290">
        <f>data!W89</f>
        <v>31207059</v>
      </c>
    </row>
    <row r="91" spans="1:9" customFormat="1" ht="20.149999999999999" customHeight="1" x14ac:dyDescent="0.35">
      <c r="A91" s="289" t="s">
        <v>1018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1019</v>
      </c>
      <c r="C92" s="290">
        <f>data!Q90</f>
        <v>1952</v>
      </c>
      <c r="D92" s="290">
        <f>data!R90</f>
        <v>665</v>
      </c>
      <c r="E92" s="290">
        <f>data!S90</f>
        <v>0</v>
      </c>
      <c r="F92" s="290">
        <f>data!T90</f>
        <v>657</v>
      </c>
      <c r="G92" s="290">
        <f>data!U90</f>
        <v>1987</v>
      </c>
      <c r="H92" s="290">
        <f>data!V90</f>
        <v>37483</v>
      </c>
      <c r="I92" s="290">
        <f>data!W90</f>
        <v>5622</v>
      </c>
    </row>
    <row r="93" spans="1:9" customFormat="1" ht="20.149999999999999" customHeight="1" x14ac:dyDescent="0.35">
      <c r="A93" s="289">
        <v>23</v>
      </c>
      <c r="B93" s="290" t="s">
        <v>1020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1021</v>
      </c>
      <c r="C94" s="290">
        <f>data!Q92</f>
        <v>326</v>
      </c>
      <c r="D94" s="290">
        <f>data!R92</f>
        <v>111</v>
      </c>
      <c r="E94" s="290">
        <f>data!S92</f>
        <v>0</v>
      </c>
      <c r="F94" s="290">
        <f>data!T92</f>
        <v>110</v>
      </c>
      <c r="G94" s="290">
        <f>data!U92</f>
        <v>332</v>
      </c>
      <c r="H94" s="290">
        <f>data!V92</f>
        <v>6265</v>
      </c>
      <c r="I94" s="290">
        <f>data!W92</f>
        <v>940</v>
      </c>
    </row>
    <row r="95" spans="1:9" customFormat="1" ht="20.149999999999999" customHeight="1" x14ac:dyDescent="0.35">
      <c r="A95" s="289">
        <v>25</v>
      </c>
      <c r="B95" s="290" t="s">
        <v>1022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9" customFormat="1" ht="20.149999999999999" customHeight="1" x14ac:dyDescent="0.35">
      <c r="A96" s="289">
        <v>26</v>
      </c>
      <c r="B96" s="290" t="s">
        <v>295</v>
      </c>
      <c r="C96" s="297">
        <f>data!Q94</f>
        <v>10.43</v>
      </c>
      <c r="D96" s="297">
        <f>data!R94</f>
        <v>0</v>
      </c>
      <c r="E96" s="297">
        <f>data!S94</f>
        <v>0</v>
      </c>
      <c r="F96" s="297">
        <f>data!T94</f>
        <v>2.17</v>
      </c>
      <c r="G96" s="297">
        <f>data!U94</f>
        <v>0</v>
      </c>
      <c r="H96" s="297">
        <f>data!V94</f>
        <v>16.829999999999998</v>
      </c>
      <c r="I96" s="297">
        <f>data!W94</f>
        <v>1.58</v>
      </c>
    </row>
    <row r="97" spans="1:9" customFormat="1" ht="20.149999999999999" customHeight="1" x14ac:dyDescent="0.35">
      <c r="A97" s="283" t="s">
        <v>1004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1031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Swedish Health Services DBA Swedish Medical Center Cherry Hill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1006</v>
      </c>
      <c r="C102" s="296" t="s">
        <v>1032</v>
      </c>
      <c r="D102" s="296" t="s">
        <v>1033</v>
      </c>
      <c r="E102" s="296" t="s">
        <v>1033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1010</v>
      </c>
      <c r="C104" s="291" t="s">
        <v>251</v>
      </c>
      <c r="D104" s="292" t="s">
        <v>1034</v>
      </c>
      <c r="E104" s="292" t="s">
        <v>1034</v>
      </c>
      <c r="F104" s="292" t="s">
        <v>1034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263</v>
      </c>
      <c r="C106" s="297">
        <f>data!X60</f>
        <v>10.24</v>
      </c>
      <c r="D106" s="297">
        <f>data!Y60</f>
        <v>51.34</v>
      </c>
      <c r="E106" s="297">
        <f>data!Z60</f>
        <v>18.13</v>
      </c>
      <c r="F106" s="297">
        <f>data!AA60</f>
        <v>2.39</v>
      </c>
      <c r="G106" s="297">
        <f>data!AB60</f>
        <v>49.33</v>
      </c>
      <c r="H106" s="297">
        <f>data!AC60</f>
        <v>23.15</v>
      </c>
      <c r="I106" s="297">
        <f>data!AD60</f>
        <v>4.2300000000000004</v>
      </c>
    </row>
    <row r="107" spans="1:9" customFormat="1" ht="20.149999999999999" customHeight="1" x14ac:dyDescent="0.35">
      <c r="A107" s="289">
        <v>6</v>
      </c>
      <c r="B107" s="290" t="s">
        <v>264</v>
      </c>
      <c r="C107" s="290">
        <f>data!X61</f>
        <v>1272618</v>
      </c>
      <c r="D107" s="290">
        <f>data!Y61</f>
        <v>7533590</v>
      </c>
      <c r="E107" s="290">
        <f>data!Z61</f>
        <v>2593862</v>
      </c>
      <c r="F107" s="290">
        <f>data!AA61</f>
        <v>410443</v>
      </c>
      <c r="G107" s="290">
        <f>data!AB61</f>
        <v>7342073</v>
      </c>
      <c r="H107" s="290">
        <f>data!AC61</f>
        <v>2545860</v>
      </c>
      <c r="I107" s="290">
        <f>data!AD61</f>
        <v>638761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207404</v>
      </c>
      <c r="D108" s="290">
        <f>data!Y62</f>
        <v>1183770</v>
      </c>
      <c r="E108" s="290">
        <f>data!Z62</f>
        <v>301602</v>
      </c>
      <c r="F108" s="290">
        <f>data!AA62</f>
        <v>69118</v>
      </c>
      <c r="G108" s="290">
        <f>data!AB62</f>
        <v>980552</v>
      </c>
      <c r="H108" s="290">
        <f>data!AC62</f>
        <v>379523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265</v>
      </c>
      <c r="C109" s="290">
        <f>data!X63</f>
        <v>0</v>
      </c>
      <c r="D109" s="290">
        <f>data!Y63</f>
        <v>0</v>
      </c>
      <c r="E109" s="290">
        <f>data!Z63</f>
        <v>0</v>
      </c>
      <c r="F109" s="290">
        <f>data!AA63</f>
        <v>0</v>
      </c>
      <c r="G109" s="290">
        <f>data!AB63</f>
        <v>268343.26</v>
      </c>
      <c r="H109" s="290">
        <f>data!AC63</f>
        <v>0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266</v>
      </c>
      <c r="C110" s="290">
        <f>data!X64</f>
        <v>206010</v>
      </c>
      <c r="D110" s="290">
        <f>data!Y64</f>
        <v>12034975</v>
      </c>
      <c r="E110" s="290">
        <f>data!Z64</f>
        <v>47050</v>
      </c>
      <c r="F110" s="290">
        <f>data!AA64</f>
        <v>472819</v>
      </c>
      <c r="G110" s="290">
        <f>data!AB64</f>
        <v>7207563</v>
      </c>
      <c r="H110" s="290">
        <f>data!AC64</f>
        <v>240388</v>
      </c>
      <c r="I110" s="290">
        <f>data!AD64</f>
        <v>73149</v>
      </c>
    </row>
    <row r="111" spans="1:9" customFormat="1" ht="20.149999999999999" customHeight="1" x14ac:dyDescent="0.35">
      <c r="A111" s="289">
        <v>10</v>
      </c>
      <c r="B111" s="290" t="s">
        <v>526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527</v>
      </c>
      <c r="C112" s="290">
        <f>data!X66</f>
        <v>131938</v>
      </c>
      <c r="D112" s="290">
        <f>data!Y66</f>
        <v>677287</v>
      </c>
      <c r="E112" s="290">
        <f>data!Z66</f>
        <v>14040201</v>
      </c>
      <c r="F112" s="290">
        <f>data!AA66</f>
        <v>6582</v>
      </c>
      <c r="G112" s="290">
        <f>data!AB66</f>
        <v>81211</v>
      </c>
      <c r="H112" s="290">
        <f>data!AC66</f>
        <v>16518</v>
      </c>
      <c r="I112" s="290">
        <f>data!AD66</f>
        <v>5880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325372</v>
      </c>
      <c r="D113" s="290">
        <f>data!Y67</f>
        <v>386012</v>
      </c>
      <c r="E113" s="290">
        <f>data!Z67</f>
        <v>0</v>
      </c>
      <c r="F113" s="290">
        <f>data!AA67</f>
        <v>36980</v>
      </c>
      <c r="G113" s="290">
        <f>data!AB67</f>
        <v>256192</v>
      </c>
      <c r="H113" s="290">
        <f>data!AC67</f>
        <v>88227</v>
      </c>
      <c r="I113" s="290">
        <f>data!AD67</f>
        <v>0</v>
      </c>
    </row>
    <row r="114" spans="1:9" customFormat="1" ht="20.149999999999999" customHeight="1" x14ac:dyDescent="0.35">
      <c r="A114" s="289">
        <v>13</v>
      </c>
      <c r="B114" s="290" t="s">
        <v>1011</v>
      </c>
      <c r="C114" s="290">
        <f>data!X68</f>
        <v>0</v>
      </c>
      <c r="D114" s="290">
        <f>data!Y68</f>
        <v>229580</v>
      </c>
      <c r="E114" s="290">
        <f>data!Z68</f>
        <v>558069</v>
      </c>
      <c r="F114" s="290">
        <f>data!AA68</f>
        <v>0</v>
      </c>
      <c r="G114" s="290">
        <f>data!AB68</f>
        <v>556571</v>
      </c>
      <c r="H114" s="290">
        <f>data!AC68</f>
        <v>97103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1012</v>
      </c>
      <c r="C115" s="290">
        <f>data!X69</f>
        <v>1705361</v>
      </c>
      <c r="D115" s="290">
        <f>data!Y69</f>
        <v>8058175</v>
      </c>
      <c r="E115" s="290">
        <f>data!Z69</f>
        <v>2547304</v>
      </c>
      <c r="F115" s="290">
        <f>data!AA69</f>
        <v>600700</v>
      </c>
      <c r="G115" s="290">
        <f>data!AB69</f>
        <v>7187751</v>
      </c>
      <c r="H115" s="290">
        <f>data!AC69</f>
        <v>2834976</v>
      </c>
      <c r="I115" s="290">
        <f>data!AD69</f>
        <v>644878</v>
      </c>
    </row>
    <row r="116" spans="1:9" customFormat="1" ht="20.149999999999999" customHeight="1" x14ac:dyDescent="0.35">
      <c r="A116" s="289">
        <v>15</v>
      </c>
      <c r="B116" s="290" t="s">
        <v>285</v>
      </c>
      <c r="C116" s="290">
        <f>-data!X84</f>
        <v>0</v>
      </c>
      <c r="D116" s="290">
        <f>-data!Y84</f>
        <v>0</v>
      </c>
      <c r="E116" s="290">
        <f>-data!Z84</f>
        <v>-3508930</v>
      </c>
      <c r="F116" s="290">
        <f>-data!AA84</f>
        <v>-46369</v>
      </c>
      <c r="G116" s="290">
        <f>-data!AB84</f>
        <v>0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1013</v>
      </c>
      <c r="C117" s="290">
        <f>data!X85</f>
        <v>3848703</v>
      </c>
      <c r="D117" s="290">
        <f>data!Y85</f>
        <v>30103389</v>
      </c>
      <c r="E117" s="290">
        <f>data!Z85</f>
        <v>16579158</v>
      </c>
      <c r="F117" s="290">
        <f>data!AA85</f>
        <v>1550273</v>
      </c>
      <c r="G117" s="290">
        <f>data!AB85</f>
        <v>23880256.259999998</v>
      </c>
      <c r="H117" s="290">
        <f>data!AC85</f>
        <v>6202595</v>
      </c>
      <c r="I117" s="290">
        <f>data!AD85</f>
        <v>1362668</v>
      </c>
    </row>
    <row r="118" spans="1:9" customFormat="1" ht="20.149999999999999" customHeight="1" x14ac:dyDescent="0.35">
      <c r="A118" s="289">
        <v>17</v>
      </c>
      <c r="B118" s="290" t="s">
        <v>287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1014</v>
      </c>
      <c r="C119" s="298" t="e">
        <f>+data!M689</f>
        <v>#DIV/0!</v>
      </c>
      <c r="D119" s="298" t="e">
        <f>+data!M690</f>
        <v>#DIV/0!</v>
      </c>
      <c r="E119" s="298" t="e">
        <f>+data!M691</f>
        <v>#DIV/0!</v>
      </c>
      <c r="F119" s="298" t="e">
        <f>+data!M692</f>
        <v>#DIV/0!</v>
      </c>
      <c r="G119" s="298" t="e">
        <f>+data!M693</f>
        <v>#DIV/0!</v>
      </c>
      <c r="H119" s="298" t="e">
        <f>+data!M694</f>
        <v>#DIV/0!</v>
      </c>
      <c r="I119" s="298" t="e">
        <f>+data!M695</f>
        <v>#DIV/0!</v>
      </c>
    </row>
    <row r="120" spans="1:9" customFormat="1" ht="20.149999999999999" customHeight="1" x14ac:dyDescent="0.35">
      <c r="A120" s="289">
        <v>19</v>
      </c>
      <c r="B120" s="298" t="s">
        <v>1015</v>
      </c>
      <c r="C120" s="290">
        <f>data!X87</f>
        <v>12576911</v>
      </c>
      <c r="D120" s="290">
        <f>data!Y87</f>
        <v>124075054</v>
      </c>
      <c r="E120" s="290">
        <f>data!Z87</f>
        <v>95950</v>
      </c>
      <c r="F120" s="290">
        <f>data!AA87</f>
        <v>1827958</v>
      </c>
      <c r="G120" s="290">
        <f>data!AB87</f>
        <v>54849524</v>
      </c>
      <c r="H120" s="290">
        <f>data!AC87</f>
        <v>50245556</v>
      </c>
      <c r="I120" s="290">
        <f>data!AD87</f>
        <v>8117435</v>
      </c>
    </row>
    <row r="121" spans="1:9" customFormat="1" ht="20.149999999999999" customHeight="1" x14ac:dyDescent="0.35">
      <c r="A121" s="289">
        <v>20</v>
      </c>
      <c r="B121" s="298" t="s">
        <v>1016</v>
      </c>
      <c r="C121" s="290">
        <f>data!X88</f>
        <v>15859181</v>
      </c>
      <c r="D121" s="290">
        <f>data!Y88</f>
        <v>39684290</v>
      </c>
      <c r="E121" s="290">
        <f>data!Z88</f>
        <v>48968351</v>
      </c>
      <c r="F121" s="290">
        <f>data!AA88</f>
        <v>3131175</v>
      </c>
      <c r="G121" s="290">
        <f>data!AB88</f>
        <v>10723333</v>
      </c>
      <c r="H121" s="290">
        <f>data!AC88</f>
        <v>1523582</v>
      </c>
      <c r="I121" s="290">
        <f>data!AD88</f>
        <v>103223</v>
      </c>
    </row>
    <row r="122" spans="1:9" customFormat="1" ht="20.149999999999999" customHeight="1" x14ac:dyDescent="0.35">
      <c r="A122" s="289">
        <v>21</v>
      </c>
      <c r="B122" s="298" t="s">
        <v>1017</v>
      </c>
      <c r="C122" s="290">
        <f>data!X89</f>
        <v>28436092</v>
      </c>
      <c r="D122" s="290">
        <f>data!Y89</f>
        <v>163759344</v>
      </c>
      <c r="E122" s="290">
        <f>data!Z89</f>
        <v>49064301</v>
      </c>
      <c r="F122" s="290">
        <f>data!AA89</f>
        <v>4959133</v>
      </c>
      <c r="G122" s="290">
        <f>data!AB89</f>
        <v>65572857</v>
      </c>
      <c r="H122" s="290">
        <f>data!AC89</f>
        <v>51769138</v>
      </c>
      <c r="I122" s="290">
        <f>data!AD89</f>
        <v>8220658</v>
      </c>
    </row>
    <row r="123" spans="1:9" customFormat="1" ht="20.149999999999999" customHeight="1" x14ac:dyDescent="0.35">
      <c r="A123" s="289" t="s">
        <v>1018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1019</v>
      </c>
      <c r="C124" s="290">
        <f>data!X90</f>
        <v>1691</v>
      </c>
      <c r="D124" s="290">
        <f>data!Y90</f>
        <v>30471</v>
      </c>
      <c r="E124" s="290">
        <f>data!Z90</f>
        <v>0</v>
      </c>
      <c r="F124" s="290">
        <f>data!AA90</f>
        <v>1883</v>
      </c>
      <c r="G124" s="290">
        <f>data!AB90</f>
        <v>10562</v>
      </c>
      <c r="H124" s="290">
        <f>data!AC90</f>
        <v>3086</v>
      </c>
      <c r="I124" s="290">
        <f>data!AD90</f>
        <v>855</v>
      </c>
    </row>
    <row r="125" spans="1:9" customFormat="1" ht="20.149999999999999" customHeight="1" x14ac:dyDescent="0.35">
      <c r="A125" s="289">
        <v>23</v>
      </c>
      <c r="B125" s="290" t="s">
        <v>1020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1021</v>
      </c>
      <c r="C126" s="290">
        <f>data!X92</f>
        <v>283</v>
      </c>
      <c r="D126" s="290">
        <f>data!Y92</f>
        <v>5093</v>
      </c>
      <c r="E126" s="290">
        <f>data!Z92</f>
        <v>0</v>
      </c>
      <c r="F126" s="290">
        <f>data!AA92</f>
        <v>315</v>
      </c>
      <c r="G126" s="290">
        <f>data!AB92</f>
        <v>1765</v>
      </c>
      <c r="H126" s="290">
        <f>data!AC92</f>
        <v>516</v>
      </c>
      <c r="I126" s="290">
        <f>data!AD92</f>
        <v>143</v>
      </c>
    </row>
    <row r="127" spans="1:9" customFormat="1" ht="20.149999999999999" customHeight="1" x14ac:dyDescent="0.35">
      <c r="A127" s="289">
        <v>25</v>
      </c>
      <c r="B127" s="290" t="s">
        <v>1022</v>
      </c>
      <c r="C127" s="290">
        <f>data!X93</f>
        <v>0</v>
      </c>
      <c r="D127" s="290">
        <f>data!Y93</f>
        <v>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295</v>
      </c>
      <c r="C128" s="297">
        <f>data!X94</f>
        <v>0.06</v>
      </c>
      <c r="D128" s="297">
        <f>data!Y94</f>
        <v>6.14</v>
      </c>
      <c r="E128" s="297">
        <f>data!Z94</f>
        <v>2.8</v>
      </c>
      <c r="F128" s="297">
        <f>data!AA94</f>
        <v>0</v>
      </c>
      <c r="G128" s="297">
        <f>data!AB94</f>
        <v>0</v>
      </c>
      <c r="H128" s="297">
        <f>data!AC94</f>
        <v>0</v>
      </c>
      <c r="I128" s="297">
        <f>data!AD94</f>
        <v>4.0999999999999996</v>
      </c>
    </row>
    <row r="129" spans="1:14" customFormat="1" ht="20.149999999999999" customHeight="1" x14ac:dyDescent="0.35">
      <c r="A129" s="283" t="s">
        <v>1004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1035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Swedish Health Services DBA Swedish Medical Center Cherry Hill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1006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1036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1010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1037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0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263</v>
      </c>
      <c r="C138" s="297">
        <f>data!AE60</f>
        <v>42.09</v>
      </c>
      <c r="D138" s="297">
        <f>data!AF60</f>
        <v>0</v>
      </c>
      <c r="E138" s="297">
        <f>data!AG60</f>
        <v>58.14</v>
      </c>
      <c r="F138" s="297">
        <f>data!AH60</f>
        <v>0</v>
      </c>
      <c r="G138" s="297">
        <f>data!AI60</f>
        <v>0</v>
      </c>
      <c r="H138" s="297">
        <f>data!AJ60</f>
        <v>35.24</v>
      </c>
      <c r="I138" s="297">
        <f>data!AK60</f>
        <v>15.1</v>
      </c>
    </row>
    <row r="139" spans="1:14" customFormat="1" ht="20.149999999999999" customHeight="1" x14ac:dyDescent="0.35">
      <c r="A139" s="289">
        <v>6</v>
      </c>
      <c r="B139" s="290" t="s">
        <v>264</v>
      </c>
      <c r="C139" s="290">
        <f>data!AE61</f>
        <v>4702170</v>
      </c>
      <c r="D139" s="290">
        <f>data!AF61</f>
        <v>0</v>
      </c>
      <c r="E139" s="290">
        <f>data!AG61</f>
        <v>6204809</v>
      </c>
      <c r="F139" s="290">
        <f>data!AH61</f>
        <v>0</v>
      </c>
      <c r="G139" s="290">
        <f>data!AI61</f>
        <v>0</v>
      </c>
      <c r="H139" s="290">
        <f>data!AJ61</f>
        <v>4022194</v>
      </c>
      <c r="I139" s="290">
        <f>data!AK61</f>
        <v>1675895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717187</v>
      </c>
      <c r="D140" s="290">
        <f>data!AF62</f>
        <v>0</v>
      </c>
      <c r="E140" s="290">
        <f>data!AG62</f>
        <v>893745</v>
      </c>
      <c r="F140" s="290">
        <f>data!AH62</f>
        <v>0</v>
      </c>
      <c r="G140" s="290">
        <f>data!AI62</f>
        <v>0</v>
      </c>
      <c r="H140" s="290">
        <f>data!AJ62</f>
        <v>590426</v>
      </c>
      <c r="I140" s="290">
        <f>data!AK62</f>
        <v>259476</v>
      </c>
    </row>
    <row r="141" spans="1:14" customFormat="1" ht="20.149999999999999" customHeight="1" x14ac:dyDescent="0.35">
      <c r="A141" s="289">
        <v>8</v>
      </c>
      <c r="B141" s="290" t="s">
        <v>265</v>
      </c>
      <c r="C141" s="290">
        <f>data!AE63</f>
        <v>0</v>
      </c>
      <c r="D141" s="290">
        <f>data!AF63</f>
        <v>0</v>
      </c>
      <c r="E141" s="290">
        <f>data!AG63</f>
        <v>189312.2</v>
      </c>
      <c r="F141" s="290">
        <f>data!AH63</f>
        <v>0</v>
      </c>
      <c r="G141" s="290">
        <f>data!AI63</f>
        <v>0</v>
      </c>
      <c r="H141" s="290">
        <f>data!AJ63</f>
        <v>0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266</v>
      </c>
      <c r="C142" s="290">
        <f>data!AE64</f>
        <v>42616</v>
      </c>
      <c r="D142" s="290">
        <f>data!AF64</f>
        <v>0</v>
      </c>
      <c r="E142" s="290">
        <f>data!AG64</f>
        <v>1023599</v>
      </c>
      <c r="F142" s="290">
        <f>data!AH64</f>
        <v>0</v>
      </c>
      <c r="G142" s="290">
        <f>data!AI64</f>
        <v>0</v>
      </c>
      <c r="H142" s="290">
        <f>data!AJ64</f>
        <v>987848</v>
      </c>
      <c r="I142" s="290">
        <f>data!AK64</f>
        <v>4031</v>
      </c>
    </row>
    <row r="143" spans="1:14" customFormat="1" ht="20.149999999999999" customHeight="1" x14ac:dyDescent="0.35">
      <c r="A143" s="289">
        <v>10</v>
      </c>
      <c r="B143" s="290" t="s">
        <v>526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527</v>
      </c>
      <c r="C144" s="290">
        <f>data!AE66</f>
        <v>12087</v>
      </c>
      <c r="D144" s="290">
        <f>data!AF66</f>
        <v>0</v>
      </c>
      <c r="E144" s="290">
        <f>data!AG66</f>
        <v>9487</v>
      </c>
      <c r="F144" s="290">
        <f>data!AH66</f>
        <v>0</v>
      </c>
      <c r="G144" s="290">
        <f>data!AI66</f>
        <v>0</v>
      </c>
      <c r="H144" s="290">
        <f>data!AJ66</f>
        <v>717531</v>
      </c>
      <c r="I144" s="290">
        <f>data!AK66</f>
        <v>4029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43889</v>
      </c>
      <c r="D145" s="290">
        <f>data!AF67</f>
        <v>0</v>
      </c>
      <c r="E145" s="290">
        <f>data!AG67</f>
        <v>210408</v>
      </c>
      <c r="F145" s="290">
        <f>data!AH67</f>
        <v>0</v>
      </c>
      <c r="G145" s="290">
        <f>data!AI67</f>
        <v>0</v>
      </c>
      <c r="H145" s="290">
        <f>data!AJ67</f>
        <v>1444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1011</v>
      </c>
      <c r="C146" s="290">
        <f>data!AE68</f>
        <v>362433</v>
      </c>
      <c r="D146" s="290">
        <f>data!AF68</f>
        <v>0</v>
      </c>
      <c r="E146" s="290">
        <f>data!AG68</f>
        <v>0</v>
      </c>
      <c r="F146" s="290">
        <f>data!AH68</f>
        <v>0</v>
      </c>
      <c r="G146" s="290">
        <f>data!AI68</f>
        <v>0</v>
      </c>
      <c r="H146" s="290">
        <f>data!AJ68</f>
        <v>342711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1012</v>
      </c>
      <c r="C147" s="290">
        <f>data!AE69</f>
        <v>4616293</v>
      </c>
      <c r="D147" s="290">
        <f>data!AF69</f>
        <v>0</v>
      </c>
      <c r="E147" s="290">
        <f>data!AG69</f>
        <v>6633355</v>
      </c>
      <c r="F147" s="290">
        <f>data!AH69</f>
        <v>0</v>
      </c>
      <c r="G147" s="290">
        <f>data!AI69</f>
        <v>0</v>
      </c>
      <c r="H147" s="290">
        <f>data!AJ69</f>
        <v>5680973</v>
      </c>
      <c r="I147" s="290">
        <f>data!AK69</f>
        <v>1665655</v>
      </c>
    </row>
    <row r="148" spans="1:9" customFormat="1" ht="20.149999999999999" customHeight="1" x14ac:dyDescent="0.35">
      <c r="A148" s="289">
        <v>15</v>
      </c>
      <c r="B148" s="290" t="s">
        <v>285</v>
      </c>
      <c r="C148" s="290">
        <f>-data!AE84</f>
        <v>-1051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-5246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1013</v>
      </c>
      <c r="C149" s="290">
        <f>data!AE85</f>
        <v>10495624</v>
      </c>
      <c r="D149" s="290">
        <f>data!AF85</f>
        <v>0</v>
      </c>
      <c r="E149" s="290">
        <f>data!AG85</f>
        <v>15164715.199999999</v>
      </c>
      <c r="F149" s="290">
        <f>data!AH85</f>
        <v>0</v>
      </c>
      <c r="G149" s="290">
        <f>data!AI85</f>
        <v>0</v>
      </c>
      <c r="H149" s="290">
        <f>data!AJ85</f>
        <v>12337881</v>
      </c>
      <c r="I149" s="290">
        <f>data!AK85</f>
        <v>3609086</v>
      </c>
    </row>
    <row r="150" spans="1:9" customFormat="1" ht="20.149999999999999" customHeight="1" x14ac:dyDescent="0.35">
      <c r="A150" s="289">
        <v>17</v>
      </c>
      <c r="B150" s="290" t="s">
        <v>287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1014</v>
      </c>
      <c r="C151" s="298" t="e">
        <f>+data!M696</f>
        <v>#DIV/0!</v>
      </c>
      <c r="D151" s="298" t="e">
        <f>+data!M697</f>
        <v>#DIV/0!</v>
      </c>
      <c r="E151" s="298" t="e">
        <f>+data!M698</f>
        <v>#DIV/0!</v>
      </c>
      <c r="F151" s="298" t="e">
        <f>+data!M699</f>
        <v>#DIV/0!</v>
      </c>
      <c r="G151" s="298" t="e">
        <f>+data!M700</f>
        <v>#DIV/0!</v>
      </c>
      <c r="H151" s="298" t="e">
        <f>+data!M701</f>
        <v>#DIV/0!</v>
      </c>
      <c r="I151" s="298" t="e">
        <f>+data!M702</f>
        <v>#DIV/0!</v>
      </c>
    </row>
    <row r="152" spans="1:9" customFormat="1" ht="20.149999999999999" customHeight="1" x14ac:dyDescent="0.35">
      <c r="A152" s="289">
        <v>19</v>
      </c>
      <c r="B152" s="298" t="s">
        <v>1015</v>
      </c>
      <c r="C152" s="290">
        <f>data!AE87</f>
        <v>11973189</v>
      </c>
      <c r="D152" s="290">
        <f>data!AF87</f>
        <v>0</v>
      </c>
      <c r="E152" s="290">
        <f>data!AG87</f>
        <v>16673470</v>
      </c>
      <c r="F152" s="290">
        <f>data!AH87</f>
        <v>0</v>
      </c>
      <c r="G152" s="290">
        <f>data!AI87</f>
        <v>0</v>
      </c>
      <c r="H152" s="290">
        <f>data!AJ87</f>
        <v>7903</v>
      </c>
      <c r="I152" s="290">
        <f>data!AK87</f>
        <v>11584861</v>
      </c>
    </row>
    <row r="153" spans="1:9" customFormat="1" ht="20.149999999999999" customHeight="1" x14ac:dyDescent="0.35">
      <c r="A153" s="289">
        <v>20</v>
      </c>
      <c r="B153" s="298" t="s">
        <v>1016</v>
      </c>
      <c r="C153" s="290">
        <f>data!AE88</f>
        <v>5016237</v>
      </c>
      <c r="D153" s="290">
        <f>data!AF88</f>
        <v>0</v>
      </c>
      <c r="E153" s="290">
        <f>data!AG88</f>
        <v>55442116</v>
      </c>
      <c r="F153" s="290">
        <f>data!AH88</f>
        <v>0</v>
      </c>
      <c r="G153" s="290">
        <f>data!AI88</f>
        <v>0</v>
      </c>
      <c r="H153" s="290">
        <f>data!AJ88</f>
        <v>10925859</v>
      </c>
      <c r="I153" s="290">
        <f>data!AK88</f>
        <v>172586</v>
      </c>
    </row>
    <row r="154" spans="1:9" customFormat="1" ht="20.149999999999999" customHeight="1" x14ac:dyDescent="0.35">
      <c r="A154" s="289">
        <v>21</v>
      </c>
      <c r="B154" s="298" t="s">
        <v>1017</v>
      </c>
      <c r="C154" s="290">
        <f>data!AE89</f>
        <v>16989426</v>
      </c>
      <c r="D154" s="290">
        <f>data!AF89</f>
        <v>0</v>
      </c>
      <c r="E154" s="290">
        <f>data!AG89</f>
        <v>72115586</v>
      </c>
      <c r="F154" s="290">
        <f>data!AH89</f>
        <v>0</v>
      </c>
      <c r="G154" s="290">
        <f>data!AI89</f>
        <v>0</v>
      </c>
      <c r="H154" s="290">
        <f>data!AJ89</f>
        <v>10933762</v>
      </c>
      <c r="I154" s="290">
        <f>data!AK89</f>
        <v>11757447</v>
      </c>
    </row>
    <row r="155" spans="1:9" customFormat="1" ht="20.149999999999999" customHeight="1" x14ac:dyDescent="0.35">
      <c r="A155" s="289" t="s">
        <v>1018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1019</v>
      </c>
      <c r="C156" s="290">
        <f>data!AE90</f>
        <v>6761</v>
      </c>
      <c r="D156" s="290">
        <f>data!AF90</f>
        <v>0</v>
      </c>
      <c r="E156" s="290">
        <f>data!AG90</f>
        <v>10537</v>
      </c>
      <c r="F156" s="290">
        <f>data!AH90</f>
        <v>0</v>
      </c>
      <c r="G156" s="290">
        <f>data!AI90</f>
        <v>0</v>
      </c>
      <c r="H156" s="290">
        <f>data!AJ90</f>
        <v>12165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1020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1021</v>
      </c>
      <c r="C158" s="290">
        <f>data!AE92</f>
        <v>1130</v>
      </c>
      <c r="D158" s="290">
        <f>data!AF92</f>
        <v>0</v>
      </c>
      <c r="E158" s="290">
        <f>data!AG92</f>
        <v>1761</v>
      </c>
      <c r="F158" s="290">
        <f>data!AH92</f>
        <v>0</v>
      </c>
      <c r="G158" s="290">
        <f>data!AI92</f>
        <v>0</v>
      </c>
      <c r="H158" s="290">
        <f>data!AJ92</f>
        <v>2033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1022</v>
      </c>
      <c r="C159" s="290">
        <f>data!AE93</f>
        <v>0</v>
      </c>
      <c r="D159" s="290">
        <f>data!AF93</f>
        <v>0</v>
      </c>
      <c r="E159" s="290">
        <f>data!AG93</f>
        <v>0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295</v>
      </c>
      <c r="C160" s="297">
        <f>data!AE94</f>
        <v>0</v>
      </c>
      <c r="D160" s="297">
        <f>data!AF94</f>
        <v>0</v>
      </c>
      <c r="E160" s="297">
        <f>data!AG94</f>
        <v>28.43</v>
      </c>
      <c r="F160" s="297">
        <f>data!AH94</f>
        <v>0</v>
      </c>
      <c r="G160" s="297">
        <f>data!AI94</f>
        <v>0</v>
      </c>
      <c r="H160" s="297">
        <f>data!AJ94</f>
        <v>6.32</v>
      </c>
      <c r="I160" s="297">
        <f>data!AK94</f>
        <v>0</v>
      </c>
    </row>
    <row r="161" spans="1:9" customFormat="1" ht="20.149999999999999" customHeight="1" x14ac:dyDescent="0.35">
      <c r="A161" s="283" t="s">
        <v>1004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1038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Swedish Health Services DBA Swedish Medical Center Cherry Hill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1006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1039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1040</v>
      </c>
      <c r="F167" s="296" t="s">
        <v>209</v>
      </c>
      <c r="G167" s="296" t="s">
        <v>148</v>
      </c>
      <c r="H167" s="295" t="s">
        <v>1041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1010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263</v>
      </c>
      <c r="C170" s="297">
        <f>data!AL60</f>
        <v>5.79</v>
      </c>
      <c r="D170" s="297">
        <f>data!AM60</f>
        <v>0</v>
      </c>
      <c r="E170" s="297">
        <f>data!AN60</f>
        <v>0</v>
      </c>
      <c r="F170" s="297">
        <f>data!AO60</f>
        <v>10.95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49999999999999" customHeight="1" x14ac:dyDescent="0.35">
      <c r="A171" s="289">
        <v>6</v>
      </c>
      <c r="B171" s="290" t="s">
        <v>264</v>
      </c>
      <c r="C171" s="290">
        <f>data!AL61</f>
        <v>679643</v>
      </c>
      <c r="D171" s="290">
        <f>data!AM61</f>
        <v>0</v>
      </c>
      <c r="E171" s="290">
        <f>data!AN61</f>
        <v>0</v>
      </c>
      <c r="F171" s="290">
        <f>data!AO61</f>
        <v>1281668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106491</v>
      </c>
      <c r="D172" s="290">
        <f>data!AM62</f>
        <v>0</v>
      </c>
      <c r="E172" s="290">
        <f>data!AN62</f>
        <v>0</v>
      </c>
      <c r="F172" s="290">
        <f>data!AO62</f>
        <v>188855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49999999999999" customHeight="1" x14ac:dyDescent="0.35">
      <c r="A173" s="289">
        <v>8</v>
      </c>
      <c r="B173" s="290" t="s">
        <v>265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266</v>
      </c>
      <c r="C174" s="290">
        <f>data!AL64</f>
        <v>372</v>
      </c>
      <c r="D174" s="290">
        <f>data!AM64</f>
        <v>0</v>
      </c>
      <c r="E174" s="290">
        <f>data!AN64</f>
        <v>0</v>
      </c>
      <c r="F174" s="290">
        <f>data!AO64</f>
        <v>126646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49999999999999" customHeight="1" x14ac:dyDescent="0.35">
      <c r="A175" s="289">
        <v>10</v>
      </c>
      <c r="B175" s="290" t="s">
        <v>526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527</v>
      </c>
      <c r="C176" s="290">
        <f>data!AL66</f>
        <v>1395</v>
      </c>
      <c r="D176" s="290">
        <f>data!AM66</f>
        <v>0</v>
      </c>
      <c r="E176" s="290">
        <f>data!AN66</f>
        <v>0</v>
      </c>
      <c r="F176" s="290">
        <f>data!AO66</f>
        <v>1841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0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1011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1012</v>
      </c>
      <c r="C179" s="290">
        <f>data!AL69</f>
        <v>662845</v>
      </c>
      <c r="D179" s="290">
        <f>data!AM69</f>
        <v>0</v>
      </c>
      <c r="E179" s="290">
        <f>data!AN69</f>
        <v>0</v>
      </c>
      <c r="F179" s="290">
        <f>data!AO69</f>
        <v>1459025</v>
      </c>
      <c r="G179" s="290">
        <f>data!AP69</f>
        <v>0</v>
      </c>
      <c r="H179" s="290">
        <f>data!AQ69</f>
        <v>0</v>
      </c>
      <c r="I179" s="290">
        <f>data!AR69</f>
        <v>0</v>
      </c>
    </row>
    <row r="180" spans="1:9" customFormat="1" ht="20.149999999999999" customHeight="1" x14ac:dyDescent="0.35">
      <c r="A180" s="289">
        <v>15</v>
      </c>
      <c r="B180" s="290" t="s">
        <v>285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1013</v>
      </c>
      <c r="C181" s="290">
        <f>data!AL85</f>
        <v>1450746</v>
      </c>
      <c r="D181" s="290">
        <f>data!AM85</f>
        <v>0</v>
      </c>
      <c r="E181" s="290">
        <f>data!AN85</f>
        <v>0</v>
      </c>
      <c r="F181" s="290">
        <f>data!AO85</f>
        <v>3058035</v>
      </c>
      <c r="G181" s="290">
        <f>data!AP85</f>
        <v>0</v>
      </c>
      <c r="H181" s="290">
        <f>data!AQ85</f>
        <v>0</v>
      </c>
      <c r="I181" s="290">
        <f>data!AR85</f>
        <v>0</v>
      </c>
    </row>
    <row r="182" spans="1:9" customFormat="1" ht="20.149999999999999" customHeight="1" x14ac:dyDescent="0.35">
      <c r="A182" s="289">
        <v>17</v>
      </c>
      <c r="B182" s="290" t="s">
        <v>287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1014</v>
      </c>
      <c r="C183" s="298" t="e">
        <f>+data!M703</f>
        <v>#DIV/0!</v>
      </c>
      <c r="D183" s="298" t="e">
        <f>+data!M704</f>
        <v>#DIV/0!</v>
      </c>
      <c r="E183" s="298" t="e">
        <f>+data!M705</f>
        <v>#DIV/0!</v>
      </c>
      <c r="F183" s="298" t="e">
        <f>+data!M706</f>
        <v>#DIV/0!</v>
      </c>
      <c r="G183" s="298" t="e">
        <f>+data!M707</f>
        <v>#DIV/0!</v>
      </c>
      <c r="H183" s="298" t="e">
        <f>+data!M708</f>
        <v>#DIV/0!</v>
      </c>
      <c r="I183" s="298" t="e">
        <f>+data!M709</f>
        <v>#DIV/0!</v>
      </c>
    </row>
    <row r="184" spans="1:9" customFormat="1" ht="20.149999999999999" customHeight="1" x14ac:dyDescent="0.35">
      <c r="A184" s="289">
        <v>19</v>
      </c>
      <c r="B184" s="298" t="s">
        <v>1015</v>
      </c>
      <c r="C184" s="290">
        <f>data!AL87</f>
        <v>3837899</v>
      </c>
      <c r="D184" s="290">
        <f>data!AM87</f>
        <v>0</v>
      </c>
      <c r="E184" s="290">
        <f>data!AN87</f>
        <v>0</v>
      </c>
      <c r="F184" s="290">
        <f>data!AO87</f>
        <v>985968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1016</v>
      </c>
      <c r="C185" s="290">
        <f>data!AL88</f>
        <v>30892</v>
      </c>
      <c r="D185" s="290">
        <f>data!AM88</f>
        <v>0</v>
      </c>
      <c r="E185" s="290">
        <f>data!AN88</f>
        <v>0</v>
      </c>
      <c r="F185" s="290">
        <f>data!AO88</f>
        <v>78327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1017</v>
      </c>
      <c r="C186" s="290">
        <f>data!AL89</f>
        <v>3868791</v>
      </c>
      <c r="D186" s="290">
        <f>data!AM89</f>
        <v>0</v>
      </c>
      <c r="E186" s="290">
        <f>data!AN89</f>
        <v>0</v>
      </c>
      <c r="F186" s="290">
        <f>data!AO89</f>
        <v>1064295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1018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1019</v>
      </c>
      <c r="C188" s="290">
        <f>data!AL90</f>
        <v>0</v>
      </c>
      <c r="D188" s="290">
        <f>data!AM90</f>
        <v>0</v>
      </c>
      <c r="E188" s="290">
        <f>data!AN90</f>
        <v>0</v>
      </c>
      <c r="F188" s="290">
        <f>data!AO90</f>
        <v>5457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49999999999999" customHeight="1" x14ac:dyDescent="0.35">
      <c r="A189" s="289">
        <v>23</v>
      </c>
      <c r="B189" s="290" t="s">
        <v>1020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1021</v>
      </c>
      <c r="C190" s="290">
        <f>data!AL92</f>
        <v>0</v>
      </c>
      <c r="D190" s="290">
        <f>data!AM92</f>
        <v>0</v>
      </c>
      <c r="E190" s="290">
        <f>data!AN92</f>
        <v>0</v>
      </c>
      <c r="F190" s="290">
        <f>data!AO92</f>
        <v>912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1022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295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6.99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1004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1042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Swedish Health Services DBA Swedish Medical Center Cherry Hill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1006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1043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1044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1010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49999999999999" customHeight="1" x14ac:dyDescent="0.35">
      <c r="A202" s="289">
        <v>5</v>
      </c>
      <c r="B202" s="290" t="s">
        <v>263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0.87</v>
      </c>
      <c r="G202" s="297">
        <f>data!AW60</f>
        <v>0</v>
      </c>
      <c r="H202" s="297">
        <f>data!AX60</f>
        <v>0</v>
      </c>
      <c r="I202" s="297">
        <f>data!AY60</f>
        <v>46.78</v>
      </c>
    </row>
    <row r="203" spans="1:9" customFormat="1" ht="20.149999999999999" customHeight="1" x14ac:dyDescent="0.35">
      <c r="A203" s="289">
        <v>6</v>
      </c>
      <c r="B203" s="290" t="s">
        <v>264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149317</v>
      </c>
      <c r="G203" s="290">
        <f>data!AW61</f>
        <v>0</v>
      </c>
      <c r="H203" s="290">
        <f>data!AX61</f>
        <v>0</v>
      </c>
      <c r="I203" s="290">
        <f>data!AY61</f>
        <v>3370334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19018</v>
      </c>
      <c r="G204" s="290">
        <f>data!AW62</f>
        <v>0</v>
      </c>
      <c r="H204" s="290">
        <f>data!AX62</f>
        <v>0</v>
      </c>
      <c r="I204" s="290">
        <f>data!AY62</f>
        <v>552198</v>
      </c>
    </row>
    <row r="205" spans="1:9" customFormat="1" ht="20.149999999999999" customHeight="1" x14ac:dyDescent="0.35">
      <c r="A205" s="289">
        <v>8</v>
      </c>
      <c r="B205" s="290" t="s">
        <v>265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0</v>
      </c>
    </row>
    <row r="206" spans="1:9" customFormat="1" ht="20.149999999999999" customHeight="1" x14ac:dyDescent="0.35">
      <c r="A206" s="289">
        <v>9</v>
      </c>
      <c r="B206" s="290" t="s">
        <v>266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7757</v>
      </c>
      <c r="G206" s="290">
        <f>data!AW64</f>
        <v>0</v>
      </c>
      <c r="H206" s="290">
        <f>data!AX64</f>
        <v>0</v>
      </c>
      <c r="I206" s="290">
        <f>data!AY64</f>
        <v>663311</v>
      </c>
    </row>
    <row r="207" spans="1:9" customFormat="1" ht="20.149999999999999" customHeight="1" x14ac:dyDescent="0.35">
      <c r="A207" s="289">
        <v>10</v>
      </c>
      <c r="B207" s="290" t="s">
        <v>526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527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457</v>
      </c>
      <c r="G208" s="290">
        <f>data!AW66</f>
        <v>0</v>
      </c>
      <c r="H208" s="290">
        <f>data!AX66</f>
        <v>0</v>
      </c>
      <c r="I208" s="290">
        <f>data!AY66</f>
        <v>41311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705</v>
      </c>
      <c r="G209" s="290">
        <f>data!AW67</f>
        <v>0</v>
      </c>
      <c r="H209" s="290">
        <f>data!AX67</f>
        <v>0</v>
      </c>
      <c r="I209" s="290">
        <f>data!AY67</f>
        <v>33260</v>
      </c>
    </row>
    <row r="210" spans="1:9" customFormat="1" ht="20.149999999999999" customHeight="1" x14ac:dyDescent="0.35">
      <c r="A210" s="289">
        <v>13</v>
      </c>
      <c r="B210" s="290" t="s">
        <v>1011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0</v>
      </c>
      <c r="G210" s="290">
        <f>data!AW68</f>
        <v>0</v>
      </c>
      <c r="H210" s="290">
        <f>data!AX68</f>
        <v>0</v>
      </c>
      <c r="I210" s="290">
        <f>data!AY68</f>
        <v>0</v>
      </c>
    </row>
    <row r="211" spans="1:9" customFormat="1" ht="20.149999999999999" customHeight="1" x14ac:dyDescent="0.35">
      <c r="A211" s="289">
        <v>14</v>
      </c>
      <c r="B211" s="290" t="s">
        <v>1012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144608</v>
      </c>
      <c r="G211" s="290">
        <f>data!AW69</f>
        <v>0</v>
      </c>
      <c r="H211" s="290">
        <f>data!AX69</f>
        <v>0</v>
      </c>
      <c r="I211" s="290">
        <f>data!AY69</f>
        <v>3330978</v>
      </c>
    </row>
    <row r="212" spans="1:9" customFormat="1" ht="20.149999999999999" customHeight="1" x14ac:dyDescent="0.35">
      <c r="A212" s="289">
        <v>15</v>
      </c>
      <c r="B212" s="290" t="s">
        <v>285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-183879</v>
      </c>
    </row>
    <row r="213" spans="1:9" customFormat="1" ht="20.149999999999999" customHeight="1" x14ac:dyDescent="0.35">
      <c r="A213" s="289">
        <v>16</v>
      </c>
      <c r="B213" s="298" t="s">
        <v>1013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321862</v>
      </c>
      <c r="G213" s="290">
        <f>data!AW85</f>
        <v>0</v>
      </c>
      <c r="H213" s="290">
        <f>data!AX85</f>
        <v>0</v>
      </c>
      <c r="I213" s="290">
        <f>data!AY85</f>
        <v>7807513</v>
      </c>
    </row>
    <row r="214" spans="1:9" customFormat="1" ht="20.149999999999999" customHeight="1" x14ac:dyDescent="0.35">
      <c r="A214" s="289">
        <v>17</v>
      </c>
      <c r="B214" s="290" t="s">
        <v>287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1014</v>
      </c>
      <c r="C215" s="298" t="e">
        <f>+data!M710</f>
        <v>#DIV/0!</v>
      </c>
      <c r="D215" s="298" t="e">
        <f>+data!M711</f>
        <v>#DIV/0!</v>
      </c>
      <c r="E215" s="298" t="e">
        <f>+data!M712</f>
        <v>#DIV/0!</v>
      </c>
      <c r="F215" s="298" t="e">
        <f>+data!M713</f>
        <v>#DIV/0!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1015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628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1016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265526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1017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266154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1018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1019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686</v>
      </c>
      <c r="G220" s="290">
        <f>data!AW90</f>
        <v>0</v>
      </c>
      <c r="H220" s="290">
        <f>data!AX90</f>
        <v>0</v>
      </c>
      <c r="I220" s="290">
        <f>data!AY90</f>
        <v>2393</v>
      </c>
    </row>
    <row r="221" spans="1:9" customFormat="1" ht="20.149999999999999" customHeight="1" x14ac:dyDescent="0.35">
      <c r="A221" s="289">
        <v>23</v>
      </c>
      <c r="B221" s="290" t="s">
        <v>1020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1021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115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1022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295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1004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1045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Swedish Health Services DBA Swedish Medical Center Cherry Hill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1006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1046</v>
      </c>
      <c r="F231" s="296" t="s">
        <v>1047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1010</v>
      </c>
      <c r="C232" s="292" t="s">
        <v>1048</v>
      </c>
      <c r="D232" s="292" t="s">
        <v>1049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730460</v>
      </c>
      <c r="I233" s="302"/>
    </row>
    <row r="234" spans="1:9" customFormat="1" ht="20.149999999999999" customHeight="1" x14ac:dyDescent="0.35">
      <c r="A234" s="289">
        <v>5</v>
      </c>
      <c r="B234" s="290" t="s">
        <v>263</v>
      </c>
      <c r="C234" s="297">
        <f>data!AZ60</f>
        <v>12.34</v>
      </c>
      <c r="D234" s="297">
        <f>data!BA60</f>
        <v>4.0599999999999996</v>
      </c>
      <c r="E234" s="297">
        <f>data!BB60</f>
        <v>18.100000000000001</v>
      </c>
      <c r="F234" s="297">
        <f>data!BC60</f>
        <v>13.46</v>
      </c>
      <c r="G234" s="297">
        <f>data!BD60</f>
        <v>0</v>
      </c>
      <c r="H234" s="297">
        <f>data!BE60</f>
        <v>100.96</v>
      </c>
      <c r="I234" s="297">
        <f>data!BF60</f>
        <v>0</v>
      </c>
    </row>
    <row r="235" spans="1:9" customFormat="1" ht="20.149999999999999" customHeight="1" x14ac:dyDescent="0.35">
      <c r="A235" s="289">
        <v>6</v>
      </c>
      <c r="B235" s="290" t="s">
        <v>264</v>
      </c>
      <c r="C235" s="290">
        <f>data!AZ61</f>
        <v>876198</v>
      </c>
      <c r="D235" s="290">
        <f>data!BA61</f>
        <v>243652</v>
      </c>
      <c r="E235" s="290">
        <f>data!BB61</f>
        <v>2072681</v>
      </c>
      <c r="F235" s="290">
        <f>data!BC61</f>
        <v>922518</v>
      </c>
      <c r="G235" s="290">
        <f>data!BD61</f>
        <v>10873</v>
      </c>
      <c r="H235" s="290">
        <f>data!BE61</f>
        <v>7385554</v>
      </c>
      <c r="I235" s="290">
        <f>data!BF61</f>
        <v>0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86318</v>
      </c>
      <c r="D236" s="290">
        <f>data!BA62</f>
        <v>38759</v>
      </c>
      <c r="E236" s="290">
        <f>data!BB62</f>
        <v>284733</v>
      </c>
      <c r="F236" s="290">
        <f>data!BC62</f>
        <v>128309</v>
      </c>
      <c r="G236" s="290">
        <f>data!BD62</f>
        <v>2467</v>
      </c>
      <c r="H236" s="290">
        <f>data!BE62</f>
        <v>1031530</v>
      </c>
      <c r="I236" s="290">
        <f>data!BF62</f>
        <v>0</v>
      </c>
    </row>
    <row r="237" spans="1:9" customFormat="1" ht="20.149999999999999" customHeight="1" x14ac:dyDescent="0.35">
      <c r="A237" s="289">
        <v>8</v>
      </c>
      <c r="B237" s="290" t="s">
        <v>265</v>
      </c>
      <c r="C237" s="290">
        <f>data!AZ63</f>
        <v>0</v>
      </c>
      <c r="D237" s="290">
        <f>data!BA63</f>
        <v>0</v>
      </c>
      <c r="E237" s="290">
        <f>data!BB63</f>
        <v>275</v>
      </c>
      <c r="F237" s="290">
        <f>data!BC63</f>
        <v>0</v>
      </c>
      <c r="G237" s="290">
        <f>data!BD63</f>
        <v>0</v>
      </c>
      <c r="H237" s="290">
        <f>data!BE63</f>
        <v>128864.27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266</v>
      </c>
      <c r="C238" s="290">
        <f>data!AZ64</f>
        <v>961590</v>
      </c>
      <c r="D238" s="290">
        <f>data!BA64</f>
        <v>74422</v>
      </c>
      <c r="E238" s="290">
        <f>data!BB64</f>
        <v>37278</v>
      </c>
      <c r="F238" s="290">
        <f>data!BC64</f>
        <v>204</v>
      </c>
      <c r="G238" s="290">
        <f>data!BD64</f>
        <v>248801</v>
      </c>
      <c r="H238" s="290">
        <f>data!BE64</f>
        <v>847685</v>
      </c>
      <c r="I238" s="290">
        <f>data!BF64</f>
        <v>0</v>
      </c>
    </row>
    <row r="239" spans="1:9" customFormat="1" ht="20.149999999999999" customHeight="1" x14ac:dyDescent="0.35">
      <c r="A239" s="289">
        <v>10</v>
      </c>
      <c r="B239" s="290" t="s">
        <v>526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0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527</v>
      </c>
      <c r="C240" s="290">
        <f>data!AZ66</f>
        <v>18243</v>
      </c>
      <c r="D240" s="290">
        <f>data!BA66</f>
        <v>745</v>
      </c>
      <c r="E240" s="290">
        <f>data!BB66</f>
        <v>1737</v>
      </c>
      <c r="F240" s="290">
        <f>data!BC66</f>
        <v>218</v>
      </c>
      <c r="G240" s="290">
        <f>data!BD66</f>
        <v>26861</v>
      </c>
      <c r="H240" s="290">
        <f>data!BE66</f>
        <v>3134724</v>
      </c>
      <c r="I240" s="290">
        <f>data!BF66</f>
        <v>0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15678</v>
      </c>
      <c r="D241" s="290">
        <f>data!BA67</f>
        <v>0</v>
      </c>
      <c r="E241" s="290">
        <f>data!BB67</f>
        <v>0</v>
      </c>
      <c r="F241" s="290">
        <f>data!BC67</f>
        <v>4184</v>
      </c>
      <c r="G241" s="290">
        <f>data!BD67</f>
        <v>0</v>
      </c>
      <c r="H241" s="290">
        <f>data!BE67</f>
        <v>435883</v>
      </c>
      <c r="I241" s="290">
        <f>data!BF67</f>
        <v>0</v>
      </c>
    </row>
    <row r="242" spans="1:9" customFormat="1" ht="20.149999999999999" customHeight="1" x14ac:dyDescent="0.35">
      <c r="A242" s="289">
        <v>13</v>
      </c>
      <c r="B242" s="290" t="s">
        <v>1011</v>
      </c>
      <c r="C242" s="290">
        <f>data!AZ68</f>
        <v>71468</v>
      </c>
      <c r="D242" s="290">
        <f>data!BA68</f>
        <v>0</v>
      </c>
      <c r="E242" s="290">
        <f>data!BB68</f>
        <v>0</v>
      </c>
      <c r="F242" s="290">
        <f>data!BC68</f>
        <v>0</v>
      </c>
      <c r="G242" s="290">
        <f>data!BD68</f>
        <v>0</v>
      </c>
      <c r="H242" s="290">
        <f>data!BE68</f>
        <v>0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1012</v>
      </c>
      <c r="C243" s="290">
        <f>data!AZ69</f>
        <v>855048</v>
      </c>
      <c r="D243" s="290">
        <f>data!BA69</f>
        <v>-136665</v>
      </c>
      <c r="E243" s="290">
        <f>data!BB69</f>
        <v>2313313</v>
      </c>
      <c r="F243" s="290">
        <f>data!BC69</f>
        <v>893161</v>
      </c>
      <c r="G243" s="290">
        <f>data!BD69</f>
        <v>14841</v>
      </c>
      <c r="H243" s="290">
        <f>data!BE69</f>
        <v>11802094</v>
      </c>
      <c r="I243" s="290">
        <f>data!BF69</f>
        <v>0</v>
      </c>
    </row>
    <row r="244" spans="1:9" customFormat="1" ht="20.149999999999999" customHeight="1" x14ac:dyDescent="0.35">
      <c r="A244" s="289">
        <v>15</v>
      </c>
      <c r="B244" s="290" t="s">
        <v>285</v>
      </c>
      <c r="C244" s="290">
        <f>-data!AZ84</f>
        <v>-1231918</v>
      </c>
      <c r="D244" s="290">
        <f>-data!BA84</f>
        <v>0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-1371709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1013</v>
      </c>
      <c r="C245" s="290">
        <f>data!AZ85</f>
        <v>1652625</v>
      </c>
      <c r="D245" s="290">
        <f>data!BA85</f>
        <v>220913</v>
      </c>
      <c r="E245" s="290">
        <f>data!BB85</f>
        <v>4710017</v>
      </c>
      <c r="F245" s="290">
        <f>data!BC85</f>
        <v>1948594</v>
      </c>
      <c r="G245" s="290">
        <f>data!BD85</f>
        <v>303843</v>
      </c>
      <c r="H245" s="290">
        <f>data!BE85</f>
        <v>23394625.27</v>
      </c>
      <c r="I245" s="290">
        <f>data!BF85</f>
        <v>0</v>
      </c>
    </row>
    <row r="246" spans="1:9" customFormat="1" ht="20.149999999999999" customHeight="1" x14ac:dyDescent="0.35">
      <c r="A246" s="289">
        <v>17</v>
      </c>
      <c r="B246" s="290" t="s">
        <v>287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1014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1015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1016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1017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1018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1019</v>
      </c>
      <c r="C252" s="306">
        <f>data!AZ90</f>
        <v>17619</v>
      </c>
      <c r="D252" s="306">
        <f>data!BA90</f>
        <v>0</v>
      </c>
      <c r="E252" s="306">
        <f>data!BB90</f>
        <v>291</v>
      </c>
      <c r="F252" s="306">
        <f>data!BC90</f>
        <v>0</v>
      </c>
      <c r="G252" s="306">
        <f>data!BD90</f>
        <v>19356</v>
      </c>
      <c r="H252" s="306">
        <f>data!BE90</f>
        <v>336476</v>
      </c>
      <c r="I252" s="306">
        <f>data!BF90</f>
        <v>0</v>
      </c>
    </row>
    <row r="253" spans="1:9" customFormat="1" ht="20.149999999999999" customHeight="1" x14ac:dyDescent="0.35">
      <c r="A253" s="289">
        <v>23</v>
      </c>
      <c r="B253" s="290" t="s">
        <v>1020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1021</v>
      </c>
      <c r="C254" s="305" t="str">
        <f>IF(data!AZ92&gt;0,data!AZ92,"")</f>
        <v>x</v>
      </c>
      <c r="D254" s="306">
        <f>data!BA92</f>
        <v>0</v>
      </c>
      <c r="E254" s="306">
        <f>data!BB92</f>
        <v>49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1022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295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1004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1050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Swedish Health Services DBA Swedish Medical Center Cherry Hill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1006</v>
      </c>
      <c r="C262" s="296" t="s">
        <v>1051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1052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1053</v>
      </c>
    </row>
    <row r="264" spans="1:9" customFormat="1" ht="20.149999999999999" customHeight="1" x14ac:dyDescent="0.35">
      <c r="A264" s="289">
        <v>3</v>
      </c>
      <c r="B264" s="290" t="s">
        <v>1010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263</v>
      </c>
      <c r="C266" s="297">
        <f>data!BG60</f>
        <v>0</v>
      </c>
      <c r="D266" s="297">
        <f>data!BH60</f>
        <v>0</v>
      </c>
      <c r="E266" s="297">
        <f>data!BI60</f>
        <v>0</v>
      </c>
      <c r="F266" s="297">
        <f>data!BJ60</f>
        <v>0</v>
      </c>
      <c r="G266" s="297">
        <f>data!BK60</f>
        <v>0</v>
      </c>
      <c r="H266" s="297">
        <f>data!BL60</f>
        <v>7.57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264</v>
      </c>
      <c r="C267" s="290">
        <f>data!BG61</f>
        <v>0</v>
      </c>
      <c r="D267" s="290">
        <f>data!BH61</f>
        <v>0</v>
      </c>
      <c r="E267" s="290">
        <f>data!BI61</f>
        <v>0</v>
      </c>
      <c r="F267" s="290">
        <f>data!BJ61</f>
        <v>0</v>
      </c>
      <c r="G267" s="290">
        <f>data!BK61</f>
        <v>0</v>
      </c>
      <c r="H267" s="290">
        <f>data!BL61</f>
        <v>989302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0</v>
      </c>
      <c r="D268" s="290">
        <f>data!BH62</f>
        <v>0</v>
      </c>
      <c r="E268" s="290">
        <f>data!BI62</f>
        <v>0</v>
      </c>
      <c r="F268" s="290">
        <f>data!BJ62</f>
        <v>0</v>
      </c>
      <c r="G268" s="290">
        <f>data!BK62</f>
        <v>0</v>
      </c>
      <c r="H268" s="290">
        <f>data!BL62</f>
        <v>130208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265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0</v>
      </c>
      <c r="H269" s="290">
        <f>data!BL63</f>
        <v>216290.01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266</v>
      </c>
      <c r="C270" s="290">
        <f>data!BG64</f>
        <v>0</v>
      </c>
      <c r="D270" s="290">
        <f>data!BH64</f>
        <v>0</v>
      </c>
      <c r="E270" s="290">
        <f>data!BI64</f>
        <v>0</v>
      </c>
      <c r="F270" s="290">
        <f>data!BJ64</f>
        <v>0</v>
      </c>
      <c r="G270" s="290">
        <f>data!BK64</f>
        <v>0</v>
      </c>
      <c r="H270" s="290">
        <f>data!BL64</f>
        <v>4378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526</v>
      </c>
      <c r="C271" s="290">
        <f>data!BG65</f>
        <v>0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527</v>
      </c>
      <c r="C272" s="290">
        <f>data!BG66</f>
        <v>0</v>
      </c>
      <c r="D272" s="290">
        <f>data!BH66</f>
        <v>0</v>
      </c>
      <c r="E272" s="290">
        <f>data!BI66</f>
        <v>0</v>
      </c>
      <c r="F272" s="290">
        <f>data!BJ66</f>
        <v>196</v>
      </c>
      <c r="G272" s="290">
        <f>data!BK66</f>
        <v>0</v>
      </c>
      <c r="H272" s="290">
        <f>data!BL66</f>
        <v>6627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0</v>
      </c>
      <c r="D273" s="290">
        <f>data!BH67</f>
        <v>0</v>
      </c>
      <c r="E273" s="290">
        <f>data!BI67</f>
        <v>0</v>
      </c>
      <c r="F273" s="290">
        <f>data!BJ67</f>
        <v>0</v>
      </c>
      <c r="G273" s="290">
        <f>data!BK67</f>
        <v>0</v>
      </c>
      <c r="H273" s="290">
        <f>data!BL67</f>
        <v>0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1011</v>
      </c>
      <c r="C274" s="290">
        <f>data!BG68</f>
        <v>0</v>
      </c>
      <c r="D274" s="290">
        <f>data!BH68</f>
        <v>0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1012</v>
      </c>
      <c r="C275" s="290">
        <f>data!BG69</f>
        <v>0</v>
      </c>
      <c r="D275" s="290">
        <f>data!BH69</f>
        <v>0</v>
      </c>
      <c r="E275" s="290">
        <f>data!BI69</f>
        <v>0</v>
      </c>
      <c r="F275" s="290">
        <f>data!BJ69</f>
        <v>0</v>
      </c>
      <c r="G275" s="290">
        <f>data!BK69</f>
        <v>0</v>
      </c>
      <c r="H275" s="290">
        <f>data!BL69</f>
        <v>958940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285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1013</v>
      </c>
      <c r="C277" s="290">
        <f>data!BG85</f>
        <v>0</v>
      </c>
      <c r="D277" s="290">
        <f>data!BH85</f>
        <v>0</v>
      </c>
      <c r="E277" s="290">
        <f>data!BI85</f>
        <v>0</v>
      </c>
      <c r="F277" s="290">
        <f>data!BJ85</f>
        <v>196</v>
      </c>
      <c r="G277" s="290">
        <f>data!BK85</f>
        <v>0</v>
      </c>
      <c r="H277" s="290">
        <f>data!BL85</f>
        <v>2305745.0099999998</v>
      </c>
      <c r="I277" s="290">
        <f>data!BM85</f>
        <v>0</v>
      </c>
    </row>
    <row r="278" spans="1:9" customFormat="1" ht="20.149999999999999" customHeight="1" x14ac:dyDescent="0.35">
      <c r="A278" s="289">
        <v>17</v>
      </c>
      <c r="B278" s="290" t="s">
        <v>287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1014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1015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1016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1017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1018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1019</v>
      </c>
      <c r="C284" s="306">
        <f>data!BG90</f>
        <v>0</v>
      </c>
      <c r="D284" s="306">
        <f>data!BH90</f>
        <v>0</v>
      </c>
      <c r="E284" s="306">
        <f>data!BI90</f>
        <v>0</v>
      </c>
      <c r="F284" s="306">
        <f>data!BJ90</f>
        <v>0</v>
      </c>
      <c r="G284" s="306">
        <f>data!BK90</f>
        <v>0</v>
      </c>
      <c r="H284" s="306">
        <f>data!BL90</f>
        <v>3888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1020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1021</v>
      </c>
      <c r="C286" s="305" t="str">
        <f>IF(data!BG92&gt;0,data!BG92,"")</f>
        <v>x</v>
      </c>
      <c r="D286" s="306">
        <f>data!BH92</f>
        <v>0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650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1022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295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1004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1054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Swedish Health Services DBA Swedish Medical Center Cherry Hill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1006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1055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1010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263</v>
      </c>
      <c r="C298" s="297">
        <f>data!BN60</f>
        <v>26.49</v>
      </c>
      <c r="D298" s="297">
        <f>data!BO60</f>
        <v>0</v>
      </c>
      <c r="E298" s="297">
        <f>data!BP60</f>
        <v>0</v>
      </c>
      <c r="F298" s="297">
        <f>data!BQ60</f>
        <v>0</v>
      </c>
      <c r="G298" s="297">
        <f>data!BR60</f>
        <v>0</v>
      </c>
      <c r="H298" s="297">
        <f>data!BS60</f>
        <v>1.63</v>
      </c>
      <c r="I298" s="297">
        <f>data!BT60</f>
        <v>0</v>
      </c>
    </row>
    <row r="299" spans="1:9" customFormat="1" ht="20.149999999999999" customHeight="1" x14ac:dyDescent="0.35">
      <c r="A299" s="289">
        <v>6</v>
      </c>
      <c r="B299" s="290" t="s">
        <v>264</v>
      </c>
      <c r="C299" s="290">
        <f>data!BN61</f>
        <v>3372181</v>
      </c>
      <c r="D299" s="290">
        <f>data!BO61</f>
        <v>0</v>
      </c>
      <c r="E299" s="290">
        <f>data!BP61</f>
        <v>0</v>
      </c>
      <c r="F299" s="290">
        <f>data!BQ61</f>
        <v>0</v>
      </c>
      <c r="G299" s="290">
        <f>data!BR61</f>
        <v>0</v>
      </c>
      <c r="H299" s="290">
        <f>data!BS61</f>
        <v>116507</v>
      </c>
      <c r="I299" s="290">
        <f>data!BT61</f>
        <v>0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457327</v>
      </c>
      <c r="D300" s="290">
        <f>data!BO62</f>
        <v>9025</v>
      </c>
      <c r="E300" s="290">
        <f>data!BP62</f>
        <v>0</v>
      </c>
      <c r="F300" s="290">
        <f>data!BQ62</f>
        <v>0</v>
      </c>
      <c r="G300" s="290">
        <f>data!BR62</f>
        <v>0</v>
      </c>
      <c r="H300" s="290">
        <f>data!BS62</f>
        <v>4147</v>
      </c>
      <c r="I300" s="290">
        <f>data!BT62</f>
        <v>0</v>
      </c>
    </row>
    <row r="301" spans="1:9" customFormat="1" ht="20.149999999999999" customHeight="1" x14ac:dyDescent="0.35">
      <c r="A301" s="289">
        <v>8</v>
      </c>
      <c r="B301" s="290" t="s">
        <v>265</v>
      </c>
      <c r="C301" s="290">
        <f>data!BN63</f>
        <v>1936784.54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0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266</v>
      </c>
      <c r="C302" s="290">
        <f>data!BN64</f>
        <v>-944030</v>
      </c>
      <c r="D302" s="290">
        <f>data!BO64</f>
        <v>46675</v>
      </c>
      <c r="E302" s="290">
        <f>data!BP64</f>
        <v>0</v>
      </c>
      <c r="F302" s="290">
        <f>data!BQ64</f>
        <v>0</v>
      </c>
      <c r="G302" s="290">
        <f>data!BR64</f>
        <v>0</v>
      </c>
      <c r="H302" s="290">
        <f>data!BS64</f>
        <v>2235</v>
      </c>
      <c r="I302" s="290">
        <f>data!BT64</f>
        <v>0</v>
      </c>
    </row>
    <row r="303" spans="1:9" customFormat="1" ht="20.149999999999999" customHeight="1" x14ac:dyDescent="0.35">
      <c r="A303" s="289">
        <v>10</v>
      </c>
      <c r="B303" s="290" t="s">
        <v>526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527</v>
      </c>
      <c r="C304" s="290">
        <f>data!BN66</f>
        <v>604212</v>
      </c>
      <c r="D304" s="290">
        <f>data!BO66</f>
        <v>109</v>
      </c>
      <c r="E304" s="290">
        <f>data!BP66</f>
        <v>0</v>
      </c>
      <c r="F304" s="290">
        <f>data!BQ66</f>
        <v>0</v>
      </c>
      <c r="G304" s="290">
        <f>data!BR66</f>
        <v>0</v>
      </c>
      <c r="H304" s="290">
        <f>data!BS66</f>
        <v>2171</v>
      </c>
      <c r="I304" s="290">
        <f>data!BT66</f>
        <v>0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1445310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1011</v>
      </c>
      <c r="C306" s="290">
        <f>data!BN68</f>
        <v>595278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0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1012</v>
      </c>
      <c r="C307" s="290">
        <f>data!BN69</f>
        <v>3939527</v>
      </c>
      <c r="D307" s="290">
        <f>data!BO69</f>
        <v>0</v>
      </c>
      <c r="E307" s="290">
        <f>data!BP69</f>
        <v>0</v>
      </c>
      <c r="F307" s="290">
        <f>data!BQ69</f>
        <v>0</v>
      </c>
      <c r="G307" s="290">
        <f>data!BR69</f>
        <v>0</v>
      </c>
      <c r="H307" s="290">
        <f>data!BS69</f>
        <v>122937</v>
      </c>
      <c r="I307" s="290">
        <f>data!BT69</f>
        <v>0</v>
      </c>
    </row>
    <row r="308" spans="1:9" customFormat="1" ht="20.149999999999999" customHeight="1" x14ac:dyDescent="0.35">
      <c r="A308" s="289">
        <v>15</v>
      </c>
      <c r="B308" s="290" t="s">
        <v>285</v>
      </c>
      <c r="C308" s="290">
        <f>-data!BN84</f>
        <v>-54558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0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1013</v>
      </c>
      <c r="C309" s="290">
        <f>data!BN85</f>
        <v>11352031.539999999</v>
      </c>
      <c r="D309" s="290">
        <f>data!BO85</f>
        <v>55809</v>
      </c>
      <c r="E309" s="290">
        <f>data!BP85</f>
        <v>0</v>
      </c>
      <c r="F309" s="290">
        <f>data!BQ85</f>
        <v>0</v>
      </c>
      <c r="G309" s="290">
        <f>data!BR85</f>
        <v>0</v>
      </c>
      <c r="H309" s="290">
        <f>data!BS85</f>
        <v>247997</v>
      </c>
      <c r="I309" s="290">
        <f>data!BT85</f>
        <v>0</v>
      </c>
    </row>
    <row r="310" spans="1:9" customFormat="1" ht="20.149999999999999" customHeight="1" x14ac:dyDescent="0.35">
      <c r="A310" s="289">
        <v>17</v>
      </c>
      <c r="B310" s="290" t="s">
        <v>287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1014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1015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1016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1017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1018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1019</v>
      </c>
      <c r="C316" s="306">
        <f>data!BN90</f>
        <v>7277</v>
      </c>
      <c r="D316" s="306">
        <f>data!BO90</f>
        <v>0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998</v>
      </c>
      <c r="I316" s="306">
        <f>data!BT90</f>
        <v>0</v>
      </c>
    </row>
    <row r="317" spans="1:9" customFormat="1" ht="20.149999999999999" customHeight="1" x14ac:dyDescent="0.35">
      <c r="A317" s="289">
        <v>23</v>
      </c>
      <c r="B317" s="290" t="s">
        <v>1020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1021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/>
      </c>
      <c r="H318" s="306">
        <f>data!BS92</f>
        <v>167</v>
      </c>
      <c r="I318" s="306">
        <f>data!BT92</f>
        <v>0</v>
      </c>
    </row>
    <row r="319" spans="1:9" customFormat="1" ht="20.149999999999999" customHeight="1" x14ac:dyDescent="0.35">
      <c r="A319" s="289">
        <v>25</v>
      </c>
      <c r="B319" s="290" t="s">
        <v>1022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/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295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1004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1056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Swedish Health Services DBA Swedish Medical Center Cherry Hill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1006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1055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1010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263</v>
      </c>
      <c r="C330" s="297">
        <f>data!BU60</f>
        <v>0</v>
      </c>
      <c r="D330" s="297">
        <f>data!BV60</f>
        <v>0</v>
      </c>
      <c r="E330" s="297">
        <f>data!BW60</f>
        <v>0</v>
      </c>
      <c r="F330" s="297">
        <f>data!BX60</f>
        <v>0</v>
      </c>
      <c r="G330" s="297">
        <f>data!BY60</f>
        <v>5.68</v>
      </c>
      <c r="H330" s="297">
        <f>data!BZ60</f>
        <v>39.32</v>
      </c>
      <c r="I330" s="297">
        <f>data!CA60</f>
        <v>64.78</v>
      </c>
    </row>
    <row r="331" spans="1:9" customFormat="1" ht="20.149999999999999" customHeight="1" x14ac:dyDescent="0.35">
      <c r="A331" s="289">
        <v>6</v>
      </c>
      <c r="B331" s="290" t="s">
        <v>264</v>
      </c>
      <c r="C331" s="309">
        <f>data!BU61</f>
        <v>0</v>
      </c>
      <c r="D331" s="309">
        <f>data!BV61</f>
        <v>0</v>
      </c>
      <c r="E331" s="309">
        <f>data!BW61</f>
        <v>0</v>
      </c>
      <c r="F331" s="309">
        <f>data!BX61</f>
        <v>0</v>
      </c>
      <c r="G331" s="309">
        <f>data!BY61</f>
        <v>910924</v>
      </c>
      <c r="H331" s="309">
        <f>data!BZ61</f>
        <v>3130724</v>
      </c>
      <c r="I331" s="309">
        <f>data!CA61</f>
        <v>5593922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0</v>
      </c>
      <c r="E332" s="309">
        <f>data!BW62</f>
        <v>0</v>
      </c>
      <c r="F332" s="309">
        <f>data!BX62</f>
        <v>0</v>
      </c>
      <c r="G332" s="309">
        <f>data!BY62</f>
        <v>161047</v>
      </c>
      <c r="H332" s="309">
        <f>data!BZ62</f>
        <v>539030</v>
      </c>
      <c r="I332" s="309">
        <f>data!CA62</f>
        <v>759851</v>
      </c>
    </row>
    <row r="333" spans="1:9" customFormat="1" ht="20.149999999999999" customHeight="1" x14ac:dyDescent="0.35">
      <c r="A333" s="289">
        <v>8</v>
      </c>
      <c r="B333" s="290" t="s">
        <v>265</v>
      </c>
      <c r="C333" s="309">
        <f>data!BU63</f>
        <v>0</v>
      </c>
      <c r="D333" s="309">
        <f>data!BV63</f>
        <v>0</v>
      </c>
      <c r="E333" s="309">
        <f>data!BW63</f>
        <v>68222.039999999994</v>
      </c>
      <c r="F333" s="309">
        <f>data!BX63</f>
        <v>0</v>
      </c>
      <c r="G333" s="309">
        <f>data!BY63</f>
        <v>56.25</v>
      </c>
      <c r="H333" s="309">
        <f>data!BZ63</f>
        <v>0</v>
      </c>
      <c r="I333" s="309">
        <f>data!CA63</f>
        <v>2701366.63</v>
      </c>
    </row>
    <row r="334" spans="1:9" customFormat="1" ht="20.149999999999999" customHeight="1" x14ac:dyDescent="0.35">
      <c r="A334" s="289">
        <v>9</v>
      </c>
      <c r="B334" s="290" t="s">
        <v>266</v>
      </c>
      <c r="C334" s="309">
        <f>data!BU64</f>
        <v>0</v>
      </c>
      <c r="D334" s="309">
        <f>data!BV64</f>
        <v>0</v>
      </c>
      <c r="E334" s="309">
        <f>data!BW64</f>
        <v>0</v>
      </c>
      <c r="F334" s="309">
        <f>data!BX64</f>
        <v>0</v>
      </c>
      <c r="G334" s="309">
        <f>data!BY64</f>
        <v>714</v>
      </c>
      <c r="H334" s="309">
        <f>data!BZ64</f>
        <v>2689</v>
      </c>
      <c r="I334" s="309">
        <f>data!CA64</f>
        <v>63609</v>
      </c>
    </row>
    <row r="335" spans="1:9" customFormat="1" ht="20.149999999999999" customHeight="1" x14ac:dyDescent="0.35">
      <c r="A335" s="289">
        <v>10</v>
      </c>
      <c r="B335" s="290" t="s">
        <v>526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527</v>
      </c>
      <c r="C336" s="309">
        <f>data!BU66</f>
        <v>0</v>
      </c>
      <c r="D336" s="309">
        <f>data!BV66</f>
        <v>0</v>
      </c>
      <c r="E336" s="309">
        <f>data!BW66</f>
        <v>10537963</v>
      </c>
      <c r="F336" s="309">
        <f>data!BX66</f>
        <v>0</v>
      </c>
      <c r="G336" s="309">
        <f>data!BY66</f>
        <v>107661</v>
      </c>
      <c r="H336" s="309">
        <f>data!BZ66</f>
        <v>73421</v>
      </c>
      <c r="I336" s="309">
        <f>data!CA66</f>
        <v>13762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0</v>
      </c>
      <c r="E337" s="309">
        <f>data!BW67</f>
        <v>0</v>
      </c>
      <c r="F337" s="309">
        <f>data!BX67</f>
        <v>0</v>
      </c>
      <c r="G337" s="309">
        <f>data!BY67</f>
        <v>0</v>
      </c>
      <c r="H337" s="309">
        <f>data!BZ67</f>
        <v>196963</v>
      </c>
      <c r="I337" s="309">
        <f>data!CA67</f>
        <v>5368</v>
      </c>
    </row>
    <row r="338" spans="1:9" customFormat="1" ht="20.149999999999999" customHeight="1" x14ac:dyDescent="0.35">
      <c r="A338" s="289">
        <v>13</v>
      </c>
      <c r="B338" s="290" t="s">
        <v>1011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0</v>
      </c>
      <c r="H338" s="309">
        <f>data!BZ68</f>
        <v>37</v>
      </c>
      <c r="I338" s="309">
        <f>data!CA68</f>
        <v>235630</v>
      </c>
    </row>
    <row r="339" spans="1:9" customFormat="1" ht="20.149999999999999" customHeight="1" x14ac:dyDescent="0.35">
      <c r="A339" s="289">
        <v>14</v>
      </c>
      <c r="B339" s="290" t="s">
        <v>1012</v>
      </c>
      <c r="C339" s="309">
        <f>data!BU69</f>
        <v>0</v>
      </c>
      <c r="D339" s="309">
        <f>data!BV69</f>
        <v>0</v>
      </c>
      <c r="E339" s="309">
        <f>data!BW69</f>
        <v>0</v>
      </c>
      <c r="F339" s="309">
        <f>data!BX69</f>
        <v>0</v>
      </c>
      <c r="G339" s="309">
        <f>data!BY69</f>
        <v>881768</v>
      </c>
      <c r="H339" s="309">
        <f>data!BZ69</f>
        <v>3129396</v>
      </c>
      <c r="I339" s="309">
        <f>data!CA69</f>
        <v>5781285</v>
      </c>
    </row>
    <row r="340" spans="1:9" customFormat="1" ht="20.149999999999999" customHeight="1" x14ac:dyDescent="0.35">
      <c r="A340" s="289">
        <v>15</v>
      </c>
      <c r="B340" s="290" t="s">
        <v>285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0</v>
      </c>
      <c r="H340" s="290">
        <f>-data!BZ84</f>
        <v>0</v>
      </c>
      <c r="I340" s="290">
        <f>-data!CA84</f>
        <v>0</v>
      </c>
    </row>
    <row r="341" spans="1:9" customFormat="1" ht="20.149999999999999" customHeight="1" x14ac:dyDescent="0.35">
      <c r="A341" s="289">
        <v>16</v>
      </c>
      <c r="B341" s="298" t="s">
        <v>1013</v>
      </c>
      <c r="C341" s="290">
        <f>data!BU85</f>
        <v>0</v>
      </c>
      <c r="D341" s="290">
        <f>data!BV85</f>
        <v>0</v>
      </c>
      <c r="E341" s="290">
        <f>data!BW85</f>
        <v>10606185.039999999</v>
      </c>
      <c r="F341" s="290">
        <f>data!BX85</f>
        <v>0</v>
      </c>
      <c r="G341" s="290">
        <f>data!BY85</f>
        <v>2062170.25</v>
      </c>
      <c r="H341" s="290">
        <f>data!BZ85</f>
        <v>7072260</v>
      </c>
      <c r="I341" s="290">
        <f>data!CA85</f>
        <v>15154793.629999999</v>
      </c>
    </row>
    <row r="342" spans="1:9" customFormat="1" ht="20.149999999999999" customHeight="1" x14ac:dyDescent="0.35">
      <c r="A342" s="289">
        <v>17</v>
      </c>
      <c r="B342" s="290" t="s">
        <v>287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1014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1015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1016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1017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1018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1019</v>
      </c>
      <c r="C348" s="306">
        <f>data!BU90</f>
        <v>0</v>
      </c>
      <c r="D348" s="306">
        <f>data!BV90</f>
        <v>0</v>
      </c>
      <c r="E348" s="306">
        <f>data!BW90</f>
        <v>0</v>
      </c>
      <c r="F348" s="306">
        <f>data!BX90</f>
        <v>0</v>
      </c>
      <c r="G348" s="306">
        <f>data!BY90</f>
        <v>157</v>
      </c>
      <c r="H348" s="306">
        <f>data!BZ90</f>
        <v>0</v>
      </c>
      <c r="I348" s="306">
        <f>data!CA90</f>
        <v>5820</v>
      </c>
    </row>
    <row r="349" spans="1:9" customFormat="1" ht="20.149999999999999" customHeight="1" x14ac:dyDescent="0.35">
      <c r="A349" s="289">
        <v>23</v>
      </c>
      <c r="B349" s="290" t="s">
        <v>1020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1021</v>
      </c>
      <c r="C350" s="306">
        <f>data!BU92</f>
        <v>0</v>
      </c>
      <c r="D350" s="306">
        <f>data!BV92</f>
        <v>0</v>
      </c>
      <c r="E350" s="306">
        <f>data!BW92</f>
        <v>0</v>
      </c>
      <c r="F350" s="306">
        <f>data!BX92</f>
        <v>0</v>
      </c>
      <c r="G350" s="306">
        <f>data!BY92</f>
        <v>26</v>
      </c>
      <c r="H350" s="306">
        <f>data!BZ92</f>
        <v>0</v>
      </c>
      <c r="I350" s="306">
        <f>data!CA92</f>
        <v>973</v>
      </c>
    </row>
    <row r="351" spans="1:9" customFormat="1" ht="20.149999999999999" customHeight="1" x14ac:dyDescent="0.35">
      <c r="A351" s="289">
        <v>25</v>
      </c>
      <c r="B351" s="290" t="s">
        <v>1022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295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1004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1057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Swedish Health Services DBA Swedish Medical Center Cherry Hill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1006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1058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1010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263</v>
      </c>
      <c r="C362" s="297">
        <f>data!CB60</f>
        <v>0</v>
      </c>
      <c r="D362" s="297">
        <f>data!CC60</f>
        <v>5.07</v>
      </c>
      <c r="E362" s="312"/>
      <c r="F362" s="300"/>
      <c r="G362" s="300"/>
      <c r="H362" s="300"/>
      <c r="I362" s="313">
        <f>data!CE60</f>
        <v>1414.9099999999994</v>
      </c>
    </row>
    <row r="363" spans="1:9" customFormat="1" ht="20.149999999999999" customHeight="1" x14ac:dyDescent="0.35">
      <c r="A363" s="289">
        <v>6</v>
      </c>
      <c r="B363" s="290" t="s">
        <v>264</v>
      </c>
      <c r="C363" s="309">
        <f>data!CB61</f>
        <v>0</v>
      </c>
      <c r="D363" s="309">
        <f>data!CC61</f>
        <v>1719750</v>
      </c>
      <c r="E363" s="314"/>
      <c r="F363" s="314"/>
      <c r="G363" s="314"/>
      <c r="H363" s="314"/>
      <c r="I363" s="309">
        <f>data!CE61</f>
        <v>147660836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0</v>
      </c>
      <c r="D364" s="309">
        <f>data!CC62</f>
        <v>-1365866</v>
      </c>
      <c r="E364" s="314"/>
      <c r="F364" s="314"/>
      <c r="G364" s="314"/>
      <c r="H364" s="314"/>
      <c r="I364" s="309">
        <f>data!CE62</f>
        <v>19179519</v>
      </c>
    </row>
    <row r="365" spans="1:9" customFormat="1" ht="20.149999999999999" customHeight="1" x14ac:dyDescent="0.35">
      <c r="A365" s="289">
        <v>8</v>
      </c>
      <c r="B365" s="290" t="s">
        <v>265</v>
      </c>
      <c r="C365" s="309">
        <f>data!CB63</f>
        <v>0</v>
      </c>
      <c r="D365" s="309">
        <f>data!CC63</f>
        <v>20120.919999999998</v>
      </c>
      <c r="E365" s="314"/>
      <c r="F365" s="314"/>
      <c r="G365" s="314"/>
      <c r="H365" s="314"/>
      <c r="I365" s="309">
        <f>data!CE63</f>
        <v>12708701.709999999</v>
      </c>
    </row>
    <row r="366" spans="1:9" customFormat="1" ht="20.149999999999999" customHeight="1" x14ac:dyDescent="0.35">
      <c r="A366" s="289">
        <v>9</v>
      </c>
      <c r="B366" s="290" t="s">
        <v>266</v>
      </c>
      <c r="C366" s="309">
        <f>data!CB64</f>
        <v>0</v>
      </c>
      <c r="D366" s="309">
        <f>data!CC64</f>
        <v>-3753710</v>
      </c>
      <c r="E366" s="314"/>
      <c r="F366" s="314"/>
      <c r="G366" s="314"/>
      <c r="H366" s="314"/>
      <c r="I366" s="309">
        <f>data!CE64</f>
        <v>103335513</v>
      </c>
    </row>
    <row r="367" spans="1:9" customFormat="1" ht="20.149999999999999" customHeight="1" x14ac:dyDescent="0.35">
      <c r="A367" s="289">
        <v>10</v>
      </c>
      <c r="B367" s="290" t="s">
        <v>526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0</v>
      </c>
    </row>
    <row r="368" spans="1:9" customFormat="1" ht="20.149999999999999" customHeight="1" x14ac:dyDescent="0.35">
      <c r="A368" s="289">
        <v>11</v>
      </c>
      <c r="B368" s="290" t="s">
        <v>527</v>
      </c>
      <c r="C368" s="309">
        <f>data!CB66</f>
        <v>0</v>
      </c>
      <c r="D368" s="309">
        <f>data!CC66</f>
        <v>74495</v>
      </c>
      <c r="E368" s="314"/>
      <c r="F368" s="314"/>
      <c r="G368" s="314"/>
      <c r="H368" s="314"/>
      <c r="I368" s="309">
        <f>data!CE66</f>
        <v>40460093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2148118</v>
      </c>
      <c r="E369" s="314"/>
      <c r="F369" s="314"/>
      <c r="G369" s="314"/>
      <c r="H369" s="314"/>
      <c r="I369" s="309">
        <f>data!CE67</f>
        <v>14381257</v>
      </c>
    </row>
    <row r="370" spans="1:9" customFormat="1" ht="20.149999999999999" customHeight="1" x14ac:dyDescent="0.35">
      <c r="A370" s="289">
        <v>13</v>
      </c>
      <c r="B370" s="290" t="s">
        <v>1011</v>
      </c>
      <c r="C370" s="309">
        <f>data!CB68</f>
        <v>0</v>
      </c>
      <c r="D370" s="309">
        <f>data!CC68</f>
        <v>19695</v>
      </c>
      <c r="E370" s="314"/>
      <c r="F370" s="314"/>
      <c r="G370" s="314"/>
      <c r="H370" s="314"/>
      <c r="I370" s="309">
        <f>data!CE68</f>
        <v>7289970</v>
      </c>
    </row>
    <row r="371" spans="1:9" customFormat="1" ht="20.149999999999999" customHeight="1" x14ac:dyDescent="0.35">
      <c r="A371" s="289">
        <v>14</v>
      </c>
      <c r="B371" s="290" t="s">
        <v>1012</v>
      </c>
      <c r="C371" s="309">
        <f>data!CB69</f>
        <v>0</v>
      </c>
      <c r="D371" s="309">
        <f>data!CC69</f>
        <v>15493019</v>
      </c>
      <c r="E371" s="309">
        <f>data!CD69</f>
        <v>0</v>
      </c>
      <c r="F371" s="314"/>
      <c r="G371" s="314"/>
      <c r="H371" s="314"/>
      <c r="I371" s="309">
        <f>data!CE69</f>
        <v>199809307</v>
      </c>
    </row>
    <row r="372" spans="1:9" customFormat="1" ht="20.149999999999999" customHeight="1" x14ac:dyDescent="0.35">
      <c r="A372" s="289">
        <v>15</v>
      </c>
      <c r="B372" s="290" t="s">
        <v>285</v>
      </c>
      <c r="C372" s="290">
        <f>-data!CB84</f>
        <v>0</v>
      </c>
      <c r="D372" s="290">
        <f>-data!CC84</f>
        <v>-1000</v>
      </c>
      <c r="E372" s="290">
        <f>-data!CD84</f>
        <v>0</v>
      </c>
      <c r="F372" s="300"/>
      <c r="G372" s="300"/>
      <c r="H372" s="300"/>
      <c r="I372" s="290">
        <f>-data!CE84</f>
        <v>-6404211</v>
      </c>
    </row>
    <row r="373" spans="1:9" customFormat="1" ht="20.149999999999999" customHeight="1" x14ac:dyDescent="0.35">
      <c r="A373" s="289">
        <v>16</v>
      </c>
      <c r="B373" s="298" t="s">
        <v>1013</v>
      </c>
      <c r="C373" s="309">
        <f>data!CB85</f>
        <v>0</v>
      </c>
      <c r="D373" s="309">
        <f>data!CC85</f>
        <v>14354621.92</v>
      </c>
      <c r="E373" s="309">
        <f>data!CD85</f>
        <v>0</v>
      </c>
      <c r="F373" s="314"/>
      <c r="G373" s="314"/>
      <c r="H373" s="314"/>
      <c r="I373" s="290">
        <f>data!CE85</f>
        <v>538420985.71000004</v>
      </c>
    </row>
    <row r="374" spans="1:9" customFormat="1" ht="20.149999999999999" customHeight="1" x14ac:dyDescent="0.35">
      <c r="A374" s="289">
        <v>17</v>
      </c>
      <c r="B374" s="290" t="s">
        <v>287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1014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1015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1501319212</v>
      </c>
    </row>
    <row r="377" spans="1:9" customFormat="1" ht="20.149999999999999" customHeight="1" x14ac:dyDescent="0.35">
      <c r="A377" s="289">
        <v>20</v>
      </c>
      <c r="B377" s="298" t="s">
        <v>1016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510631200</v>
      </c>
    </row>
    <row r="378" spans="1:9" customFormat="1" ht="20.149999999999999" customHeight="1" x14ac:dyDescent="0.35">
      <c r="A378" s="289">
        <v>21</v>
      </c>
      <c r="B378" s="298" t="s">
        <v>1017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2011950412</v>
      </c>
    </row>
    <row r="379" spans="1:9" customFormat="1" ht="20.149999999999999" customHeight="1" x14ac:dyDescent="0.35">
      <c r="A379" s="289" t="s">
        <v>1018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1019</v>
      </c>
      <c r="C380" s="306">
        <f>data!CB90</f>
        <v>0</v>
      </c>
      <c r="D380" s="306">
        <f>data!CC90</f>
        <v>37811</v>
      </c>
      <c r="E380" s="300"/>
      <c r="F380" s="300"/>
      <c r="G380" s="300"/>
      <c r="H380" s="300"/>
      <c r="I380" s="290">
        <f>data!CE90</f>
        <v>730463</v>
      </c>
    </row>
    <row r="381" spans="1:9" customFormat="1" ht="20.149999999999999" customHeight="1" x14ac:dyDescent="0.35">
      <c r="A381" s="289">
        <v>23</v>
      </c>
      <c r="B381" s="290" t="s">
        <v>1020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0</v>
      </c>
    </row>
    <row r="382" spans="1:9" customFormat="1" ht="20.149999999999999" customHeight="1" x14ac:dyDescent="0.35">
      <c r="A382" s="289">
        <v>24</v>
      </c>
      <c r="B382" s="290" t="s">
        <v>1021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51735</v>
      </c>
    </row>
    <row r="383" spans="1:9" customFormat="1" ht="20.149999999999999" customHeight="1" x14ac:dyDescent="0.35">
      <c r="A383" s="289">
        <v>25</v>
      </c>
      <c r="B383" s="290" t="s">
        <v>1022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0</v>
      </c>
    </row>
    <row r="384" spans="1:9" customFormat="1" ht="20.149999999999999" customHeight="1" x14ac:dyDescent="0.35">
      <c r="A384" s="289">
        <v>26</v>
      </c>
      <c r="B384" s="290" t="s">
        <v>295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319.48</v>
      </c>
    </row>
    <row r="410" customFormat="1" ht="15.4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8D8B8-08F5-4C83-9D5F-7F4BA1244F3E}">
  <sheetPr syncVertical="1" syncRef="A398" transitionEvaluation="1" transitionEntry="1" codeName="Sheet12">
    <tabColor rgb="FF92D050"/>
    <pageSetUpPr autoPageBreaks="0" fitToPage="1"/>
  </sheetPr>
  <dimension ref="A1:CF717"/>
  <sheetViews>
    <sheetView topLeftCell="A398" zoomScale="70" zoomScaleNormal="70" workbookViewId="0">
      <selection activeCell="C104" sqref="C104:C108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3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3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3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3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16772634</v>
      </c>
      <c r="C47" s="20">
        <v>905806.41</v>
      </c>
      <c r="D47" s="20">
        <v>0</v>
      </c>
      <c r="E47" s="20">
        <v>1439630.1400000001</v>
      </c>
      <c r="F47" s="20">
        <v>0</v>
      </c>
      <c r="G47" s="20">
        <v>189561.41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790855.21000000008</v>
      </c>
      <c r="Q47" s="20">
        <v>106713.85999999999</v>
      </c>
      <c r="R47" s="20">
        <v>81704.110000000015</v>
      </c>
      <c r="S47" s="20">
        <v>0</v>
      </c>
      <c r="T47" s="20">
        <v>10885.660000000002</v>
      </c>
      <c r="U47" s="20">
        <v>16465.310000000001</v>
      </c>
      <c r="V47" s="20">
        <v>760961.85000000021</v>
      </c>
      <c r="W47" s="20">
        <v>189695.75</v>
      </c>
      <c r="X47" s="20">
        <v>89111.239999999991</v>
      </c>
      <c r="Y47" s="20">
        <v>507876.99000000005</v>
      </c>
      <c r="Z47" s="20">
        <v>126553.59</v>
      </c>
      <c r="AA47" s="20">
        <v>17370.5</v>
      </c>
      <c r="AB47" s="20">
        <v>448988.44999999995</v>
      </c>
      <c r="AC47" s="20">
        <v>158716.75999999998</v>
      </c>
      <c r="AD47" s="20">
        <v>0</v>
      </c>
      <c r="AE47" s="20">
        <v>311621.92</v>
      </c>
      <c r="AF47" s="20">
        <v>0</v>
      </c>
      <c r="AG47" s="20">
        <v>333203.57999999996</v>
      </c>
      <c r="AH47" s="20">
        <v>0</v>
      </c>
      <c r="AI47" s="20">
        <v>0</v>
      </c>
      <c r="AJ47" s="20">
        <v>194269.25000000003</v>
      </c>
      <c r="AK47" s="20">
        <v>108149.13</v>
      </c>
      <c r="AL47" s="20">
        <v>41437.180000000008</v>
      </c>
      <c r="AM47" s="20">
        <v>0</v>
      </c>
      <c r="AN47" s="20">
        <v>0</v>
      </c>
      <c r="AO47" s="20">
        <v>83905.65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1399.3</v>
      </c>
      <c r="AW47" s="20">
        <v>0</v>
      </c>
      <c r="AX47" s="20">
        <v>0</v>
      </c>
      <c r="AY47" s="20">
        <v>246320.29</v>
      </c>
      <c r="AZ47" s="20">
        <v>24139.86</v>
      </c>
      <c r="BA47" s="20">
        <v>14754.890000000001</v>
      </c>
      <c r="BB47" s="20">
        <v>119853.22</v>
      </c>
      <c r="BC47" s="20">
        <v>48776.53</v>
      </c>
      <c r="BD47" s="20">
        <v>55473.16</v>
      </c>
      <c r="BE47" s="20">
        <v>2326.7999999999884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45142.37000000001</v>
      </c>
      <c r="BM47" s="20">
        <v>0</v>
      </c>
      <c r="BN47" s="20">
        <v>163777.40000000002</v>
      </c>
      <c r="BO47" s="20">
        <v>8401342.209999999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50360.179999999993</v>
      </c>
      <c r="BZ47" s="20">
        <v>187756.56</v>
      </c>
      <c r="CA47" s="20">
        <v>417618.5</v>
      </c>
      <c r="CB47" s="20">
        <v>0</v>
      </c>
      <c r="CC47" s="20">
        <v>80108.400000000009</v>
      </c>
      <c r="CD47" s="16"/>
      <c r="CE47" s="28">
        <v>16772633.620000001</v>
      </c>
    </row>
    <row r="48" spans="1:83" x14ac:dyDescent="0.35">
      <c r="A48" s="28" t="s">
        <v>232</v>
      </c>
      <c r="B48" s="242">
        <v>0.37999999895691872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 t="s">
        <v>262</v>
      </c>
      <c r="CE48" s="28" t="s">
        <v>262</v>
      </c>
    </row>
    <row r="49" spans="1:83" x14ac:dyDescent="0.35">
      <c r="A49" s="16" t="s">
        <v>233</v>
      </c>
      <c r="B49" s="28">
        <v>16772634.379999999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15413834</v>
      </c>
      <c r="C51" s="20">
        <v>786878.72000000009</v>
      </c>
      <c r="D51" s="20">
        <v>0</v>
      </c>
      <c r="E51" s="20">
        <v>372064.12</v>
      </c>
      <c r="F51" s="20">
        <v>0</v>
      </c>
      <c r="G51" s="20">
        <v>1609.22</v>
      </c>
      <c r="H51" s="20">
        <v>546.13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4734637.0699999994</v>
      </c>
      <c r="Q51" s="20">
        <v>5499.33</v>
      </c>
      <c r="R51" s="20">
        <v>542508.57999999996</v>
      </c>
      <c r="S51" s="20">
        <v>369829.84</v>
      </c>
      <c r="T51" s="20">
        <v>15325.98</v>
      </c>
      <c r="U51" s="20">
        <v>107062.65999999999</v>
      </c>
      <c r="V51" s="20">
        <v>2160757.81</v>
      </c>
      <c r="W51" s="20">
        <v>1064024.79</v>
      </c>
      <c r="X51" s="20">
        <v>0</v>
      </c>
      <c r="Y51" s="20">
        <v>496672.62</v>
      </c>
      <c r="Z51" s="20">
        <v>0</v>
      </c>
      <c r="AA51" s="20">
        <v>32761.200000000001</v>
      </c>
      <c r="AB51" s="20">
        <v>256191.58</v>
      </c>
      <c r="AC51" s="20">
        <v>90468.489999999991</v>
      </c>
      <c r="AD51" s="20">
        <v>0</v>
      </c>
      <c r="AE51" s="20">
        <v>31757.980000000003</v>
      </c>
      <c r="AF51" s="20">
        <v>0</v>
      </c>
      <c r="AG51" s="20">
        <v>206798.34</v>
      </c>
      <c r="AH51" s="20">
        <v>0</v>
      </c>
      <c r="AI51" s="20">
        <v>0</v>
      </c>
      <c r="AJ51" s="20">
        <v>561.19000000000005</v>
      </c>
      <c r="AK51" s="20">
        <v>0</v>
      </c>
      <c r="AL51" s="20">
        <v>32851.760000000002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1208.28</v>
      </c>
      <c r="AW51" s="20">
        <v>0</v>
      </c>
      <c r="AX51" s="20">
        <v>0</v>
      </c>
      <c r="AY51" s="20">
        <v>32678.32</v>
      </c>
      <c r="AZ51" s="20">
        <v>19550.5</v>
      </c>
      <c r="BA51" s="20">
        <v>0</v>
      </c>
      <c r="BB51" s="20">
        <v>0</v>
      </c>
      <c r="BC51" s="20">
        <v>4493.3</v>
      </c>
      <c r="BD51" s="20">
        <v>0</v>
      </c>
      <c r="BE51" s="20">
        <v>479310.85000000003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1144893.6300000001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186155.87</v>
      </c>
      <c r="CA51" s="20">
        <v>5419.06</v>
      </c>
      <c r="CB51" s="20">
        <v>0</v>
      </c>
      <c r="CC51" s="20">
        <v>2231316.83</v>
      </c>
      <c r="CD51" s="16"/>
      <c r="CE51" s="28">
        <v>15413834.049999999</v>
      </c>
    </row>
    <row r="52" spans="1:83" x14ac:dyDescent="0.35">
      <c r="A52" s="35" t="s">
        <v>235</v>
      </c>
      <c r="B52" s="243">
        <v>-4.999999888241291E-2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 t="s">
        <v>262</v>
      </c>
      <c r="CE52" s="28" t="s">
        <v>262</v>
      </c>
    </row>
    <row r="53" spans="1:83" x14ac:dyDescent="0.35">
      <c r="A53" s="16" t="s">
        <v>233</v>
      </c>
      <c r="B53" s="28">
        <v>15413833.950000001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12231</v>
      </c>
      <c r="D59" s="20">
        <v>0</v>
      </c>
      <c r="E59" s="20">
        <v>36907</v>
      </c>
      <c r="F59" s="20">
        <v>0</v>
      </c>
      <c r="G59" s="20">
        <v>5248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 t="s">
        <v>262</v>
      </c>
      <c r="AZ59" s="26" t="s">
        <v>262</v>
      </c>
      <c r="BA59" s="244">
        <v>0</v>
      </c>
      <c r="BB59" s="244">
        <v>0</v>
      </c>
      <c r="BC59" s="244">
        <v>0</v>
      </c>
      <c r="BD59" s="244">
        <v>0</v>
      </c>
      <c r="BE59" s="26">
        <v>730460.3899999999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263</v>
      </c>
      <c r="B60" s="218"/>
      <c r="C60" s="245">
        <v>186.0244903846154</v>
      </c>
      <c r="D60" s="245">
        <v>0</v>
      </c>
      <c r="E60" s="245">
        <v>257.99681250000003</v>
      </c>
      <c r="F60" s="245">
        <v>0</v>
      </c>
      <c r="G60" s="245">
        <v>28.996572115384616</v>
      </c>
      <c r="H60" s="245">
        <v>0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0</v>
      </c>
      <c r="P60" s="246">
        <v>124.07620673076921</v>
      </c>
      <c r="Q60" s="246">
        <v>13.2243125</v>
      </c>
      <c r="R60" s="246">
        <v>13.869937500000002</v>
      </c>
      <c r="S60" s="247">
        <v>0</v>
      </c>
      <c r="T60" s="247">
        <v>2.5622019230769233</v>
      </c>
      <c r="U60" s="248">
        <v>2.425730769230769</v>
      </c>
      <c r="V60" s="246">
        <v>97.753490384615361</v>
      </c>
      <c r="W60" s="246">
        <v>17.772134615384619</v>
      </c>
      <c r="X60" s="246">
        <v>9.6465865384615377</v>
      </c>
      <c r="Y60" s="246">
        <v>53.205168269230761</v>
      </c>
      <c r="Z60" s="246">
        <v>16.981528846153847</v>
      </c>
      <c r="AA60" s="246">
        <v>2.188610576923077</v>
      </c>
      <c r="AB60" s="247">
        <v>48.935663461538461</v>
      </c>
      <c r="AC60" s="246">
        <v>24.651850961538468</v>
      </c>
      <c r="AD60" s="246">
        <v>3.5176298076923076</v>
      </c>
      <c r="AE60" s="246">
        <v>40.09032692307693</v>
      </c>
      <c r="AF60" s="246">
        <v>0</v>
      </c>
      <c r="AG60" s="246">
        <v>53.205769230769235</v>
      </c>
      <c r="AH60" s="246">
        <v>0</v>
      </c>
      <c r="AI60" s="246">
        <v>0</v>
      </c>
      <c r="AJ60" s="246">
        <v>24.632557692307692</v>
      </c>
      <c r="AK60" s="246">
        <v>15.507889423076922</v>
      </c>
      <c r="AL60" s="246">
        <v>5.2008557692307695</v>
      </c>
      <c r="AM60" s="246">
        <v>0</v>
      </c>
      <c r="AN60" s="246">
        <v>0</v>
      </c>
      <c r="AO60" s="246">
        <v>9.3852884615384617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0.84298557692307696</v>
      </c>
      <c r="AW60" s="247">
        <v>0</v>
      </c>
      <c r="AX60" s="247">
        <v>0</v>
      </c>
      <c r="AY60" s="246">
        <v>51.686716346153851</v>
      </c>
      <c r="AZ60" s="246">
        <v>8.4565192307692296</v>
      </c>
      <c r="BA60" s="247">
        <v>3.7044711538461539</v>
      </c>
      <c r="BB60" s="247">
        <v>18.9371875</v>
      </c>
      <c r="BC60" s="247">
        <v>13.164649038461539</v>
      </c>
      <c r="BD60" s="247">
        <v>0</v>
      </c>
      <c r="BE60" s="246">
        <v>93.84840865384615</v>
      </c>
      <c r="BF60" s="247">
        <v>0</v>
      </c>
      <c r="BG60" s="247">
        <v>0</v>
      </c>
      <c r="BH60" s="247">
        <v>0</v>
      </c>
      <c r="BI60" s="247">
        <v>0</v>
      </c>
      <c r="BJ60" s="247">
        <v>0</v>
      </c>
      <c r="BK60" s="247">
        <v>0</v>
      </c>
      <c r="BL60" s="247">
        <v>7.6184855769230753</v>
      </c>
      <c r="BM60" s="247">
        <v>0</v>
      </c>
      <c r="BN60" s="247">
        <v>23.445543269230768</v>
      </c>
      <c r="BO60" s="247">
        <v>0</v>
      </c>
      <c r="BP60" s="247">
        <v>0</v>
      </c>
      <c r="BQ60" s="247">
        <v>0</v>
      </c>
      <c r="BR60" s="247">
        <v>0</v>
      </c>
      <c r="BS60" s="247">
        <v>0.19230769230769232</v>
      </c>
      <c r="BT60" s="247">
        <v>0</v>
      </c>
      <c r="BU60" s="247">
        <v>0</v>
      </c>
      <c r="BV60" s="247">
        <v>0</v>
      </c>
      <c r="BW60" s="247">
        <v>0</v>
      </c>
      <c r="BX60" s="247">
        <v>0</v>
      </c>
      <c r="BY60" s="247">
        <v>11.3378125</v>
      </c>
      <c r="BZ60" s="247">
        <v>27.218730769230771</v>
      </c>
      <c r="CA60" s="247">
        <v>64.805326923076919</v>
      </c>
      <c r="CB60" s="247">
        <v>0</v>
      </c>
      <c r="CC60" s="247">
        <v>10.7838125</v>
      </c>
      <c r="CD60" s="219" t="s">
        <v>248</v>
      </c>
      <c r="CE60" s="237">
        <v>1387.8945721153843</v>
      </c>
    </row>
    <row r="61" spans="1:83" s="210" customFormat="1" x14ac:dyDescent="0.35">
      <c r="A61" s="35" t="s">
        <v>264</v>
      </c>
      <c r="B61" s="16"/>
      <c r="C61" s="20">
        <v>28861152.690000009</v>
      </c>
      <c r="D61" s="20">
        <v>0</v>
      </c>
      <c r="E61" s="20">
        <v>30466537.749999996</v>
      </c>
      <c r="F61" s="20">
        <v>0</v>
      </c>
      <c r="G61" s="20">
        <v>3084463.92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14990230.909999996</v>
      </c>
      <c r="Q61" s="26">
        <v>1849801.3000000003</v>
      </c>
      <c r="R61" s="26">
        <v>1321475.3</v>
      </c>
      <c r="S61" s="249">
        <v>31554</v>
      </c>
      <c r="T61" s="249">
        <v>404048.50999999995</v>
      </c>
      <c r="U61" s="27">
        <v>239797.42999999996</v>
      </c>
      <c r="V61" s="26">
        <v>11987488.840000002</v>
      </c>
      <c r="W61" s="26">
        <v>2336242.2000000002</v>
      </c>
      <c r="X61" s="26">
        <v>1200711.19</v>
      </c>
      <c r="Y61" s="26">
        <v>6939022.6999999993</v>
      </c>
      <c r="Z61" s="26">
        <v>2075600.6400000004</v>
      </c>
      <c r="AA61" s="26">
        <v>378423.32</v>
      </c>
      <c r="AB61" s="250">
        <v>6363392.8399999999</v>
      </c>
      <c r="AC61" s="26">
        <v>2632298</v>
      </c>
      <c r="AD61" s="26">
        <v>465166.9</v>
      </c>
      <c r="AE61" s="26">
        <v>4178114.8499999992</v>
      </c>
      <c r="AF61" s="26">
        <v>0</v>
      </c>
      <c r="AG61" s="26">
        <v>7416995.6600000001</v>
      </c>
      <c r="AH61" s="26">
        <v>0</v>
      </c>
      <c r="AI61" s="26">
        <v>0</v>
      </c>
      <c r="AJ61" s="26">
        <v>2633304.35</v>
      </c>
      <c r="AK61" s="26">
        <v>1593623.1099999999</v>
      </c>
      <c r="AL61" s="26">
        <v>559287.95000000007</v>
      </c>
      <c r="AM61" s="26">
        <v>0</v>
      </c>
      <c r="AN61" s="26">
        <v>0</v>
      </c>
      <c r="AO61" s="26">
        <v>1139575.74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101898.48000000001</v>
      </c>
      <c r="AW61" s="249">
        <v>0</v>
      </c>
      <c r="AX61" s="249">
        <v>0</v>
      </c>
      <c r="AY61" s="26">
        <v>3129083.6799999997</v>
      </c>
      <c r="AZ61" s="26">
        <v>477146.93</v>
      </c>
      <c r="BA61" s="249">
        <v>202420.38</v>
      </c>
      <c r="BB61" s="249">
        <v>2172902.3999999999</v>
      </c>
      <c r="BC61" s="249">
        <v>771335.7</v>
      </c>
      <c r="BD61" s="249">
        <v>0</v>
      </c>
      <c r="BE61" s="26">
        <v>6687334.5300000003</v>
      </c>
      <c r="BF61" s="249">
        <v>0</v>
      </c>
      <c r="BG61" s="249">
        <v>0</v>
      </c>
      <c r="BH61" s="249">
        <v>0</v>
      </c>
      <c r="BI61" s="249">
        <v>0</v>
      </c>
      <c r="BJ61" s="249">
        <v>0</v>
      </c>
      <c r="BK61" s="249">
        <v>0</v>
      </c>
      <c r="BL61" s="249">
        <v>820610.04999999993</v>
      </c>
      <c r="BM61" s="249">
        <v>0</v>
      </c>
      <c r="BN61" s="249">
        <v>2756809.3699999996</v>
      </c>
      <c r="BO61" s="249">
        <v>0</v>
      </c>
      <c r="BP61" s="249">
        <v>0</v>
      </c>
      <c r="BQ61" s="249">
        <v>0</v>
      </c>
      <c r="BR61" s="249">
        <v>0</v>
      </c>
      <c r="BS61" s="249">
        <v>16376</v>
      </c>
      <c r="BT61" s="249">
        <v>0</v>
      </c>
      <c r="BU61" s="249">
        <v>0</v>
      </c>
      <c r="BV61" s="249">
        <v>0</v>
      </c>
      <c r="BW61" s="249">
        <v>0</v>
      </c>
      <c r="BX61" s="249">
        <v>0</v>
      </c>
      <c r="BY61" s="249">
        <v>810602.84999999986</v>
      </c>
      <c r="BZ61" s="249">
        <v>2664354.8099999996</v>
      </c>
      <c r="CA61" s="249">
        <v>5783650.1799999997</v>
      </c>
      <c r="CB61" s="249">
        <v>0</v>
      </c>
      <c r="CC61" s="249">
        <v>1915996.8099999998</v>
      </c>
      <c r="CD61" s="25" t="s">
        <v>248</v>
      </c>
      <c r="CE61" s="28">
        <v>161458832.27000004</v>
      </c>
    </row>
    <row r="62" spans="1:83" x14ac:dyDescent="0.35">
      <c r="A62" s="35" t="s">
        <v>11</v>
      </c>
      <c r="B62" s="16"/>
      <c r="C62" s="28">
        <v>905806</v>
      </c>
      <c r="D62" s="28">
        <v>0</v>
      </c>
      <c r="E62" s="28">
        <v>1439630</v>
      </c>
      <c r="F62" s="28">
        <v>0</v>
      </c>
      <c r="G62" s="28">
        <v>189561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790855</v>
      </c>
      <c r="Q62" s="28">
        <v>106714</v>
      </c>
      <c r="R62" s="28">
        <v>81704</v>
      </c>
      <c r="S62" s="28">
        <v>0</v>
      </c>
      <c r="T62" s="28">
        <v>10886</v>
      </c>
      <c r="U62" s="28">
        <v>16465</v>
      </c>
      <c r="V62" s="28">
        <v>760962</v>
      </c>
      <c r="W62" s="28">
        <v>189696</v>
      </c>
      <c r="X62" s="28">
        <v>89111</v>
      </c>
      <c r="Y62" s="28">
        <v>507877</v>
      </c>
      <c r="Z62" s="28">
        <v>126554</v>
      </c>
      <c r="AA62" s="28">
        <v>17371</v>
      </c>
      <c r="AB62" s="28">
        <v>448988</v>
      </c>
      <c r="AC62" s="28">
        <v>158717</v>
      </c>
      <c r="AD62" s="28">
        <v>0</v>
      </c>
      <c r="AE62" s="28">
        <v>311622</v>
      </c>
      <c r="AF62" s="28">
        <v>0</v>
      </c>
      <c r="AG62" s="28">
        <v>333204</v>
      </c>
      <c r="AH62" s="28">
        <v>0</v>
      </c>
      <c r="AI62" s="28">
        <v>0</v>
      </c>
      <c r="AJ62" s="28">
        <v>194269</v>
      </c>
      <c r="AK62" s="28">
        <v>108149</v>
      </c>
      <c r="AL62" s="28">
        <v>41437</v>
      </c>
      <c r="AM62" s="28">
        <v>0</v>
      </c>
      <c r="AN62" s="28">
        <v>0</v>
      </c>
      <c r="AO62" s="28">
        <v>83906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1399</v>
      </c>
      <c r="AW62" s="28">
        <v>0</v>
      </c>
      <c r="AX62" s="28">
        <v>0</v>
      </c>
      <c r="AY62" s="28">
        <v>246320</v>
      </c>
      <c r="AZ62" s="28">
        <v>24140</v>
      </c>
      <c r="BA62" s="28">
        <v>14755</v>
      </c>
      <c r="BB62" s="28">
        <v>119853</v>
      </c>
      <c r="BC62" s="28">
        <v>48777</v>
      </c>
      <c r="BD62" s="28">
        <v>55473</v>
      </c>
      <c r="BE62" s="28">
        <v>2327</v>
      </c>
      <c r="BF62" s="28">
        <v>0</v>
      </c>
      <c r="BG62" s="28">
        <v>0</v>
      </c>
      <c r="BH62" s="28">
        <v>0</v>
      </c>
      <c r="BI62" s="28">
        <v>0</v>
      </c>
      <c r="BJ62" s="28">
        <v>0</v>
      </c>
      <c r="BK62" s="28">
        <v>0</v>
      </c>
      <c r="BL62" s="28">
        <v>45142</v>
      </c>
      <c r="BM62" s="28">
        <v>0</v>
      </c>
      <c r="BN62" s="28">
        <v>163777</v>
      </c>
      <c r="BO62" s="28">
        <v>8401342</v>
      </c>
      <c r="BP62" s="28">
        <v>0</v>
      </c>
      <c r="BQ62" s="28">
        <v>0</v>
      </c>
      <c r="BR62" s="28">
        <v>0</v>
      </c>
      <c r="BS62" s="28">
        <v>0</v>
      </c>
      <c r="BT62" s="28">
        <v>0</v>
      </c>
      <c r="BU62" s="28">
        <v>0</v>
      </c>
      <c r="BV62" s="28">
        <v>0</v>
      </c>
      <c r="BW62" s="28">
        <v>0</v>
      </c>
      <c r="BX62" s="28">
        <v>0</v>
      </c>
      <c r="BY62" s="28">
        <v>50360</v>
      </c>
      <c r="BZ62" s="28">
        <v>187757</v>
      </c>
      <c r="CA62" s="28">
        <v>417619</v>
      </c>
      <c r="CB62" s="28">
        <v>0</v>
      </c>
      <c r="CC62" s="28">
        <v>80108</v>
      </c>
      <c r="CD62" s="25" t="s">
        <v>248</v>
      </c>
      <c r="CE62" s="28">
        <v>16772633</v>
      </c>
    </row>
    <row r="63" spans="1:83" x14ac:dyDescent="0.35">
      <c r="A63" s="35" t="s">
        <v>265</v>
      </c>
      <c r="B63" s="16"/>
      <c r="C63" s="20">
        <v>42440.7</v>
      </c>
      <c r="D63" s="20">
        <v>0</v>
      </c>
      <c r="E63" s="20">
        <v>14012.05</v>
      </c>
      <c r="F63" s="20">
        <v>0</v>
      </c>
      <c r="G63" s="20">
        <v>220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7600.11</v>
      </c>
      <c r="Q63" s="26">
        <v>0</v>
      </c>
      <c r="R63" s="26">
        <v>3826573.32</v>
      </c>
      <c r="S63" s="249">
        <v>25677.18</v>
      </c>
      <c r="T63" s="249">
        <v>0</v>
      </c>
      <c r="U63" s="27">
        <v>888506.21</v>
      </c>
      <c r="V63" s="26">
        <v>121011</v>
      </c>
      <c r="W63" s="26">
        <v>0</v>
      </c>
      <c r="X63" s="26">
        <v>0</v>
      </c>
      <c r="Y63" s="26">
        <v>-620</v>
      </c>
      <c r="Z63" s="26">
        <v>0</v>
      </c>
      <c r="AA63" s="26">
        <v>0</v>
      </c>
      <c r="AB63" s="250">
        <v>25667.73</v>
      </c>
      <c r="AC63" s="26">
        <v>0</v>
      </c>
      <c r="AD63" s="26">
        <v>0</v>
      </c>
      <c r="AE63" s="26">
        <v>0</v>
      </c>
      <c r="AF63" s="26">
        <v>0</v>
      </c>
      <c r="AG63" s="26">
        <v>498499.85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48612.33</v>
      </c>
      <c r="BF63" s="249">
        <v>0</v>
      </c>
      <c r="BG63" s="249">
        <v>0</v>
      </c>
      <c r="BH63" s="249">
        <v>0</v>
      </c>
      <c r="BI63" s="249">
        <v>0</v>
      </c>
      <c r="BJ63" s="249">
        <v>0</v>
      </c>
      <c r="BK63" s="249">
        <v>0</v>
      </c>
      <c r="BL63" s="249">
        <v>138274.31</v>
      </c>
      <c r="BM63" s="249">
        <v>0</v>
      </c>
      <c r="BN63" s="249">
        <v>1912962.07</v>
      </c>
      <c r="BO63" s="249">
        <v>0</v>
      </c>
      <c r="BP63" s="249">
        <v>0</v>
      </c>
      <c r="BQ63" s="249">
        <v>0</v>
      </c>
      <c r="BR63" s="249">
        <v>0</v>
      </c>
      <c r="BS63" s="249">
        <v>0</v>
      </c>
      <c r="BT63" s="249">
        <v>0</v>
      </c>
      <c r="BU63" s="249">
        <v>0</v>
      </c>
      <c r="BV63" s="249">
        <v>0</v>
      </c>
      <c r="BW63" s="249">
        <v>68221.989999999991</v>
      </c>
      <c r="BX63" s="249">
        <v>0</v>
      </c>
      <c r="BY63" s="249">
        <v>0</v>
      </c>
      <c r="BZ63" s="249">
        <v>916.5</v>
      </c>
      <c r="CA63" s="249">
        <v>3095313.22</v>
      </c>
      <c r="CB63" s="249">
        <v>0</v>
      </c>
      <c r="CC63" s="249">
        <v>3385.79</v>
      </c>
      <c r="CD63" s="25" t="s">
        <v>248</v>
      </c>
      <c r="CE63" s="28">
        <v>10717274.359999999</v>
      </c>
    </row>
    <row r="64" spans="1:83" x14ac:dyDescent="0.35">
      <c r="A64" s="35" t="s">
        <v>266</v>
      </c>
      <c r="B64" s="16"/>
      <c r="C64" s="20">
        <v>2582314.8000000003</v>
      </c>
      <c r="D64" s="20">
        <v>0</v>
      </c>
      <c r="E64" s="20">
        <v>2098852.17</v>
      </c>
      <c r="F64" s="20">
        <v>0</v>
      </c>
      <c r="G64" s="20">
        <v>138120.74</v>
      </c>
      <c r="H64" s="20">
        <v>73.680000000000007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4774815.4399999985</v>
      </c>
      <c r="Q64" s="26">
        <v>11182.88</v>
      </c>
      <c r="R64" s="26">
        <v>2962617.06</v>
      </c>
      <c r="S64" s="249">
        <v>23933788.890000001</v>
      </c>
      <c r="T64" s="249">
        <v>171754.11000000004</v>
      </c>
      <c r="U64" s="27">
        <v>2483513.3699999996</v>
      </c>
      <c r="V64" s="26">
        <v>30662602.749999993</v>
      </c>
      <c r="W64" s="26">
        <v>592949.67999999993</v>
      </c>
      <c r="X64" s="26">
        <v>176082.91</v>
      </c>
      <c r="Y64" s="26">
        <v>8466279.9899999984</v>
      </c>
      <c r="Z64" s="26">
        <v>13227.71</v>
      </c>
      <c r="AA64" s="26">
        <v>349697.45999999996</v>
      </c>
      <c r="AB64" s="250">
        <v>6155197.2799999993</v>
      </c>
      <c r="AC64" s="26">
        <v>627227.45000000019</v>
      </c>
      <c r="AD64" s="26">
        <v>51630.53</v>
      </c>
      <c r="AE64" s="26">
        <v>37706.080000000002</v>
      </c>
      <c r="AF64" s="26">
        <v>0</v>
      </c>
      <c r="AG64" s="26">
        <v>820339.58</v>
      </c>
      <c r="AH64" s="26">
        <v>0</v>
      </c>
      <c r="AI64" s="26">
        <v>0</v>
      </c>
      <c r="AJ64" s="26">
        <v>647561.74000000011</v>
      </c>
      <c r="AK64" s="26">
        <v>4402.78</v>
      </c>
      <c r="AL64" s="26">
        <v>945.3900000000001</v>
      </c>
      <c r="AM64" s="26">
        <v>0</v>
      </c>
      <c r="AN64" s="26">
        <v>0</v>
      </c>
      <c r="AO64" s="26">
        <v>99238.16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5087.7700000000004</v>
      </c>
      <c r="AW64" s="249">
        <v>0</v>
      </c>
      <c r="AX64" s="249">
        <v>0</v>
      </c>
      <c r="AY64" s="26">
        <v>590804.19999999995</v>
      </c>
      <c r="AZ64" s="26">
        <v>696478.90999999992</v>
      </c>
      <c r="BA64" s="249">
        <v>78550.329999999987</v>
      </c>
      <c r="BB64" s="249">
        <v>23841.23</v>
      </c>
      <c r="BC64" s="249">
        <v>402.56</v>
      </c>
      <c r="BD64" s="249">
        <v>-220915.48000000007</v>
      </c>
      <c r="BE64" s="26">
        <v>522160.1399999999</v>
      </c>
      <c r="BF64" s="249">
        <v>0</v>
      </c>
      <c r="BG64" s="249">
        <v>0</v>
      </c>
      <c r="BH64" s="249">
        <v>0</v>
      </c>
      <c r="BI64" s="249">
        <v>0</v>
      </c>
      <c r="BJ64" s="249">
        <v>0</v>
      </c>
      <c r="BK64" s="249">
        <v>0</v>
      </c>
      <c r="BL64" s="249">
        <v>7328.4</v>
      </c>
      <c r="BM64" s="249">
        <v>0</v>
      </c>
      <c r="BN64" s="249">
        <v>109114.9</v>
      </c>
      <c r="BO64" s="249">
        <v>0</v>
      </c>
      <c r="BP64" s="249">
        <v>0</v>
      </c>
      <c r="BQ64" s="249">
        <v>0</v>
      </c>
      <c r="BR64" s="249">
        <v>0</v>
      </c>
      <c r="BS64" s="249">
        <v>5628.92</v>
      </c>
      <c r="BT64" s="249">
        <v>0</v>
      </c>
      <c r="BU64" s="249">
        <v>0</v>
      </c>
      <c r="BV64" s="249">
        <v>0</v>
      </c>
      <c r="BW64" s="249">
        <v>0</v>
      </c>
      <c r="BX64" s="249">
        <v>0</v>
      </c>
      <c r="BY64" s="249">
        <v>1251.46</v>
      </c>
      <c r="BZ64" s="249">
        <v>2629.14</v>
      </c>
      <c r="CA64" s="249">
        <v>86059.819999999992</v>
      </c>
      <c r="CB64" s="249">
        <v>0</v>
      </c>
      <c r="CC64" s="249">
        <v>14999.11</v>
      </c>
      <c r="CD64" s="25" t="s">
        <v>248</v>
      </c>
      <c r="CE64" s="28">
        <v>89785544.039999962</v>
      </c>
    </row>
    <row r="65" spans="1:83" x14ac:dyDescent="0.35">
      <c r="A65" s="35" t="s">
        <v>267</v>
      </c>
      <c r="B65" s="16"/>
      <c r="C65" s="20">
        <v>8919.41</v>
      </c>
      <c r="D65" s="20">
        <v>0</v>
      </c>
      <c r="E65" s="20">
        <v>24471.64</v>
      </c>
      <c r="F65" s="20">
        <v>0</v>
      </c>
      <c r="G65" s="20">
        <v>13477.79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3629.0999999999995</v>
      </c>
      <c r="Q65" s="26">
        <v>664.23</v>
      </c>
      <c r="R65" s="26">
        <v>1411.45</v>
      </c>
      <c r="S65" s="249">
        <v>0</v>
      </c>
      <c r="T65" s="249">
        <v>0</v>
      </c>
      <c r="U65" s="27">
        <v>525</v>
      </c>
      <c r="V65" s="26">
        <v>5906.78</v>
      </c>
      <c r="W65" s="26">
        <v>944.76</v>
      </c>
      <c r="X65" s="26">
        <v>0</v>
      </c>
      <c r="Y65" s="26">
        <v>4757.58</v>
      </c>
      <c r="Z65" s="26">
        <v>514.12</v>
      </c>
      <c r="AA65" s="26">
        <v>0</v>
      </c>
      <c r="AB65" s="250">
        <v>3012.37</v>
      </c>
      <c r="AC65" s="26">
        <v>3441.94</v>
      </c>
      <c r="AD65" s="26">
        <v>0</v>
      </c>
      <c r="AE65" s="26">
        <v>10496.24</v>
      </c>
      <c r="AF65" s="26">
        <v>0</v>
      </c>
      <c r="AG65" s="26">
        <v>1043.99</v>
      </c>
      <c r="AH65" s="26">
        <v>0</v>
      </c>
      <c r="AI65" s="26">
        <v>0</v>
      </c>
      <c r="AJ65" s="26">
        <v>4485.93</v>
      </c>
      <c r="AK65" s="26">
        <v>575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2641.9</v>
      </c>
      <c r="AZ65" s="26">
        <v>0</v>
      </c>
      <c r="BA65" s="249">
        <v>0</v>
      </c>
      <c r="BB65" s="249">
        <v>5797.98</v>
      </c>
      <c r="BC65" s="249">
        <v>0</v>
      </c>
      <c r="BD65" s="249">
        <v>0</v>
      </c>
      <c r="BE65" s="26">
        <v>2201558.6500000004</v>
      </c>
      <c r="BF65" s="249">
        <v>0</v>
      </c>
      <c r="BG65" s="249">
        <v>0</v>
      </c>
      <c r="BH65" s="249">
        <v>0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41122.06</v>
      </c>
      <c r="BO65" s="249">
        <v>0</v>
      </c>
      <c r="BP65" s="249">
        <v>0</v>
      </c>
      <c r="BQ65" s="249">
        <v>0</v>
      </c>
      <c r="BR65" s="249">
        <v>0</v>
      </c>
      <c r="BS65" s="249">
        <v>27.69</v>
      </c>
      <c r="BT65" s="249">
        <v>0</v>
      </c>
      <c r="BU65" s="249">
        <v>0</v>
      </c>
      <c r="BV65" s="249">
        <v>0</v>
      </c>
      <c r="BW65" s="249">
        <v>0</v>
      </c>
      <c r="BX65" s="249">
        <v>0</v>
      </c>
      <c r="BY65" s="249">
        <v>98.72</v>
      </c>
      <c r="BZ65" s="249">
        <v>0</v>
      </c>
      <c r="CA65" s="249">
        <v>14644.83</v>
      </c>
      <c r="CB65" s="249">
        <v>0</v>
      </c>
      <c r="CC65" s="249">
        <v>625.16999999999996</v>
      </c>
      <c r="CD65" s="25" t="s">
        <v>248</v>
      </c>
      <c r="CE65" s="28">
        <v>2354794.3300000005</v>
      </c>
    </row>
    <row r="66" spans="1:83" x14ac:dyDescent="0.35">
      <c r="A66" s="35" t="s">
        <v>268</v>
      </c>
      <c r="B66" s="16"/>
      <c r="C66" s="20">
        <v>305391.84000000003</v>
      </c>
      <c r="D66" s="20">
        <v>0</v>
      </c>
      <c r="E66" s="20">
        <v>2252500.5300000003</v>
      </c>
      <c r="F66" s="20">
        <v>0</v>
      </c>
      <c r="G66" s="20">
        <v>80792.59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2342468.9500000007</v>
      </c>
      <c r="Q66" s="26">
        <v>17520.650000000001</v>
      </c>
      <c r="R66" s="26">
        <v>95187.98000000001</v>
      </c>
      <c r="S66" s="249">
        <v>231810.71000000002</v>
      </c>
      <c r="T66" s="249">
        <v>326.89999999999998</v>
      </c>
      <c r="U66" s="27">
        <v>6678570.1600000001</v>
      </c>
      <c r="V66" s="26">
        <v>2019975.2599999991</v>
      </c>
      <c r="W66" s="26">
        <v>1071199.3900000001</v>
      </c>
      <c r="X66" s="26">
        <v>349150.94000000006</v>
      </c>
      <c r="Y66" s="26">
        <v>1265103.51</v>
      </c>
      <c r="Z66" s="26">
        <v>17879444.799999997</v>
      </c>
      <c r="AA66" s="26">
        <v>44047.43</v>
      </c>
      <c r="AB66" s="250">
        <v>88171.03</v>
      </c>
      <c r="AC66" s="26">
        <v>12367.279999999997</v>
      </c>
      <c r="AD66" s="26">
        <v>3060.12</v>
      </c>
      <c r="AE66" s="26">
        <v>21931.48</v>
      </c>
      <c r="AF66" s="26">
        <v>0</v>
      </c>
      <c r="AG66" s="26">
        <v>198665.64</v>
      </c>
      <c r="AH66" s="26">
        <v>0</v>
      </c>
      <c r="AI66" s="26">
        <v>0</v>
      </c>
      <c r="AJ66" s="26">
        <v>833189.63999999978</v>
      </c>
      <c r="AK66" s="26">
        <v>29.22</v>
      </c>
      <c r="AL66" s="26">
        <v>219.26</v>
      </c>
      <c r="AM66" s="26">
        <v>0</v>
      </c>
      <c r="AN66" s="26">
        <v>0</v>
      </c>
      <c r="AO66" s="26">
        <v>15429.650000000001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324.66000000000003</v>
      </c>
      <c r="AW66" s="249">
        <v>0</v>
      </c>
      <c r="AX66" s="249">
        <v>118988.92</v>
      </c>
      <c r="AY66" s="26">
        <v>105404.03</v>
      </c>
      <c r="AZ66" s="26">
        <v>1799.2</v>
      </c>
      <c r="BA66" s="249">
        <v>-760613.42</v>
      </c>
      <c r="BB66" s="249">
        <v>1333.53</v>
      </c>
      <c r="BC66" s="249">
        <v>520.43000000000006</v>
      </c>
      <c r="BD66" s="249">
        <v>43544</v>
      </c>
      <c r="BE66" s="26">
        <v>4083985.2800000003</v>
      </c>
      <c r="BF66" s="249">
        <v>0</v>
      </c>
      <c r="BG66" s="249">
        <v>0</v>
      </c>
      <c r="BH66" s="249">
        <v>0</v>
      </c>
      <c r="BI66" s="249">
        <v>0</v>
      </c>
      <c r="BJ66" s="249">
        <v>20.59</v>
      </c>
      <c r="BK66" s="249">
        <v>0</v>
      </c>
      <c r="BL66" s="249">
        <v>4173.47</v>
      </c>
      <c r="BM66" s="249">
        <v>0</v>
      </c>
      <c r="BN66" s="249">
        <v>1048887.6599999999</v>
      </c>
      <c r="BO66" s="249">
        <v>0</v>
      </c>
      <c r="BP66" s="249">
        <v>0</v>
      </c>
      <c r="BQ66" s="249">
        <v>0</v>
      </c>
      <c r="BR66" s="249">
        <v>0</v>
      </c>
      <c r="BS66" s="249">
        <v>3882.54</v>
      </c>
      <c r="BT66" s="249">
        <v>0</v>
      </c>
      <c r="BU66" s="249">
        <v>0</v>
      </c>
      <c r="BV66" s="249">
        <v>0</v>
      </c>
      <c r="BW66" s="249">
        <v>12193139.060000001</v>
      </c>
      <c r="BX66" s="249">
        <v>0</v>
      </c>
      <c r="BY66" s="249">
        <v>439.75</v>
      </c>
      <c r="BZ66" s="249">
        <v>53613.310000000005</v>
      </c>
      <c r="CA66" s="249">
        <v>6740.52</v>
      </c>
      <c r="CB66" s="249">
        <v>0</v>
      </c>
      <c r="CC66" s="249">
        <v>53208.450000000004</v>
      </c>
      <c r="CD66" s="25" t="s">
        <v>248</v>
      </c>
      <c r="CE66" s="28">
        <v>52765946.940000005</v>
      </c>
    </row>
    <row r="67" spans="1:83" x14ac:dyDescent="0.35">
      <c r="A67" s="35" t="s">
        <v>16</v>
      </c>
      <c r="B67" s="16"/>
      <c r="C67" s="28">
        <v>786879</v>
      </c>
      <c r="D67" s="28">
        <v>0</v>
      </c>
      <c r="E67" s="28">
        <v>372064</v>
      </c>
      <c r="F67" s="28">
        <v>0</v>
      </c>
      <c r="G67" s="28">
        <v>1609</v>
      </c>
      <c r="H67" s="28">
        <v>546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4734637</v>
      </c>
      <c r="Q67" s="28">
        <v>5499</v>
      </c>
      <c r="R67" s="28">
        <v>542509</v>
      </c>
      <c r="S67" s="28">
        <v>369830</v>
      </c>
      <c r="T67" s="28">
        <v>15326</v>
      </c>
      <c r="U67" s="28">
        <v>107063</v>
      </c>
      <c r="V67" s="28">
        <v>2160758</v>
      </c>
      <c r="W67" s="28">
        <v>1064025</v>
      </c>
      <c r="X67" s="28">
        <v>0</v>
      </c>
      <c r="Y67" s="28">
        <v>496673</v>
      </c>
      <c r="Z67" s="28">
        <v>0</v>
      </c>
      <c r="AA67" s="28">
        <v>32761</v>
      </c>
      <c r="AB67" s="28">
        <v>256192</v>
      </c>
      <c r="AC67" s="28">
        <v>90468</v>
      </c>
      <c r="AD67" s="28">
        <v>0</v>
      </c>
      <c r="AE67" s="28">
        <v>31758</v>
      </c>
      <c r="AF67" s="28">
        <v>0</v>
      </c>
      <c r="AG67" s="28">
        <v>206798</v>
      </c>
      <c r="AH67" s="28">
        <v>0</v>
      </c>
      <c r="AI67" s="28">
        <v>0</v>
      </c>
      <c r="AJ67" s="28">
        <v>561</v>
      </c>
      <c r="AK67" s="28">
        <v>0</v>
      </c>
      <c r="AL67" s="28">
        <v>32852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1208</v>
      </c>
      <c r="AW67" s="28">
        <v>0</v>
      </c>
      <c r="AX67" s="28">
        <v>0</v>
      </c>
      <c r="AY67" s="28">
        <v>32678</v>
      </c>
      <c r="AZ67" s="28">
        <v>19551</v>
      </c>
      <c r="BA67" s="28">
        <v>0</v>
      </c>
      <c r="BB67" s="28">
        <v>0</v>
      </c>
      <c r="BC67" s="28">
        <v>4493</v>
      </c>
      <c r="BD67" s="28">
        <v>0</v>
      </c>
      <c r="BE67" s="28">
        <v>479311</v>
      </c>
      <c r="BF67" s="28">
        <v>0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1144894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0</v>
      </c>
      <c r="BW67" s="28">
        <v>0</v>
      </c>
      <c r="BX67" s="28">
        <v>0</v>
      </c>
      <c r="BY67" s="28">
        <v>0</v>
      </c>
      <c r="BZ67" s="28">
        <v>186156</v>
      </c>
      <c r="CA67" s="28">
        <v>5419</v>
      </c>
      <c r="CB67" s="28">
        <v>0</v>
      </c>
      <c r="CC67" s="28">
        <v>2231317</v>
      </c>
      <c r="CD67" s="25" t="s">
        <v>248</v>
      </c>
      <c r="CE67" s="28">
        <v>15413835</v>
      </c>
    </row>
    <row r="68" spans="1:83" x14ac:dyDescent="0.35">
      <c r="A68" s="35" t="s">
        <v>269</v>
      </c>
      <c r="B68" s="28"/>
      <c r="C68" s="20">
        <v>8026.75</v>
      </c>
      <c r="D68" s="20">
        <v>0</v>
      </c>
      <c r="E68" s="20">
        <v>187076.00999999998</v>
      </c>
      <c r="F68" s="20">
        <v>0</v>
      </c>
      <c r="G68" s="20">
        <v>-412.3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497710.19</v>
      </c>
      <c r="Q68" s="26">
        <v>0</v>
      </c>
      <c r="R68" s="26">
        <v>0</v>
      </c>
      <c r="S68" s="249">
        <v>248891.81</v>
      </c>
      <c r="T68" s="249">
        <v>0</v>
      </c>
      <c r="U68" s="27">
        <v>0</v>
      </c>
      <c r="V68" s="26">
        <v>2199938.33</v>
      </c>
      <c r="W68" s="26">
        <v>442075.61</v>
      </c>
      <c r="X68" s="26">
        <v>0</v>
      </c>
      <c r="Y68" s="26">
        <v>193552.41</v>
      </c>
      <c r="Z68" s="26">
        <v>0</v>
      </c>
      <c r="AA68" s="26">
        <v>0</v>
      </c>
      <c r="AB68" s="250">
        <v>225042.29</v>
      </c>
      <c r="AC68" s="26">
        <v>95104.08</v>
      </c>
      <c r="AD68" s="26">
        <v>0</v>
      </c>
      <c r="AE68" s="26">
        <v>349368.85</v>
      </c>
      <c r="AF68" s="26">
        <v>0</v>
      </c>
      <c r="AG68" s="26">
        <v>0</v>
      </c>
      <c r="AH68" s="26">
        <v>0</v>
      </c>
      <c r="AI68" s="26">
        <v>0</v>
      </c>
      <c r="AJ68" s="26">
        <v>294052.8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0</v>
      </c>
      <c r="AY68" s="26">
        <v>0</v>
      </c>
      <c r="AZ68" s="26">
        <v>1050.8499999999999</v>
      </c>
      <c r="BA68" s="249">
        <v>0</v>
      </c>
      <c r="BB68" s="249">
        <v>0</v>
      </c>
      <c r="BC68" s="249">
        <v>0</v>
      </c>
      <c r="BD68" s="249">
        <v>0</v>
      </c>
      <c r="BE68" s="26">
        <v>60666.930000000008</v>
      </c>
      <c r="BF68" s="249">
        <v>0</v>
      </c>
      <c r="BG68" s="249">
        <v>0</v>
      </c>
      <c r="BH68" s="249">
        <v>0</v>
      </c>
      <c r="BI68" s="249">
        <v>0</v>
      </c>
      <c r="BJ68" s="249">
        <v>0</v>
      </c>
      <c r="BK68" s="249">
        <v>0</v>
      </c>
      <c r="BL68" s="249">
        <v>0</v>
      </c>
      <c r="BM68" s="249">
        <v>0</v>
      </c>
      <c r="BN68" s="249">
        <v>511056.39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0</v>
      </c>
      <c r="BZ68" s="249">
        <v>0</v>
      </c>
      <c r="CA68" s="249">
        <v>229294.47000000003</v>
      </c>
      <c r="CB68" s="249">
        <v>0</v>
      </c>
      <c r="CC68" s="249">
        <v>37076.53</v>
      </c>
      <c r="CD68" s="25" t="s">
        <v>248</v>
      </c>
      <c r="CE68" s="28">
        <v>5579571.9999999991</v>
      </c>
    </row>
    <row r="69" spans="1:83" x14ac:dyDescent="0.35">
      <c r="A69" s="35" t="s">
        <v>270</v>
      </c>
      <c r="B69" s="16"/>
      <c r="C69" s="28">
        <v>72071.97</v>
      </c>
      <c r="D69" s="28">
        <v>0</v>
      </c>
      <c r="E69" s="28">
        <v>93801.11</v>
      </c>
      <c r="F69" s="28">
        <v>0</v>
      </c>
      <c r="G69" s="28">
        <v>13370.55</v>
      </c>
      <c r="H69" s="28">
        <v>228.5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62531.39</v>
      </c>
      <c r="Q69" s="28">
        <v>2957.2799999999997</v>
      </c>
      <c r="R69" s="28">
        <v>2000.57</v>
      </c>
      <c r="S69" s="28">
        <v>296.30000000000018</v>
      </c>
      <c r="T69" s="28">
        <v>0</v>
      </c>
      <c r="U69" s="28">
        <v>2869.4</v>
      </c>
      <c r="V69" s="28">
        <v>64081.4</v>
      </c>
      <c r="W69" s="28">
        <v>1944.92</v>
      </c>
      <c r="X69" s="28">
        <v>103.28</v>
      </c>
      <c r="Y69" s="28">
        <v>14722.890000000001</v>
      </c>
      <c r="Z69" s="28">
        <v>20864.100000000002</v>
      </c>
      <c r="AA69" s="28">
        <v>1661.35</v>
      </c>
      <c r="AB69" s="28">
        <v>6785.65</v>
      </c>
      <c r="AC69" s="28">
        <v>3645.9700000000003</v>
      </c>
      <c r="AD69" s="28">
        <v>24650</v>
      </c>
      <c r="AE69" s="28">
        <v>24949.72</v>
      </c>
      <c r="AF69" s="28">
        <v>0</v>
      </c>
      <c r="AG69" s="28">
        <v>60503.340000000004</v>
      </c>
      <c r="AH69" s="28">
        <v>0</v>
      </c>
      <c r="AI69" s="28">
        <v>0</v>
      </c>
      <c r="AJ69" s="28">
        <v>4814.57</v>
      </c>
      <c r="AK69" s="28">
        <v>10109.09</v>
      </c>
      <c r="AL69" s="28">
        <v>3831.65</v>
      </c>
      <c r="AM69" s="28">
        <v>0</v>
      </c>
      <c r="AN69" s="28">
        <v>0</v>
      </c>
      <c r="AO69" s="28">
        <v>1152.81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150</v>
      </c>
      <c r="AW69" s="28">
        <v>0</v>
      </c>
      <c r="AX69" s="28">
        <v>0</v>
      </c>
      <c r="AY69" s="28">
        <v>14356.82</v>
      </c>
      <c r="AZ69" s="28">
        <v>1083</v>
      </c>
      <c r="BA69" s="28">
        <v>0</v>
      </c>
      <c r="BB69" s="28">
        <v>162346.18</v>
      </c>
      <c r="BC69" s="28">
        <v>193.94</v>
      </c>
      <c r="BD69" s="28">
        <v>0</v>
      </c>
      <c r="BE69" s="28">
        <v>458893.03</v>
      </c>
      <c r="BF69" s="28">
        <v>0</v>
      </c>
      <c r="BG69" s="28">
        <v>0</v>
      </c>
      <c r="BH69" s="28">
        <v>0</v>
      </c>
      <c r="BI69" s="28">
        <v>0</v>
      </c>
      <c r="BJ69" s="28">
        <v>0</v>
      </c>
      <c r="BK69" s="28">
        <v>0</v>
      </c>
      <c r="BL69" s="28">
        <v>11047.85</v>
      </c>
      <c r="BM69" s="28">
        <v>0</v>
      </c>
      <c r="BN69" s="28">
        <v>1419846.8099999998</v>
      </c>
      <c r="BO69" s="28">
        <v>0</v>
      </c>
      <c r="BP69" s="28">
        <v>0</v>
      </c>
      <c r="BQ69" s="28">
        <v>0</v>
      </c>
      <c r="BR69" s="28">
        <v>0</v>
      </c>
      <c r="BS69" s="28">
        <v>3683.94</v>
      </c>
      <c r="BT69" s="28">
        <v>0</v>
      </c>
      <c r="BU69" s="28">
        <v>16412.3</v>
      </c>
      <c r="BV69" s="28">
        <v>0</v>
      </c>
      <c r="BW69" s="28">
        <v>0</v>
      </c>
      <c r="BX69" s="28">
        <v>0</v>
      </c>
      <c r="BY69" s="28">
        <v>304</v>
      </c>
      <c r="BZ69" s="28">
        <v>38434.130000000005</v>
      </c>
      <c r="CA69" s="28">
        <v>411620.82</v>
      </c>
      <c r="CB69" s="28">
        <v>0</v>
      </c>
      <c r="CC69" s="28">
        <v>158110358.37</v>
      </c>
      <c r="CD69" s="28">
        <v>17040519.32</v>
      </c>
      <c r="CE69" s="28">
        <v>178183198.31999999</v>
      </c>
    </row>
    <row r="70" spans="1:83" x14ac:dyDescent="0.35">
      <c r="A70" s="29" t="s">
        <v>271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272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273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274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275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276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277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278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279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280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281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282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283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284</v>
      </c>
      <c r="B83" s="16"/>
      <c r="C83" s="20">
        <v>72071.97</v>
      </c>
      <c r="D83" s="20">
        <v>0</v>
      </c>
      <c r="E83" s="26">
        <v>93801.11</v>
      </c>
      <c r="F83" s="26">
        <v>0</v>
      </c>
      <c r="G83" s="20">
        <v>13370.55</v>
      </c>
      <c r="H83" s="20">
        <v>228.5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62531.39</v>
      </c>
      <c r="Q83" s="26">
        <v>2957.2799999999997</v>
      </c>
      <c r="R83" s="27">
        <v>2000.57</v>
      </c>
      <c r="S83" s="26">
        <v>296.30000000000018</v>
      </c>
      <c r="T83" s="20">
        <v>0</v>
      </c>
      <c r="U83" s="26">
        <v>2869.4</v>
      </c>
      <c r="V83" s="26">
        <v>64081.4</v>
      </c>
      <c r="W83" s="20">
        <v>1944.92</v>
      </c>
      <c r="X83" s="26">
        <v>103.28</v>
      </c>
      <c r="Y83" s="26">
        <v>14722.890000000001</v>
      </c>
      <c r="Z83" s="26">
        <v>20864.100000000002</v>
      </c>
      <c r="AA83" s="26">
        <v>1661.35</v>
      </c>
      <c r="AB83" s="26">
        <v>6785.65</v>
      </c>
      <c r="AC83" s="26">
        <v>3645.9700000000003</v>
      </c>
      <c r="AD83" s="26">
        <v>24650</v>
      </c>
      <c r="AE83" s="26">
        <v>24949.72</v>
      </c>
      <c r="AF83" s="26">
        <v>0</v>
      </c>
      <c r="AG83" s="26">
        <v>60503.340000000004</v>
      </c>
      <c r="AH83" s="26">
        <v>0</v>
      </c>
      <c r="AI83" s="26">
        <v>0</v>
      </c>
      <c r="AJ83" s="26">
        <v>4814.57</v>
      </c>
      <c r="AK83" s="26">
        <v>10109.09</v>
      </c>
      <c r="AL83" s="26">
        <v>3831.65</v>
      </c>
      <c r="AM83" s="26">
        <v>0</v>
      </c>
      <c r="AN83" s="26">
        <v>0</v>
      </c>
      <c r="AO83" s="20">
        <v>1152.81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150</v>
      </c>
      <c r="AW83" s="26">
        <v>0</v>
      </c>
      <c r="AX83" s="26">
        <v>0</v>
      </c>
      <c r="AY83" s="26">
        <v>14356.82</v>
      </c>
      <c r="AZ83" s="26">
        <v>1083</v>
      </c>
      <c r="BA83" s="26">
        <v>0</v>
      </c>
      <c r="BB83" s="26">
        <v>162346.18</v>
      </c>
      <c r="BC83" s="26">
        <v>193.94</v>
      </c>
      <c r="BD83" s="26">
        <v>0</v>
      </c>
      <c r="BE83" s="26">
        <v>458893.03</v>
      </c>
      <c r="BF83" s="26">
        <v>0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11047.85</v>
      </c>
      <c r="BM83" s="26">
        <v>0</v>
      </c>
      <c r="BN83" s="26">
        <v>1419846.8099999998</v>
      </c>
      <c r="BO83" s="26">
        <v>0</v>
      </c>
      <c r="BP83" s="26">
        <v>0</v>
      </c>
      <c r="BQ83" s="26">
        <v>0</v>
      </c>
      <c r="BR83" s="26">
        <v>0</v>
      </c>
      <c r="BS83" s="26">
        <v>3683.94</v>
      </c>
      <c r="BT83" s="26">
        <v>0</v>
      </c>
      <c r="BU83" s="26">
        <v>16412.3</v>
      </c>
      <c r="BV83" s="26">
        <v>0</v>
      </c>
      <c r="BW83" s="26">
        <v>0</v>
      </c>
      <c r="BX83" s="26">
        <v>0</v>
      </c>
      <c r="BY83" s="26">
        <v>304</v>
      </c>
      <c r="BZ83" s="26">
        <v>38434.130000000005</v>
      </c>
      <c r="CA83" s="26">
        <v>411620.82</v>
      </c>
      <c r="CB83" s="26">
        <v>0</v>
      </c>
      <c r="CC83" s="26">
        <v>158110358.37</v>
      </c>
      <c r="CD83" s="31">
        <v>17040519.32</v>
      </c>
      <c r="CE83" s="28">
        <v>178183198.31999999</v>
      </c>
    </row>
    <row r="84" spans="1:84" x14ac:dyDescent="0.35">
      <c r="A84" s="35" t="s">
        <v>285</v>
      </c>
      <c r="B84" s="16"/>
      <c r="C84" s="20">
        <v>1600</v>
      </c>
      <c r="D84" s="20">
        <v>0</v>
      </c>
      <c r="E84" s="20">
        <v>113654.39999999999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488313.32</v>
      </c>
      <c r="W84" s="20">
        <v>0</v>
      </c>
      <c r="X84" s="20">
        <v>0</v>
      </c>
      <c r="Y84" s="20">
        <v>0</v>
      </c>
      <c r="Z84" s="20">
        <v>2788688.08</v>
      </c>
      <c r="AA84" s="20">
        <v>13031.04</v>
      </c>
      <c r="AB84" s="20">
        <v>33692.04</v>
      </c>
      <c r="AC84" s="20">
        <v>0</v>
      </c>
      <c r="AD84" s="20">
        <v>0</v>
      </c>
      <c r="AE84" s="20">
        <v>-1751.6</v>
      </c>
      <c r="AF84" s="20">
        <v>0</v>
      </c>
      <c r="AG84" s="20">
        <v>0</v>
      </c>
      <c r="AH84" s="20">
        <v>0</v>
      </c>
      <c r="AI84" s="20">
        <v>0</v>
      </c>
      <c r="AJ84" s="20">
        <v>2814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179483.90000000002</v>
      </c>
      <c r="AZ84" s="20">
        <v>808585.26</v>
      </c>
      <c r="BA84" s="20">
        <v>0</v>
      </c>
      <c r="BB84" s="20">
        <v>0</v>
      </c>
      <c r="BC84" s="20">
        <v>0</v>
      </c>
      <c r="BD84" s="20">
        <v>0</v>
      </c>
      <c r="BE84" s="20">
        <v>1365343.89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3700664.64</v>
      </c>
      <c r="BO84" s="20">
        <v>64309.03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749410.08999999985</v>
      </c>
      <c r="CB84" s="20">
        <v>0</v>
      </c>
      <c r="CC84" s="20">
        <v>6659438.4800000004</v>
      </c>
      <c r="CD84" s="31">
        <v>0</v>
      </c>
      <c r="CE84" s="28">
        <v>16967276.57</v>
      </c>
    </row>
    <row r="85" spans="1:84" x14ac:dyDescent="0.35">
      <c r="A85" s="35" t="s">
        <v>286</v>
      </c>
      <c r="B85" s="28"/>
      <c r="C85" s="28">
        <v>33571403.160000011</v>
      </c>
      <c r="D85" s="28">
        <v>0</v>
      </c>
      <c r="E85" s="28">
        <v>36835290.859999999</v>
      </c>
      <c r="F85" s="28">
        <v>0</v>
      </c>
      <c r="G85" s="28">
        <v>3521203.29</v>
      </c>
      <c r="H85" s="28">
        <v>848.18000000000006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28204478.089999996</v>
      </c>
      <c r="Q85" s="28">
        <v>1994339.34</v>
      </c>
      <c r="R85" s="28">
        <v>8833478.6799999997</v>
      </c>
      <c r="S85" s="28">
        <v>24841848.890000001</v>
      </c>
      <c r="T85" s="28">
        <v>602341.52</v>
      </c>
      <c r="U85" s="28">
        <v>10417309.57</v>
      </c>
      <c r="V85" s="28">
        <v>49494411.039999992</v>
      </c>
      <c r="W85" s="28">
        <v>5699077.5599999996</v>
      </c>
      <c r="X85" s="28">
        <v>1815159.32</v>
      </c>
      <c r="Y85" s="28">
        <v>17887369.079999998</v>
      </c>
      <c r="Z85" s="28">
        <v>17327517.289999999</v>
      </c>
      <c r="AA85" s="28">
        <v>810930.52</v>
      </c>
      <c r="AB85" s="28">
        <v>13538757.149999999</v>
      </c>
      <c r="AC85" s="28">
        <v>3623269.72</v>
      </c>
      <c r="AD85" s="28">
        <v>544507.55000000005</v>
      </c>
      <c r="AE85" s="28">
        <v>4967698.8199999994</v>
      </c>
      <c r="AF85" s="28">
        <v>0</v>
      </c>
      <c r="AG85" s="28">
        <v>9536050.0600000005</v>
      </c>
      <c r="AH85" s="28">
        <v>0</v>
      </c>
      <c r="AI85" s="28">
        <v>0</v>
      </c>
      <c r="AJ85" s="28">
        <v>4609425.03</v>
      </c>
      <c r="AK85" s="28">
        <v>1716888.2</v>
      </c>
      <c r="AL85" s="28">
        <v>638573.25000000012</v>
      </c>
      <c r="AM85" s="28">
        <v>0</v>
      </c>
      <c r="AN85" s="28">
        <v>0</v>
      </c>
      <c r="AO85" s="28">
        <v>1339302.3599999999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110067.91000000002</v>
      </c>
      <c r="AW85" s="28">
        <v>0</v>
      </c>
      <c r="AX85" s="28">
        <v>118988.92</v>
      </c>
      <c r="AY85" s="28">
        <v>3941804.7299999995</v>
      </c>
      <c r="AZ85" s="28">
        <v>412664.62999999989</v>
      </c>
      <c r="BA85" s="28">
        <v>-464887.71000000008</v>
      </c>
      <c r="BB85" s="28">
        <v>2486074.3199999998</v>
      </c>
      <c r="BC85" s="28">
        <v>825722.63</v>
      </c>
      <c r="BD85" s="28">
        <v>-121898.48000000007</v>
      </c>
      <c r="BE85" s="28">
        <v>13179504.999999998</v>
      </c>
      <c r="BF85" s="28">
        <v>0</v>
      </c>
      <c r="BG85" s="28">
        <v>0</v>
      </c>
      <c r="BH85" s="28">
        <v>0</v>
      </c>
      <c r="BI85" s="28">
        <v>0</v>
      </c>
      <c r="BJ85" s="28">
        <v>20.59</v>
      </c>
      <c r="BK85" s="28">
        <v>0</v>
      </c>
      <c r="BL85" s="28">
        <v>1026576.0799999998</v>
      </c>
      <c r="BM85" s="28">
        <v>0</v>
      </c>
      <c r="BN85" s="28">
        <v>5407805.6199999992</v>
      </c>
      <c r="BO85" s="28">
        <v>8337032.9699999997</v>
      </c>
      <c r="BP85" s="28">
        <v>0</v>
      </c>
      <c r="BQ85" s="28">
        <v>0</v>
      </c>
      <c r="BR85" s="28">
        <v>0</v>
      </c>
      <c r="BS85" s="28">
        <v>29599.089999999997</v>
      </c>
      <c r="BT85" s="28">
        <v>0</v>
      </c>
      <c r="BU85" s="28">
        <v>16412.3</v>
      </c>
      <c r="BV85" s="28">
        <v>0</v>
      </c>
      <c r="BW85" s="28">
        <v>12261361.050000001</v>
      </c>
      <c r="BX85" s="28">
        <v>0</v>
      </c>
      <c r="BY85" s="28">
        <v>863056.7799999998</v>
      </c>
      <c r="BZ85" s="28">
        <v>3133860.8899999997</v>
      </c>
      <c r="CA85" s="28">
        <v>9300951.7700000014</v>
      </c>
      <c r="CB85" s="28">
        <v>0</v>
      </c>
      <c r="CC85" s="28">
        <v>155787636.75000003</v>
      </c>
      <c r="CD85" s="28">
        <v>17040519.32</v>
      </c>
      <c r="CE85" s="28">
        <v>516064353.69</v>
      </c>
    </row>
    <row r="86" spans="1:84" x14ac:dyDescent="0.35">
      <c r="A86" s="35" t="s">
        <v>287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288</v>
      </c>
      <c r="B87" s="16"/>
      <c r="C87" s="20">
        <v>107189092.12</v>
      </c>
      <c r="D87" s="20">
        <v>0</v>
      </c>
      <c r="E87" s="20">
        <v>173467971.25</v>
      </c>
      <c r="F87" s="20">
        <v>0</v>
      </c>
      <c r="G87" s="20">
        <v>19367789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474008809.99000007</v>
      </c>
      <c r="Q87" s="20">
        <v>11715428.5</v>
      </c>
      <c r="R87" s="20">
        <v>17656650</v>
      </c>
      <c r="S87" s="20">
        <v>0</v>
      </c>
      <c r="T87" s="20">
        <v>3030351</v>
      </c>
      <c r="U87" s="20">
        <v>54296811.120000005</v>
      </c>
      <c r="V87" s="20">
        <v>209219528.35000002</v>
      </c>
      <c r="W87" s="20">
        <v>9059524.0900000017</v>
      </c>
      <c r="X87" s="20">
        <v>12723024.469999999</v>
      </c>
      <c r="Y87" s="20">
        <v>108458092.81999999</v>
      </c>
      <c r="Z87" s="20">
        <v>145438</v>
      </c>
      <c r="AA87" s="20">
        <v>1716585.7</v>
      </c>
      <c r="AB87" s="20">
        <v>52727640.00999999</v>
      </c>
      <c r="AC87" s="20">
        <v>49911958</v>
      </c>
      <c r="AD87" s="20">
        <v>6747314</v>
      </c>
      <c r="AE87" s="20">
        <v>11665361</v>
      </c>
      <c r="AF87" s="20">
        <v>0</v>
      </c>
      <c r="AG87" s="20">
        <v>13430480.83</v>
      </c>
      <c r="AH87" s="20">
        <v>0</v>
      </c>
      <c r="AI87" s="20">
        <v>0</v>
      </c>
      <c r="AJ87" s="20">
        <v>2640</v>
      </c>
      <c r="AK87" s="20">
        <v>12297849</v>
      </c>
      <c r="AL87" s="20">
        <v>3937073</v>
      </c>
      <c r="AM87" s="20">
        <v>0</v>
      </c>
      <c r="AN87" s="20">
        <v>0</v>
      </c>
      <c r="AO87" s="20">
        <v>1237986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941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1354014339.25</v>
      </c>
    </row>
    <row r="88" spans="1:84" x14ac:dyDescent="0.35">
      <c r="A88" s="22" t="s">
        <v>289</v>
      </c>
      <c r="B88" s="16"/>
      <c r="C88" s="20">
        <v>317648</v>
      </c>
      <c r="D88" s="20">
        <v>0</v>
      </c>
      <c r="E88" s="20">
        <v>8188854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46707588.739999995</v>
      </c>
      <c r="Q88" s="20">
        <v>2821913.5</v>
      </c>
      <c r="R88" s="20">
        <v>11310131</v>
      </c>
      <c r="S88" s="20">
        <v>0</v>
      </c>
      <c r="T88" s="20">
        <v>28872</v>
      </c>
      <c r="U88" s="20">
        <v>16673624.24</v>
      </c>
      <c r="V88" s="20">
        <v>148178423.50999996</v>
      </c>
      <c r="W88" s="20">
        <v>17666284.5</v>
      </c>
      <c r="X88" s="20">
        <v>14770168.779999999</v>
      </c>
      <c r="Y88" s="20">
        <v>39137859.469999999</v>
      </c>
      <c r="Z88" s="20">
        <v>46039935</v>
      </c>
      <c r="AA88" s="20">
        <v>2375576.2200000002</v>
      </c>
      <c r="AB88" s="20">
        <v>8868372.3499999996</v>
      </c>
      <c r="AC88" s="20">
        <v>1368918</v>
      </c>
      <c r="AD88" s="20">
        <v>78786</v>
      </c>
      <c r="AE88" s="20">
        <v>3893737</v>
      </c>
      <c r="AF88" s="20">
        <v>0</v>
      </c>
      <c r="AG88" s="20">
        <v>48999763</v>
      </c>
      <c r="AH88" s="20">
        <v>0</v>
      </c>
      <c r="AI88" s="20">
        <v>0</v>
      </c>
      <c r="AJ88" s="20">
        <v>10731340.91</v>
      </c>
      <c r="AK88" s="20">
        <v>166920</v>
      </c>
      <c r="AL88" s="20">
        <v>38573</v>
      </c>
      <c r="AM88" s="20">
        <v>0</v>
      </c>
      <c r="AN88" s="20">
        <v>0</v>
      </c>
      <c r="AO88" s="20">
        <v>181169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298225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428842683.22000003</v>
      </c>
    </row>
    <row r="89" spans="1:84" x14ac:dyDescent="0.35">
      <c r="A89" s="22" t="s">
        <v>290</v>
      </c>
      <c r="B89" s="16"/>
      <c r="C89" s="28">
        <v>107506740.12</v>
      </c>
      <c r="D89" s="28">
        <v>0</v>
      </c>
      <c r="E89" s="28">
        <v>181656825.25</v>
      </c>
      <c r="F89" s="28">
        <v>0</v>
      </c>
      <c r="G89" s="28">
        <v>19367789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520716398.73000008</v>
      </c>
      <c r="Q89" s="28">
        <v>14537342</v>
      </c>
      <c r="R89" s="28">
        <v>28966781</v>
      </c>
      <c r="S89" s="28">
        <v>0</v>
      </c>
      <c r="T89" s="28">
        <v>3059223</v>
      </c>
      <c r="U89" s="28">
        <v>70970435.359999999</v>
      </c>
      <c r="V89" s="28">
        <v>357397951.86000001</v>
      </c>
      <c r="W89" s="28">
        <v>26725808.590000004</v>
      </c>
      <c r="X89" s="28">
        <v>27493193.25</v>
      </c>
      <c r="Y89" s="28">
        <v>147595952.28999999</v>
      </c>
      <c r="Z89" s="28">
        <v>46185373</v>
      </c>
      <c r="AA89" s="28">
        <v>4092161.92</v>
      </c>
      <c r="AB89" s="28">
        <v>61596012.359999992</v>
      </c>
      <c r="AC89" s="28">
        <v>51280876</v>
      </c>
      <c r="AD89" s="28">
        <v>6826100</v>
      </c>
      <c r="AE89" s="28">
        <v>15559098</v>
      </c>
      <c r="AF89" s="28">
        <v>0</v>
      </c>
      <c r="AG89" s="28">
        <v>62430243.829999998</v>
      </c>
      <c r="AH89" s="28">
        <v>0</v>
      </c>
      <c r="AI89" s="28">
        <v>0</v>
      </c>
      <c r="AJ89" s="28">
        <v>10733980.91</v>
      </c>
      <c r="AK89" s="28">
        <v>12464769</v>
      </c>
      <c r="AL89" s="28">
        <v>3975646</v>
      </c>
      <c r="AM89" s="28">
        <v>0</v>
      </c>
      <c r="AN89" s="28">
        <v>0</v>
      </c>
      <c r="AO89" s="28">
        <v>1419155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299166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1782857022.47</v>
      </c>
    </row>
    <row r="90" spans="1:84" x14ac:dyDescent="0.35">
      <c r="A90" s="35" t="s">
        <v>291</v>
      </c>
      <c r="B90" s="28"/>
      <c r="C90" s="20">
        <v>37704.750000000007</v>
      </c>
      <c r="D90" s="20">
        <v>0</v>
      </c>
      <c r="E90" s="20">
        <v>58397.469999999979</v>
      </c>
      <c r="F90" s="20">
        <v>0</v>
      </c>
      <c r="G90" s="20">
        <v>14337.07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55418.140000000029</v>
      </c>
      <c r="Q90" s="20">
        <v>1951.6499999999999</v>
      </c>
      <c r="R90" s="20">
        <v>665.11</v>
      </c>
      <c r="S90" s="20">
        <v>0</v>
      </c>
      <c r="T90" s="20">
        <v>656.79</v>
      </c>
      <c r="U90" s="20">
        <v>1986.7900000000002</v>
      </c>
      <c r="V90" s="20">
        <v>37482.55000000001</v>
      </c>
      <c r="W90" s="20">
        <v>5621.7799999999988</v>
      </c>
      <c r="X90" s="20">
        <v>1690.71</v>
      </c>
      <c r="Y90" s="20">
        <v>30470.639999999989</v>
      </c>
      <c r="Z90" s="20">
        <v>0</v>
      </c>
      <c r="AA90" s="20">
        <v>1883.1899999999996</v>
      </c>
      <c r="AB90" s="20">
        <v>10561.65</v>
      </c>
      <c r="AC90" s="20">
        <v>3085.5399999999995</v>
      </c>
      <c r="AD90" s="20">
        <v>854.65</v>
      </c>
      <c r="AE90" s="20">
        <v>6760.51</v>
      </c>
      <c r="AF90" s="20">
        <v>0</v>
      </c>
      <c r="AG90" s="20">
        <v>10537.259999999997</v>
      </c>
      <c r="AH90" s="20">
        <v>0</v>
      </c>
      <c r="AI90" s="20">
        <v>0</v>
      </c>
      <c r="AJ90" s="20">
        <v>12164.980000000001</v>
      </c>
      <c r="AK90" s="20">
        <v>0</v>
      </c>
      <c r="AL90" s="20">
        <v>0</v>
      </c>
      <c r="AM90" s="20">
        <v>0</v>
      </c>
      <c r="AN90" s="20">
        <v>0</v>
      </c>
      <c r="AO90" s="20">
        <v>5457.3799999999983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686.21</v>
      </c>
      <c r="AW90" s="20">
        <v>0</v>
      </c>
      <c r="AX90" s="20">
        <v>0</v>
      </c>
      <c r="AY90" s="20">
        <v>2393.0500000000006</v>
      </c>
      <c r="AZ90" s="20">
        <v>17619.09</v>
      </c>
      <c r="BA90" s="20">
        <v>0</v>
      </c>
      <c r="BB90" s="20">
        <v>291.24</v>
      </c>
      <c r="BC90" s="20">
        <v>0</v>
      </c>
      <c r="BD90" s="20">
        <v>19355.969999999998</v>
      </c>
      <c r="BE90" s="20">
        <v>336475.95999999996</v>
      </c>
      <c r="BF90" s="20">
        <v>0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3887.5099999999998</v>
      </c>
      <c r="BM90" s="20">
        <v>0</v>
      </c>
      <c r="BN90" s="20">
        <v>7276.58</v>
      </c>
      <c r="BO90" s="20">
        <v>0</v>
      </c>
      <c r="BP90" s="20">
        <v>0</v>
      </c>
      <c r="BQ90" s="20">
        <v>0</v>
      </c>
      <c r="BR90" s="20">
        <v>0</v>
      </c>
      <c r="BS90" s="20">
        <v>997.69</v>
      </c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157.41999999999999</v>
      </c>
      <c r="BZ90" s="20">
        <v>0</v>
      </c>
      <c r="CA90" s="20">
        <v>5819.9100000000008</v>
      </c>
      <c r="CB90" s="20">
        <v>0</v>
      </c>
      <c r="CC90" s="20">
        <v>37811.150000000016</v>
      </c>
      <c r="CD90" s="234" t="s">
        <v>248</v>
      </c>
      <c r="CE90" s="28">
        <v>730460.3899999999</v>
      </c>
      <c r="CF90" s="28">
        <v>0</v>
      </c>
    </row>
    <row r="91" spans="1:84" x14ac:dyDescent="0.35">
      <c r="A91" s="22" t="s">
        <v>292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 t="s">
        <v>262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 t="s">
        <v>262</v>
      </c>
    </row>
    <row r="92" spans="1:84" x14ac:dyDescent="0.35">
      <c r="A92" s="22" t="s">
        <v>293</v>
      </c>
      <c r="B92" s="16"/>
      <c r="C92" s="20">
        <v>5672.2452389410209</v>
      </c>
      <c r="D92" s="20">
        <v>0</v>
      </c>
      <c r="E92" s="20">
        <v>8785.2265609426104</v>
      </c>
      <c r="F92" s="20">
        <v>0</v>
      </c>
      <c r="G92" s="20">
        <v>2156.847003304998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8337.0206874721898</v>
      </c>
      <c r="Q92" s="20">
        <v>293.60325742987925</v>
      </c>
      <c r="R92" s="20">
        <v>100.05813673004228</v>
      </c>
      <c r="S92" s="20">
        <v>0</v>
      </c>
      <c r="T92" s="20">
        <v>98.806488585233211</v>
      </c>
      <c r="U92" s="20">
        <v>298.88966557995025</v>
      </c>
      <c r="V92" s="20">
        <v>5638.8178089197982</v>
      </c>
      <c r="W92" s="20">
        <v>845.73203215440594</v>
      </c>
      <c r="X92" s="20">
        <v>254.34784073438948</v>
      </c>
      <c r="Y92" s="20">
        <v>4583.9567340318054</v>
      </c>
      <c r="Z92" s="20">
        <v>0</v>
      </c>
      <c r="AA92" s="20">
        <v>283.30423916141433</v>
      </c>
      <c r="AB92" s="20">
        <v>1588.8785611325209</v>
      </c>
      <c r="AC92" s="20">
        <v>464.1839443190068</v>
      </c>
      <c r="AD92" s="20">
        <v>128.57224602897361</v>
      </c>
      <c r="AE92" s="20">
        <v>1017.0408412816197</v>
      </c>
      <c r="AF92" s="20">
        <v>0</v>
      </c>
      <c r="AG92" s="20">
        <v>1585.2093666310909</v>
      </c>
      <c r="AH92" s="20">
        <v>0</v>
      </c>
      <c r="AI92" s="20">
        <v>0</v>
      </c>
      <c r="AJ92" s="20">
        <v>1830.0810875768364</v>
      </c>
      <c r="AK92" s="20">
        <v>0</v>
      </c>
      <c r="AL92" s="20">
        <v>0</v>
      </c>
      <c r="AM92" s="20">
        <v>0</v>
      </c>
      <c r="AN92" s="20">
        <v>0</v>
      </c>
      <c r="AO92" s="20">
        <v>820.99994621611154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103.23238863574794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0</v>
      </c>
      <c r="BB92" s="20">
        <v>43.813702607474724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584.83109127724231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20">
        <v>150.09096605703701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23.682025355269435</v>
      </c>
      <c r="BZ92" s="20">
        <v>0</v>
      </c>
      <c r="CA92" s="20">
        <v>875.53840798746137</v>
      </c>
      <c r="CB92" s="20">
        <v>0</v>
      </c>
      <c r="CC92" s="25" t="s">
        <v>248</v>
      </c>
      <c r="CD92" s="25" t="s">
        <v>248</v>
      </c>
      <c r="CE92" s="28">
        <v>46565.010269094149</v>
      </c>
      <c r="CF92" s="16"/>
    </row>
    <row r="93" spans="1:84" x14ac:dyDescent="0.35">
      <c r="A93" s="22" t="s">
        <v>294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295</v>
      </c>
      <c r="B94" s="16"/>
      <c r="C94" s="245">
        <v>71.644730769230762</v>
      </c>
      <c r="D94" s="245">
        <v>0</v>
      </c>
      <c r="E94" s="245">
        <v>134.50496634615385</v>
      </c>
      <c r="F94" s="245">
        <v>0</v>
      </c>
      <c r="G94" s="245">
        <v>15.421312500000001</v>
      </c>
      <c r="H94" s="245">
        <v>0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0</v>
      </c>
      <c r="P94" s="246">
        <v>42.117211538461532</v>
      </c>
      <c r="Q94" s="246">
        <v>9.2001298076923081</v>
      </c>
      <c r="R94" s="246">
        <v>1.3221153846153847E-3</v>
      </c>
      <c r="S94" s="247">
        <v>0</v>
      </c>
      <c r="T94" s="247">
        <v>2.468879807692308</v>
      </c>
      <c r="U94" s="248">
        <v>0</v>
      </c>
      <c r="V94" s="246">
        <v>15.228149038461538</v>
      </c>
      <c r="W94" s="246">
        <v>1.2012596153846153</v>
      </c>
      <c r="X94" s="246">
        <v>4.6831730769230764E-2</v>
      </c>
      <c r="Y94" s="246">
        <v>4.8961346153846153</v>
      </c>
      <c r="Z94" s="246">
        <v>2.5655432692307691</v>
      </c>
      <c r="AA94" s="246">
        <v>0</v>
      </c>
      <c r="AB94" s="247">
        <v>0</v>
      </c>
      <c r="AC94" s="246">
        <v>0</v>
      </c>
      <c r="AD94" s="246">
        <v>3.3064519230769229</v>
      </c>
      <c r="AE94" s="246">
        <v>0</v>
      </c>
      <c r="AF94" s="246">
        <v>0</v>
      </c>
      <c r="AG94" s="246">
        <v>19.478985576923076</v>
      </c>
      <c r="AH94" s="246">
        <v>0</v>
      </c>
      <c r="AI94" s="246">
        <v>0</v>
      </c>
      <c r="AJ94" s="246">
        <v>6.6355144230769234</v>
      </c>
      <c r="AK94" s="246">
        <v>0</v>
      </c>
      <c r="AL94" s="246">
        <v>0</v>
      </c>
      <c r="AM94" s="246">
        <v>0</v>
      </c>
      <c r="AN94" s="246">
        <v>0</v>
      </c>
      <c r="AO94" s="246">
        <v>6.1476538461538466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334.86507692307686</v>
      </c>
      <c r="CF94" s="33"/>
    </row>
    <row r="95" spans="1:84" x14ac:dyDescent="0.35">
      <c r="A95" s="34" t="s">
        <v>296</v>
      </c>
      <c r="B95" s="34"/>
      <c r="C95" s="34"/>
      <c r="D95" s="34"/>
      <c r="E95" s="34"/>
    </row>
    <row r="96" spans="1:84" x14ac:dyDescent="0.35">
      <c r="A96" s="35" t="s">
        <v>297</v>
      </c>
      <c r="B96" s="36"/>
      <c r="C96" s="253" t="s">
        <v>298</v>
      </c>
      <c r="D96" s="38"/>
      <c r="E96" s="39"/>
      <c r="F96" s="12"/>
    </row>
    <row r="97" spans="1:6" x14ac:dyDescent="0.35">
      <c r="A97" s="28" t="s">
        <v>299</v>
      </c>
      <c r="B97" s="36" t="s">
        <v>300</v>
      </c>
      <c r="C97" s="254" t="s">
        <v>301</v>
      </c>
      <c r="D97" s="38"/>
      <c r="E97" s="39"/>
      <c r="F97" s="12"/>
    </row>
    <row r="98" spans="1:6" x14ac:dyDescent="0.35">
      <c r="A98" s="28" t="s">
        <v>302</v>
      </c>
      <c r="B98" s="36" t="s">
        <v>300</v>
      </c>
      <c r="C98" s="37" t="s">
        <v>303</v>
      </c>
      <c r="D98" s="38"/>
      <c r="E98" s="39"/>
      <c r="F98" s="12"/>
    </row>
    <row r="99" spans="1:6" x14ac:dyDescent="0.35">
      <c r="A99" s="28" t="s">
        <v>304</v>
      </c>
      <c r="B99" s="36" t="s">
        <v>300</v>
      </c>
      <c r="C99" s="37" t="s">
        <v>305</v>
      </c>
      <c r="D99" s="38"/>
      <c r="E99" s="39"/>
      <c r="F99" s="12"/>
    </row>
    <row r="100" spans="1:6" x14ac:dyDescent="0.35">
      <c r="A100" s="28" t="s">
        <v>306</v>
      </c>
      <c r="B100" s="36" t="s">
        <v>300</v>
      </c>
      <c r="C100" s="37" t="s">
        <v>307</v>
      </c>
      <c r="D100" s="38"/>
      <c r="E100" s="39"/>
      <c r="F100" s="12"/>
    </row>
    <row r="101" spans="1:6" x14ac:dyDescent="0.35">
      <c r="A101" s="28" t="s">
        <v>308</v>
      </c>
      <c r="B101" s="36" t="s">
        <v>300</v>
      </c>
      <c r="C101" s="37" t="s">
        <v>309</v>
      </c>
      <c r="D101" s="38"/>
      <c r="E101" s="39"/>
      <c r="F101" s="12"/>
    </row>
    <row r="102" spans="1:6" x14ac:dyDescent="0.35">
      <c r="A102" s="28" t="s">
        <v>310</v>
      </c>
      <c r="B102" s="36" t="s">
        <v>300</v>
      </c>
      <c r="C102" s="255">
        <v>98122</v>
      </c>
      <c r="D102" s="38"/>
      <c r="E102" s="39"/>
      <c r="F102" s="12"/>
    </row>
    <row r="103" spans="1:6" x14ac:dyDescent="0.35">
      <c r="A103" s="28" t="s">
        <v>311</v>
      </c>
      <c r="B103" s="36" t="s">
        <v>300</v>
      </c>
      <c r="C103" s="37" t="s">
        <v>312</v>
      </c>
      <c r="D103" s="38"/>
      <c r="E103" s="39"/>
      <c r="F103" s="12"/>
    </row>
    <row r="104" spans="1:6" x14ac:dyDescent="0.35">
      <c r="A104" s="28" t="s">
        <v>313</v>
      </c>
      <c r="B104" s="36" t="s">
        <v>300</v>
      </c>
      <c r="C104" s="256" t="s">
        <v>314</v>
      </c>
      <c r="D104" s="38"/>
      <c r="E104" s="39"/>
      <c r="F104" s="12"/>
    </row>
    <row r="105" spans="1:6" x14ac:dyDescent="0.35">
      <c r="A105" s="28" t="s">
        <v>315</v>
      </c>
      <c r="B105" s="36" t="s">
        <v>300</v>
      </c>
      <c r="C105" s="256" t="s">
        <v>316</v>
      </c>
      <c r="D105" s="38"/>
      <c r="E105" s="39"/>
      <c r="F105" s="12"/>
    </row>
    <row r="106" spans="1:6" x14ac:dyDescent="0.35">
      <c r="A106" s="28" t="s">
        <v>317</v>
      </c>
      <c r="B106" s="36" t="s">
        <v>300</v>
      </c>
      <c r="C106" s="37" t="s">
        <v>318</v>
      </c>
      <c r="D106" s="38"/>
      <c r="E106" s="39"/>
      <c r="F106" s="12"/>
    </row>
    <row r="107" spans="1:6" x14ac:dyDescent="0.35">
      <c r="A107" s="28" t="s">
        <v>319</v>
      </c>
      <c r="B107" s="36" t="s">
        <v>300</v>
      </c>
      <c r="C107" s="259" t="s">
        <v>320</v>
      </c>
      <c r="D107" s="38"/>
      <c r="E107" s="39"/>
      <c r="F107" s="12"/>
    </row>
    <row r="108" spans="1:6" x14ac:dyDescent="0.35">
      <c r="A108" s="28" t="s">
        <v>321</v>
      </c>
      <c r="B108" s="36" t="s">
        <v>300</v>
      </c>
      <c r="C108" s="259" t="s">
        <v>322</v>
      </c>
      <c r="D108" s="38"/>
      <c r="E108" s="39"/>
      <c r="F108" s="12"/>
    </row>
    <row r="109" spans="1:6" x14ac:dyDescent="0.35">
      <c r="A109" s="40" t="s">
        <v>323</v>
      </c>
      <c r="B109" s="36" t="s">
        <v>300</v>
      </c>
      <c r="C109" s="37" t="s">
        <v>324</v>
      </c>
      <c r="D109" s="38"/>
      <c r="E109" s="39"/>
      <c r="F109" s="12"/>
    </row>
    <row r="110" spans="1:6" x14ac:dyDescent="0.35">
      <c r="A110" s="40" t="s">
        <v>325</v>
      </c>
      <c r="B110" s="36" t="s">
        <v>300</v>
      </c>
      <c r="C110" s="260" t="s">
        <v>326</v>
      </c>
      <c r="D110" s="38"/>
      <c r="E110" s="39"/>
      <c r="F110" s="12"/>
    </row>
    <row r="111" spans="1:6" x14ac:dyDescent="0.35">
      <c r="A111" s="34" t="s">
        <v>327</v>
      </c>
      <c r="B111" s="34"/>
      <c r="C111" s="34"/>
      <c r="D111" s="34"/>
      <c r="E111" s="34"/>
    </row>
    <row r="112" spans="1:6" x14ac:dyDescent="0.35">
      <c r="A112" s="41" t="s">
        <v>328</v>
      </c>
      <c r="B112" s="41"/>
      <c r="C112" s="41"/>
      <c r="D112" s="41"/>
      <c r="E112" s="41"/>
    </row>
    <row r="113" spans="1:5" x14ac:dyDescent="0.35">
      <c r="A113" s="16" t="s">
        <v>308</v>
      </c>
      <c r="B113" s="42" t="s">
        <v>300</v>
      </c>
      <c r="C113" s="43">
        <v>0</v>
      </c>
      <c r="D113" s="16"/>
      <c r="E113" s="16"/>
    </row>
    <row r="114" spans="1:5" x14ac:dyDescent="0.35">
      <c r="A114" s="16" t="s">
        <v>311</v>
      </c>
      <c r="B114" s="42" t="s">
        <v>300</v>
      </c>
      <c r="C114" s="43">
        <v>0</v>
      </c>
      <c r="D114" s="16"/>
      <c r="E114" s="16"/>
    </row>
    <row r="115" spans="1:5" x14ac:dyDescent="0.35">
      <c r="A115" s="16" t="s">
        <v>329</v>
      </c>
      <c r="B115" s="42" t="s">
        <v>300</v>
      </c>
      <c r="C115" s="43">
        <v>0</v>
      </c>
      <c r="D115" s="16"/>
      <c r="E115" s="16"/>
    </row>
    <row r="116" spans="1:5" x14ac:dyDescent="0.35">
      <c r="A116" s="41" t="s">
        <v>330</v>
      </c>
      <c r="B116" s="41"/>
      <c r="C116" s="41"/>
      <c r="D116" s="41"/>
      <c r="E116" s="41"/>
    </row>
    <row r="117" spans="1:5" x14ac:dyDescent="0.35">
      <c r="A117" s="16" t="s">
        <v>331</v>
      </c>
      <c r="B117" s="42" t="s">
        <v>300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300</v>
      </c>
      <c r="C118" s="213">
        <v>1</v>
      </c>
      <c r="D118" s="16"/>
      <c r="E118" s="16"/>
    </row>
    <row r="119" spans="1:5" x14ac:dyDescent="0.35">
      <c r="A119" s="41" t="s">
        <v>332</v>
      </c>
      <c r="B119" s="41"/>
      <c r="C119" s="41"/>
      <c r="D119" s="41"/>
      <c r="E119" s="41"/>
    </row>
    <row r="120" spans="1:5" x14ac:dyDescent="0.35">
      <c r="A120" s="16" t="s">
        <v>333</v>
      </c>
      <c r="B120" s="42" t="s">
        <v>300</v>
      </c>
      <c r="C120" s="43">
        <v>0</v>
      </c>
      <c r="D120" s="16"/>
      <c r="E120" s="16"/>
    </row>
    <row r="121" spans="1:5" x14ac:dyDescent="0.35">
      <c r="A121" s="16" t="s">
        <v>334</v>
      </c>
      <c r="B121" s="42" t="s">
        <v>300</v>
      </c>
      <c r="C121" s="43">
        <v>0</v>
      </c>
      <c r="D121" s="16"/>
      <c r="E121" s="16"/>
    </row>
    <row r="122" spans="1:5" x14ac:dyDescent="0.35">
      <c r="A122" s="16" t="s">
        <v>335</v>
      </c>
      <c r="B122" s="42" t="s">
        <v>300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336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337</v>
      </c>
      <c r="B126" s="16"/>
      <c r="C126" s="17" t="s">
        <v>338</v>
      </c>
      <c r="D126" s="18" t="s">
        <v>242</v>
      </c>
      <c r="E126" s="16"/>
    </row>
    <row r="127" spans="1:5" x14ac:dyDescent="0.35">
      <c r="A127" s="16" t="s">
        <v>339</v>
      </c>
      <c r="B127" s="42" t="s">
        <v>300</v>
      </c>
      <c r="C127" s="43">
        <v>8166</v>
      </c>
      <c r="D127" s="46">
        <v>54386</v>
      </c>
      <c r="E127" s="16"/>
    </row>
    <row r="128" spans="1:5" x14ac:dyDescent="0.35">
      <c r="A128" s="16" t="s">
        <v>340</v>
      </c>
      <c r="B128" s="42" t="s">
        <v>300</v>
      </c>
      <c r="C128" s="43">
        <v>0</v>
      </c>
      <c r="D128" s="46">
        <v>0</v>
      </c>
      <c r="E128" s="16"/>
    </row>
    <row r="129" spans="1:5" x14ac:dyDescent="0.35">
      <c r="A129" s="16" t="s">
        <v>341</v>
      </c>
      <c r="B129" s="42" t="s">
        <v>300</v>
      </c>
      <c r="C129" s="43">
        <v>0</v>
      </c>
      <c r="D129" s="46">
        <v>0</v>
      </c>
      <c r="E129" s="16"/>
    </row>
    <row r="130" spans="1:5" x14ac:dyDescent="0.35">
      <c r="A130" s="16" t="s">
        <v>342</v>
      </c>
      <c r="B130" s="42" t="s">
        <v>300</v>
      </c>
      <c r="C130" s="43">
        <v>0</v>
      </c>
      <c r="D130" s="46">
        <v>0</v>
      </c>
      <c r="E130" s="16"/>
    </row>
    <row r="131" spans="1:5" x14ac:dyDescent="0.35">
      <c r="A131" s="22" t="s">
        <v>343</v>
      </c>
      <c r="B131" s="16"/>
      <c r="C131" s="17" t="s">
        <v>194</v>
      </c>
      <c r="D131" s="16"/>
      <c r="E131" s="16"/>
    </row>
    <row r="132" spans="1:5" x14ac:dyDescent="0.35">
      <c r="A132" s="16" t="s">
        <v>344</v>
      </c>
      <c r="B132" s="42" t="s">
        <v>300</v>
      </c>
      <c r="C132" s="43">
        <v>56</v>
      </c>
      <c r="D132" s="16"/>
      <c r="E132" s="16"/>
    </row>
    <row r="133" spans="1:5" x14ac:dyDescent="0.35">
      <c r="A133" s="16" t="s">
        <v>345</v>
      </c>
      <c r="B133" s="42" t="s">
        <v>300</v>
      </c>
      <c r="C133" s="43">
        <v>108</v>
      </c>
      <c r="D133" s="16"/>
      <c r="E133" s="16"/>
    </row>
    <row r="134" spans="1:5" x14ac:dyDescent="0.35">
      <c r="A134" s="16" t="s">
        <v>346</v>
      </c>
      <c r="B134" s="42" t="s">
        <v>300</v>
      </c>
      <c r="C134" s="43">
        <v>0</v>
      </c>
      <c r="D134" s="16"/>
      <c r="E134" s="16"/>
    </row>
    <row r="135" spans="1:5" x14ac:dyDescent="0.35">
      <c r="A135" s="16" t="s">
        <v>347</v>
      </c>
      <c r="B135" s="42" t="s">
        <v>300</v>
      </c>
      <c r="C135" s="43">
        <v>0</v>
      </c>
      <c r="D135" s="16"/>
      <c r="E135" s="16"/>
    </row>
    <row r="136" spans="1:5" x14ac:dyDescent="0.35">
      <c r="A136" s="16" t="s">
        <v>348</v>
      </c>
      <c r="B136" s="42" t="s">
        <v>300</v>
      </c>
      <c r="C136" s="43">
        <v>0</v>
      </c>
      <c r="D136" s="16"/>
      <c r="E136" s="16"/>
    </row>
    <row r="137" spans="1:5" x14ac:dyDescent="0.35">
      <c r="A137" s="16" t="s">
        <v>349</v>
      </c>
      <c r="B137" s="42" t="s">
        <v>300</v>
      </c>
      <c r="C137" s="43">
        <v>36</v>
      </c>
      <c r="D137" s="16"/>
      <c r="E137" s="16"/>
    </row>
    <row r="138" spans="1:5" x14ac:dyDescent="0.35">
      <c r="A138" s="16" t="s">
        <v>123</v>
      </c>
      <c r="B138" s="42" t="s">
        <v>300</v>
      </c>
      <c r="C138" s="43">
        <v>10</v>
      </c>
      <c r="D138" s="16"/>
      <c r="E138" s="16"/>
    </row>
    <row r="139" spans="1:5" x14ac:dyDescent="0.35">
      <c r="A139" s="16" t="s">
        <v>350</v>
      </c>
      <c r="B139" s="42" t="s">
        <v>300</v>
      </c>
      <c r="C139" s="43">
        <v>0</v>
      </c>
      <c r="D139" s="16"/>
      <c r="E139" s="16"/>
    </row>
    <row r="140" spans="1:5" x14ac:dyDescent="0.35">
      <c r="A140" s="16" t="s">
        <v>351</v>
      </c>
      <c r="B140" s="42"/>
      <c r="C140" s="43">
        <v>0</v>
      </c>
      <c r="D140" s="16"/>
      <c r="E140" s="16"/>
    </row>
    <row r="141" spans="1:5" x14ac:dyDescent="0.35">
      <c r="A141" s="16" t="s">
        <v>341</v>
      </c>
      <c r="B141" s="42" t="s">
        <v>300</v>
      </c>
      <c r="C141" s="43">
        <v>0</v>
      </c>
      <c r="D141" s="16"/>
      <c r="E141" s="16"/>
    </row>
    <row r="142" spans="1:5" x14ac:dyDescent="0.35">
      <c r="A142" s="16" t="s">
        <v>352</v>
      </c>
      <c r="B142" s="42" t="s">
        <v>300</v>
      </c>
      <c r="C142" s="43">
        <v>17</v>
      </c>
      <c r="D142" s="16"/>
      <c r="E142" s="16"/>
    </row>
    <row r="143" spans="1:5" x14ac:dyDescent="0.35">
      <c r="A143" s="16" t="s">
        <v>353</v>
      </c>
      <c r="B143" s="16"/>
      <c r="C143" s="23">
        <v>198</v>
      </c>
      <c r="D143" s="16"/>
      <c r="E143" s="28">
        <v>227</v>
      </c>
    </row>
    <row r="144" spans="1:5" x14ac:dyDescent="0.35">
      <c r="A144" s="16" t="s">
        <v>354</v>
      </c>
      <c r="B144" s="42" t="s">
        <v>300</v>
      </c>
      <c r="C144" s="43">
        <v>349</v>
      </c>
      <c r="D144" s="16"/>
      <c r="E144" s="16"/>
    </row>
    <row r="145" spans="1:6" x14ac:dyDescent="0.35">
      <c r="A145" s="16" t="s">
        <v>355</v>
      </c>
      <c r="B145" s="42" t="s">
        <v>300</v>
      </c>
      <c r="C145" s="43">
        <v>29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356</v>
      </c>
      <c r="B147" s="42" t="s">
        <v>300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357</v>
      </c>
      <c r="B152" s="45"/>
      <c r="C152" s="45"/>
      <c r="D152" s="45"/>
      <c r="E152" s="45"/>
    </row>
    <row r="153" spans="1:6" x14ac:dyDescent="0.35">
      <c r="A153" s="47" t="s">
        <v>358</v>
      </c>
      <c r="B153" s="48" t="s">
        <v>359</v>
      </c>
      <c r="C153" s="49" t="s">
        <v>360</v>
      </c>
      <c r="D153" s="48" t="s">
        <v>159</v>
      </c>
      <c r="E153" s="48" t="s">
        <v>230</v>
      </c>
    </row>
    <row r="154" spans="1:6" x14ac:dyDescent="0.35">
      <c r="A154" s="16" t="s">
        <v>338</v>
      </c>
      <c r="B154" s="46">
        <v>4552</v>
      </c>
      <c r="C154" s="46">
        <v>1014</v>
      </c>
      <c r="D154" s="46">
        <v>2600</v>
      </c>
      <c r="E154" s="28">
        <v>8166</v>
      </c>
    </row>
    <row r="155" spans="1:6" x14ac:dyDescent="0.35">
      <c r="A155" s="16" t="s">
        <v>242</v>
      </c>
      <c r="B155" s="46">
        <v>30319</v>
      </c>
      <c r="C155" s="46">
        <v>6752</v>
      </c>
      <c r="D155" s="46">
        <v>17315</v>
      </c>
      <c r="E155" s="28">
        <v>54386</v>
      </c>
    </row>
    <row r="156" spans="1:6" x14ac:dyDescent="0.35">
      <c r="A156" s="16" t="s">
        <v>361</v>
      </c>
      <c r="B156" s="46">
        <v>82666</v>
      </c>
      <c r="C156" s="46">
        <v>18410</v>
      </c>
      <c r="D156" s="46">
        <v>47208</v>
      </c>
      <c r="E156" s="28">
        <v>148284</v>
      </c>
    </row>
    <row r="157" spans="1:6" x14ac:dyDescent="0.35">
      <c r="A157" s="16" t="s">
        <v>288</v>
      </c>
      <c r="B157" s="46">
        <v>784532731</v>
      </c>
      <c r="C157" s="46">
        <v>164645669</v>
      </c>
      <c r="D157" s="46">
        <v>404835939</v>
      </c>
      <c r="E157" s="28">
        <v>1354014339</v>
      </c>
      <c r="F157" s="14"/>
    </row>
    <row r="158" spans="1:6" x14ac:dyDescent="0.35">
      <c r="A158" s="16" t="s">
        <v>289</v>
      </c>
      <c r="B158" s="46">
        <v>209376363</v>
      </c>
      <c r="C158" s="46">
        <v>56704772</v>
      </c>
      <c r="D158" s="46">
        <v>162761548</v>
      </c>
      <c r="E158" s="28">
        <v>428842683</v>
      </c>
      <c r="F158" s="14"/>
    </row>
    <row r="159" spans="1:6" x14ac:dyDescent="0.35">
      <c r="A159" s="47" t="s">
        <v>362</v>
      </c>
      <c r="B159" s="48" t="s">
        <v>359</v>
      </c>
      <c r="C159" s="49" t="s">
        <v>360</v>
      </c>
      <c r="D159" s="48" t="s">
        <v>159</v>
      </c>
      <c r="E159" s="48" t="s">
        <v>230</v>
      </c>
    </row>
    <row r="160" spans="1:6" x14ac:dyDescent="0.35">
      <c r="A160" s="16" t="s">
        <v>338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361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288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289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363</v>
      </c>
      <c r="B165" s="48" t="s">
        <v>359</v>
      </c>
      <c r="C165" s="49" t="s">
        <v>360</v>
      </c>
      <c r="D165" s="48" t="s">
        <v>159</v>
      </c>
      <c r="E165" s="48" t="s">
        <v>230</v>
      </c>
    </row>
    <row r="166" spans="1:5" x14ac:dyDescent="0.35">
      <c r="A166" s="16" t="s">
        <v>338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361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288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289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364</v>
      </c>
      <c r="B172" s="48" t="s">
        <v>365</v>
      </c>
      <c r="C172" s="49" t="s">
        <v>366</v>
      </c>
      <c r="D172" s="16"/>
      <c r="E172" s="16"/>
    </row>
    <row r="173" spans="1:5" x14ac:dyDescent="0.35">
      <c r="A173" s="21" t="s">
        <v>367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368</v>
      </c>
      <c r="B179" s="34"/>
      <c r="C179" s="34"/>
      <c r="D179" s="34"/>
      <c r="E179" s="34"/>
    </row>
    <row r="180" spans="1:5" x14ac:dyDescent="0.35">
      <c r="A180" s="41" t="s">
        <v>369</v>
      </c>
      <c r="B180" s="41"/>
      <c r="C180" s="41"/>
      <c r="D180" s="41"/>
      <c r="E180" s="41"/>
    </row>
    <row r="181" spans="1:5" x14ac:dyDescent="0.35">
      <c r="A181" s="16" t="s">
        <v>370</v>
      </c>
      <c r="B181" s="42" t="s">
        <v>300</v>
      </c>
      <c r="C181" s="43">
        <v>9113167</v>
      </c>
      <c r="D181" s="16"/>
      <c r="E181" s="16"/>
    </row>
    <row r="182" spans="1:5" x14ac:dyDescent="0.35">
      <c r="A182" s="16" t="s">
        <v>371</v>
      </c>
      <c r="B182" s="42" t="s">
        <v>300</v>
      </c>
      <c r="C182" s="43">
        <v>0</v>
      </c>
      <c r="D182" s="16"/>
      <c r="E182" s="16"/>
    </row>
    <row r="183" spans="1:5" x14ac:dyDescent="0.35">
      <c r="A183" s="21" t="s">
        <v>372</v>
      </c>
      <c r="B183" s="42" t="s">
        <v>300</v>
      </c>
      <c r="C183" s="43">
        <v>0</v>
      </c>
      <c r="D183" s="16"/>
      <c r="E183" s="16"/>
    </row>
    <row r="184" spans="1:5" x14ac:dyDescent="0.35">
      <c r="A184" s="16" t="s">
        <v>373</v>
      </c>
      <c r="B184" s="42" t="s">
        <v>300</v>
      </c>
      <c r="C184" s="43">
        <v>5943</v>
      </c>
      <c r="D184" s="16"/>
      <c r="E184" s="16"/>
    </row>
    <row r="185" spans="1:5" x14ac:dyDescent="0.35">
      <c r="A185" s="16" t="s">
        <v>374</v>
      </c>
      <c r="B185" s="42" t="s">
        <v>300</v>
      </c>
      <c r="C185" s="43">
        <v>0</v>
      </c>
      <c r="D185" s="16"/>
      <c r="E185" s="16"/>
    </row>
    <row r="186" spans="1:5" x14ac:dyDescent="0.35">
      <c r="A186" s="16" t="s">
        <v>375</v>
      </c>
      <c r="B186" s="42" t="s">
        <v>300</v>
      </c>
      <c r="C186" s="43">
        <v>7777545</v>
      </c>
      <c r="D186" s="16"/>
      <c r="E186" s="16"/>
    </row>
    <row r="187" spans="1:5" x14ac:dyDescent="0.35">
      <c r="A187" s="16" t="s">
        <v>376</v>
      </c>
      <c r="B187" s="42" t="s">
        <v>300</v>
      </c>
      <c r="C187" s="43">
        <v>-124021</v>
      </c>
      <c r="D187" s="16"/>
      <c r="E187" s="16"/>
    </row>
    <row r="188" spans="1:5" x14ac:dyDescent="0.35">
      <c r="A188" s="16" t="s">
        <v>376</v>
      </c>
      <c r="B188" s="42" t="s">
        <v>300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16772634</v>
      </c>
      <c r="E189" s="16"/>
    </row>
    <row r="190" spans="1:5" x14ac:dyDescent="0.35">
      <c r="A190" s="41" t="s">
        <v>377</v>
      </c>
      <c r="B190" s="41"/>
      <c r="C190" s="41"/>
      <c r="D190" s="41"/>
      <c r="E190" s="41"/>
    </row>
    <row r="191" spans="1:5" x14ac:dyDescent="0.35">
      <c r="A191" s="16" t="s">
        <v>378</v>
      </c>
      <c r="B191" s="42" t="s">
        <v>300</v>
      </c>
      <c r="C191" s="43">
        <v>4973930</v>
      </c>
      <c r="D191" s="16"/>
      <c r="E191" s="16"/>
    </row>
    <row r="192" spans="1:5" x14ac:dyDescent="0.35">
      <c r="A192" s="16" t="s">
        <v>379</v>
      </c>
      <c r="B192" s="42" t="s">
        <v>300</v>
      </c>
      <c r="C192" s="43">
        <v>605642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5579572</v>
      </c>
      <c r="E193" s="16"/>
    </row>
    <row r="194" spans="1:5" x14ac:dyDescent="0.35">
      <c r="A194" s="41" t="s">
        <v>380</v>
      </c>
      <c r="B194" s="41"/>
      <c r="C194" s="41"/>
      <c r="D194" s="41"/>
      <c r="E194" s="41"/>
    </row>
    <row r="195" spans="1:5" x14ac:dyDescent="0.35">
      <c r="A195" s="16" t="s">
        <v>381</v>
      </c>
      <c r="B195" s="42" t="s">
        <v>300</v>
      </c>
      <c r="C195" s="43">
        <v>0</v>
      </c>
      <c r="D195" s="16"/>
      <c r="E195" s="16"/>
    </row>
    <row r="196" spans="1:5" x14ac:dyDescent="0.35">
      <c r="A196" s="16" t="s">
        <v>382</v>
      </c>
      <c r="B196" s="42" t="s">
        <v>300</v>
      </c>
      <c r="C196" s="43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0</v>
      </c>
      <c r="E197" s="16"/>
    </row>
    <row r="198" spans="1:5" x14ac:dyDescent="0.35">
      <c r="A198" s="41" t="s">
        <v>383</v>
      </c>
      <c r="B198" s="41"/>
      <c r="C198" s="41"/>
      <c r="D198" s="41"/>
      <c r="E198" s="41"/>
    </row>
    <row r="199" spans="1:5" x14ac:dyDescent="0.35">
      <c r="A199" s="16" t="s">
        <v>384</v>
      </c>
      <c r="B199" s="42" t="s">
        <v>300</v>
      </c>
      <c r="C199" s="43">
        <v>0</v>
      </c>
      <c r="D199" s="16"/>
      <c r="E199" s="16"/>
    </row>
    <row r="200" spans="1:5" x14ac:dyDescent="0.35">
      <c r="A200" s="16" t="s">
        <v>385</v>
      </c>
      <c r="B200" s="42" t="s">
        <v>300</v>
      </c>
      <c r="C200" s="43">
        <v>4873724</v>
      </c>
      <c r="D200" s="16"/>
      <c r="E200" s="16"/>
    </row>
    <row r="201" spans="1:5" x14ac:dyDescent="0.35">
      <c r="A201" s="16" t="s">
        <v>159</v>
      </c>
      <c r="B201" s="42" t="s">
        <v>300</v>
      </c>
      <c r="C201" s="43">
        <v>9358101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14231825</v>
      </c>
      <c r="E202" s="16"/>
    </row>
    <row r="203" spans="1:5" x14ac:dyDescent="0.35">
      <c r="A203" s="41" t="s">
        <v>386</v>
      </c>
      <c r="B203" s="41"/>
      <c r="C203" s="41"/>
      <c r="D203" s="41"/>
      <c r="E203" s="41"/>
    </row>
    <row r="204" spans="1:5" x14ac:dyDescent="0.35">
      <c r="A204" s="16" t="s">
        <v>387</v>
      </c>
      <c r="B204" s="42" t="s">
        <v>300</v>
      </c>
      <c r="C204" s="43">
        <v>-209493</v>
      </c>
      <c r="D204" s="16"/>
      <c r="E204" s="16"/>
    </row>
    <row r="205" spans="1:5" x14ac:dyDescent="0.35">
      <c r="A205" s="16" t="s">
        <v>388</v>
      </c>
      <c r="B205" s="42" t="s">
        <v>300</v>
      </c>
      <c r="C205" s="43">
        <v>3018188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2808695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389</v>
      </c>
      <c r="B208" s="34"/>
      <c r="C208" s="34"/>
      <c r="D208" s="34"/>
      <c r="E208" s="34"/>
    </row>
    <row r="209" spans="1:5" x14ac:dyDescent="0.35">
      <c r="A209" s="45" t="s">
        <v>390</v>
      </c>
      <c r="B209" s="34"/>
      <c r="C209" s="34"/>
      <c r="D209" s="34"/>
      <c r="E209" s="34"/>
    </row>
    <row r="210" spans="1:5" x14ac:dyDescent="0.35">
      <c r="A210" s="22"/>
      <c r="B210" s="18" t="s">
        <v>391</v>
      </c>
      <c r="C210" s="17" t="s">
        <v>392</v>
      </c>
      <c r="D210" s="18" t="s">
        <v>393</v>
      </c>
      <c r="E210" s="18" t="s">
        <v>394</v>
      </c>
    </row>
    <row r="211" spans="1:5" x14ac:dyDescent="0.35">
      <c r="A211" s="16" t="s">
        <v>395</v>
      </c>
      <c r="B211" s="46">
        <v>37000000</v>
      </c>
      <c r="C211" s="43">
        <v>0</v>
      </c>
      <c r="D211" s="46">
        <v>0</v>
      </c>
      <c r="E211" s="28">
        <v>37000000</v>
      </c>
    </row>
    <row r="212" spans="1:5" x14ac:dyDescent="0.35">
      <c r="A212" s="16" t="s">
        <v>396</v>
      </c>
      <c r="B212" s="46">
        <v>8368986.6100000003</v>
      </c>
      <c r="C212" s="43">
        <v>-9.3132257461547852E-10</v>
      </c>
      <c r="D212" s="46">
        <v>0</v>
      </c>
      <c r="E212" s="28">
        <v>8368986.6099999994</v>
      </c>
    </row>
    <row r="213" spans="1:5" x14ac:dyDescent="0.35">
      <c r="A213" s="16" t="s">
        <v>397</v>
      </c>
      <c r="B213" s="46">
        <v>152040572.71000001</v>
      </c>
      <c r="C213" s="43">
        <v>238207</v>
      </c>
      <c r="D213" s="46">
        <v>0</v>
      </c>
      <c r="E213" s="28">
        <v>152278779.71000001</v>
      </c>
    </row>
    <row r="214" spans="1:5" x14ac:dyDescent="0.35">
      <c r="A214" s="16" t="s">
        <v>398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399</v>
      </c>
      <c r="B215" s="46">
        <v>10722756.99</v>
      </c>
      <c r="C215" s="43">
        <v>64082.330000001937</v>
      </c>
      <c r="D215" s="46">
        <v>0</v>
      </c>
      <c r="E215" s="28">
        <v>10786839.320000002</v>
      </c>
    </row>
    <row r="216" spans="1:5" x14ac:dyDescent="0.35">
      <c r="A216" s="16" t="s">
        <v>400</v>
      </c>
      <c r="B216" s="46">
        <v>122554133.14</v>
      </c>
      <c r="C216" s="43">
        <v>851167.59999998333</v>
      </c>
      <c r="D216" s="46">
        <v>0.02</v>
      </c>
      <c r="E216" s="28">
        <v>123405300.71999998</v>
      </c>
    </row>
    <row r="217" spans="1:5" x14ac:dyDescent="0.35">
      <c r="A217" s="16" t="s">
        <v>401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402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403</v>
      </c>
      <c r="B219" s="46">
        <v>2467463.9500000002</v>
      </c>
      <c r="C219" s="43">
        <v>8516318</v>
      </c>
      <c r="D219" s="46">
        <v>2783220</v>
      </c>
      <c r="E219" s="28">
        <v>8200561.9499999993</v>
      </c>
    </row>
    <row r="220" spans="1:5" x14ac:dyDescent="0.35">
      <c r="A220" s="16" t="s">
        <v>230</v>
      </c>
      <c r="B220" s="28">
        <v>333153913.39999998</v>
      </c>
      <c r="C220" s="235">
        <v>9669774.9299999848</v>
      </c>
      <c r="D220" s="28">
        <v>2783220.02</v>
      </c>
      <c r="E220" s="28">
        <v>340040468.30999994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404</v>
      </c>
      <c r="B222" s="45"/>
      <c r="C222" s="45"/>
      <c r="D222" s="45"/>
      <c r="E222" s="45"/>
    </row>
    <row r="223" spans="1:5" x14ac:dyDescent="0.35">
      <c r="A223" s="22"/>
      <c r="B223" s="18" t="s">
        <v>391</v>
      </c>
      <c r="C223" s="17" t="s">
        <v>392</v>
      </c>
      <c r="D223" s="18" t="s">
        <v>393</v>
      </c>
      <c r="E223" s="18" t="s">
        <v>394</v>
      </c>
    </row>
    <row r="224" spans="1:5" x14ac:dyDescent="0.35">
      <c r="A224" s="16" t="s">
        <v>395</v>
      </c>
      <c r="B224" s="51"/>
      <c r="C224" s="50"/>
      <c r="D224" s="51"/>
      <c r="E224" s="16"/>
    </row>
    <row r="225" spans="1:6" x14ac:dyDescent="0.35">
      <c r="A225" s="16" t="s">
        <v>396</v>
      </c>
      <c r="B225" s="46">
        <v>8124383.0899999999</v>
      </c>
      <c r="C225" s="43">
        <v>91639.850000000559</v>
      </c>
      <c r="D225" s="46">
        <v>0</v>
      </c>
      <c r="E225" s="28">
        <v>8216022.9400000004</v>
      </c>
    </row>
    <row r="226" spans="1:6" x14ac:dyDescent="0.35">
      <c r="A226" s="16" t="s">
        <v>397</v>
      </c>
      <c r="B226" s="46">
        <v>92416477.299999997</v>
      </c>
      <c r="C226" s="43">
        <v>7903900.2399999946</v>
      </c>
      <c r="D226" s="46">
        <v>0</v>
      </c>
      <c r="E226" s="28">
        <v>100320377.53999999</v>
      </c>
    </row>
    <row r="227" spans="1:6" x14ac:dyDescent="0.35">
      <c r="A227" s="16" t="s">
        <v>398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399</v>
      </c>
      <c r="B228" s="46">
        <v>4516777.45</v>
      </c>
      <c r="C228" s="43">
        <v>819920.8599999994</v>
      </c>
      <c r="D228" s="46">
        <v>0</v>
      </c>
      <c r="E228" s="28">
        <v>5336698.3099999996</v>
      </c>
    </row>
    <row r="229" spans="1:6" x14ac:dyDescent="0.35">
      <c r="A229" s="16" t="s">
        <v>400</v>
      </c>
      <c r="B229" s="46">
        <v>100098795.87</v>
      </c>
      <c r="C229" s="43">
        <v>6598177.9199999869</v>
      </c>
      <c r="D229" s="46">
        <v>0</v>
      </c>
      <c r="E229" s="28">
        <v>106696973.78999999</v>
      </c>
    </row>
    <row r="230" spans="1:6" x14ac:dyDescent="0.35">
      <c r="A230" s="16" t="s">
        <v>401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402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403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205156433.71000001</v>
      </c>
      <c r="C233" s="235">
        <v>15413638.869999982</v>
      </c>
      <c r="D233" s="28">
        <v>0</v>
      </c>
      <c r="E233" s="28">
        <v>220570072.57999998</v>
      </c>
    </row>
    <row r="234" spans="1:6" x14ac:dyDescent="0.35">
      <c r="A234" s="16"/>
      <c r="B234" s="16"/>
      <c r="C234" s="23"/>
      <c r="D234" s="16"/>
      <c r="E234" s="16"/>
      <c r="F234" s="11">
        <v>119470395.72999996</v>
      </c>
    </row>
    <row r="235" spans="1:6" x14ac:dyDescent="0.35">
      <c r="A235" s="34" t="s">
        <v>405</v>
      </c>
      <c r="B235" s="34"/>
      <c r="C235" s="34"/>
      <c r="D235" s="34"/>
      <c r="E235" s="34"/>
    </row>
    <row r="236" spans="1:6" x14ac:dyDescent="0.35">
      <c r="A236" s="34"/>
      <c r="B236" s="343" t="s">
        <v>406</v>
      </c>
      <c r="C236" s="343"/>
      <c r="D236" s="34"/>
      <c r="E236" s="34"/>
    </row>
    <row r="237" spans="1:6" x14ac:dyDescent="0.35">
      <c r="A237" s="52" t="s">
        <v>406</v>
      </c>
      <c r="B237" s="34"/>
      <c r="C237" s="43">
        <v>-37775</v>
      </c>
      <c r="D237" s="36">
        <v>-37775</v>
      </c>
      <c r="E237" s="34"/>
    </row>
    <row r="238" spans="1:6" x14ac:dyDescent="0.35">
      <c r="A238" s="41" t="s">
        <v>407</v>
      </c>
      <c r="B238" s="41"/>
      <c r="C238" s="41"/>
      <c r="D238" s="41"/>
      <c r="E238" s="41"/>
    </row>
    <row r="239" spans="1:6" x14ac:dyDescent="0.35">
      <c r="A239" s="16" t="s">
        <v>408</v>
      </c>
      <c r="B239" s="42" t="s">
        <v>300</v>
      </c>
      <c r="C239" s="43">
        <v>792062673</v>
      </c>
      <c r="D239" s="16"/>
      <c r="E239" s="16"/>
    </row>
    <row r="240" spans="1:6" x14ac:dyDescent="0.35">
      <c r="A240" s="16" t="s">
        <v>409</v>
      </c>
      <c r="B240" s="42" t="s">
        <v>300</v>
      </c>
      <c r="C240" s="43">
        <v>170779834</v>
      </c>
      <c r="D240" s="16"/>
      <c r="E240" s="16"/>
    </row>
    <row r="241" spans="1:5" x14ac:dyDescent="0.35">
      <c r="A241" s="16" t="s">
        <v>410</v>
      </c>
      <c r="B241" s="42" t="s">
        <v>300</v>
      </c>
      <c r="C241" s="43">
        <v>5522243</v>
      </c>
      <c r="D241" s="16"/>
      <c r="E241" s="16"/>
    </row>
    <row r="242" spans="1:5" x14ac:dyDescent="0.35">
      <c r="A242" s="16" t="s">
        <v>411</v>
      </c>
      <c r="B242" s="42" t="s">
        <v>300</v>
      </c>
      <c r="C242" s="43">
        <v>40953860</v>
      </c>
      <c r="D242" s="16"/>
      <c r="E242" s="16"/>
    </row>
    <row r="243" spans="1:5" x14ac:dyDescent="0.35">
      <c r="A243" s="16" t="s">
        <v>412</v>
      </c>
      <c r="B243" s="42" t="s">
        <v>300</v>
      </c>
      <c r="C243" s="43">
        <v>286602101</v>
      </c>
      <c r="D243" s="16"/>
      <c r="E243" s="16"/>
    </row>
    <row r="244" spans="1:5" x14ac:dyDescent="0.35">
      <c r="A244" s="16" t="s">
        <v>413</v>
      </c>
      <c r="B244" s="42" t="s">
        <v>300</v>
      </c>
      <c r="C244" s="43">
        <v>2333284.1299999994</v>
      </c>
      <c r="D244" s="16"/>
      <c r="E244" s="16"/>
    </row>
    <row r="245" spans="1:5" x14ac:dyDescent="0.35">
      <c r="A245" s="16" t="s">
        <v>414</v>
      </c>
      <c r="B245" s="16"/>
      <c r="C245" s="23"/>
      <c r="D245" s="28">
        <v>1298253995.1300001</v>
      </c>
      <c r="E245" s="16"/>
    </row>
    <row r="246" spans="1:5" x14ac:dyDescent="0.35">
      <c r="A246" s="41" t="s">
        <v>415</v>
      </c>
      <c r="B246" s="41"/>
      <c r="C246" s="41"/>
      <c r="D246" s="41"/>
      <c r="E246" s="41"/>
    </row>
    <row r="247" spans="1:5" x14ac:dyDescent="0.35">
      <c r="A247" s="22" t="s">
        <v>416</v>
      </c>
      <c r="B247" s="42" t="s">
        <v>300</v>
      </c>
      <c r="C247" s="43">
        <v>544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417</v>
      </c>
      <c r="B249" s="42" t="s">
        <v>300</v>
      </c>
      <c r="C249" s="43">
        <v>15134854</v>
      </c>
      <c r="D249" s="16"/>
      <c r="E249" s="16"/>
    </row>
    <row r="250" spans="1:5" x14ac:dyDescent="0.35">
      <c r="A250" s="22" t="s">
        <v>418</v>
      </c>
      <c r="B250" s="42" t="s">
        <v>300</v>
      </c>
      <c r="C250" s="43">
        <v>6147514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419</v>
      </c>
      <c r="B252" s="16"/>
      <c r="C252" s="23"/>
      <c r="D252" s="28">
        <v>21282368</v>
      </c>
      <c r="E252" s="16"/>
    </row>
    <row r="253" spans="1:5" x14ac:dyDescent="0.35">
      <c r="A253" s="41" t="s">
        <v>420</v>
      </c>
      <c r="B253" s="41"/>
      <c r="C253" s="41"/>
      <c r="D253" s="41"/>
      <c r="E253" s="41"/>
    </row>
    <row r="254" spans="1:5" x14ac:dyDescent="0.35">
      <c r="A254" s="16" t="s">
        <v>421</v>
      </c>
      <c r="B254" s="42" t="s">
        <v>300</v>
      </c>
      <c r="C254" s="43">
        <v>0</v>
      </c>
      <c r="D254" s="16"/>
      <c r="E254" s="16"/>
    </row>
    <row r="255" spans="1:5" x14ac:dyDescent="0.35">
      <c r="A255" s="16" t="s">
        <v>420</v>
      </c>
      <c r="B255" s="42" t="s">
        <v>300</v>
      </c>
      <c r="C255" s="43">
        <v>0</v>
      </c>
      <c r="D255" s="16"/>
      <c r="E255" s="16"/>
    </row>
    <row r="256" spans="1:5" x14ac:dyDescent="0.35">
      <c r="A256" s="16" t="s">
        <v>422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423</v>
      </c>
      <c r="B258" s="16"/>
      <c r="C258" s="23"/>
      <c r="D258" s="28">
        <v>1319498588.1300001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424</v>
      </c>
      <c r="B264" s="34"/>
      <c r="C264" s="34"/>
      <c r="D264" s="34"/>
      <c r="E264" s="34"/>
    </row>
    <row r="265" spans="1:5" x14ac:dyDescent="0.35">
      <c r="A265" s="41" t="s">
        <v>425</v>
      </c>
      <c r="B265" s="41"/>
      <c r="C265" s="41"/>
      <c r="D265" s="41"/>
      <c r="E265" s="41"/>
    </row>
    <row r="266" spans="1:5" x14ac:dyDescent="0.35">
      <c r="A266" s="16" t="s">
        <v>426</v>
      </c>
      <c r="B266" s="42" t="s">
        <v>300</v>
      </c>
      <c r="C266" s="43">
        <v>83668782</v>
      </c>
      <c r="D266" s="16"/>
      <c r="E266" s="16"/>
    </row>
    <row r="267" spans="1:5" x14ac:dyDescent="0.35">
      <c r="A267" s="16" t="s">
        <v>427</v>
      </c>
      <c r="B267" s="42" t="s">
        <v>300</v>
      </c>
      <c r="C267" s="43">
        <v>0</v>
      </c>
      <c r="D267" s="16"/>
      <c r="E267" s="16"/>
    </row>
    <row r="268" spans="1:5" x14ac:dyDescent="0.35">
      <c r="A268" s="16" t="s">
        <v>428</v>
      </c>
      <c r="B268" s="42" t="s">
        <v>300</v>
      </c>
      <c r="C268" s="43">
        <v>297112315</v>
      </c>
      <c r="D268" s="16"/>
      <c r="E268" s="16"/>
    </row>
    <row r="269" spans="1:5" x14ac:dyDescent="0.35">
      <c r="A269" s="16" t="s">
        <v>429</v>
      </c>
      <c r="B269" s="42" t="s">
        <v>300</v>
      </c>
      <c r="C269" s="43">
        <v>218070174</v>
      </c>
      <c r="D269" s="16"/>
      <c r="E269" s="16"/>
    </row>
    <row r="270" spans="1:5" x14ac:dyDescent="0.35">
      <c r="A270" s="16" t="s">
        <v>430</v>
      </c>
      <c r="B270" s="42" t="s">
        <v>300</v>
      </c>
      <c r="C270" s="43">
        <v>0</v>
      </c>
      <c r="D270" s="16"/>
      <c r="E270" s="16"/>
    </row>
    <row r="271" spans="1:5" x14ac:dyDescent="0.35">
      <c r="A271" s="16" t="s">
        <v>431</v>
      </c>
      <c r="B271" s="42" t="s">
        <v>300</v>
      </c>
      <c r="C271" s="43">
        <v>8787120</v>
      </c>
      <c r="D271" s="16"/>
      <c r="E271" s="16"/>
    </row>
    <row r="272" spans="1:5" x14ac:dyDescent="0.35">
      <c r="A272" s="16" t="s">
        <v>432</v>
      </c>
      <c r="B272" s="42" t="s">
        <v>300</v>
      </c>
      <c r="C272" s="43">
        <v>0</v>
      </c>
      <c r="D272" s="16"/>
      <c r="E272" s="16"/>
    </row>
    <row r="273" spans="1:5" x14ac:dyDescent="0.35">
      <c r="A273" s="16" t="s">
        <v>433</v>
      </c>
      <c r="B273" s="42" t="s">
        <v>300</v>
      </c>
      <c r="C273" s="43">
        <v>10537748</v>
      </c>
      <c r="D273" s="16"/>
      <c r="E273" s="16"/>
    </row>
    <row r="274" spans="1:5" x14ac:dyDescent="0.35">
      <c r="A274" s="16" t="s">
        <v>434</v>
      </c>
      <c r="B274" s="42" t="s">
        <v>300</v>
      </c>
      <c r="C274" s="43">
        <v>230458</v>
      </c>
      <c r="D274" s="16"/>
      <c r="E274" s="16"/>
    </row>
    <row r="275" spans="1:5" x14ac:dyDescent="0.35">
      <c r="A275" s="16" t="s">
        <v>435</v>
      </c>
      <c r="B275" s="42" t="s">
        <v>300</v>
      </c>
      <c r="C275" s="43">
        <v>0</v>
      </c>
      <c r="D275" s="16"/>
      <c r="E275" s="16"/>
    </row>
    <row r="276" spans="1:5" x14ac:dyDescent="0.35">
      <c r="A276" s="16" t="s">
        <v>436</v>
      </c>
      <c r="B276" s="16"/>
      <c r="C276" s="23"/>
      <c r="D276" s="28">
        <v>182266249</v>
      </c>
      <c r="E276" s="16"/>
    </row>
    <row r="277" spans="1:5" x14ac:dyDescent="0.35">
      <c r="A277" s="41" t="s">
        <v>437</v>
      </c>
      <c r="B277" s="41"/>
      <c r="C277" s="41"/>
      <c r="D277" s="41"/>
      <c r="E277" s="41"/>
    </row>
    <row r="278" spans="1:5" x14ac:dyDescent="0.35">
      <c r="A278" s="16" t="s">
        <v>426</v>
      </c>
      <c r="B278" s="42" t="s">
        <v>300</v>
      </c>
      <c r="C278" s="43">
        <v>0</v>
      </c>
      <c r="D278" s="16"/>
      <c r="E278" s="16"/>
    </row>
    <row r="279" spans="1:5" x14ac:dyDescent="0.35">
      <c r="A279" s="16" t="s">
        <v>427</v>
      </c>
      <c r="B279" s="42" t="s">
        <v>300</v>
      </c>
      <c r="C279" s="43">
        <v>0</v>
      </c>
      <c r="D279" s="16"/>
      <c r="E279" s="16"/>
    </row>
    <row r="280" spans="1:5" x14ac:dyDescent="0.35">
      <c r="A280" s="16" t="s">
        <v>438</v>
      </c>
      <c r="B280" s="42" t="s">
        <v>300</v>
      </c>
      <c r="C280" s="43">
        <v>0</v>
      </c>
      <c r="D280" s="16"/>
      <c r="E280" s="16"/>
    </row>
    <row r="281" spans="1:5" x14ac:dyDescent="0.35">
      <c r="A281" s="16" t="s">
        <v>439</v>
      </c>
      <c r="B281" s="16"/>
      <c r="C281" s="23"/>
      <c r="D281" s="28">
        <v>0</v>
      </c>
      <c r="E281" s="16"/>
    </row>
    <row r="282" spans="1:5" x14ac:dyDescent="0.35">
      <c r="A282" s="41" t="s">
        <v>440</v>
      </c>
      <c r="B282" s="41"/>
      <c r="C282" s="41"/>
      <c r="D282" s="41"/>
      <c r="E282" s="41"/>
    </row>
    <row r="283" spans="1:5" x14ac:dyDescent="0.35">
      <c r="A283" s="16" t="s">
        <v>395</v>
      </c>
      <c r="B283" s="42" t="s">
        <v>300</v>
      </c>
      <c r="C283" s="43">
        <v>37000000</v>
      </c>
      <c r="D283" s="16"/>
      <c r="E283" s="16"/>
    </row>
    <row r="284" spans="1:5" x14ac:dyDescent="0.35">
      <c r="A284" s="16" t="s">
        <v>396</v>
      </c>
      <c r="B284" s="42" t="s">
        <v>300</v>
      </c>
      <c r="C284" s="43">
        <v>8368987</v>
      </c>
      <c r="D284" s="16"/>
      <c r="E284" s="16"/>
    </row>
    <row r="285" spans="1:5" x14ac:dyDescent="0.35">
      <c r="A285" s="16" t="s">
        <v>397</v>
      </c>
      <c r="B285" s="42" t="s">
        <v>300</v>
      </c>
      <c r="C285" s="43">
        <v>152736527</v>
      </c>
      <c r="D285" s="16"/>
      <c r="E285" s="16"/>
    </row>
    <row r="286" spans="1:5" x14ac:dyDescent="0.35">
      <c r="A286" s="16" t="s">
        <v>441</v>
      </c>
      <c r="B286" s="42" t="s">
        <v>300</v>
      </c>
      <c r="C286" s="43">
        <v>0</v>
      </c>
      <c r="D286" s="16"/>
      <c r="E286" s="16"/>
    </row>
    <row r="287" spans="1:5" x14ac:dyDescent="0.35">
      <c r="A287" s="16" t="s">
        <v>442</v>
      </c>
      <c r="B287" s="42" t="s">
        <v>300</v>
      </c>
      <c r="C287" s="43">
        <v>10786839</v>
      </c>
      <c r="D287" s="16"/>
      <c r="E287" s="16"/>
    </row>
    <row r="288" spans="1:5" x14ac:dyDescent="0.35">
      <c r="A288" s="16" t="s">
        <v>443</v>
      </c>
      <c r="B288" s="42" t="s">
        <v>300</v>
      </c>
      <c r="C288" s="43">
        <v>123405301</v>
      </c>
      <c r="D288" s="16"/>
      <c r="E288" s="16"/>
    </row>
    <row r="289" spans="1:5" x14ac:dyDescent="0.35">
      <c r="A289" s="16" t="s">
        <v>402</v>
      </c>
      <c r="B289" s="42" t="s">
        <v>300</v>
      </c>
      <c r="C289" s="43">
        <v>0</v>
      </c>
      <c r="D289" s="16"/>
      <c r="E289" s="16"/>
    </row>
    <row r="290" spans="1:5" x14ac:dyDescent="0.35">
      <c r="A290" s="16" t="s">
        <v>403</v>
      </c>
      <c r="B290" s="42" t="s">
        <v>300</v>
      </c>
      <c r="C290" s="43">
        <v>7389415</v>
      </c>
      <c r="D290" s="16"/>
      <c r="E290" s="16"/>
    </row>
    <row r="291" spans="1:5" x14ac:dyDescent="0.35">
      <c r="A291" s="16" t="s">
        <v>444</v>
      </c>
      <c r="B291" s="16"/>
      <c r="C291" s="23"/>
      <c r="D291" s="28">
        <v>339687069</v>
      </c>
      <c r="E291" s="16"/>
    </row>
    <row r="292" spans="1:5" x14ac:dyDescent="0.35">
      <c r="A292" s="16" t="s">
        <v>445</v>
      </c>
      <c r="B292" s="42" t="s">
        <v>300</v>
      </c>
      <c r="C292" s="43">
        <v>220570073</v>
      </c>
      <c r="D292" s="16"/>
      <c r="E292" s="16"/>
    </row>
    <row r="293" spans="1:5" x14ac:dyDescent="0.35">
      <c r="A293" s="16" t="s">
        <v>446</v>
      </c>
      <c r="B293" s="16"/>
      <c r="C293" s="23"/>
      <c r="D293" s="28">
        <v>119116996</v>
      </c>
      <c r="E293" s="16"/>
    </row>
    <row r="294" spans="1:5" x14ac:dyDescent="0.35">
      <c r="A294" s="41" t="s">
        <v>447</v>
      </c>
      <c r="B294" s="41"/>
      <c r="C294" s="41"/>
      <c r="D294" s="41"/>
      <c r="E294" s="41"/>
    </row>
    <row r="295" spans="1:5" x14ac:dyDescent="0.35">
      <c r="A295" s="16" t="s">
        <v>448</v>
      </c>
      <c r="B295" s="42" t="s">
        <v>300</v>
      </c>
      <c r="C295" s="43">
        <v>0</v>
      </c>
      <c r="D295" s="16"/>
      <c r="E295" s="16"/>
    </row>
    <row r="296" spans="1:5" x14ac:dyDescent="0.35">
      <c r="A296" s="16" t="s">
        <v>449</v>
      </c>
      <c r="B296" s="42" t="s">
        <v>300</v>
      </c>
      <c r="C296" s="43">
        <v>0</v>
      </c>
      <c r="D296" s="16"/>
      <c r="E296" s="16"/>
    </row>
    <row r="297" spans="1:5" x14ac:dyDescent="0.35">
      <c r="A297" s="16" t="s">
        <v>450</v>
      </c>
      <c r="B297" s="42" t="s">
        <v>300</v>
      </c>
      <c r="C297" s="43">
        <v>0</v>
      </c>
      <c r="D297" s="16"/>
      <c r="E297" s="16"/>
    </row>
    <row r="298" spans="1:5" x14ac:dyDescent="0.35">
      <c r="A298" s="16" t="s">
        <v>438</v>
      </c>
      <c r="B298" s="42" t="s">
        <v>300</v>
      </c>
      <c r="C298" s="43">
        <v>33243932</v>
      </c>
      <c r="D298" s="16"/>
      <c r="E298" s="16"/>
    </row>
    <row r="299" spans="1:5" x14ac:dyDescent="0.35">
      <c r="A299" s="16" t="s">
        <v>451</v>
      </c>
      <c r="B299" s="16"/>
      <c r="C299" s="23"/>
      <c r="D299" s="28">
        <v>33243932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452</v>
      </c>
      <c r="B301" s="41"/>
      <c r="C301" s="41"/>
      <c r="D301" s="41"/>
      <c r="E301" s="41"/>
    </row>
    <row r="302" spans="1:5" x14ac:dyDescent="0.35">
      <c r="A302" s="16" t="s">
        <v>453</v>
      </c>
      <c r="B302" s="42" t="s">
        <v>300</v>
      </c>
      <c r="C302" s="43">
        <v>0</v>
      </c>
      <c r="D302" s="16"/>
      <c r="E302" s="16"/>
    </row>
    <row r="303" spans="1:5" x14ac:dyDescent="0.35">
      <c r="A303" s="16" t="s">
        <v>454</v>
      </c>
      <c r="B303" s="42" t="s">
        <v>300</v>
      </c>
      <c r="C303" s="43">
        <v>0</v>
      </c>
      <c r="D303" s="16"/>
      <c r="E303" s="16"/>
    </row>
    <row r="304" spans="1:5" x14ac:dyDescent="0.35">
      <c r="A304" s="16" t="s">
        <v>455</v>
      </c>
      <c r="B304" s="42" t="s">
        <v>300</v>
      </c>
      <c r="C304" s="43">
        <v>0</v>
      </c>
      <c r="D304" s="16"/>
      <c r="E304" s="16"/>
    </row>
    <row r="305" spans="1:6" x14ac:dyDescent="0.35">
      <c r="A305" s="16" t="s">
        <v>456</v>
      </c>
      <c r="B305" s="42" t="s">
        <v>300</v>
      </c>
      <c r="C305" s="43">
        <v>0</v>
      </c>
      <c r="D305" s="16"/>
      <c r="E305" s="16"/>
    </row>
    <row r="306" spans="1:6" x14ac:dyDescent="0.35">
      <c r="A306" s="16" t="s">
        <v>457</v>
      </c>
      <c r="B306" s="16"/>
      <c r="C306" s="23"/>
      <c r="D306" s="28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458</v>
      </c>
      <c r="B308" s="16"/>
      <c r="C308" s="23"/>
      <c r="D308" s="28">
        <v>334627177</v>
      </c>
      <c r="E308" s="16"/>
    </row>
    <row r="309" spans="1:6" x14ac:dyDescent="0.35">
      <c r="A309" s="16"/>
      <c r="B309" s="16"/>
      <c r="C309" s="23"/>
      <c r="D309" s="16"/>
      <c r="E309" s="16"/>
      <c r="F309" s="11">
        <v>334627177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459</v>
      </c>
      <c r="B312" s="34"/>
      <c r="C312" s="34"/>
      <c r="D312" s="34"/>
      <c r="E312" s="34"/>
    </row>
    <row r="313" spans="1:6" x14ac:dyDescent="0.35">
      <c r="A313" s="41" t="s">
        <v>460</v>
      </c>
      <c r="B313" s="41"/>
      <c r="C313" s="41"/>
      <c r="D313" s="41"/>
      <c r="E313" s="41"/>
    </row>
    <row r="314" spans="1:6" x14ac:dyDescent="0.35">
      <c r="A314" s="16" t="s">
        <v>461</v>
      </c>
      <c r="B314" s="42" t="s">
        <v>300</v>
      </c>
      <c r="C314" s="43">
        <v>0</v>
      </c>
      <c r="D314" s="16"/>
      <c r="E314" s="16"/>
    </row>
    <row r="315" spans="1:6" x14ac:dyDescent="0.35">
      <c r="A315" s="16" t="s">
        <v>462</v>
      </c>
      <c r="B315" s="42" t="s">
        <v>300</v>
      </c>
      <c r="C315" s="43">
        <v>20325078</v>
      </c>
      <c r="D315" s="16"/>
      <c r="E315" s="16"/>
    </row>
    <row r="316" spans="1:6" x14ac:dyDescent="0.35">
      <c r="A316" s="16" t="s">
        <v>463</v>
      </c>
      <c r="B316" s="42" t="s">
        <v>300</v>
      </c>
      <c r="C316" s="43">
        <v>1407984</v>
      </c>
      <c r="D316" s="16"/>
      <c r="E316" s="16"/>
    </row>
    <row r="317" spans="1:6" x14ac:dyDescent="0.35">
      <c r="A317" s="16" t="s">
        <v>464</v>
      </c>
      <c r="B317" s="42" t="s">
        <v>300</v>
      </c>
      <c r="C317" s="43">
        <v>3597034</v>
      </c>
      <c r="D317" s="16"/>
      <c r="E317" s="16"/>
    </row>
    <row r="318" spans="1:6" x14ac:dyDescent="0.35">
      <c r="A318" s="16" t="s">
        <v>465</v>
      </c>
      <c r="B318" s="42" t="s">
        <v>300</v>
      </c>
      <c r="C318" s="43">
        <v>0</v>
      </c>
      <c r="D318" s="16"/>
      <c r="E318" s="16"/>
    </row>
    <row r="319" spans="1:6" x14ac:dyDescent="0.35">
      <c r="A319" s="16" t="s">
        <v>466</v>
      </c>
      <c r="B319" s="42" t="s">
        <v>300</v>
      </c>
      <c r="C319" s="43">
        <v>344669</v>
      </c>
      <c r="D319" s="16"/>
      <c r="E319" s="16"/>
    </row>
    <row r="320" spans="1:6" x14ac:dyDescent="0.35">
      <c r="A320" s="16" t="s">
        <v>467</v>
      </c>
      <c r="B320" s="42" t="s">
        <v>300</v>
      </c>
      <c r="C320" s="43">
        <v>0</v>
      </c>
      <c r="D320" s="16"/>
      <c r="E320" s="16"/>
    </row>
    <row r="321" spans="1:5" x14ac:dyDescent="0.35">
      <c r="A321" s="16" t="s">
        <v>468</v>
      </c>
      <c r="B321" s="42" t="s">
        <v>300</v>
      </c>
      <c r="C321" s="43">
        <v>0</v>
      </c>
      <c r="D321" s="16"/>
      <c r="E321" s="16"/>
    </row>
    <row r="322" spans="1:5" x14ac:dyDescent="0.35">
      <c r="A322" s="16" t="s">
        <v>469</v>
      </c>
      <c r="B322" s="42" t="s">
        <v>300</v>
      </c>
      <c r="C322" s="43">
        <v>3751071</v>
      </c>
      <c r="D322" s="16"/>
      <c r="E322" s="16"/>
    </row>
    <row r="323" spans="1:5" x14ac:dyDescent="0.35">
      <c r="A323" s="16" t="s">
        <v>470</v>
      </c>
      <c r="B323" s="42" t="s">
        <v>300</v>
      </c>
      <c r="C323" s="43">
        <v>0</v>
      </c>
      <c r="D323" s="16"/>
      <c r="E323" s="16"/>
    </row>
    <row r="324" spans="1:5" x14ac:dyDescent="0.35">
      <c r="A324" s="16" t="s">
        <v>471</v>
      </c>
      <c r="B324" s="16"/>
      <c r="C324" s="23"/>
      <c r="D324" s="28">
        <v>29425836</v>
      </c>
      <c r="E324" s="16"/>
    </row>
    <row r="325" spans="1:5" x14ac:dyDescent="0.35">
      <c r="A325" s="41" t="s">
        <v>472</v>
      </c>
      <c r="B325" s="41"/>
      <c r="C325" s="41"/>
      <c r="D325" s="41"/>
      <c r="E325" s="41"/>
    </row>
    <row r="326" spans="1:5" x14ac:dyDescent="0.35">
      <c r="A326" s="16" t="s">
        <v>473</v>
      </c>
      <c r="B326" s="42" t="s">
        <v>300</v>
      </c>
      <c r="C326" s="43">
        <v>0</v>
      </c>
      <c r="D326" s="16"/>
      <c r="E326" s="16"/>
    </row>
    <row r="327" spans="1:5" x14ac:dyDescent="0.35">
      <c r="A327" s="16" t="s">
        <v>474</v>
      </c>
      <c r="B327" s="42" t="s">
        <v>300</v>
      </c>
      <c r="C327" s="43">
        <v>0</v>
      </c>
      <c r="D327" s="16"/>
      <c r="E327" s="16"/>
    </row>
    <row r="328" spans="1:5" x14ac:dyDescent="0.35">
      <c r="A328" s="16" t="s">
        <v>475</v>
      </c>
      <c r="B328" s="42" t="s">
        <v>300</v>
      </c>
      <c r="C328" s="43">
        <v>0</v>
      </c>
      <c r="D328" s="16"/>
      <c r="E328" s="16"/>
    </row>
    <row r="329" spans="1:5" x14ac:dyDescent="0.35">
      <c r="A329" s="16" t="s">
        <v>476</v>
      </c>
      <c r="B329" s="16"/>
      <c r="C329" s="23"/>
      <c r="D329" s="28">
        <v>0</v>
      </c>
      <c r="E329" s="16"/>
    </row>
    <row r="330" spans="1:5" x14ac:dyDescent="0.35">
      <c r="A330" s="41" t="s">
        <v>477</v>
      </c>
      <c r="B330" s="41"/>
      <c r="C330" s="41"/>
      <c r="D330" s="41"/>
      <c r="E330" s="41"/>
    </row>
    <row r="331" spans="1:5" x14ac:dyDescent="0.35">
      <c r="A331" s="16" t="s">
        <v>478</v>
      </c>
      <c r="B331" s="42" t="s">
        <v>300</v>
      </c>
      <c r="C331" s="43">
        <v>0</v>
      </c>
      <c r="D331" s="16"/>
      <c r="E331" s="16"/>
    </row>
    <row r="332" spans="1:5" x14ac:dyDescent="0.35">
      <c r="A332" s="16" t="s">
        <v>479</v>
      </c>
      <c r="B332" s="42" t="s">
        <v>300</v>
      </c>
      <c r="C332" s="43">
        <v>0</v>
      </c>
      <c r="D332" s="16"/>
      <c r="E332" s="16"/>
    </row>
    <row r="333" spans="1:5" x14ac:dyDescent="0.35">
      <c r="A333" s="16" t="s">
        <v>480</v>
      </c>
      <c r="B333" s="42" t="s">
        <v>300</v>
      </c>
      <c r="C333" s="43">
        <v>0</v>
      </c>
      <c r="D333" s="16"/>
      <c r="E333" s="16"/>
    </row>
    <row r="334" spans="1:5" x14ac:dyDescent="0.35">
      <c r="A334" s="22" t="s">
        <v>481</v>
      </c>
      <c r="B334" s="42" t="s">
        <v>300</v>
      </c>
      <c r="C334" s="43">
        <v>4739090</v>
      </c>
      <c r="D334" s="16"/>
      <c r="E334" s="16"/>
    </row>
    <row r="335" spans="1:5" x14ac:dyDescent="0.35">
      <c r="A335" s="16" t="s">
        <v>482</v>
      </c>
      <c r="B335" s="42" t="s">
        <v>300</v>
      </c>
      <c r="C335" s="43">
        <v>1244279</v>
      </c>
      <c r="D335" s="16"/>
      <c r="E335" s="16"/>
    </row>
    <row r="336" spans="1:5" x14ac:dyDescent="0.35">
      <c r="A336" s="22" t="s">
        <v>483</v>
      </c>
      <c r="B336" s="42" t="s">
        <v>300</v>
      </c>
      <c r="C336" s="43">
        <v>0</v>
      </c>
      <c r="D336" s="16"/>
      <c r="E336" s="16"/>
    </row>
    <row r="337" spans="1:5" x14ac:dyDescent="0.35">
      <c r="A337" s="22" t="s">
        <v>484</v>
      </c>
      <c r="B337" s="42" t="s">
        <v>300</v>
      </c>
      <c r="C337" s="281">
        <v>0</v>
      </c>
      <c r="D337" s="16"/>
      <c r="E337" s="16"/>
    </row>
    <row r="338" spans="1:5" x14ac:dyDescent="0.35">
      <c r="A338" s="16" t="s">
        <v>485</v>
      </c>
      <c r="B338" s="42" t="s">
        <v>300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486</v>
      </c>
      <c r="B340" s="16"/>
      <c r="C340" s="23"/>
      <c r="D340" s="28">
        <v>0</v>
      </c>
      <c r="E340" s="16"/>
    </row>
    <row r="341" spans="1:5" x14ac:dyDescent="0.35">
      <c r="A341" s="16" t="s">
        <v>487</v>
      </c>
      <c r="B341" s="16"/>
      <c r="C341" s="23"/>
      <c r="D341" s="28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488</v>
      </c>
      <c r="B343" s="42" t="s">
        <v>300</v>
      </c>
      <c r="C343" s="257">
        <v>225771786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489</v>
      </c>
      <c r="B345" s="42" t="s">
        <v>300</v>
      </c>
      <c r="C345" s="213">
        <v>0</v>
      </c>
      <c r="D345" s="16"/>
      <c r="E345" s="16"/>
    </row>
    <row r="346" spans="1:5" x14ac:dyDescent="0.35">
      <c r="A346" s="16" t="s">
        <v>490</v>
      </c>
      <c r="B346" s="42" t="s">
        <v>300</v>
      </c>
      <c r="C346" s="213">
        <v>0</v>
      </c>
      <c r="D346" s="16"/>
      <c r="E346" s="16"/>
    </row>
    <row r="347" spans="1:5" x14ac:dyDescent="0.35">
      <c r="A347" s="16" t="s">
        <v>491</v>
      </c>
      <c r="B347" s="42" t="s">
        <v>300</v>
      </c>
      <c r="C347" s="213">
        <v>0</v>
      </c>
      <c r="D347" s="16"/>
      <c r="E347" s="16"/>
    </row>
    <row r="348" spans="1:5" x14ac:dyDescent="0.35">
      <c r="A348" s="16" t="s">
        <v>492</v>
      </c>
      <c r="B348" s="42" t="s">
        <v>300</v>
      </c>
      <c r="C348" s="213">
        <v>0</v>
      </c>
      <c r="D348" s="16"/>
      <c r="E348" s="16"/>
    </row>
    <row r="349" spans="1:5" x14ac:dyDescent="0.35">
      <c r="A349" s="16" t="s">
        <v>493</v>
      </c>
      <c r="B349" s="42" t="s">
        <v>300</v>
      </c>
      <c r="C349" s="213">
        <v>0</v>
      </c>
      <c r="D349" s="16"/>
      <c r="E349" s="16"/>
    </row>
    <row r="350" spans="1:5" x14ac:dyDescent="0.35">
      <c r="A350" s="16" t="s">
        <v>494</v>
      </c>
      <c r="B350" s="16"/>
      <c r="C350" s="23"/>
      <c r="D350" s="28">
        <v>262990680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495</v>
      </c>
      <c r="B352" s="16"/>
      <c r="C352" s="23"/>
      <c r="D352" s="28">
        <v>334627177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496</v>
      </c>
      <c r="B356" s="34"/>
      <c r="C356" s="34"/>
      <c r="D356" s="34"/>
      <c r="E356" s="34"/>
    </row>
    <row r="357" spans="1:5" x14ac:dyDescent="0.35">
      <c r="A357" s="41" t="s">
        <v>497</v>
      </c>
      <c r="B357" s="41"/>
      <c r="C357" s="41"/>
      <c r="D357" s="41"/>
      <c r="E357" s="41"/>
    </row>
    <row r="358" spans="1:5" x14ac:dyDescent="0.35">
      <c r="A358" s="16" t="s">
        <v>498</v>
      </c>
      <c r="B358" s="42" t="s">
        <v>300</v>
      </c>
      <c r="C358" s="213">
        <v>1354014339</v>
      </c>
      <c r="D358" s="16"/>
      <c r="E358" s="16"/>
    </row>
    <row r="359" spans="1:5" x14ac:dyDescent="0.35">
      <c r="A359" s="16" t="s">
        <v>499</v>
      </c>
      <c r="B359" s="42" t="s">
        <v>300</v>
      </c>
      <c r="C359" s="213">
        <v>428842683</v>
      </c>
      <c r="D359" s="16"/>
      <c r="E359" s="16"/>
    </row>
    <row r="360" spans="1:5" x14ac:dyDescent="0.35">
      <c r="A360" s="16" t="s">
        <v>500</v>
      </c>
      <c r="B360" s="16"/>
      <c r="C360" s="23"/>
      <c r="D360" s="28">
        <v>1782857022</v>
      </c>
      <c r="E360" s="16"/>
    </row>
    <row r="361" spans="1:5" x14ac:dyDescent="0.35">
      <c r="A361" s="41" t="s">
        <v>501</v>
      </c>
      <c r="B361" s="41"/>
      <c r="C361" s="41"/>
      <c r="D361" s="41"/>
      <c r="E361" s="41"/>
    </row>
    <row r="362" spans="1:5" x14ac:dyDescent="0.35">
      <c r="A362" s="16" t="s">
        <v>406</v>
      </c>
      <c r="B362" s="41"/>
      <c r="C362" s="43">
        <v>-37775</v>
      </c>
      <c r="D362" s="16"/>
      <c r="E362" s="41"/>
    </row>
    <row r="363" spans="1:5" x14ac:dyDescent="0.35">
      <c r="A363" s="16" t="s">
        <v>502</v>
      </c>
      <c r="B363" s="42" t="s">
        <v>300</v>
      </c>
      <c r="C363" s="43">
        <v>1298253995.1300001</v>
      </c>
      <c r="D363" s="16"/>
      <c r="E363" s="16"/>
    </row>
    <row r="364" spans="1:5" x14ac:dyDescent="0.35">
      <c r="A364" s="16" t="s">
        <v>503</v>
      </c>
      <c r="B364" s="42" t="s">
        <v>300</v>
      </c>
      <c r="C364" s="43">
        <v>21282369</v>
      </c>
      <c r="D364" s="16"/>
      <c r="E364" s="16"/>
    </row>
    <row r="365" spans="1:5" x14ac:dyDescent="0.35">
      <c r="A365" s="16" t="s">
        <v>504</v>
      </c>
      <c r="B365" s="42" t="s">
        <v>300</v>
      </c>
      <c r="C365" s="43">
        <v>0</v>
      </c>
      <c r="D365" s="16"/>
      <c r="E365" s="16"/>
    </row>
    <row r="366" spans="1:5" x14ac:dyDescent="0.35">
      <c r="A366" s="16" t="s">
        <v>423</v>
      </c>
      <c r="B366" s="16"/>
      <c r="C366" s="23"/>
      <c r="D366" s="28">
        <v>1319498589.1300001</v>
      </c>
      <c r="E366" s="16"/>
    </row>
    <row r="367" spans="1:5" x14ac:dyDescent="0.35">
      <c r="A367" s="16" t="s">
        <v>505</v>
      </c>
      <c r="B367" s="16"/>
      <c r="C367" s="23"/>
      <c r="D367" s="28">
        <v>463358432.86999989</v>
      </c>
      <c r="E367" s="16"/>
    </row>
    <row r="368" spans="1:5" x14ac:dyDescent="0.35">
      <c r="A368" s="54" t="s">
        <v>506</v>
      </c>
      <c r="B368" s="41"/>
      <c r="C368" s="41"/>
      <c r="D368" s="41"/>
      <c r="E368" s="41"/>
    </row>
    <row r="369" spans="1:6" x14ac:dyDescent="0.35">
      <c r="A369" s="28" t="s">
        <v>507</v>
      </c>
      <c r="B369" s="16"/>
      <c r="C369" s="16"/>
      <c r="D369" s="16"/>
      <c r="E369" s="16"/>
    </row>
    <row r="370" spans="1:6" x14ac:dyDescent="0.35">
      <c r="A370" s="55" t="s">
        <v>508</v>
      </c>
      <c r="B370" s="36" t="s">
        <v>300</v>
      </c>
      <c r="C370" s="238">
        <v>0</v>
      </c>
      <c r="D370" s="28">
        <v>0</v>
      </c>
      <c r="E370" s="28"/>
    </row>
    <row r="371" spans="1:6" x14ac:dyDescent="0.35">
      <c r="A371" s="55" t="s">
        <v>509</v>
      </c>
      <c r="B371" s="36" t="s">
        <v>300</v>
      </c>
      <c r="C371" s="238">
        <v>0</v>
      </c>
      <c r="D371" s="28">
        <v>0</v>
      </c>
      <c r="E371" s="28"/>
    </row>
    <row r="372" spans="1:6" x14ac:dyDescent="0.35">
      <c r="A372" s="55" t="s">
        <v>510</v>
      </c>
      <c r="B372" s="36" t="s">
        <v>300</v>
      </c>
      <c r="C372" s="238">
        <v>0</v>
      </c>
      <c r="D372" s="28">
        <v>0</v>
      </c>
      <c r="E372" s="28"/>
    </row>
    <row r="373" spans="1:6" x14ac:dyDescent="0.35">
      <c r="A373" s="55" t="s">
        <v>511</v>
      </c>
      <c r="B373" s="36" t="s">
        <v>300</v>
      </c>
      <c r="C373" s="238">
        <v>0</v>
      </c>
      <c r="D373" s="28">
        <v>0</v>
      </c>
      <c r="E373" s="28"/>
    </row>
    <row r="374" spans="1:6" x14ac:dyDescent="0.35">
      <c r="A374" s="55" t="s">
        <v>512</v>
      </c>
      <c r="B374" s="36" t="s">
        <v>300</v>
      </c>
      <c r="C374" s="238">
        <v>0</v>
      </c>
      <c r="D374" s="28">
        <v>0</v>
      </c>
      <c r="E374" s="28"/>
    </row>
    <row r="375" spans="1:6" x14ac:dyDescent="0.35">
      <c r="A375" s="55" t="s">
        <v>513</v>
      </c>
      <c r="B375" s="36" t="s">
        <v>300</v>
      </c>
      <c r="C375" s="238">
        <v>0</v>
      </c>
      <c r="D375" s="28">
        <v>0</v>
      </c>
      <c r="E375" s="28"/>
    </row>
    <row r="376" spans="1:6" x14ac:dyDescent="0.35">
      <c r="A376" s="55" t="s">
        <v>514</v>
      </c>
      <c r="B376" s="36" t="s">
        <v>300</v>
      </c>
      <c r="C376" s="238">
        <v>0</v>
      </c>
      <c r="D376" s="28">
        <v>0</v>
      </c>
      <c r="E376" s="28"/>
    </row>
    <row r="377" spans="1:6" x14ac:dyDescent="0.35">
      <c r="A377" s="55" t="s">
        <v>515</v>
      </c>
      <c r="B377" s="36" t="s">
        <v>300</v>
      </c>
      <c r="C377" s="238">
        <v>0</v>
      </c>
      <c r="D377" s="28">
        <v>0</v>
      </c>
      <c r="E377" s="28"/>
    </row>
    <row r="378" spans="1:6" x14ac:dyDescent="0.35">
      <c r="A378" s="55" t="s">
        <v>516</v>
      </c>
      <c r="B378" s="36" t="s">
        <v>300</v>
      </c>
      <c r="C378" s="238">
        <v>0</v>
      </c>
      <c r="D378" s="28">
        <v>0</v>
      </c>
      <c r="E378" s="28"/>
    </row>
    <row r="379" spans="1:6" x14ac:dyDescent="0.35">
      <c r="A379" s="55" t="s">
        <v>517</v>
      </c>
      <c r="B379" s="36" t="s">
        <v>300</v>
      </c>
      <c r="C379" s="238">
        <v>0</v>
      </c>
      <c r="D379" s="28">
        <v>0</v>
      </c>
      <c r="E379" s="28"/>
    </row>
    <row r="380" spans="1:6" x14ac:dyDescent="0.35">
      <c r="A380" s="55" t="s">
        <v>518</v>
      </c>
      <c r="B380" s="36" t="s">
        <v>300</v>
      </c>
      <c r="C380" s="214">
        <v>16967277</v>
      </c>
      <c r="D380" s="28">
        <v>0</v>
      </c>
      <c r="E380" s="215" t="s">
        <v>1059</v>
      </c>
      <c r="F380" s="56"/>
    </row>
    <row r="381" spans="1:6" x14ac:dyDescent="0.35">
      <c r="A381" s="57" t="s">
        <v>519</v>
      </c>
      <c r="B381" s="42"/>
      <c r="C381" s="42"/>
      <c r="D381" s="28">
        <v>16967277</v>
      </c>
      <c r="E381" s="28"/>
      <c r="F381" s="56"/>
    </row>
    <row r="382" spans="1:6" x14ac:dyDescent="0.35">
      <c r="A382" s="52" t="s">
        <v>520</v>
      </c>
      <c r="B382" s="42" t="s">
        <v>300</v>
      </c>
      <c r="C382" s="43">
        <v>0</v>
      </c>
      <c r="D382" s="28">
        <v>0</v>
      </c>
      <c r="E382" s="16"/>
    </row>
    <row r="383" spans="1:6" x14ac:dyDescent="0.35">
      <c r="A383" s="16" t="s">
        <v>521</v>
      </c>
      <c r="B383" s="16"/>
      <c r="C383" s="23"/>
      <c r="D383" s="28">
        <v>16967277</v>
      </c>
      <c r="E383" s="16"/>
    </row>
    <row r="384" spans="1:6" x14ac:dyDescent="0.35">
      <c r="A384" s="16" t="s">
        <v>522</v>
      </c>
      <c r="B384" s="16"/>
      <c r="C384" s="23"/>
      <c r="D384" s="28">
        <v>480325709.86999989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523</v>
      </c>
      <c r="B388" s="41"/>
      <c r="C388" s="41"/>
      <c r="D388" s="41"/>
      <c r="E388" s="41"/>
    </row>
    <row r="389" spans="1:5" x14ac:dyDescent="0.35">
      <c r="A389" s="16" t="s">
        <v>524</v>
      </c>
      <c r="B389" s="42" t="s">
        <v>300</v>
      </c>
      <c r="C389" s="43">
        <v>161458832</v>
      </c>
      <c r="D389" s="16"/>
      <c r="E389" s="16"/>
    </row>
    <row r="390" spans="1:5" x14ac:dyDescent="0.35">
      <c r="A390" s="16" t="s">
        <v>11</v>
      </c>
      <c r="B390" s="42" t="s">
        <v>300</v>
      </c>
      <c r="C390" s="43">
        <v>16772634</v>
      </c>
      <c r="D390" s="16"/>
      <c r="E390" s="16"/>
    </row>
    <row r="391" spans="1:5" x14ac:dyDescent="0.35">
      <c r="A391" s="16" t="s">
        <v>265</v>
      </c>
      <c r="B391" s="42" t="s">
        <v>300</v>
      </c>
      <c r="C391" s="43">
        <v>10717274</v>
      </c>
      <c r="D391" s="16"/>
      <c r="E391" s="16"/>
    </row>
    <row r="392" spans="1:5" x14ac:dyDescent="0.35">
      <c r="A392" s="16" t="s">
        <v>525</v>
      </c>
      <c r="B392" s="42" t="s">
        <v>300</v>
      </c>
      <c r="C392" s="43">
        <v>89785544</v>
      </c>
      <c r="D392" s="16"/>
      <c r="E392" s="16"/>
    </row>
    <row r="393" spans="1:5" x14ac:dyDescent="0.35">
      <c r="A393" s="16" t="s">
        <v>526</v>
      </c>
      <c r="B393" s="42" t="s">
        <v>300</v>
      </c>
      <c r="C393" s="43">
        <v>2354794</v>
      </c>
      <c r="D393" s="16"/>
      <c r="E393" s="16"/>
    </row>
    <row r="394" spans="1:5" x14ac:dyDescent="0.35">
      <c r="A394" s="16" t="s">
        <v>527</v>
      </c>
      <c r="B394" s="42" t="s">
        <v>300</v>
      </c>
      <c r="C394" s="43">
        <v>52765947</v>
      </c>
      <c r="D394" s="16"/>
      <c r="E394" s="16"/>
    </row>
    <row r="395" spans="1:5" x14ac:dyDescent="0.35">
      <c r="A395" s="16" t="s">
        <v>16</v>
      </c>
      <c r="B395" s="42" t="s">
        <v>300</v>
      </c>
      <c r="C395" s="43">
        <v>15413834</v>
      </c>
      <c r="D395" s="16"/>
      <c r="E395" s="16"/>
    </row>
    <row r="396" spans="1:5" x14ac:dyDescent="0.35">
      <c r="A396" s="16" t="s">
        <v>528</v>
      </c>
      <c r="B396" s="42" t="s">
        <v>300</v>
      </c>
      <c r="C396" s="43">
        <v>5579572</v>
      </c>
      <c r="D396" s="16"/>
      <c r="E396" s="16"/>
    </row>
    <row r="397" spans="1:5" x14ac:dyDescent="0.35">
      <c r="A397" s="16" t="s">
        <v>529</v>
      </c>
      <c r="B397" s="42" t="s">
        <v>300</v>
      </c>
      <c r="C397" s="43">
        <v>0</v>
      </c>
      <c r="D397" s="16"/>
      <c r="E397" s="16"/>
    </row>
    <row r="398" spans="1:5" x14ac:dyDescent="0.35">
      <c r="A398" s="16" t="s">
        <v>530</v>
      </c>
      <c r="B398" s="42" t="s">
        <v>300</v>
      </c>
      <c r="C398" s="43">
        <v>14231825</v>
      </c>
      <c r="D398" s="16"/>
      <c r="E398" s="16"/>
    </row>
    <row r="399" spans="1:5" x14ac:dyDescent="0.35">
      <c r="A399" s="16" t="s">
        <v>531</v>
      </c>
      <c r="B399" s="42" t="s">
        <v>300</v>
      </c>
      <c r="C399" s="43">
        <v>2808695</v>
      </c>
      <c r="D399" s="16"/>
      <c r="E399" s="16"/>
    </row>
    <row r="400" spans="1:5" x14ac:dyDescent="0.35">
      <c r="A400" s="28" t="s">
        <v>532</v>
      </c>
      <c r="B400" s="16"/>
      <c r="C400" s="16"/>
      <c r="D400" s="16"/>
      <c r="E400" s="16"/>
    </row>
    <row r="401" spans="1:9" x14ac:dyDescent="0.35">
      <c r="A401" s="29" t="s">
        <v>271</v>
      </c>
      <c r="B401" s="36" t="s">
        <v>300</v>
      </c>
      <c r="C401" s="238">
        <v>0</v>
      </c>
      <c r="D401" s="28">
        <v>0</v>
      </c>
      <c r="E401" s="28"/>
    </row>
    <row r="402" spans="1:9" x14ac:dyDescent="0.35">
      <c r="A402" s="29" t="s">
        <v>272</v>
      </c>
      <c r="B402" s="36" t="s">
        <v>300</v>
      </c>
      <c r="C402" s="238">
        <v>0</v>
      </c>
      <c r="D402" s="28">
        <v>0</v>
      </c>
      <c r="E402" s="28"/>
    </row>
    <row r="403" spans="1:9" x14ac:dyDescent="0.35">
      <c r="A403" s="29" t="s">
        <v>533</v>
      </c>
      <c r="B403" s="36" t="s">
        <v>300</v>
      </c>
      <c r="C403" s="238">
        <v>0</v>
      </c>
      <c r="D403" s="28">
        <v>0</v>
      </c>
      <c r="E403" s="28"/>
    </row>
    <row r="404" spans="1:9" x14ac:dyDescent="0.35">
      <c r="A404" s="29" t="s">
        <v>274</v>
      </c>
      <c r="B404" s="36" t="s">
        <v>300</v>
      </c>
      <c r="C404" s="238">
        <v>0</v>
      </c>
      <c r="D404" s="28">
        <v>0</v>
      </c>
      <c r="E404" s="28"/>
    </row>
    <row r="405" spans="1:9" x14ac:dyDescent="0.35">
      <c r="A405" s="29" t="s">
        <v>275</v>
      </c>
      <c r="B405" s="36" t="s">
        <v>300</v>
      </c>
      <c r="C405" s="238">
        <v>0</v>
      </c>
      <c r="D405" s="28">
        <v>0</v>
      </c>
      <c r="E405" s="28"/>
    </row>
    <row r="406" spans="1:9" x14ac:dyDescent="0.35">
      <c r="A406" s="29" t="s">
        <v>276</v>
      </c>
      <c r="B406" s="36" t="s">
        <v>300</v>
      </c>
      <c r="C406" s="238">
        <v>0</v>
      </c>
      <c r="D406" s="28">
        <v>0</v>
      </c>
      <c r="E406" s="28"/>
    </row>
    <row r="407" spans="1:9" x14ac:dyDescent="0.35">
      <c r="A407" s="29" t="s">
        <v>277</v>
      </c>
      <c r="B407" s="36" t="s">
        <v>300</v>
      </c>
      <c r="C407" s="238">
        <v>0</v>
      </c>
      <c r="D407" s="28">
        <v>0</v>
      </c>
      <c r="E407" s="28"/>
    </row>
    <row r="408" spans="1:9" x14ac:dyDescent="0.35">
      <c r="A408" s="29" t="s">
        <v>278</v>
      </c>
      <c r="B408" s="36" t="s">
        <v>300</v>
      </c>
      <c r="C408" s="238">
        <v>0</v>
      </c>
      <c r="D408" s="28">
        <v>0</v>
      </c>
      <c r="E408" s="28"/>
    </row>
    <row r="409" spans="1:9" x14ac:dyDescent="0.35">
      <c r="A409" s="29" t="s">
        <v>279</v>
      </c>
      <c r="B409" s="36" t="s">
        <v>300</v>
      </c>
      <c r="C409" s="238">
        <v>0</v>
      </c>
      <c r="D409" s="28">
        <v>0</v>
      </c>
      <c r="E409" s="28"/>
    </row>
    <row r="410" spans="1:9" x14ac:dyDescent="0.35">
      <c r="A410" s="29" t="s">
        <v>280</v>
      </c>
      <c r="B410" s="36" t="s">
        <v>300</v>
      </c>
      <c r="C410" s="238">
        <v>0</v>
      </c>
      <c r="D410" s="28">
        <v>0</v>
      </c>
      <c r="E410" s="28"/>
    </row>
    <row r="411" spans="1:9" x14ac:dyDescent="0.35">
      <c r="A411" s="29" t="s">
        <v>281</v>
      </c>
      <c r="B411" s="36" t="s">
        <v>300</v>
      </c>
      <c r="C411" s="238">
        <v>0</v>
      </c>
      <c r="D411" s="28">
        <v>0</v>
      </c>
      <c r="E411" s="28"/>
    </row>
    <row r="412" spans="1:9" x14ac:dyDescent="0.35">
      <c r="A412" s="29" t="s">
        <v>282</v>
      </c>
      <c r="B412" s="36" t="s">
        <v>300</v>
      </c>
      <c r="C412" s="238">
        <v>0</v>
      </c>
      <c r="D412" s="28">
        <v>0</v>
      </c>
      <c r="E412" s="28"/>
    </row>
    <row r="413" spans="1:9" x14ac:dyDescent="0.35">
      <c r="A413" s="29" t="s">
        <v>283</v>
      </c>
      <c r="B413" s="36" t="s">
        <v>300</v>
      </c>
      <c r="C413" s="238">
        <v>0</v>
      </c>
      <c r="D413" s="28">
        <v>0</v>
      </c>
      <c r="E413" s="28"/>
    </row>
    <row r="414" spans="1:9" x14ac:dyDescent="0.35">
      <c r="A414" s="29" t="s">
        <v>284</v>
      </c>
      <c r="B414" s="36" t="s">
        <v>300</v>
      </c>
      <c r="C414" s="214">
        <v>161142679</v>
      </c>
      <c r="D414" s="28">
        <v>0</v>
      </c>
      <c r="E414" s="215" t="s">
        <v>1059</v>
      </c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v>161142679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v>533031630</v>
      </c>
      <c r="E416" s="28"/>
    </row>
    <row r="417" spans="1:13" x14ac:dyDescent="0.35">
      <c r="A417" s="28" t="s">
        <v>536</v>
      </c>
      <c r="B417" s="16"/>
      <c r="C417" s="23"/>
      <c r="D417" s="28">
        <v>-52705920.130000114</v>
      </c>
      <c r="E417" s="28"/>
    </row>
    <row r="418" spans="1:13" x14ac:dyDescent="0.35">
      <c r="A418" s="28" t="s">
        <v>537</v>
      </c>
      <c r="B418" s="16"/>
      <c r="C418" s="214">
        <v>3165276</v>
      </c>
      <c r="D418" s="28">
        <v>0</v>
      </c>
      <c r="E418" s="28"/>
    </row>
    <row r="419" spans="1:13" x14ac:dyDescent="0.35">
      <c r="A419" s="55" t="s">
        <v>538</v>
      </c>
      <c r="B419" s="42" t="s">
        <v>300</v>
      </c>
      <c r="C419" s="238">
        <v>0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v>3165276</v>
      </c>
      <c r="E420" s="28"/>
      <c r="F420" s="11">
        <v>356581</v>
      </c>
    </row>
    <row r="421" spans="1:13" x14ac:dyDescent="0.35">
      <c r="A421" s="28" t="s">
        <v>540</v>
      </c>
      <c r="B421" s="16"/>
      <c r="C421" s="23"/>
      <c r="D421" s="28">
        <v>-49540644.130000114</v>
      </c>
      <c r="E421" s="28"/>
      <c r="F421" s="59"/>
    </row>
    <row r="422" spans="1:13" x14ac:dyDescent="0.35">
      <c r="A422" s="28" t="s">
        <v>541</v>
      </c>
      <c r="B422" s="42" t="s">
        <v>300</v>
      </c>
      <c r="C422" s="43">
        <v>0</v>
      </c>
      <c r="D422" s="28">
        <v>0</v>
      </c>
      <c r="E422" s="16"/>
    </row>
    <row r="423" spans="1:13" x14ac:dyDescent="0.35">
      <c r="A423" s="16" t="s">
        <v>542</v>
      </c>
      <c r="B423" s="42" t="s">
        <v>300</v>
      </c>
      <c r="C423" s="43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v>-49540644.130000114</v>
      </c>
      <c r="E424" s="16"/>
    </row>
    <row r="425" spans="1:13" x14ac:dyDescent="0.35">
      <c r="A425" s="16" t="s">
        <v>543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544</v>
      </c>
      <c r="D613" s="227">
        <f>CE91-(BE91+CD91)</f>
        <v>0</v>
      </c>
      <c r="E613" s="229" t="e">
        <f>SUM(C625:D648)+SUM(C669:D714)</f>
        <v>#DIV/0!</v>
      </c>
      <c r="F613" s="229">
        <f>CE65-(AX65+BD65+BE65+BG65+BJ65+BN65+BP65+BQ65+CB65+CC65+CD65)</f>
        <v>111488.45000000019</v>
      </c>
      <c r="G613" s="227">
        <f>CE92-(AX92+AY92+BD92+BE92+BG92+BJ92+BN92+BP92+BQ92+CB92+CC92+CD92)</f>
        <v>46565.010269094149</v>
      </c>
      <c r="H613" s="232">
        <f>CE61-(AX61+AY61+AZ61+BD61+BE61+BG61+BJ61+BN61+BO61+BP61+BQ61+BR61+CB61+CC61+CD61)</f>
        <v>146492460.95000005</v>
      </c>
      <c r="I613" s="227">
        <f>CE93-(AX93+AY93+AZ93+BD93+BE93+BF93+BG93+BJ93+BN93+BO93+BP93+BQ93+BR93+CB93+CC93+CD93)</f>
        <v>0</v>
      </c>
      <c r="J613" s="227">
        <f>CE94-(AX94+AY94+AZ94+BA94+BD94+BE94+BF94+BG94+BJ94+BN94+BO94+BP94+BQ94+BR94+CB94+CC94+CD94)</f>
        <v>334.86507692307686</v>
      </c>
      <c r="K613" s="227">
        <f>CE90-(AW90+AX90+AY90+AZ90+BA90+BB90+BC90+BD90+BE90+BF90+BG90+BH90+BI90+BJ90+BK90+BL90+BM90+BN90+BO90+BP90+BQ90+BR90+BS90+BT90+BU90+BV90+BW90+BX90+CB90+CC90+CD90)</f>
        <v>304352.14999999991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545</v>
      </c>
      <c r="D614" s="228" t="s">
        <v>546</v>
      </c>
      <c r="E614" s="230" t="s">
        <v>547</v>
      </c>
      <c r="F614" s="231" t="s">
        <v>548</v>
      </c>
      <c r="G614" s="228" t="s">
        <v>549</v>
      </c>
      <c r="H614" s="231" t="s">
        <v>550</v>
      </c>
      <c r="I614" s="228" t="s">
        <v>551</v>
      </c>
      <c r="J614" s="228" t="s">
        <v>552</v>
      </c>
      <c r="K614" s="220" t="s">
        <v>553</v>
      </c>
      <c r="L614" s="221" t="s">
        <v>554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555</v>
      </c>
    </row>
    <row r="616" spans="1:14" s="211" customFormat="1" ht="12.65" customHeight="1" x14ac:dyDescent="0.3">
      <c r="A616" s="222"/>
      <c r="B616" s="221" t="s">
        <v>556</v>
      </c>
      <c r="C616" s="227">
        <f>CD70-CD85</f>
        <v>-17040519.32</v>
      </c>
      <c r="D616" s="227">
        <f>SUM(C615:C616)</f>
        <v>-17040519.32</v>
      </c>
      <c r="E616" s="229"/>
      <c r="F616" s="229"/>
      <c r="G616" s="227"/>
      <c r="H616" s="229"/>
      <c r="I616" s="227"/>
      <c r="J616" s="227"/>
      <c r="N616" s="223" t="s">
        <v>557</v>
      </c>
    </row>
    <row r="617" spans="1:14" s="211" customFormat="1" ht="12.65" customHeight="1" x14ac:dyDescent="0.3">
      <c r="A617" s="222">
        <v>8310</v>
      </c>
      <c r="B617" s="226" t="s">
        <v>558</v>
      </c>
      <c r="C617" s="227" t="str">
        <f>AX86</f>
        <v>x</v>
      </c>
      <c r="D617" s="227" t="e">
        <f>(D616/D613)*AX91</f>
        <v>#DIV/0!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 t="e">
        <f>(D616/D613)*BJ91</f>
        <v>#DIV/0!</v>
      </c>
      <c r="E618" s="229"/>
      <c r="F618" s="229"/>
      <c r="G618" s="227"/>
      <c r="H618" s="229"/>
      <c r="I618" s="227"/>
      <c r="J618" s="227"/>
      <c r="N618" s="223" t="s">
        <v>560</v>
      </c>
    </row>
    <row r="619" spans="1:14" s="211" customFormat="1" ht="12.65" customHeight="1" x14ac:dyDescent="0.3">
      <c r="A619" s="222">
        <v>8470</v>
      </c>
      <c r="B619" s="226" t="s">
        <v>561</v>
      </c>
      <c r="C619" s="227" t="str">
        <f>BG86</f>
        <v>x</v>
      </c>
      <c r="D619" s="227" t="e">
        <f>(D616/D613)*BG91</f>
        <v>#DIV/0!</v>
      </c>
      <c r="E619" s="229"/>
      <c r="F619" s="229"/>
      <c r="G619" s="227"/>
      <c r="H619" s="229"/>
      <c r="I619" s="227"/>
      <c r="J619" s="227"/>
      <c r="N619" s="223" t="s">
        <v>562</v>
      </c>
    </row>
    <row r="620" spans="1:14" s="211" customFormat="1" ht="12.65" customHeight="1" x14ac:dyDescent="0.3">
      <c r="A620" s="222">
        <v>8610</v>
      </c>
      <c r="B620" s="226" t="s">
        <v>563</v>
      </c>
      <c r="C620" s="227" t="str">
        <f>BN86</f>
        <v>x</v>
      </c>
      <c r="D620" s="227" t="e">
        <f>(D616/D613)*BN91</f>
        <v>#DIV/0!</v>
      </c>
      <c r="E620" s="229"/>
      <c r="F620" s="229"/>
      <c r="G620" s="227"/>
      <c r="H620" s="229"/>
      <c r="I620" s="227"/>
      <c r="J620" s="227"/>
      <c r="N620" s="223" t="s">
        <v>564</v>
      </c>
    </row>
    <row r="621" spans="1:14" s="211" customFormat="1" ht="12.65" customHeight="1" x14ac:dyDescent="0.3">
      <c r="A621" s="222">
        <v>8790</v>
      </c>
      <c r="B621" s="226" t="s">
        <v>565</v>
      </c>
      <c r="C621" s="227" t="str">
        <f>CC86</f>
        <v>x</v>
      </c>
      <c r="D621" s="227" t="e">
        <f>(D616/D613)*CC91</f>
        <v>#DIV/0!</v>
      </c>
      <c r="E621" s="229"/>
      <c r="F621" s="229"/>
      <c r="G621" s="227"/>
      <c r="H621" s="229"/>
      <c r="I621" s="227"/>
      <c r="J621" s="227"/>
      <c r="N621" s="223" t="s">
        <v>566</v>
      </c>
    </row>
    <row r="622" spans="1:14" s="211" customFormat="1" ht="12.65" customHeight="1" x14ac:dyDescent="0.3">
      <c r="A622" s="222">
        <v>8630</v>
      </c>
      <c r="B622" s="226" t="s">
        <v>567</v>
      </c>
      <c r="C622" s="227" t="str">
        <f>BP86</f>
        <v>x</v>
      </c>
      <c r="D622" s="227" t="e">
        <f>(D616/D613)*BP91</f>
        <v>#DIV/0!</v>
      </c>
      <c r="E622" s="229"/>
      <c r="F622" s="229"/>
      <c r="G622" s="227"/>
      <c r="H622" s="229"/>
      <c r="I622" s="227"/>
      <c r="J622" s="227"/>
      <c r="N622" s="223" t="s">
        <v>568</v>
      </c>
    </row>
    <row r="623" spans="1:14" s="211" customFormat="1" ht="12.65" customHeight="1" x14ac:dyDescent="0.3">
      <c r="A623" s="222">
        <v>8770</v>
      </c>
      <c r="B623" s="221" t="s">
        <v>569</v>
      </c>
      <c r="C623" s="227" t="str">
        <f>CB86</f>
        <v>x</v>
      </c>
      <c r="D623" s="227" t="e">
        <f>(D616/D613)*CB91</f>
        <v>#DIV/0!</v>
      </c>
      <c r="E623" s="229"/>
      <c r="F623" s="229"/>
      <c r="G623" s="227"/>
      <c r="H623" s="229"/>
      <c r="I623" s="227"/>
      <c r="J623" s="227"/>
      <c r="N623" s="223" t="s">
        <v>570</v>
      </c>
    </row>
    <row r="624" spans="1:14" s="211" customFormat="1" ht="12.65" customHeight="1" x14ac:dyDescent="0.3">
      <c r="A624" s="222">
        <v>8640</v>
      </c>
      <c r="B624" s="226" t="s">
        <v>571</v>
      </c>
      <c r="C624" s="227" t="str">
        <f>BQ86</f>
        <v>x</v>
      </c>
      <c r="D624" s="227" t="e">
        <f>(D616/D613)*BQ91</f>
        <v>#DIV/0!</v>
      </c>
      <c r="E624" s="229" t="e">
        <f>SUM(C617:D624)</f>
        <v>#DIV/0!</v>
      </c>
      <c r="F624" s="229"/>
      <c r="G624" s="227"/>
      <c r="H624" s="229"/>
      <c r="I624" s="227"/>
      <c r="J624" s="227"/>
      <c r="N624" s="223" t="s">
        <v>572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 t="e">
        <f>(D616/D613)*BD91</f>
        <v>#DIV/0!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573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 t="e">
        <f>(D616/D613)*AY91</f>
        <v>#DIV/0!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574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 t="e">
        <f>(D616/D613)*BR91</f>
        <v>#DIV/0!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575</v>
      </c>
    </row>
    <row r="628" spans="1:14" s="211" customFormat="1" ht="12.65" customHeight="1" x14ac:dyDescent="0.3">
      <c r="A628" s="222">
        <v>8620</v>
      </c>
      <c r="B628" s="221" t="s">
        <v>576</v>
      </c>
      <c r="C628" s="227" t="str">
        <f>BO86</f>
        <v>x</v>
      </c>
      <c r="D628" s="227" t="e">
        <f>(D616/D613)*BO91</f>
        <v>#DIV/0!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577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 t="e">
        <f>(D616/D613)*AZ91</f>
        <v>#DIV/0!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578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 t="e">
        <f>(D616/D613)*BF91</f>
        <v>#DIV/0!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579</v>
      </c>
    </row>
    <row r="631" spans="1:14" s="211" customFormat="1" ht="12.65" customHeight="1" x14ac:dyDescent="0.3">
      <c r="A631" s="222">
        <v>8350</v>
      </c>
      <c r="B631" s="226" t="s">
        <v>580</v>
      </c>
      <c r="C631" s="227" t="str">
        <f>BA86</f>
        <v>x</v>
      </c>
      <c r="D631" s="227" t="e">
        <f>(D616/D613)*BA91</f>
        <v>#DIV/0!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581</v>
      </c>
    </row>
    <row r="632" spans="1:14" s="211" customFormat="1" ht="12.65" customHeight="1" x14ac:dyDescent="0.3">
      <c r="A632" s="222">
        <v>8200</v>
      </c>
      <c r="B632" s="226" t="s">
        <v>582</v>
      </c>
      <c r="C632" s="227" t="str">
        <f>AW86</f>
        <v>x</v>
      </c>
      <c r="D632" s="227" t="e">
        <f>(D616/D613)*AW91</f>
        <v>#DIV/0!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583</v>
      </c>
    </row>
    <row r="633" spans="1:14" s="211" customFormat="1" ht="12.65" customHeight="1" x14ac:dyDescent="0.3">
      <c r="A633" s="222">
        <v>8360</v>
      </c>
      <c r="B633" s="226" t="s">
        <v>584</v>
      </c>
      <c r="C633" s="227" t="str">
        <f>BB86</f>
        <v>x</v>
      </c>
      <c r="D633" s="227" t="e">
        <f>(D616/D613)*BB91</f>
        <v>#DIV/0!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585</v>
      </c>
    </row>
    <row r="634" spans="1:14" s="211" customFormat="1" ht="12.65" customHeight="1" x14ac:dyDescent="0.3">
      <c r="A634" s="222">
        <v>8370</v>
      </c>
      <c r="B634" s="226" t="s">
        <v>586</v>
      </c>
      <c r="C634" s="227" t="str">
        <f>BC86</f>
        <v>x</v>
      </c>
      <c r="D634" s="227" t="e">
        <f>(D616/D613)*BC91</f>
        <v>#DIV/0!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587</v>
      </c>
    </row>
    <row r="635" spans="1:14" s="211" customFormat="1" ht="12.65" customHeight="1" x14ac:dyDescent="0.3">
      <c r="A635" s="222">
        <v>8490</v>
      </c>
      <c r="B635" s="226" t="s">
        <v>588</v>
      </c>
      <c r="C635" s="227" t="str">
        <f>BI86</f>
        <v>x</v>
      </c>
      <c r="D635" s="227" t="e">
        <f>(D616/D613)*BI91</f>
        <v>#DIV/0!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589</v>
      </c>
    </row>
    <row r="636" spans="1:14" s="211" customFormat="1" ht="12.65" customHeight="1" x14ac:dyDescent="0.3">
      <c r="A636" s="222">
        <v>8530</v>
      </c>
      <c r="B636" s="226" t="s">
        <v>590</v>
      </c>
      <c r="C636" s="227" t="str">
        <f>BK86</f>
        <v>x</v>
      </c>
      <c r="D636" s="227" t="e">
        <f>(D616/D613)*BK91</f>
        <v>#DIV/0!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591</v>
      </c>
    </row>
    <row r="637" spans="1:14" s="211" customFormat="1" ht="12.65" customHeight="1" x14ac:dyDescent="0.3">
      <c r="A637" s="222">
        <v>8480</v>
      </c>
      <c r="B637" s="226" t="s">
        <v>592</v>
      </c>
      <c r="C637" s="227" t="str">
        <f>BH86</f>
        <v>x</v>
      </c>
      <c r="D637" s="227" t="e">
        <f>(D616/D613)*BH91</f>
        <v>#DIV/0!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593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 t="e">
        <f>(D616/D613)*BL91</f>
        <v>#DIV/0!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594</v>
      </c>
    </row>
    <row r="639" spans="1:14" s="211" customFormat="1" ht="12.65" customHeight="1" x14ac:dyDescent="0.3">
      <c r="A639" s="222">
        <v>8590</v>
      </c>
      <c r="B639" s="226" t="s">
        <v>595</v>
      </c>
      <c r="C639" s="227" t="str">
        <f>BM86</f>
        <v>x</v>
      </c>
      <c r="D639" s="227" t="e">
        <f>(D616/D613)*BM91</f>
        <v>#DIV/0!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596</v>
      </c>
    </row>
    <row r="640" spans="1:14" s="211" customFormat="1" ht="12.65" customHeight="1" x14ac:dyDescent="0.3">
      <c r="A640" s="222">
        <v>8660</v>
      </c>
      <c r="B640" s="226" t="s">
        <v>597</v>
      </c>
      <c r="C640" s="227" t="str">
        <f>BS86</f>
        <v>x</v>
      </c>
      <c r="D640" s="227" t="e">
        <f>(D616/D613)*BS91</f>
        <v>#DIV/0!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598</v>
      </c>
    </row>
    <row r="641" spans="1:14" s="211" customFormat="1" ht="12.65" customHeight="1" x14ac:dyDescent="0.3">
      <c r="A641" s="222">
        <v>8670</v>
      </c>
      <c r="B641" s="226" t="s">
        <v>599</v>
      </c>
      <c r="C641" s="227" t="str">
        <f>BT86</f>
        <v>x</v>
      </c>
      <c r="D641" s="227" t="e">
        <f>(D616/D613)*BT91</f>
        <v>#DIV/0!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600</v>
      </c>
    </row>
    <row r="642" spans="1:14" s="211" customFormat="1" ht="12.65" customHeight="1" x14ac:dyDescent="0.3">
      <c r="A642" s="222">
        <v>8680</v>
      </c>
      <c r="B642" s="226" t="s">
        <v>601</v>
      </c>
      <c r="C642" s="227" t="str">
        <f>BU86</f>
        <v>x</v>
      </c>
      <c r="D642" s="227" t="e">
        <f>(D616/D613)*BU91</f>
        <v>#DIV/0!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602</v>
      </c>
    </row>
    <row r="643" spans="1:14" s="211" customFormat="1" ht="12.65" customHeight="1" x14ac:dyDescent="0.3">
      <c r="A643" s="222">
        <v>8690</v>
      </c>
      <c r="B643" s="226" t="s">
        <v>603</v>
      </c>
      <c r="C643" s="227" t="str">
        <f>BV86</f>
        <v>x</v>
      </c>
      <c r="D643" s="227" t="e">
        <f>(D616/D613)*BV91</f>
        <v>#DIV/0!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604</v>
      </c>
    </row>
    <row r="644" spans="1:14" s="211" customFormat="1" ht="12.65" customHeight="1" x14ac:dyDescent="0.3">
      <c r="A644" s="222">
        <v>8700</v>
      </c>
      <c r="B644" s="226" t="s">
        <v>605</v>
      </c>
      <c r="C644" s="227" t="str">
        <f>BW86</f>
        <v>x</v>
      </c>
      <c r="D644" s="227" t="e">
        <f>(D616/D613)*BW91</f>
        <v>#DIV/0!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606</v>
      </c>
    </row>
    <row r="645" spans="1:14" s="211" customFormat="1" ht="12.65" customHeight="1" x14ac:dyDescent="0.3">
      <c r="A645" s="222">
        <v>8710</v>
      </c>
      <c r="B645" s="226" t="s">
        <v>607</v>
      </c>
      <c r="C645" s="227" t="str">
        <f>BX86</f>
        <v>x</v>
      </c>
      <c r="D645" s="227" t="e">
        <f>(D616/D613)*BX91</f>
        <v>#DIV/0!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608</v>
      </c>
    </row>
    <row r="646" spans="1:14" s="211" customFormat="1" ht="12.65" customHeight="1" x14ac:dyDescent="0.3">
      <c r="A646" s="222">
        <v>8720</v>
      </c>
      <c r="B646" s="226" t="s">
        <v>609</v>
      </c>
      <c r="C646" s="227" t="str">
        <f>BY86</f>
        <v>x</v>
      </c>
      <c r="D646" s="227" t="e">
        <f>(D616/D613)*BY91</f>
        <v>#DIV/0!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610</v>
      </c>
    </row>
    <row r="647" spans="1:14" s="211" customFormat="1" ht="12.65" customHeight="1" x14ac:dyDescent="0.3">
      <c r="A647" s="222">
        <v>8730</v>
      </c>
      <c r="B647" s="226" t="s">
        <v>611</v>
      </c>
      <c r="C647" s="227" t="str">
        <f>BZ86</f>
        <v>x</v>
      </c>
      <c r="D647" s="227" t="e">
        <f>(D616/D613)*BZ91</f>
        <v>#DIV/0!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612</v>
      </c>
    </row>
    <row r="648" spans="1:14" s="211" customFormat="1" ht="12.65" customHeight="1" x14ac:dyDescent="0.3">
      <c r="A648" s="222">
        <v>8740</v>
      </c>
      <c r="B648" s="226" t="s">
        <v>613</v>
      </c>
      <c r="C648" s="227" t="str">
        <f>CA86</f>
        <v>x</v>
      </c>
      <c r="D648" s="227" t="e">
        <f>(D616/D613)*CA91</f>
        <v>#DIV/0!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614</v>
      </c>
    </row>
    <row r="649" spans="1:14" s="211" customFormat="1" ht="12.65" customHeight="1" x14ac:dyDescent="0.3">
      <c r="A649" s="222"/>
      <c r="B649" s="222"/>
      <c r="C649" s="211">
        <f>SUM(C615:C648)</f>
        <v>-17040519.32</v>
      </c>
      <c r="L649" s="225"/>
    </row>
    <row r="667" spans="1:14" s="211" customFormat="1" ht="12.65" customHeight="1" x14ac:dyDescent="0.3">
      <c r="C667" s="220" t="s">
        <v>615</v>
      </c>
      <c r="M667" s="220" t="s">
        <v>616</v>
      </c>
    </row>
    <row r="668" spans="1:14" s="211" customFormat="1" ht="12.65" customHeight="1" x14ac:dyDescent="0.3">
      <c r="C668" s="220" t="s">
        <v>545</v>
      </c>
      <c r="D668" s="220" t="s">
        <v>546</v>
      </c>
      <c r="E668" s="221" t="s">
        <v>547</v>
      </c>
      <c r="F668" s="220" t="s">
        <v>548</v>
      </c>
      <c r="G668" s="220" t="s">
        <v>549</v>
      </c>
      <c r="H668" s="220" t="s">
        <v>550</v>
      </c>
      <c r="I668" s="220" t="s">
        <v>551</v>
      </c>
      <c r="J668" s="220" t="s">
        <v>552</v>
      </c>
      <c r="K668" s="220" t="s">
        <v>553</v>
      </c>
      <c r="L668" s="221" t="s">
        <v>554</v>
      </c>
      <c r="M668" s="220" t="s">
        <v>617</v>
      </c>
    </row>
    <row r="669" spans="1:14" s="211" customFormat="1" ht="12.65" customHeight="1" x14ac:dyDescent="0.3">
      <c r="A669" s="222">
        <v>6010</v>
      </c>
      <c r="B669" s="221" t="s">
        <v>344</v>
      </c>
      <c r="C669" s="227" t="str">
        <f>C86</f>
        <v>x</v>
      </c>
      <c r="D669" s="227" t="e">
        <f>(D616/D613)*C91</f>
        <v>#DIV/0!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618</v>
      </c>
    </row>
    <row r="670" spans="1:14" s="211" customFormat="1" ht="12.65" customHeight="1" x14ac:dyDescent="0.3">
      <c r="A670" s="222">
        <v>6030</v>
      </c>
      <c r="B670" s="221" t="s">
        <v>345</v>
      </c>
      <c r="C670" s="227" t="str">
        <f>D86</f>
        <v>x</v>
      </c>
      <c r="D670" s="227" t="e">
        <f>(D616/D613)*D91</f>
        <v>#DIV/0!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619</v>
      </c>
    </row>
    <row r="671" spans="1:14" s="211" customFormat="1" ht="12.65" customHeight="1" x14ac:dyDescent="0.3">
      <c r="A671" s="222">
        <v>6070</v>
      </c>
      <c r="B671" s="221" t="s">
        <v>620</v>
      </c>
      <c r="C671" s="227" t="str">
        <f>E86</f>
        <v>x</v>
      </c>
      <c r="D671" s="227" t="e">
        <f>(D616/D613)*E91</f>
        <v>#DIV/0!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621</v>
      </c>
    </row>
    <row r="672" spans="1:14" s="211" customFormat="1" ht="12.65" customHeight="1" x14ac:dyDescent="0.3">
      <c r="A672" s="222">
        <v>6100</v>
      </c>
      <c r="B672" s="221" t="s">
        <v>622</v>
      </c>
      <c r="C672" s="227" t="str">
        <f>F86</f>
        <v>x</v>
      </c>
      <c r="D672" s="227" t="e">
        <f>(D616/D613)*F91</f>
        <v>#DIV/0!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623</v>
      </c>
    </row>
    <row r="673" spans="1:14" s="211" customFormat="1" ht="12.65" customHeight="1" x14ac:dyDescent="0.3">
      <c r="A673" s="222">
        <v>6120</v>
      </c>
      <c r="B673" s="221" t="s">
        <v>624</v>
      </c>
      <c r="C673" s="227" t="str">
        <f>G86</f>
        <v>x</v>
      </c>
      <c r="D673" s="227" t="e">
        <f>(D616/D613)*G91</f>
        <v>#DIV/0!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625</v>
      </c>
    </row>
    <row r="674" spans="1:14" s="211" customFormat="1" ht="12.65" customHeight="1" x14ac:dyDescent="0.3">
      <c r="A674" s="222">
        <v>6140</v>
      </c>
      <c r="B674" s="221" t="s">
        <v>626</v>
      </c>
      <c r="C674" s="227" t="str">
        <f>H86</f>
        <v>x</v>
      </c>
      <c r="D674" s="227" t="e">
        <f>(D616/D613)*H91</f>
        <v>#DIV/0!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627</v>
      </c>
    </row>
    <row r="675" spans="1:14" s="211" customFormat="1" ht="12.65" customHeight="1" x14ac:dyDescent="0.3">
      <c r="A675" s="222">
        <v>6150</v>
      </c>
      <c r="B675" s="221" t="s">
        <v>628</v>
      </c>
      <c r="C675" s="227" t="str">
        <f>I86</f>
        <v>x</v>
      </c>
      <c r="D675" s="227" t="e">
        <f>(D616/D613)*I91</f>
        <v>#DIV/0!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629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 t="e">
        <f>(D616/D613)*J91</f>
        <v>#DIV/0!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630</v>
      </c>
    </row>
    <row r="677" spans="1:14" s="211" customFormat="1" ht="12.65" customHeight="1" x14ac:dyDescent="0.3">
      <c r="A677" s="222">
        <v>6200</v>
      </c>
      <c r="B677" s="221" t="s">
        <v>350</v>
      </c>
      <c r="C677" s="227" t="str">
        <f>K86</f>
        <v>x</v>
      </c>
      <c r="D677" s="227" t="e">
        <f>(D616/D613)*K91</f>
        <v>#DIV/0!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631</v>
      </c>
    </row>
    <row r="678" spans="1:14" s="211" customFormat="1" ht="12.65" customHeight="1" x14ac:dyDescent="0.3">
      <c r="A678" s="222">
        <v>6210</v>
      </c>
      <c r="B678" s="221" t="s">
        <v>351</v>
      </c>
      <c r="C678" s="227" t="str">
        <f>L86</f>
        <v>x</v>
      </c>
      <c r="D678" s="227" t="e">
        <f>(D616/D613)*L91</f>
        <v>#DIV/0!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632</v>
      </c>
    </row>
    <row r="679" spans="1:14" s="211" customFormat="1" ht="12.65" customHeight="1" x14ac:dyDescent="0.3">
      <c r="A679" s="222">
        <v>6330</v>
      </c>
      <c r="B679" s="221" t="s">
        <v>633</v>
      </c>
      <c r="C679" s="227" t="str">
        <f>M86</f>
        <v>x</v>
      </c>
      <c r="D679" s="227" t="e">
        <f>(D616/D613)*M91</f>
        <v>#DIV/0!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634</v>
      </c>
    </row>
    <row r="680" spans="1:14" s="211" customFormat="1" ht="12.65" customHeight="1" x14ac:dyDescent="0.3">
      <c r="A680" s="222">
        <v>6400</v>
      </c>
      <c r="B680" s="221" t="s">
        <v>635</v>
      </c>
      <c r="C680" s="227" t="str">
        <f>N86</f>
        <v>x</v>
      </c>
      <c r="D680" s="227" t="e">
        <f>(D616/D613)*N91</f>
        <v>#DIV/0!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636</v>
      </c>
    </row>
    <row r="681" spans="1:14" s="211" customFormat="1" ht="12.65" customHeight="1" x14ac:dyDescent="0.3">
      <c r="A681" s="222">
        <v>7010</v>
      </c>
      <c r="B681" s="221" t="s">
        <v>637</v>
      </c>
      <c r="C681" s="227" t="str">
        <f>O86</f>
        <v>x</v>
      </c>
      <c r="D681" s="227" t="e">
        <f>(D616/D613)*O91</f>
        <v>#DIV/0!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638</v>
      </c>
    </row>
    <row r="682" spans="1:14" s="211" customFormat="1" ht="12.65" customHeight="1" x14ac:dyDescent="0.3">
      <c r="A682" s="222">
        <v>7020</v>
      </c>
      <c r="B682" s="221" t="s">
        <v>639</v>
      </c>
      <c r="C682" s="227" t="str">
        <f>P86</f>
        <v>x</v>
      </c>
      <c r="D682" s="227" t="e">
        <f>(D616/D613)*P91</f>
        <v>#DIV/0!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640</v>
      </c>
    </row>
    <row r="683" spans="1:14" s="211" customFormat="1" ht="12.65" customHeight="1" x14ac:dyDescent="0.3">
      <c r="A683" s="222">
        <v>7030</v>
      </c>
      <c r="B683" s="221" t="s">
        <v>641</v>
      </c>
      <c r="C683" s="227" t="str">
        <f>Q86</f>
        <v>x</v>
      </c>
      <c r="D683" s="227" t="e">
        <f>(D616/D613)*Q91</f>
        <v>#DIV/0!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642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 t="e">
        <f>(D616/D613)*R91</f>
        <v>#DIV/0!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643</v>
      </c>
    </row>
    <row r="685" spans="1:14" s="211" customFormat="1" ht="12.65" customHeight="1" x14ac:dyDescent="0.3">
      <c r="A685" s="222">
        <v>7050</v>
      </c>
      <c r="B685" s="221" t="s">
        <v>644</v>
      </c>
      <c r="C685" s="227" t="str">
        <f>S86</f>
        <v>x</v>
      </c>
      <c r="D685" s="227" t="e">
        <f>(D616/D613)*S91</f>
        <v>#DIV/0!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645</v>
      </c>
    </row>
    <row r="686" spans="1:14" s="211" customFormat="1" ht="12.65" customHeight="1" x14ac:dyDescent="0.3">
      <c r="A686" s="222">
        <v>7060</v>
      </c>
      <c r="B686" s="221" t="s">
        <v>646</v>
      </c>
      <c r="C686" s="227" t="str">
        <f>T86</f>
        <v>x</v>
      </c>
      <c r="D686" s="227" t="e">
        <f>(D616/D613)*T91</f>
        <v>#DIV/0!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647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 t="e">
        <f>(D616/D613)*U91</f>
        <v>#DIV/0!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648</v>
      </c>
    </row>
    <row r="688" spans="1:14" s="211" customFormat="1" ht="12.65" customHeight="1" x14ac:dyDescent="0.3">
      <c r="A688" s="222">
        <v>7110</v>
      </c>
      <c r="B688" s="221" t="s">
        <v>649</v>
      </c>
      <c r="C688" s="227" t="str">
        <f>V86</f>
        <v>x</v>
      </c>
      <c r="D688" s="227" t="e">
        <f>(D616/D613)*V91</f>
        <v>#DIV/0!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650</v>
      </c>
    </row>
    <row r="689" spans="1:14" s="211" customFormat="1" ht="12.65" customHeight="1" x14ac:dyDescent="0.3">
      <c r="A689" s="222">
        <v>7120</v>
      </c>
      <c r="B689" s="221" t="s">
        <v>651</v>
      </c>
      <c r="C689" s="227" t="str">
        <f>W86</f>
        <v>x</v>
      </c>
      <c r="D689" s="227" t="e">
        <f>(D616/D613)*W91</f>
        <v>#DIV/0!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652</v>
      </c>
    </row>
    <row r="690" spans="1:14" s="211" customFormat="1" ht="12.65" customHeight="1" x14ac:dyDescent="0.3">
      <c r="A690" s="222">
        <v>7130</v>
      </c>
      <c r="B690" s="221" t="s">
        <v>653</v>
      </c>
      <c r="C690" s="227" t="str">
        <f>X86</f>
        <v>x</v>
      </c>
      <c r="D690" s="227" t="e">
        <f>(D616/D613)*X91</f>
        <v>#DIV/0!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654</v>
      </c>
    </row>
    <row r="691" spans="1:14" s="211" customFormat="1" ht="12.65" customHeight="1" x14ac:dyDescent="0.3">
      <c r="A691" s="222">
        <v>7140</v>
      </c>
      <c r="B691" s="221" t="s">
        <v>655</v>
      </c>
      <c r="C691" s="227" t="str">
        <f>Y86</f>
        <v>x</v>
      </c>
      <c r="D691" s="227" t="e">
        <f>(D616/D613)*Y91</f>
        <v>#DIV/0!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656</v>
      </c>
    </row>
    <row r="692" spans="1:14" s="211" customFormat="1" ht="12.65" customHeight="1" x14ac:dyDescent="0.3">
      <c r="A692" s="222">
        <v>7150</v>
      </c>
      <c r="B692" s="221" t="s">
        <v>657</v>
      </c>
      <c r="C692" s="227" t="str">
        <f>Z86</f>
        <v>x</v>
      </c>
      <c r="D692" s="227" t="e">
        <f>(D616/D613)*Z91</f>
        <v>#DIV/0!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658</v>
      </c>
    </row>
    <row r="693" spans="1:14" s="211" customFormat="1" ht="12.65" customHeight="1" x14ac:dyDescent="0.3">
      <c r="A693" s="222">
        <v>7160</v>
      </c>
      <c r="B693" s="221" t="s">
        <v>659</v>
      </c>
      <c r="C693" s="227" t="str">
        <f>AA86</f>
        <v>x</v>
      </c>
      <c r="D693" s="227" t="e">
        <f>(D616/D613)*AA91</f>
        <v>#DIV/0!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660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 t="e">
        <f>(D616/D613)*AB91</f>
        <v>#DIV/0!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661</v>
      </c>
    </row>
    <row r="695" spans="1:14" s="211" customFormat="1" ht="12.65" customHeight="1" x14ac:dyDescent="0.3">
      <c r="A695" s="222">
        <v>7180</v>
      </c>
      <c r="B695" s="221" t="s">
        <v>662</v>
      </c>
      <c r="C695" s="227" t="str">
        <f>AC86</f>
        <v>x</v>
      </c>
      <c r="D695" s="227" t="e">
        <f>(D616/D613)*AC91</f>
        <v>#DIV/0!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663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 t="e">
        <f>(D616/D613)*AD91</f>
        <v>#DIV/0!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664</v>
      </c>
    </row>
    <row r="697" spans="1:14" s="211" customFormat="1" ht="12.65" customHeight="1" x14ac:dyDescent="0.3">
      <c r="A697" s="222">
        <v>7200</v>
      </c>
      <c r="B697" s="221" t="s">
        <v>665</v>
      </c>
      <c r="C697" s="227" t="str">
        <f>AE86</f>
        <v>x</v>
      </c>
      <c r="D697" s="227" t="e">
        <f>(D616/D613)*AE91</f>
        <v>#DIV/0!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666</v>
      </c>
    </row>
    <row r="698" spans="1:14" s="211" customFormat="1" ht="12.65" customHeight="1" x14ac:dyDescent="0.3">
      <c r="A698" s="222">
        <v>7220</v>
      </c>
      <c r="B698" s="221" t="s">
        <v>667</v>
      </c>
      <c r="C698" s="227" t="str">
        <f>AF86</f>
        <v>x</v>
      </c>
      <c r="D698" s="227" t="e">
        <f>(D616/D613)*AF91</f>
        <v>#DIV/0!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668</v>
      </c>
    </row>
    <row r="699" spans="1:14" s="211" customFormat="1" ht="12.65" customHeight="1" x14ac:dyDescent="0.3">
      <c r="A699" s="222">
        <v>7230</v>
      </c>
      <c r="B699" s="221" t="s">
        <v>669</v>
      </c>
      <c r="C699" s="227" t="str">
        <f>AG86</f>
        <v>x</v>
      </c>
      <c r="D699" s="227" t="e">
        <f>(D616/D613)*AG91</f>
        <v>#DIV/0!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670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 t="e">
        <f>(D616/D613)*AH91</f>
        <v>#DIV/0!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671</v>
      </c>
    </row>
    <row r="701" spans="1:14" s="211" customFormat="1" ht="12.65" customHeight="1" x14ac:dyDescent="0.3">
      <c r="A701" s="222">
        <v>7250</v>
      </c>
      <c r="B701" s="221" t="s">
        <v>672</v>
      </c>
      <c r="C701" s="227" t="str">
        <f>AI86</f>
        <v>x</v>
      </c>
      <c r="D701" s="227" t="e">
        <f>(D616/D613)*AI91</f>
        <v>#DIV/0!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673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 t="e">
        <f>(D616/D613)*AJ91</f>
        <v>#DIV/0!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674</v>
      </c>
    </row>
    <row r="703" spans="1:14" s="211" customFormat="1" ht="12.65" customHeight="1" x14ac:dyDescent="0.3">
      <c r="A703" s="222">
        <v>7310</v>
      </c>
      <c r="B703" s="221" t="s">
        <v>675</v>
      </c>
      <c r="C703" s="227" t="str">
        <f>AK86</f>
        <v>x</v>
      </c>
      <c r="D703" s="227" t="e">
        <f>(D616/D613)*AK91</f>
        <v>#DIV/0!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676</v>
      </c>
    </row>
    <row r="704" spans="1:14" s="211" customFormat="1" ht="12.65" customHeight="1" x14ac:dyDescent="0.3">
      <c r="A704" s="222">
        <v>7320</v>
      </c>
      <c r="B704" s="221" t="s">
        <v>677</v>
      </c>
      <c r="C704" s="227" t="str">
        <f>AL86</f>
        <v>x</v>
      </c>
      <c r="D704" s="227" t="e">
        <f>(D616/D613)*AL91</f>
        <v>#DIV/0!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678</v>
      </c>
    </row>
    <row r="705" spans="1:14" s="211" customFormat="1" ht="12.65" customHeight="1" x14ac:dyDescent="0.3">
      <c r="A705" s="222">
        <v>7330</v>
      </c>
      <c r="B705" s="221" t="s">
        <v>679</v>
      </c>
      <c r="C705" s="227" t="str">
        <f>AM86</f>
        <v>x</v>
      </c>
      <c r="D705" s="227" t="e">
        <f>(D616/D613)*AM91</f>
        <v>#DIV/0!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680</v>
      </c>
    </row>
    <row r="706" spans="1:14" s="211" customFormat="1" ht="12.65" customHeight="1" x14ac:dyDescent="0.3">
      <c r="A706" s="222">
        <v>7340</v>
      </c>
      <c r="B706" s="221" t="s">
        <v>681</v>
      </c>
      <c r="C706" s="227" t="str">
        <f>AN86</f>
        <v>x</v>
      </c>
      <c r="D706" s="227" t="e">
        <f>(D616/D613)*AN91</f>
        <v>#DIV/0!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682</v>
      </c>
    </row>
    <row r="707" spans="1:14" s="211" customFormat="1" ht="12.65" customHeight="1" x14ac:dyDescent="0.3">
      <c r="A707" s="222">
        <v>7350</v>
      </c>
      <c r="B707" s="221" t="s">
        <v>683</v>
      </c>
      <c r="C707" s="227" t="str">
        <f>AO86</f>
        <v>x</v>
      </c>
      <c r="D707" s="227" t="e">
        <f>(D616/D613)*AO91</f>
        <v>#DIV/0!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684</v>
      </c>
    </row>
    <row r="708" spans="1:14" s="211" customFormat="1" ht="12.65" customHeight="1" x14ac:dyDescent="0.3">
      <c r="A708" s="222">
        <v>7380</v>
      </c>
      <c r="B708" s="221" t="s">
        <v>685</v>
      </c>
      <c r="C708" s="227" t="str">
        <f>AP86</f>
        <v>x</v>
      </c>
      <c r="D708" s="227" t="e">
        <f>(D616/D613)*AP91</f>
        <v>#DIV/0!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686</v>
      </c>
    </row>
    <row r="709" spans="1:14" s="211" customFormat="1" ht="12.65" customHeight="1" x14ac:dyDescent="0.3">
      <c r="A709" s="222">
        <v>7390</v>
      </c>
      <c r="B709" s="221" t="s">
        <v>687</v>
      </c>
      <c r="C709" s="227" t="str">
        <f>AQ86</f>
        <v>x</v>
      </c>
      <c r="D709" s="227" t="e">
        <f>(D616/D613)*AQ91</f>
        <v>#DIV/0!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688</v>
      </c>
    </row>
    <row r="710" spans="1:14" s="211" customFormat="1" ht="12.65" customHeight="1" x14ac:dyDescent="0.3">
      <c r="A710" s="222">
        <v>7400</v>
      </c>
      <c r="B710" s="221" t="s">
        <v>689</v>
      </c>
      <c r="C710" s="227" t="str">
        <f>AR86</f>
        <v>x</v>
      </c>
      <c r="D710" s="227" t="e">
        <f>(D616/D613)*AR91</f>
        <v>#DIV/0!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690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 t="e">
        <f>(D616/D613)*AS91</f>
        <v>#DIV/0!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691</v>
      </c>
    </row>
    <row r="712" spans="1:14" s="211" customFormat="1" ht="12.65" customHeight="1" x14ac:dyDescent="0.3">
      <c r="A712" s="222">
        <v>7420</v>
      </c>
      <c r="B712" s="221" t="s">
        <v>692</v>
      </c>
      <c r="C712" s="227" t="str">
        <f>AT86</f>
        <v>x</v>
      </c>
      <c r="D712" s="227" t="e">
        <f>(D616/D613)*AT91</f>
        <v>#DIV/0!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693</v>
      </c>
    </row>
    <row r="713" spans="1:14" s="211" customFormat="1" ht="12.65" customHeight="1" x14ac:dyDescent="0.3">
      <c r="A713" s="222">
        <v>7430</v>
      </c>
      <c r="B713" s="221" t="s">
        <v>694</v>
      </c>
      <c r="C713" s="227" t="str">
        <f>AU86</f>
        <v>x</v>
      </c>
      <c r="D713" s="227" t="e">
        <f>(D616/D613)*AU91</f>
        <v>#DIV/0!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695</v>
      </c>
    </row>
    <row r="714" spans="1:14" s="211" customFormat="1" ht="12.65" customHeight="1" x14ac:dyDescent="0.3">
      <c r="A714" s="222">
        <v>7490</v>
      </c>
      <c r="B714" s="221" t="s">
        <v>696</v>
      </c>
      <c r="C714" s="227" t="str">
        <f>AV86</f>
        <v>x</v>
      </c>
      <c r="D714" s="227" t="e">
        <f>(D616/D613)*AV91</f>
        <v>#DIV/0!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697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-17040519.32</v>
      </c>
      <c r="D716" s="211" t="e">
        <f>SUM(D617:D648)+SUM(D669:D714)</f>
        <v>#DIV/0!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698</v>
      </c>
    </row>
    <row r="717" spans="1:14" s="211" customFormat="1" ht="12.65" customHeight="1" x14ac:dyDescent="0.3">
      <c r="C717" s="224">
        <f>CE86</f>
        <v>0</v>
      </c>
      <c r="D717" s="211">
        <f>D616</f>
        <v>-17040519.32</v>
      </c>
      <c r="E717" s="211" t="e">
        <f>E624</f>
        <v>#DIV/0!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-17040519.32</v>
      </c>
      <c r="N717" s="221" t="s">
        <v>699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9BA6-7638-4647-84B0-6EAD9905C538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1060</v>
      </c>
      <c r="B1" s="11" t="s">
        <v>1061</v>
      </c>
      <c r="C1" s="11" t="s">
        <v>1062</v>
      </c>
      <c r="D1" s="11" t="s">
        <v>1063</v>
      </c>
      <c r="E1" s="11" t="s">
        <v>1064</v>
      </c>
      <c r="F1" s="11" t="s">
        <v>1065</v>
      </c>
      <c r="G1" s="11" t="s">
        <v>1066</v>
      </c>
      <c r="H1" s="11" t="s">
        <v>1067</v>
      </c>
      <c r="I1" s="11" t="s">
        <v>1068</v>
      </c>
      <c r="J1" s="11" t="s">
        <v>1069</v>
      </c>
      <c r="K1" s="11" t="s">
        <v>1070</v>
      </c>
      <c r="L1" s="11" t="s">
        <v>1071</v>
      </c>
      <c r="M1" s="11" t="s">
        <v>1072</v>
      </c>
      <c r="N1" s="11" t="s">
        <v>1073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003</v>
      </c>
      <c r="C2" s="11" t="str">
        <f>SUBSTITUTE(LEFT(data!C98,49),",","")</f>
        <v>Swedish Health Services DBA Swedish Medical Cente</v>
      </c>
      <c r="D2" s="11" t="str">
        <f>LEFT(data!C99, 49)</f>
        <v xml:space="preserve">500 17th Ave </v>
      </c>
      <c r="E2" s="11" t="str">
        <f>LEFT(data!C100, 100)</f>
        <v>Seattle</v>
      </c>
      <c r="F2" s="11" t="str">
        <f>LEFT(data!C101, 2)</f>
        <v>WA</v>
      </c>
      <c r="G2" s="11" t="str">
        <f>LEFT(data!C102, 100)</f>
        <v>98122</v>
      </c>
      <c r="H2" s="11" t="str">
        <f>LEFT(data!C103, 100)</f>
        <v>King</v>
      </c>
      <c r="I2" s="11" t="str">
        <f>LEFT(data!C104, 49)</f>
        <v>Elizabeth Wako</v>
      </c>
      <c r="J2" s="11" t="str">
        <f>LEFT(data!C105, 49)</f>
        <v>Mary Beth Formby</v>
      </c>
      <c r="K2" s="11" t="str">
        <f>LEFT(data!C107, 49)</f>
        <v>206-320-2000</v>
      </c>
      <c r="L2" s="11" t="str">
        <f>LEFT(data!C108, 49)</f>
        <v>206-233-7468</v>
      </c>
      <c r="M2" s="11" t="str">
        <f>LEFT(data!C109, 49)</f>
        <v>Joni Murphy</v>
      </c>
      <c r="N2" s="11" t="str">
        <f>LEFT(data!C110, 49)</f>
        <v>joni.murphy@providence.org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22383-0A70-4A83-8848-7F9EC05BEBD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1074</v>
      </c>
      <c r="B1" s="12" t="s">
        <v>1075</v>
      </c>
      <c r="C1" s="10" t="s">
        <v>1076</v>
      </c>
      <c r="D1" s="10" t="s">
        <v>1077</v>
      </c>
      <c r="E1" s="10" t="s">
        <v>1078</v>
      </c>
      <c r="F1" s="10" t="s">
        <v>1079</v>
      </c>
      <c r="G1" s="10" t="s">
        <v>1080</v>
      </c>
      <c r="H1" s="10" t="s">
        <v>1081</v>
      </c>
      <c r="I1" s="10" t="s">
        <v>1082</v>
      </c>
      <c r="J1" s="10" t="s">
        <v>1083</v>
      </c>
      <c r="K1" s="10" t="s">
        <v>1084</v>
      </c>
      <c r="L1" s="10" t="s">
        <v>1085</v>
      </c>
      <c r="M1" s="10" t="s">
        <v>1086</v>
      </c>
      <c r="N1" s="10" t="s">
        <v>1087</v>
      </c>
      <c r="O1" s="10" t="s">
        <v>1088</v>
      </c>
      <c r="P1" s="10" t="s">
        <v>1089</v>
      </c>
      <c r="Q1" s="10" t="s">
        <v>1090</v>
      </c>
      <c r="R1" s="10" t="s">
        <v>1091</v>
      </c>
      <c r="S1" s="10" t="s">
        <v>1092</v>
      </c>
      <c r="T1" s="10" t="s">
        <v>1093</v>
      </c>
      <c r="U1" s="10" t="s">
        <v>1094</v>
      </c>
      <c r="V1" s="10" t="s">
        <v>1095</v>
      </c>
      <c r="W1" s="10" t="s">
        <v>1096</v>
      </c>
      <c r="X1" s="10" t="s">
        <v>1097</v>
      </c>
      <c r="Y1" s="10" t="s">
        <v>1098</v>
      </c>
      <c r="Z1" s="10" t="s">
        <v>1099</v>
      </c>
      <c r="AA1" s="10" t="s">
        <v>1100</v>
      </c>
      <c r="AB1" s="10" t="s">
        <v>1101</v>
      </c>
      <c r="AC1" s="10" t="s">
        <v>1102</v>
      </c>
      <c r="AD1" s="10" t="s">
        <v>1103</v>
      </c>
      <c r="AE1" s="10" t="s">
        <v>1104</v>
      </c>
      <c r="AF1" s="10" t="s">
        <v>1105</v>
      </c>
      <c r="AG1" s="10" t="s">
        <v>1106</v>
      </c>
      <c r="AH1" s="10" t="s">
        <v>1107</v>
      </c>
      <c r="AI1" s="10" t="s">
        <v>1108</v>
      </c>
      <c r="AJ1" s="10" t="s">
        <v>1109</v>
      </c>
      <c r="AK1" s="10" t="s">
        <v>1110</v>
      </c>
      <c r="AL1" s="10" t="s">
        <v>1111</v>
      </c>
      <c r="AM1" s="10" t="s">
        <v>1112</v>
      </c>
      <c r="AN1" s="10" t="s">
        <v>1113</v>
      </c>
      <c r="AO1" s="10" t="s">
        <v>1114</v>
      </c>
      <c r="AP1" s="10" t="s">
        <v>1115</v>
      </c>
      <c r="AQ1" s="10" t="s">
        <v>1116</v>
      </c>
      <c r="AR1" s="10" t="s">
        <v>1117</v>
      </c>
      <c r="AS1" s="10" t="s">
        <v>1118</v>
      </c>
      <c r="AT1" s="10" t="s">
        <v>1119</v>
      </c>
      <c r="AU1" s="10" t="s">
        <v>1120</v>
      </c>
      <c r="AV1" s="10" t="s">
        <v>1121</v>
      </c>
      <c r="AW1" s="10" t="s">
        <v>1122</v>
      </c>
      <c r="AX1" s="10" t="s">
        <v>1123</v>
      </c>
      <c r="AY1" s="10" t="s">
        <v>1124</v>
      </c>
      <c r="AZ1" s="10" t="s">
        <v>1125</v>
      </c>
      <c r="BA1" s="10" t="s">
        <v>1126</v>
      </c>
      <c r="BB1" s="10" t="s">
        <v>1127</v>
      </c>
      <c r="BC1" s="10" t="s">
        <v>1128</v>
      </c>
      <c r="BD1" s="10" t="s">
        <v>1129</v>
      </c>
      <c r="BE1" s="10" t="s">
        <v>1130</v>
      </c>
      <c r="BF1" s="10" t="s">
        <v>1131</v>
      </c>
      <c r="BG1" s="10" t="s">
        <v>1132</v>
      </c>
      <c r="BH1" s="10" t="s">
        <v>1133</v>
      </c>
      <c r="BI1" s="10" t="s">
        <v>1134</v>
      </c>
      <c r="BJ1" s="10" t="s">
        <v>1135</v>
      </c>
      <c r="BK1" s="10" t="s">
        <v>1136</v>
      </c>
      <c r="BL1" s="10" t="s">
        <v>1137</v>
      </c>
      <c r="BM1" s="10" t="s">
        <v>1138</v>
      </c>
      <c r="BN1" s="10" t="s">
        <v>1139</v>
      </c>
      <c r="BO1" s="10" t="s">
        <v>1140</v>
      </c>
      <c r="BP1" s="10" t="s">
        <v>1141</v>
      </c>
      <c r="BQ1" s="10" t="s">
        <v>1142</v>
      </c>
      <c r="BR1" s="10" t="s">
        <v>1143</v>
      </c>
      <c r="BS1" s="10" t="s">
        <v>1144</v>
      </c>
      <c r="BT1" s="10" t="s">
        <v>1145</v>
      </c>
      <c r="BU1" s="10" t="s">
        <v>1146</v>
      </c>
      <c r="BV1" s="10" t="s">
        <v>1147</v>
      </c>
      <c r="BW1" s="10" t="s">
        <v>1148</v>
      </c>
      <c r="BX1" s="10" t="s">
        <v>1149</v>
      </c>
      <c r="BY1" s="10" t="s">
        <v>1150</v>
      </c>
      <c r="BZ1" s="10" t="s">
        <v>1151</v>
      </c>
      <c r="CA1" s="10" t="s">
        <v>1152</v>
      </c>
      <c r="CB1" s="10" t="s">
        <v>1153</v>
      </c>
      <c r="CC1" s="10" t="s">
        <v>1154</v>
      </c>
      <c r="CD1" s="10" t="s">
        <v>1155</v>
      </c>
      <c r="CE1" s="10" t="s">
        <v>1156</v>
      </c>
      <c r="CF1" s="10" t="s">
        <v>1157</v>
      </c>
    </row>
    <row r="2" spans="1:84" s="178" customFormat="1" ht="12.65" customHeight="1" x14ac:dyDescent="0.35">
      <c r="A2" s="12" t="str">
        <f>RIGHT(data!C97,3)</f>
        <v>003</v>
      </c>
      <c r="B2" s="209" t="str">
        <f>RIGHT(data!C96,4)</f>
        <v>2023</v>
      </c>
      <c r="C2" s="12" t="s">
        <v>1158</v>
      </c>
      <c r="D2" s="208">
        <f>ROUND(N(data!C181),0)</f>
        <v>10838312</v>
      </c>
      <c r="E2" s="208">
        <f>ROUND(N(data!C182),0)</f>
        <v>0</v>
      </c>
      <c r="F2" s="208">
        <f>ROUND(N(data!C183),0)</f>
        <v>202623</v>
      </c>
      <c r="G2" s="208">
        <f>ROUND(N(data!C184),0)</f>
        <v>13883</v>
      </c>
      <c r="H2" s="208">
        <f>ROUND(N(data!C185),0)</f>
        <v>0</v>
      </c>
      <c r="I2" s="208">
        <f>ROUND(N(data!C186),0)</f>
        <v>8169170</v>
      </c>
      <c r="J2" s="208">
        <f>ROUND(N(data!C187)+N(data!C188),0)</f>
        <v>-44470</v>
      </c>
      <c r="K2" s="208">
        <f>ROUND(N(data!C191),0)</f>
        <v>5733695</v>
      </c>
      <c r="L2" s="208">
        <f>ROUND(N(data!C192),0)</f>
        <v>1556277</v>
      </c>
      <c r="M2" s="208">
        <f>ROUND(N(data!C195),0)</f>
        <v>0</v>
      </c>
      <c r="N2" s="208">
        <f>ROUND(N(data!C196),0)</f>
        <v>0</v>
      </c>
      <c r="O2" s="208">
        <f>ROUND(N(data!C199),0)</f>
        <v>0</v>
      </c>
      <c r="P2" s="208">
        <f>ROUND(N(data!C200),0)</f>
        <v>6297741</v>
      </c>
      <c r="Q2" s="208">
        <f>ROUND(N(data!C201),0)</f>
        <v>8223322</v>
      </c>
      <c r="R2" s="208">
        <f>ROUND(N(data!C204),0)</f>
        <v>-278602</v>
      </c>
      <c r="S2" s="208">
        <f>ROUND(N(data!C205),0)</f>
        <v>3069948</v>
      </c>
      <c r="T2" s="208">
        <f>ROUND(N(data!B211),0)</f>
        <v>37000000</v>
      </c>
      <c r="U2" s="208">
        <f>ROUND(N(data!C211),0)</f>
        <v>0</v>
      </c>
      <c r="V2" s="208">
        <f>ROUND(N(data!D211),0)</f>
        <v>0</v>
      </c>
      <c r="W2" s="208">
        <f>ROUND(N(data!B212),0)</f>
        <v>8368987</v>
      </c>
      <c r="X2" s="208">
        <f>ROUND(N(data!C212),0)</f>
        <v>0</v>
      </c>
      <c r="Y2" s="208">
        <f>ROUND(N(data!D212),0)</f>
        <v>0</v>
      </c>
      <c r="Z2" s="208">
        <f>ROUND(N(data!B213),0)</f>
        <v>152736527</v>
      </c>
      <c r="AA2" s="208">
        <f>ROUND(N(data!C213),0)</f>
        <v>16661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10786839</v>
      </c>
      <c r="AG2" s="208">
        <f>ROUND(N(data!C215),0)</f>
        <v>49949</v>
      </c>
      <c r="AH2" s="208">
        <f>ROUND(N(data!D215),0)</f>
        <v>0</v>
      </c>
      <c r="AI2" s="208">
        <f>ROUND(N(data!B216),0)</f>
        <v>123405301</v>
      </c>
      <c r="AJ2" s="208">
        <f>ROUND(N(data!C216),0)</f>
        <v>8438291</v>
      </c>
      <c r="AK2" s="208">
        <f>ROUND(N(data!D216),0)</f>
        <v>0</v>
      </c>
      <c r="AL2" s="208">
        <f>ROUND(N(data!B217),0)</f>
        <v>0</v>
      </c>
      <c r="AM2" s="208">
        <f>ROUND(N(data!C217),0)</f>
        <v>-29001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7389415</v>
      </c>
      <c r="AS2" s="208">
        <f>ROUND(N(data!C219),0)</f>
        <v>-1873650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8216023</v>
      </c>
      <c r="AY2" s="208">
        <f>ROUND(N(data!C225),0)</f>
        <v>82137</v>
      </c>
      <c r="AZ2" s="208">
        <f>ROUND(N(data!D225),0)</f>
        <v>0</v>
      </c>
      <c r="BA2" s="208">
        <f>ROUND(N(data!B226),0)</f>
        <v>100320378</v>
      </c>
      <c r="BB2" s="208">
        <f>ROUND(N(data!C226),0)</f>
        <v>7655453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5336698</v>
      </c>
      <c r="BH2" s="208">
        <f>ROUND(N(data!C228),0)</f>
        <v>788827</v>
      </c>
      <c r="BI2" s="208">
        <f>ROUND(N(data!D228),0)</f>
        <v>0</v>
      </c>
      <c r="BJ2" s="208">
        <f>ROUND(N(data!B229),0)</f>
        <v>106694902</v>
      </c>
      <c r="BK2" s="208">
        <f>ROUND(N(data!C229),0)</f>
        <v>5886261</v>
      </c>
      <c r="BL2" s="208">
        <f>ROUND(N(data!D229),0)</f>
        <v>0</v>
      </c>
      <c r="BM2" s="208">
        <f>ROUND(N(data!B230),0)</f>
        <v>-2072</v>
      </c>
      <c r="BN2" s="208">
        <f>ROUND(N(data!C230),0)</f>
        <v>-16226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890046646</v>
      </c>
      <c r="BW2" s="208">
        <f>ROUND(N(data!C240),0)</f>
        <v>188364702</v>
      </c>
      <c r="BX2" s="208">
        <f>ROUND(N(data!C241),0)</f>
        <v>5582493</v>
      </c>
      <c r="BY2" s="208">
        <f>ROUND(N(data!C242),0)</f>
        <v>39001998</v>
      </c>
      <c r="BZ2" s="208">
        <f>ROUND(N(data!C243),0)</f>
        <v>325563333</v>
      </c>
      <c r="CA2" s="208">
        <f>ROUND(N(data!C244),0)</f>
        <v>7406839</v>
      </c>
      <c r="CB2" s="208">
        <f>ROUND(N(data!C247),0)</f>
        <v>390</v>
      </c>
      <c r="CC2" s="208">
        <f>ROUND(N(data!C249),0)</f>
        <v>12179280</v>
      </c>
      <c r="CD2" s="208">
        <f>ROUND(N(data!C250),0)</f>
        <v>5095695</v>
      </c>
      <c r="CE2" s="208">
        <f>ROUND(N(data!C254)+N(data!C255),0)</f>
        <v>0</v>
      </c>
      <c r="CF2" s="208">
        <f>ROUND(N(data!D237),0)</f>
        <v>1913574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0739-A410-4D3E-9EAE-78617171F8B4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1159</v>
      </c>
      <c r="B1" s="12" t="s">
        <v>1160</v>
      </c>
      <c r="C1" s="12" t="s">
        <v>1161</v>
      </c>
      <c r="D1" s="10" t="s">
        <v>1162</v>
      </c>
      <c r="E1" s="10" t="s">
        <v>1163</v>
      </c>
      <c r="F1" s="10" t="s">
        <v>1164</v>
      </c>
      <c r="G1" s="10" t="s">
        <v>1165</v>
      </c>
      <c r="H1" s="10" t="s">
        <v>1166</v>
      </c>
      <c r="I1" s="10" t="s">
        <v>1167</v>
      </c>
      <c r="J1" s="10" t="s">
        <v>1168</v>
      </c>
      <c r="K1" s="10" t="s">
        <v>1169</v>
      </c>
      <c r="L1" s="10" t="s">
        <v>1170</v>
      </c>
      <c r="M1" s="10" t="s">
        <v>1171</v>
      </c>
      <c r="N1" s="10" t="s">
        <v>1172</v>
      </c>
      <c r="O1" s="10" t="s">
        <v>1173</v>
      </c>
      <c r="P1" s="10" t="s">
        <v>1174</v>
      </c>
      <c r="Q1" s="10" t="s">
        <v>1175</v>
      </c>
      <c r="R1" s="10" t="s">
        <v>1176</v>
      </c>
      <c r="S1" s="10" t="s">
        <v>1177</v>
      </c>
      <c r="T1" s="10" t="s">
        <v>1178</v>
      </c>
      <c r="U1" s="10" t="s">
        <v>1179</v>
      </c>
      <c r="V1" s="10" t="s">
        <v>1180</v>
      </c>
      <c r="W1" s="10" t="s">
        <v>1181</v>
      </c>
      <c r="X1" s="10" t="s">
        <v>1182</v>
      </c>
      <c r="Y1" s="10" t="s">
        <v>1183</v>
      </c>
      <c r="Z1" s="10" t="s">
        <v>1184</v>
      </c>
      <c r="AA1" s="10" t="s">
        <v>1185</v>
      </c>
      <c r="AB1" s="10" t="s">
        <v>1186</v>
      </c>
      <c r="AC1" s="10" t="s">
        <v>1187</v>
      </c>
      <c r="AD1" s="10" t="s">
        <v>1188</v>
      </c>
      <c r="AE1" s="10" t="s">
        <v>1189</v>
      </c>
      <c r="AF1" s="10" t="s">
        <v>1190</v>
      </c>
      <c r="AG1" s="10" t="s">
        <v>1191</v>
      </c>
      <c r="AH1" s="10" t="s">
        <v>1192</v>
      </c>
      <c r="AI1" s="10" t="s">
        <v>1193</v>
      </c>
      <c r="AJ1" s="10" t="s">
        <v>1194</v>
      </c>
      <c r="AK1" s="10" t="s">
        <v>1195</v>
      </c>
      <c r="AL1" s="10" t="s">
        <v>1196</v>
      </c>
      <c r="AM1" s="10" t="s">
        <v>1197</v>
      </c>
      <c r="AN1" s="10" t="s">
        <v>1198</v>
      </c>
      <c r="AO1" s="10" t="s">
        <v>1199</v>
      </c>
      <c r="AP1" s="10" t="s">
        <v>1200</v>
      </c>
      <c r="AQ1" s="10" t="s">
        <v>1201</v>
      </c>
      <c r="AR1" s="10" t="s">
        <v>1202</v>
      </c>
      <c r="AS1" s="10" t="s">
        <v>1203</v>
      </c>
      <c r="AT1" s="10" t="s">
        <v>1204</v>
      </c>
      <c r="AU1" s="10" t="s">
        <v>1205</v>
      </c>
      <c r="AV1" s="10" t="s">
        <v>1206</v>
      </c>
      <c r="AW1" s="10" t="s">
        <v>1207</v>
      </c>
      <c r="AX1" s="10" t="s">
        <v>1208</v>
      </c>
      <c r="AY1" s="10" t="s">
        <v>1209</v>
      </c>
      <c r="AZ1" s="10" t="s">
        <v>1210</v>
      </c>
      <c r="BA1" s="10" t="s">
        <v>1211</v>
      </c>
      <c r="BB1" s="10" t="s">
        <v>1212</v>
      </c>
      <c r="BC1" s="10" t="s">
        <v>1213</v>
      </c>
      <c r="BD1" s="10" t="s">
        <v>1214</v>
      </c>
      <c r="BE1" s="10" t="s">
        <v>1215</v>
      </c>
      <c r="BF1" s="10" t="s">
        <v>1216</v>
      </c>
      <c r="BG1" s="10" t="s">
        <v>1217</v>
      </c>
      <c r="BH1" s="10" t="s">
        <v>1218</v>
      </c>
      <c r="BI1" s="10" t="s">
        <v>1219</v>
      </c>
      <c r="BJ1" s="10" t="s">
        <v>1220</v>
      </c>
      <c r="BK1" s="10" t="s">
        <v>1221</v>
      </c>
      <c r="BL1" s="10" t="s">
        <v>1222</v>
      </c>
      <c r="BM1" s="10" t="s">
        <v>1223</v>
      </c>
      <c r="BN1" s="10" t="s">
        <v>1224</v>
      </c>
      <c r="BO1" s="10" t="s">
        <v>1225</v>
      </c>
      <c r="BP1" s="10" t="s">
        <v>1226</v>
      </c>
      <c r="BQ1" s="10" t="s">
        <v>1227</v>
      </c>
      <c r="BR1" s="10" t="s">
        <v>1228</v>
      </c>
      <c r="BS1" s="10" t="s">
        <v>1229</v>
      </c>
    </row>
    <row r="2" spans="1:87" s="178" customFormat="1" ht="12.65" customHeight="1" x14ac:dyDescent="0.35">
      <c r="A2" s="12" t="str">
        <f>RIGHT(data!C97,3)</f>
        <v>003</v>
      </c>
      <c r="B2" s="12" t="str">
        <f>RIGHT(data!C96,4)</f>
        <v>2023</v>
      </c>
      <c r="C2" s="12" t="s">
        <v>1158</v>
      </c>
      <c r="D2" s="207">
        <f>ROUND(N(data!C127),0)</f>
        <v>8860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54587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56</v>
      </c>
      <c r="M2" s="207">
        <f>ROUND(N(data!C133),0)</f>
        <v>108</v>
      </c>
      <c r="N2" s="207">
        <f>ROUND(N(data!C134),0)</f>
        <v>0</v>
      </c>
      <c r="O2" s="207">
        <f>ROUND(N(data!C135),0)</f>
        <v>0</v>
      </c>
      <c r="P2" s="207">
        <f>ROUND(N(data!C136),0)</f>
        <v>0</v>
      </c>
      <c r="Q2" s="207">
        <f>ROUND(N(data!C137),0)</f>
        <v>36</v>
      </c>
      <c r="R2" s="207">
        <f>ROUND(N(data!C138),0)</f>
        <v>10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17</v>
      </c>
      <c r="W2" s="207">
        <f>ROUND(N(data!C144),0)</f>
        <v>349</v>
      </c>
      <c r="X2" s="207">
        <f>ROUND(N(data!C145),0)</f>
        <v>0</v>
      </c>
      <c r="Y2" s="207">
        <f>ROUND(N(data!B154),0)</f>
        <v>4918</v>
      </c>
      <c r="Z2" s="207">
        <f>ROUND(N(data!B155),0)</f>
        <v>30297</v>
      </c>
      <c r="AA2" s="207">
        <f>ROUND(N(data!B156),0)</f>
        <v>81507</v>
      </c>
      <c r="AB2" s="207">
        <f>ROUND(N(data!B157),0)</f>
        <v>863493299</v>
      </c>
      <c r="AC2" s="207">
        <f>ROUND(N(data!B158),0)</f>
        <v>253188206</v>
      </c>
      <c r="AD2" s="207">
        <f>ROUND(N(data!C154),0)</f>
        <v>1040</v>
      </c>
      <c r="AE2" s="207">
        <f>ROUND(N(data!C155),0)</f>
        <v>6406</v>
      </c>
      <c r="AF2" s="207">
        <f>ROUND(N(data!C156),0)</f>
        <v>17234</v>
      </c>
      <c r="AG2" s="207">
        <f>ROUND(N(data!C157),0)</f>
        <v>174120973</v>
      </c>
      <c r="AH2" s="207">
        <f>ROUND(N(data!C158),0)</f>
        <v>61992189</v>
      </c>
      <c r="AI2" s="207">
        <f>ROUND(N(data!D154),0)</f>
        <v>2903</v>
      </c>
      <c r="AJ2" s="207">
        <f>ROUND(N(data!D155),0)</f>
        <v>17884</v>
      </c>
      <c r="AK2" s="207">
        <f>ROUND(N(data!D156),0)</f>
        <v>48112</v>
      </c>
      <c r="AL2" s="207">
        <f>ROUND(N(data!D157),0)</f>
        <v>463704939</v>
      </c>
      <c r="AM2" s="207">
        <f>ROUND(N(data!D158),0)</f>
        <v>195450806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51F3F-5F35-4F03-BE73-C9B079278F3B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1230</v>
      </c>
      <c r="B1" s="12" t="s">
        <v>1231</v>
      </c>
      <c r="C1" s="12" t="s">
        <v>1232</v>
      </c>
      <c r="D1" s="10" t="s">
        <v>1233</v>
      </c>
      <c r="E1" s="10" t="s">
        <v>1234</v>
      </c>
      <c r="F1" s="10" t="s">
        <v>1235</v>
      </c>
      <c r="G1" s="10" t="s">
        <v>1236</v>
      </c>
      <c r="H1" s="10" t="s">
        <v>1237</v>
      </c>
      <c r="I1" s="10" t="s">
        <v>1238</v>
      </c>
      <c r="J1" s="10" t="s">
        <v>1239</v>
      </c>
      <c r="K1" s="10" t="s">
        <v>1240</v>
      </c>
      <c r="L1" s="10" t="s">
        <v>1241</v>
      </c>
      <c r="M1" s="10" t="s">
        <v>1242</v>
      </c>
      <c r="N1" s="10" t="s">
        <v>1243</v>
      </c>
      <c r="O1" s="10" t="s">
        <v>1244</v>
      </c>
      <c r="P1" s="10" t="s">
        <v>1245</v>
      </c>
      <c r="Q1" s="10" t="s">
        <v>1246</v>
      </c>
      <c r="R1" s="10" t="s">
        <v>1247</v>
      </c>
      <c r="S1" s="10" t="s">
        <v>1248</v>
      </c>
      <c r="T1" s="10" t="s">
        <v>1249</v>
      </c>
      <c r="U1" s="10" t="s">
        <v>1250</v>
      </c>
      <c r="V1" s="10" t="s">
        <v>1251</v>
      </c>
      <c r="W1" s="10" t="s">
        <v>1252</v>
      </c>
      <c r="X1" s="10" t="s">
        <v>1253</v>
      </c>
      <c r="Y1" s="10" t="s">
        <v>1254</v>
      </c>
      <c r="Z1" s="10" t="s">
        <v>1255</v>
      </c>
      <c r="AA1" s="10" t="s">
        <v>1256</v>
      </c>
      <c r="AB1" s="10" t="s">
        <v>1257</v>
      </c>
      <c r="AC1" s="10" t="s">
        <v>1258</v>
      </c>
      <c r="AD1" s="10" t="s">
        <v>1259</v>
      </c>
      <c r="AE1" s="10" t="s">
        <v>1260</v>
      </c>
      <c r="AF1" s="10" t="s">
        <v>1261</v>
      </c>
      <c r="AG1" s="10" t="s">
        <v>1262</v>
      </c>
      <c r="AH1" s="10" t="s">
        <v>1263</v>
      </c>
      <c r="AI1" s="10" t="s">
        <v>1264</v>
      </c>
      <c r="AJ1" s="10" t="s">
        <v>1265</v>
      </c>
      <c r="AK1" s="10" t="s">
        <v>1266</v>
      </c>
      <c r="AL1" s="10" t="s">
        <v>1267</v>
      </c>
      <c r="AM1" s="10" t="s">
        <v>1268</v>
      </c>
      <c r="AN1" s="10" t="s">
        <v>1269</v>
      </c>
      <c r="AO1" s="10" t="s">
        <v>1270</v>
      </c>
      <c r="AP1" s="10" t="s">
        <v>1271</v>
      </c>
      <c r="AQ1" s="10" t="s">
        <v>1272</v>
      </c>
      <c r="AR1" s="10" t="s">
        <v>1273</v>
      </c>
      <c r="AS1" s="10" t="s">
        <v>1274</v>
      </c>
      <c r="AT1" s="10" t="s">
        <v>1275</v>
      </c>
      <c r="AU1" s="10" t="s">
        <v>1276</v>
      </c>
      <c r="AV1" s="10" t="s">
        <v>1277</v>
      </c>
      <c r="AW1" s="10" t="s">
        <v>1278</v>
      </c>
      <c r="AX1" s="10" t="s">
        <v>1279</v>
      </c>
      <c r="AY1" s="10" t="s">
        <v>1280</v>
      </c>
      <c r="AZ1" s="10" t="s">
        <v>1281</v>
      </c>
      <c r="BA1" s="10" t="s">
        <v>1282</v>
      </c>
      <c r="BB1" s="10" t="s">
        <v>1283</v>
      </c>
      <c r="BC1" s="10" t="s">
        <v>1284</v>
      </c>
      <c r="BD1" s="10" t="s">
        <v>1285</v>
      </c>
      <c r="BE1" s="10" t="s">
        <v>1286</v>
      </c>
      <c r="BF1" s="10" t="s">
        <v>1287</v>
      </c>
      <c r="BG1" s="10" t="s">
        <v>1288</v>
      </c>
      <c r="BH1" s="10" t="s">
        <v>1289</v>
      </c>
      <c r="BI1" s="10" t="s">
        <v>1290</v>
      </c>
      <c r="BJ1" s="10" t="s">
        <v>1291</v>
      </c>
      <c r="BK1" s="10" t="s">
        <v>1292</v>
      </c>
      <c r="BL1" s="10" t="s">
        <v>1293</v>
      </c>
      <c r="BM1" s="10" t="s">
        <v>1294</v>
      </c>
      <c r="BN1" s="10" t="s">
        <v>1295</v>
      </c>
      <c r="BO1" s="10" t="s">
        <v>1296</v>
      </c>
      <c r="BP1" s="10" t="s">
        <v>1297</v>
      </c>
      <c r="BQ1" s="10" t="s">
        <v>1298</v>
      </c>
      <c r="BR1" s="10" t="s">
        <v>1299</v>
      </c>
      <c r="BS1" s="10" t="s">
        <v>1300</v>
      </c>
      <c r="BT1" s="10" t="s">
        <v>1301</v>
      </c>
      <c r="BU1" s="10" t="s">
        <v>1302</v>
      </c>
      <c r="BV1" s="10" t="s">
        <v>1303</v>
      </c>
      <c r="BW1" s="10" t="s">
        <v>1304</v>
      </c>
      <c r="BX1" s="10" t="s">
        <v>1305</v>
      </c>
      <c r="BY1" s="10" t="s">
        <v>1306</v>
      </c>
      <c r="BZ1" s="10" t="s">
        <v>1307</v>
      </c>
      <c r="CA1" s="10" t="s">
        <v>1308</v>
      </c>
      <c r="CB1" s="10" t="s">
        <v>1309</v>
      </c>
      <c r="CC1" s="10" t="s">
        <v>1310</v>
      </c>
      <c r="CD1" s="10" t="s">
        <v>1311</v>
      </c>
      <c r="CE1" s="10" t="s">
        <v>1312</v>
      </c>
      <c r="CF1" s="10" t="s">
        <v>1313</v>
      </c>
      <c r="CG1" s="10" t="s">
        <v>1314</v>
      </c>
      <c r="CH1" s="10" t="s">
        <v>1315</v>
      </c>
      <c r="CI1" s="10" t="s">
        <v>1316</v>
      </c>
      <c r="CJ1" s="10" t="s">
        <v>1317</v>
      </c>
      <c r="CK1" s="10" t="s">
        <v>1318</v>
      </c>
      <c r="CL1" s="10" t="s">
        <v>1319</v>
      </c>
      <c r="CM1" s="10" t="s">
        <v>1320</v>
      </c>
      <c r="CN1" s="10" t="s">
        <v>1321</v>
      </c>
      <c r="CO1" s="10" t="s">
        <v>1322</v>
      </c>
      <c r="CP1" s="10" t="s">
        <v>1323</v>
      </c>
      <c r="CQ1" s="206" t="s">
        <v>1324</v>
      </c>
      <c r="CR1" s="206" t="s">
        <v>1325</v>
      </c>
      <c r="CS1" s="206" t="s">
        <v>1326</v>
      </c>
      <c r="CT1" s="206" t="s">
        <v>1327</v>
      </c>
      <c r="CU1" s="206" t="s">
        <v>1328</v>
      </c>
      <c r="CV1" s="206" t="s">
        <v>1329</v>
      </c>
      <c r="CW1" s="206" t="s">
        <v>1330</v>
      </c>
      <c r="CX1" s="206" t="s">
        <v>1331</v>
      </c>
      <c r="CY1" s="206" t="s">
        <v>1332</v>
      </c>
      <c r="CZ1" s="206" t="s">
        <v>1333</v>
      </c>
      <c r="DA1" s="206" t="s">
        <v>1334</v>
      </c>
      <c r="DB1" s="206" t="s">
        <v>1335</v>
      </c>
      <c r="DC1" s="206" t="s">
        <v>1336</v>
      </c>
      <c r="DD1" s="206" t="s">
        <v>1337</v>
      </c>
      <c r="DE1" s="10" t="s">
        <v>1338</v>
      </c>
      <c r="DF1" s="10" t="s">
        <v>1339</v>
      </c>
      <c r="DG1" s="10" t="s">
        <v>1340</v>
      </c>
      <c r="DH1" s="10" t="s">
        <v>1341</v>
      </c>
    </row>
    <row r="2" spans="1:112" s="178" customFormat="1" ht="12.65" customHeight="1" x14ac:dyDescent="0.35">
      <c r="A2" s="208" t="str">
        <f>RIGHT(data!C97,3)</f>
        <v>003</v>
      </c>
      <c r="B2" s="209" t="str">
        <f>RIGHT(data!C96,4)</f>
        <v>2023</v>
      </c>
      <c r="C2" s="12" t="s">
        <v>1158</v>
      </c>
      <c r="D2" s="207">
        <f>ROUND(N(data!C181),0)</f>
        <v>10838312</v>
      </c>
      <c r="E2" s="207">
        <f>ROUND(N(data!C267),0)</f>
        <v>0</v>
      </c>
      <c r="F2" s="207">
        <f>ROUND(N(data!C268),0)</f>
        <v>214633099</v>
      </c>
      <c r="G2" s="207">
        <f>ROUND(N(data!C269),0)</f>
        <v>124741170</v>
      </c>
      <c r="H2" s="207">
        <f>ROUND(N(data!C270),0)</f>
        <v>0</v>
      </c>
      <c r="I2" s="207">
        <f>ROUND(N(data!C271),0)</f>
        <v>7298200</v>
      </c>
      <c r="J2" s="207">
        <f>ROUND(N(data!C272),0)</f>
        <v>0</v>
      </c>
      <c r="K2" s="207">
        <f>ROUND(N(data!C273),0)</f>
        <v>15292478</v>
      </c>
      <c r="L2" s="207">
        <f>ROUND(N(data!C274),0)</f>
        <v>15139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37000000</v>
      </c>
      <c r="R2" s="207">
        <f>ROUND(N(data!C284),0)</f>
        <v>8368987</v>
      </c>
      <c r="S2" s="207">
        <f>ROUND(N(data!C285),0)</f>
        <v>152753188</v>
      </c>
      <c r="T2" s="207">
        <f>ROUND(N(data!C286),0)</f>
        <v>-29001</v>
      </c>
      <c r="U2" s="207">
        <f>ROUND(N(data!C287),0)</f>
        <v>10836788</v>
      </c>
      <c r="V2" s="207">
        <f>ROUND(N(data!C288),0)</f>
        <v>131843592</v>
      </c>
      <c r="W2" s="207">
        <f>ROUND(N(data!C289),0)</f>
        <v>0</v>
      </c>
      <c r="X2" s="207">
        <f>ROUND(N(data!C290),0)</f>
        <v>5515765</v>
      </c>
      <c r="Y2" s="207">
        <f>ROUND(N(data!C291),0)</f>
        <v>0</v>
      </c>
      <c r="Z2" s="207">
        <f>ROUND(N(data!C292),0)</f>
        <v>234962381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33598878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22054282</v>
      </c>
      <c r="AK2" s="207">
        <f>ROUND(N(data!C316),0)</f>
        <v>8014064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2471819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67722478</v>
      </c>
      <c r="BA2" s="207">
        <f>ROUND(N(data!C336),0)</f>
        <v>0</v>
      </c>
      <c r="BB2" s="207">
        <f>ROUND(N(data!C337),0)</f>
        <v>0</v>
      </c>
      <c r="BC2" s="207">
        <f>ROUND(N(data!C338),0)</f>
        <v>2495771</v>
      </c>
      <c r="BD2" s="207">
        <f>ROUND(N(data!C339),0)</f>
        <v>0</v>
      </c>
      <c r="BE2" s="207">
        <f>ROUND(N(data!C343),0)</f>
        <v>368171861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1414.91</v>
      </c>
      <c r="BL2" s="207">
        <f>ROUND(N(data!C358),0)</f>
        <v>1501319211</v>
      </c>
      <c r="BM2" s="207">
        <f>ROUND(N(data!C359),0)</f>
        <v>510631201</v>
      </c>
      <c r="BN2" s="207">
        <f>ROUND(N(data!C363),0)</f>
        <v>1455966011</v>
      </c>
      <c r="BO2" s="207">
        <f>ROUND(N(data!C364),0)</f>
        <v>17274975</v>
      </c>
      <c r="BP2" s="207">
        <f>ROUND(N(data!C365),0)</f>
        <v>0</v>
      </c>
      <c r="BQ2" s="207">
        <f>ROUND(N(data!D381),0)</f>
        <v>9014271</v>
      </c>
      <c r="BR2" s="207">
        <f>ROUND(N(data!C370),0)</f>
        <v>1636071</v>
      </c>
      <c r="BS2" s="207">
        <f>ROUND(N(data!C371),0)</f>
        <v>449903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1371709</v>
      </c>
      <c r="BX2" s="207">
        <f>ROUND(N(data!C376),0)</f>
        <v>0</v>
      </c>
      <c r="BY2" s="207">
        <f>ROUND(N(data!C377),0)</f>
        <v>0</v>
      </c>
      <c r="BZ2" s="207">
        <f>ROUND(N(data!C378),0)</f>
        <v>524088</v>
      </c>
      <c r="CA2" s="207">
        <f>ROUND(N(data!C379),0)</f>
        <v>1415797</v>
      </c>
      <c r="CB2" s="207">
        <f>ROUND(N(data!C380),0)</f>
        <v>3616703</v>
      </c>
      <c r="CC2" s="207">
        <f>ROUND(N(data!C382),0)</f>
        <v>0</v>
      </c>
      <c r="CD2" s="207">
        <f>ROUND(N(data!C389),0)</f>
        <v>147660835</v>
      </c>
      <c r="CE2" s="207">
        <f>ROUND(N(data!C390),0)</f>
        <v>19179518</v>
      </c>
      <c r="CF2" s="207">
        <f>ROUND(N(data!C391),0)</f>
        <v>12708702</v>
      </c>
      <c r="CG2" s="207">
        <f>ROUND(N(data!C392),0)</f>
        <v>103335513</v>
      </c>
      <c r="CH2" s="207">
        <f>ROUND(N(data!C393),0)</f>
        <v>0</v>
      </c>
      <c r="CI2" s="207">
        <f>ROUND(N(data!C394),0)</f>
        <v>40460093</v>
      </c>
      <c r="CJ2" s="207">
        <f>ROUND(N(data!C395),0)</f>
        <v>14381259</v>
      </c>
      <c r="CK2" s="207">
        <f>ROUND(N(data!C396),0)</f>
        <v>7289972</v>
      </c>
      <c r="CL2" s="207">
        <f>ROUND(N(data!C397),0)</f>
        <v>0</v>
      </c>
      <c r="CM2" s="207">
        <f>ROUND(N(data!C398),0)</f>
        <v>0</v>
      </c>
      <c r="CN2" s="207">
        <f>ROUND(N(data!C399),0)</f>
        <v>2791346</v>
      </c>
      <c r="CO2" s="207">
        <f>ROUND(N(data!C362),0)</f>
        <v>1913574</v>
      </c>
      <c r="CP2" s="207">
        <f>ROUND(N(data!D415),0)</f>
        <v>199809310</v>
      </c>
      <c r="CQ2" s="61">
        <f>ROUND(N(data!C401),0)</f>
        <v>1829226</v>
      </c>
      <c r="CR2" s="61">
        <f>ROUND(N(data!C402),0)</f>
        <v>27722982</v>
      </c>
      <c r="CS2" s="61">
        <f>ROUND(N(data!C403),0)</f>
        <v>598518</v>
      </c>
      <c r="CT2" s="61">
        <f>ROUND(N(data!C404),0)</f>
        <v>0</v>
      </c>
      <c r="CU2" s="61">
        <f>ROUND(N(data!C405),0)</f>
        <v>1246358</v>
      </c>
      <c r="CV2" s="61">
        <f>ROUND(N(data!C406),0)</f>
        <v>116603</v>
      </c>
      <c r="CW2" s="61">
        <f>ROUND(N(data!C407),0)</f>
        <v>0</v>
      </c>
      <c r="CX2" s="61">
        <f>ROUND(N(data!C408),0)</f>
        <v>8084214</v>
      </c>
      <c r="CY2" s="61">
        <f>ROUND(N(data!C409),0)</f>
        <v>142934602</v>
      </c>
      <c r="CZ2" s="61">
        <f>ROUND(N(data!C410),0)</f>
        <v>158727</v>
      </c>
      <c r="DA2" s="61">
        <f>ROUND(N(data!C411),0)</f>
        <v>240628</v>
      </c>
      <c r="DB2" s="61">
        <f>ROUND(N(data!C412),0)</f>
        <v>13924859</v>
      </c>
      <c r="DC2" s="61">
        <f>ROUND(N(data!C413),0)</f>
        <v>2380123</v>
      </c>
      <c r="DD2" s="61">
        <f>ROUND(N(data!C414),0)</f>
        <v>572470</v>
      </c>
      <c r="DE2" s="61">
        <f>ROUND(N(data!C419),0)</f>
        <v>449903</v>
      </c>
      <c r="DF2" s="207">
        <f>ROUND(N(data!D420),0)</f>
        <v>449903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461AB-EA96-4682-A31F-A8315325E7E1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1342</v>
      </c>
      <c r="B1" s="12" t="s">
        <v>1343</v>
      </c>
      <c r="C1" s="10" t="s">
        <v>1344</v>
      </c>
      <c r="D1" s="12" t="s">
        <v>1345</v>
      </c>
      <c r="E1" s="10" t="s">
        <v>1346</v>
      </c>
      <c r="F1" s="10" t="s">
        <v>1347</v>
      </c>
      <c r="G1" s="10" t="s">
        <v>1348</v>
      </c>
      <c r="H1" s="10" t="s">
        <v>1349</v>
      </c>
      <c r="I1" s="10" t="s">
        <v>1350</v>
      </c>
      <c r="J1" s="10" t="s">
        <v>1351</v>
      </c>
      <c r="K1" s="10" t="s">
        <v>1352</v>
      </c>
      <c r="L1" s="10" t="s">
        <v>1353</v>
      </c>
      <c r="M1" s="10" t="s">
        <v>1354</v>
      </c>
      <c r="N1" s="10" t="s">
        <v>1355</v>
      </c>
      <c r="O1" s="10" t="s">
        <v>1356</v>
      </c>
      <c r="P1" s="10" t="s">
        <v>1324</v>
      </c>
      <c r="Q1" s="10" t="s">
        <v>1325</v>
      </c>
      <c r="R1" s="10" t="s">
        <v>1326</v>
      </c>
      <c r="S1" s="10" t="s">
        <v>1327</v>
      </c>
      <c r="T1" s="10" t="s">
        <v>1328</v>
      </c>
      <c r="U1" s="10" t="s">
        <v>1329</v>
      </c>
      <c r="V1" s="10" t="s">
        <v>1330</v>
      </c>
      <c r="W1" s="10" t="s">
        <v>1331</v>
      </c>
      <c r="X1" s="10" t="s">
        <v>1332</v>
      </c>
      <c r="Y1" s="10" t="s">
        <v>1333</v>
      </c>
      <c r="Z1" s="10" t="s">
        <v>1334</v>
      </c>
      <c r="AA1" s="10" t="s">
        <v>1335</v>
      </c>
      <c r="AB1" s="10" t="s">
        <v>1336</v>
      </c>
      <c r="AC1" s="10" t="s">
        <v>1337</v>
      </c>
      <c r="AD1" s="10" t="s">
        <v>1357</v>
      </c>
      <c r="AE1" s="10" t="s">
        <v>1358</v>
      </c>
      <c r="AF1" s="10" t="s">
        <v>1359</v>
      </c>
      <c r="AG1" s="10" t="s">
        <v>1360</v>
      </c>
      <c r="AH1" s="10" t="s">
        <v>1361</v>
      </c>
      <c r="AI1" s="10" t="s">
        <v>1362</v>
      </c>
      <c r="AJ1" s="10" t="s">
        <v>1363</v>
      </c>
      <c r="AK1" s="10" t="s">
        <v>1364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003</v>
      </c>
      <c r="B2" s="209" t="str">
        <f>RIGHT(data!$C$96,4)</f>
        <v>2023</v>
      </c>
      <c r="C2" s="12" t="str">
        <f>data!C$55</f>
        <v>6010</v>
      </c>
      <c r="D2" s="12" t="s">
        <v>1158</v>
      </c>
      <c r="E2" s="207">
        <f>ROUND(N(data!C59), 0)</f>
        <v>11060</v>
      </c>
      <c r="F2" s="315">
        <f>ROUND(N(data!C60), 2)</f>
        <v>169.2</v>
      </c>
      <c r="G2" s="207">
        <f>ROUND(N(data!C61), 0)</f>
        <v>15021941</v>
      </c>
      <c r="H2" s="207">
        <f>ROUND(N(data!C62), 0)</f>
        <v>2096754</v>
      </c>
      <c r="I2" s="207">
        <f>ROUND(N(data!C63), 0)</f>
        <v>4400</v>
      </c>
      <c r="J2" s="207">
        <f>ROUND(N(data!C64), 0)</f>
        <v>2678493</v>
      </c>
      <c r="K2" s="207">
        <f>ROUND(N(data!C65), 0)</f>
        <v>0</v>
      </c>
      <c r="L2" s="207">
        <f>ROUND(N(data!C66), 0)</f>
        <v>100982</v>
      </c>
      <c r="M2" s="207">
        <f>ROUND(N(data!C67), 0)</f>
        <v>808597</v>
      </c>
      <c r="N2" s="207">
        <f>ROUND(N(data!C68), 0)</f>
        <v>35430</v>
      </c>
      <c r="O2" s="207">
        <f>ROUND(N(data!C69), 0)</f>
        <v>24400459</v>
      </c>
      <c r="P2" s="207">
        <f>ROUND(N(data!C70), 0)</f>
        <v>13602</v>
      </c>
      <c r="Q2" s="207">
        <f>ROUND(N(data!C71), 0)</f>
        <v>9538313</v>
      </c>
      <c r="R2" s="207">
        <f>ROUND(N(data!C72), 0)</f>
        <v>100</v>
      </c>
      <c r="S2" s="207">
        <f>ROUND(N(data!C73), 0)</f>
        <v>0</v>
      </c>
      <c r="T2" s="207">
        <f>ROUND(N(data!C74), 0)</f>
        <v>221800</v>
      </c>
      <c r="U2" s="207">
        <f>ROUND(N(data!C75), 0)</f>
        <v>15000</v>
      </c>
      <c r="V2" s="207">
        <f>ROUND(N(data!C76), 0)</f>
        <v>0</v>
      </c>
      <c r="W2" s="207">
        <f>ROUND(N(data!C77), 0)</f>
        <v>21223</v>
      </c>
      <c r="X2" s="207">
        <f>ROUND(N(data!C78), 0)</f>
        <v>14541128</v>
      </c>
      <c r="Y2" s="207">
        <f>ROUND(N(data!C79), 0)</f>
        <v>24176</v>
      </c>
      <c r="Z2" s="207">
        <f>ROUND(N(data!C80), 0)</f>
        <v>17106</v>
      </c>
      <c r="AA2" s="207">
        <f>ROUND(N(data!C81), 0)</f>
        <v>0</v>
      </c>
      <c r="AB2" s="207">
        <f>ROUND(N(data!C82), 0)</f>
        <v>7001</v>
      </c>
      <c r="AC2" s="207">
        <f>ROUND(N(data!C83), 0)</f>
        <v>1010</v>
      </c>
      <c r="AD2" s="207">
        <f>ROUND(N(data!C84), 0)</f>
        <v>0</v>
      </c>
      <c r="AE2" s="207">
        <f>ROUND(N(data!C89), 0)</f>
        <v>109687675</v>
      </c>
      <c r="AF2" s="207">
        <f>ROUND(N(data!C87), 0)</f>
        <v>109234756</v>
      </c>
      <c r="AG2" s="207">
        <f>ROUND(N(data!C90), 0)</f>
        <v>37705</v>
      </c>
      <c r="AH2" s="207">
        <f>ROUND(N(data!C91), 0)</f>
        <v>0</v>
      </c>
      <c r="AI2" s="207">
        <f>ROUND(N(data!C92), 0)</f>
        <v>6302</v>
      </c>
      <c r="AJ2" s="207">
        <f>ROUND(N(data!C93), 0)</f>
        <v>0</v>
      </c>
      <c r="AK2" s="315">
        <f>ROUND(N(data!C94), 2)</f>
        <v>66.48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003</v>
      </c>
      <c r="B3" s="209" t="str">
        <f>RIGHT(data!$C$96,4)</f>
        <v>2023</v>
      </c>
      <c r="C3" s="12" t="str">
        <f>data!D$55</f>
        <v>6030</v>
      </c>
      <c r="D3" s="12" t="s">
        <v>1158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003</v>
      </c>
      <c r="B4" s="209" t="str">
        <f>RIGHT(data!$C$96,4)</f>
        <v>2023</v>
      </c>
      <c r="C4" s="12" t="str">
        <f>data!E$55</f>
        <v>6070</v>
      </c>
      <c r="D4" s="12" t="s">
        <v>1158</v>
      </c>
      <c r="E4" s="207">
        <f>ROUND(N(data!E59), 0)</f>
        <v>37534</v>
      </c>
      <c r="F4" s="315">
        <f>ROUND(N(data!E60), 2)</f>
        <v>270.01</v>
      </c>
      <c r="G4" s="207">
        <f>ROUND(N(data!E61), 0)</f>
        <v>24091120</v>
      </c>
      <c r="H4" s="207">
        <f>ROUND(N(data!E62), 0)</f>
        <v>3191759</v>
      </c>
      <c r="I4" s="207">
        <f>ROUND(N(data!E63), 0)</f>
        <v>0</v>
      </c>
      <c r="J4" s="207">
        <f>ROUND(N(data!E64), 0)</f>
        <v>2143463</v>
      </c>
      <c r="K4" s="207">
        <f>ROUND(N(data!E65), 0)</f>
        <v>0</v>
      </c>
      <c r="L4" s="207">
        <f>ROUND(N(data!E66), 0)</f>
        <v>1869864</v>
      </c>
      <c r="M4" s="207">
        <f>ROUND(N(data!E67), 0)</f>
        <v>417318</v>
      </c>
      <c r="N4" s="207">
        <f>ROUND(N(data!E68), 0)</f>
        <v>296235</v>
      </c>
      <c r="O4" s="207">
        <f>ROUND(N(data!E69), 0)</f>
        <v>35218512</v>
      </c>
      <c r="P4" s="207">
        <f>ROUND(N(data!E70), 0)</f>
        <v>4182</v>
      </c>
      <c r="Q4" s="207">
        <f>ROUND(N(data!E71), 0)</f>
        <v>11111065</v>
      </c>
      <c r="R4" s="207">
        <f>ROUND(N(data!E72), 0)</f>
        <v>-337</v>
      </c>
      <c r="S4" s="207">
        <f>ROUND(N(data!E73), 0)</f>
        <v>0</v>
      </c>
      <c r="T4" s="207">
        <f>ROUND(N(data!E74), 0)</f>
        <v>591776</v>
      </c>
      <c r="U4" s="207">
        <f>ROUND(N(data!E75), 0)</f>
        <v>0</v>
      </c>
      <c r="V4" s="207">
        <f>ROUND(N(data!E76), 0)</f>
        <v>0</v>
      </c>
      <c r="W4" s="207">
        <f>ROUND(N(data!E77), 0)</f>
        <v>84918</v>
      </c>
      <c r="X4" s="207">
        <f>ROUND(N(data!E78), 0)</f>
        <v>23320027</v>
      </c>
      <c r="Y4" s="207">
        <f>ROUND(N(data!E79), 0)</f>
        <v>4290</v>
      </c>
      <c r="Z4" s="207">
        <f>ROUND(N(data!E80), 0)</f>
        <v>16346</v>
      </c>
      <c r="AA4" s="207">
        <f>ROUND(N(data!E81), 0)</f>
        <v>0</v>
      </c>
      <c r="AB4" s="207">
        <f>ROUND(N(data!E82), 0)</f>
        <v>28482</v>
      </c>
      <c r="AC4" s="207">
        <f>ROUND(N(data!E83), 0)</f>
        <v>57763</v>
      </c>
      <c r="AD4" s="207">
        <f>ROUND(N(data!E84), 0)</f>
        <v>0</v>
      </c>
      <c r="AE4" s="207">
        <f>ROUND(N(data!E89), 0)</f>
        <v>194468337</v>
      </c>
      <c r="AF4" s="207">
        <f>ROUND(N(data!E87), 0)</f>
        <v>188623330</v>
      </c>
      <c r="AG4" s="207">
        <f>ROUND(N(data!E90), 0)</f>
        <v>58397</v>
      </c>
      <c r="AH4" s="207">
        <f>ROUND(N(data!E91), 0)</f>
        <v>0</v>
      </c>
      <c r="AI4" s="207">
        <f>ROUND(N(data!E92), 0)</f>
        <v>9760</v>
      </c>
      <c r="AJ4" s="207">
        <f>ROUND(N(data!E93), 0)</f>
        <v>0</v>
      </c>
      <c r="AK4" s="315">
        <f>ROUND(N(data!E94), 2)</f>
        <v>118.73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003</v>
      </c>
      <c r="B5" s="209" t="str">
        <f>RIGHT(data!$C$96,4)</f>
        <v>2023</v>
      </c>
      <c r="C5" s="12" t="str">
        <f>data!F$55</f>
        <v>6100</v>
      </c>
      <c r="D5" s="12" t="s">
        <v>1158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003</v>
      </c>
      <c r="B6" s="209" t="str">
        <f>RIGHT(data!$C$96,4)</f>
        <v>2023</v>
      </c>
      <c r="C6" s="12" t="str">
        <f>data!G$55</f>
        <v>6120</v>
      </c>
      <c r="D6" s="12" t="s">
        <v>1158</v>
      </c>
      <c r="E6" s="207">
        <f>ROUND(N(data!G59), 0)</f>
        <v>5504</v>
      </c>
      <c r="F6" s="315">
        <f>ROUND(N(data!G60), 2)</f>
        <v>31.02</v>
      </c>
      <c r="G6" s="207">
        <f>ROUND(N(data!G61), 0)</f>
        <v>3122408</v>
      </c>
      <c r="H6" s="207">
        <f>ROUND(N(data!G62), 0)</f>
        <v>446798</v>
      </c>
      <c r="I6" s="207">
        <f>ROUND(N(data!G63), 0)</f>
        <v>0</v>
      </c>
      <c r="J6" s="207">
        <f>ROUND(N(data!G64), 0)</f>
        <v>148668</v>
      </c>
      <c r="K6" s="207">
        <f>ROUND(N(data!G65), 0)</f>
        <v>0</v>
      </c>
      <c r="L6" s="207">
        <f>ROUND(N(data!G66), 0)</f>
        <v>2202</v>
      </c>
      <c r="M6" s="207">
        <f>ROUND(N(data!G67), 0)</f>
        <v>1476</v>
      </c>
      <c r="N6" s="207">
        <f>ROUND(N(data!G68), 0)</f>
        <v>0</v>
      </c>
      <c r="O6" s="207">
        <f>ROUND(N(data!G69), 0)</f>
        <v>4036739</v>
      </c>
      <c r="P6" s="207">
        <f>ROUND(N(data!G70), 0)</f>
        <v>13</v>
      </c>
      <c r="Q6" s="207">
        <f>ROUND(N(data!G71), 0)</f>
        <v>924463</v>
      </c>
      <c r="R6" s="207">
        <f>ROUND(N(data!G72), 0)</f>
        <v>-110</v>
      </c>
      <c r="S6" s="207">
        <f>ROUND(N(data!G73), 0)</f>
        <v>0</v>
      </c>
      <c r="T6" s="207">
        <f>ROUND(N(data!G74), 0)</f>
        <v>62021</v>
      </c>
      <c r="U6" s="207">
        <f>ROUND(N(data!G75), 0)</f>
        <v>0</v>
      </c>
      <c r="V6" s="207">
        <f>ROUND(N(data!G76), 0)</f>
        <v>0</v>
      </c>
      <c r="W6" s="207">
        <f>ROUND(N(data!G77), 0)</f>
        <v>7981</v>
      </c>
      <c r="X6" s="207">
        <f>ROUND(N(data!G78), 0)</f>
        <v>3022468</v>
      </c>
      <c r="Y6" s="207">
        <f>ROUND(N(data!G79), 0)</f>
        <v>0</v>
      </c>
      <c r="Z6" s="207">
        <f>ROUND(N(data!G80), 0)</f>
        <v>739</v>
      </c>
      <c r="AA6" s="207">
        <f>ROUND(N(data!G81), 0)</f>
        <v>0</v>
      </c>
      <c r="AB6" s="207">
        <f>ROUND(N(data!G82), 0)</f>
        <v>8560</v>
      </c>
      <c r="AC6" s="207">
        <f>ROUND(N(data!G83), 0)</f>
        <v>10604</v>
      </c>
      <c r="AD6" s="207">
        <f>ROUND(N(data!G84), 0)</f>
        <v>0</v>
      </c>
      <c r="AE6" s="207">
        <f>ROUND(N(data!G89), 0)</f>
        <v>21776951</v>
      </c>
      <c r="AF6" s="207">
        <f>ROUND(N(data!G87), 0)</f>
        <v>21776951</v>
      </c>
      <c r="AG6" s="207">
        <f>ROUND(N(data!G90), 0)</f>
        <v>14337</v>
      </c>
      <c r="AH6" s="207">
        <f>ROUND(N(data!G91), 0)</f>
        <v>0</v>
      </c>
      <c r="AI6" s="207">
        <f>ROUND(N(data!G92), 0)</f>
        <v>2396</v>
      </c>
      <c r="AJ6" s="207">
        <f>ROUND(N(data!G93), 0)</f>
        <v>0</v>
      </c>
      <c r="AK6" s="315">
        <f>ROUND(N(data!G94), 2)</f>
        <v>12.52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003</v>
      </c>
      <c r="B7" s="209" t="str">
        <f>RIGHT(data!$C$96,4)</f>
        <v>2023</v>
      </c>
      <c r="C7" s="12" t="str">
        <f>data!H$55</f>
        <v>6140</v>
      </c>
      <c r="D7" s="12" t="s">
        <v>1158</v>
      </c>
      <c r="E7" s="207">
        <f>ROUND(N(data!H59), 0)</f>
        <v>0</v>
      </c>
      <c r="F7" s="315">
        <f>ROUND(N(data!H60), 2)</f>
        <v>0</v>
      </c>
      <c r="G7" s="207">
        <f>ROUND(N(data!H61), 0)</f>
        <v>18</v>
      </c>
      <c r="H7" s="207">
        <f>ROUND(N(data!H62), 0)</f>
        <v>0</v>
      </c>
      <c r="I7" s="207">
        <f>ROUND(N(data!H63), 0)</f>
        <v>0</v>
      </c>
      <c r="J7" s="207">
        <f>ROUND(N(data!H64), 0)</f>
        <v>1010</v>
      </c>
      <c r="K7" s="207">
        <f>ROUND(N(data!H65), 0)</f>
        <v>0</v>
      </c>
      <c r="L7" s="207">
        <f>ROUND(N(data!H66), 0)</f>
        <v>0</v>
      </c>
      <c r="M7" s="207">
        <f>ROUND(N(data!H67), 0)</f>
        <v>546</v>
      </c>
      <c r="N7" s="207">
        <f>ROUND(N(data!H68), 0)</f>
        <v>0</v>
      </c>
      <c r="O7" s="207">
        <f>ROUND(N(data!H69), 0)</f>
        <v>17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17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003</v>
      </c>
      <c r="B8" s="209" t="str">
        <f>RIGHT(data!$C$96,4)</f>
        <v>2023</v>
      </c>
      <c r="C8" s="12" t="str">
        <f>data!I$55</f>
        <v>6150</v>
      </c>
      <c r="D8" s="12" t="s">
        <v>1158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003</v>
      </c>
      <c r="B9" s="209" t="str">
        <f>RIGHT(data!$C$96,4)</f>
        <v>2023</v>
      </c>
      <c r="C9" s="12" t="str">
        <f>data!J$55</f>
        <v>6170</v>
      </c>
      <c r="D9" s="12" t="s">
        <v>1158</v>
      </c>
      <c r="E9" s="207">
        <f>ROUND(N(data!J59), 0)</f>
        <v>0</v>
      </c>
      <c r="F9" s="315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5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003</v>
      </c>
      <c r="B10" s="209" t="str">
        <f>RIGHT(data!$C$96,4)</f>
        <v>2023</v>
      </c>
      <c r="C10" s="12" t="str">
        <f>data!K$55</f>
        <v>6200</v>
      </c>
      <c r="D10" s="12" t="s">
        <v>1158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003</v>
      </c>
      <c r="B11" s="209" t="str">
        <f>RIGHT(data!$C$96,4)</f>
        <v>2023</v>
      </c>
      <c r="C11" s="12" t="str">
        <f>data!L$55</f>
        <v>6210</v>
      </c>
      <c r="D11" s="12" t="s">
        <v>1158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003</v>
      </c>
      <c r="B12" s="209" t="str">
        <f>RIGHT(data!$C$96,4)</f>
        <v>2023</v>
      </c>
      <c r="C12" s="12" t="str">
        <f>data!M$55</f>
        <v>6330</v>
      </c>
      <c r="D12" s="12" t="s">
        <v>1158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003</v>
      </c>
      <c r="B13" s="209" t="str">
        <f>RIGHT(data!$C$96,4)</f>
        <v>2023</v>
      </c>
      <c r="C13" s="12" t="str">
        <f>data!N$55</f>
        <v>6400</v>
      </c>
      <c r="D13" s="12" t="s">
        <v>1158</v>
      </c>
      <c r="E13" s="207">
        <f>ROUND(N(data!N59), 0)</f>
        <v>0</v>
      </c>
      <c r="F13" s="315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003</v>
      </c>
      <c r="B14" s="209" t="str">
        <f>RIGHT(data!$C$96,4)</f>
        <v>2023</v>
      </c>
      <c r="C14" s="12" t="str">
        <f>data!O$55</f>
        <v>7010</v>
      </c>
      <c r="D14" s="12" t="s">
        <v>1158</v>
      </c>
      <c r="E14" s="207">
        <f>ROUND(N(data!O59), 0)</f>
        <v>0</v>
      </c>
      <c r="F14" s="315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5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003</v>
      </c>
      <c r="B15" s="209" t="str">
        <f>RIGHT(data!$C$96,4)</f>
        <v>2023</v>
      </c>
      <c r="C15" s="12" t="str">
        <f>data!P$55</f>
        <v>7020</v>
      </c>
      <c r="D15" s="12" t="s">
        <v>1158</v>
      </c>
      <c r="E15" s="207">
        <f>ROUND(N(data!P59), 0)</f>
        <v>0</v>
      </c>
      <c r="F15" s="315">
        <f>ROUND(N(data!P60), 2)</f>
        <v>119.49</v>
      </c>
      <c r="G15" s="207">
        <f>ROUND(N(data!P61), 0)</f>
        <v>13260842</v>
      </c>
      <c r="H15" s="207">
        <f>ROUND(N(data!P62), 0)</f>
        <v>1794872</v>
      </c>
      <c r="I15" s="207">
        <f>ROUND(N(data!P63), 0)</f>
        <v>21355</v>
      </c>
      <c r="J15" s="207">
        <f>ROUND(N(data!P64), 0)</f>
        <v>6009670</v>
      </c>
      <c r="K15" s="207">
        <f>ROUND(N(data!P65), 0)</f>
        <v>0</v>
      </c>
      <c r="L15" s="207">
        <f>ROUND(N(data!P66), 0)</f>
        <v>234903</v>
      </c>
      <c r="M15" s="207">
        <f>ROUND(N(data!P67), 0)</f>
        <v>3939683</v>
      </c>
      <c r="N15" s="207">
        <f>ROUND(N(data!P68), 0)</f>
        <v>577113</v>
      </c>
      <c r="O15" s="207">
        <f>ROUND(N(data!P69), 0)</f>
        <v>17080700</v>
      </c>
      <c r="P15" s="207">
        <f>ROUND(N(data!P70), 0)</f>
        <v>3045</v>
      </c>
      <c r="Q15" s="207">
        <f>ROUND(N(data!P71), 0)</f>
        <v>3024673</v>
      </c>
      <c r="R15" s="207">
        <f>ROUND(N(data!P72), 0)</f>
        <v>110523</v>
      </c>
      <c r="S15" s="207">
        <f>ROUND(N(data!P73), 0)</f>
        <v>0</v>
      </c>
      <c r="T15" s="207">
        <f>ROUND(N(data!P74), 0)</f>
        <v>219307</v>
      </c>
      <c r="U15" s="207">
        <f>ROUND(N(data!P75), 0)</f>
        <v>0</v>
      </c>
      <c r="V15" s="207">
        <f>ROUND(N(data!P76), 0)</f>
        <v>0</v>
      </c>
      <c r="W15" s="207">
        <f>ROUND(N(data!P77), 0)</f>
        <v>825553</v>
      </c>
      <c r="X15" s="207">
        <f>ROUND(N(data!P78), 0)</f>
        <v>12836398</v>
      </c>
      <c r="Y15" s="207">
        <f>ROUND(N(data!P79), 0)</f>
        <v>33569</v>
      </c>
      <c r="Z15" s="207">
        <f>ROUND(N(data!P80), 0)</f>
        <v>12961</v>
      </c>
      <c r="AA15" s="207">
        <f>ROUND(N(data!P81), 0)</f>
        <v>0</v>
      </c>
      <c r="AB15" s="207">
        <f>ROUND(N(data!P82), 0)</f>
        <v>2782</v>
      </c>
      <c r="AC15" s="207">
        <f>ROUND(N(data!P83), 0)</f>
        <v>11889</v>
      </c>
      <c r="AD15" s="207">
        <f>ROUND(N(data!P84), 0)</f>
        <v>0</v>
      </c>
      <c r="AE15" s="207">
        <f>ROUND(N(data!P89), 0)</f>
        <v>548181223</v>
      </c>
      <c r="AF15" s="207">
        <f>ROUND(N(data!P87), 0)</f>
        <v>493033084</v>
      </c>
      <c r="AG15" s="207">
        <f>ROUND(N(data!P90), 0)</f>
        <v>55418</v>
      </c>
      <c r="AH15" s="207">
        <f>ROUND(N(data!P91), 0)</f>
        <v>0</v>
      </c>
      <c r="AI15" s="207">
        <f>ROUND(N(data!P92), 0)</f>
        <v>9262</v>
      </c>
      <c r="AJ15" s="207">
        <f>ROUND(N(data!P93), 0)</f>
        <v>0</v>
      </c>
      <c r="AK15" s="315">
        <f>ROUND(N(data!P94), 2)</f>
        <v>35.9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003</v>
      </c>
      <c r="B16" s="209" t="str">
        <f>RIGHT(data!$C$96,4)</f>
        <v>2023</v>
      </c>
      <c r="C16" s="12" t="str">
        <f>data!Q$55</f>
        <v>7030</v>
      </c>
      <c r="D16" s="12" t="s">
        <v>1158</v>
      </c>
      <c r="E16" s="207">
        <f>ROUND(N(data!Q59), 0)</f>
        <v>0</v>
      </c>
      <c r="F16" s="315">
        <f>ROUND(N(data!Q60), 2)</f>
        <v>13.52</v>
      </c>
      <c r="G16" s="207">
        <f>ROUND(N(data!Q61), 0)</f>
        <v>2099634</v>
      </c>
      <c r="H16" s="207">
        <f>ROUND(N(data!Q62), 0)</f>
        <v>293256</v>
      </c>
      <c r="I16" s="207">
        <f>ROUND(N(data!Q63), 0)</f>
        <v>0</v>
      </c>
      <c r="J16" s="207">
        <f>ROUND(N(data!Q64), 0)</f>
        <v>12691</v>
      </c>
      <c r="K16" s="207">
        <f>ROUND(N(data!Q65), 0)</f>
        <v>0</v>
      </c>
      <c r="L16" s="207">
        <f>ROUND(N(data!Q66), 0)</f>
        <v>671</v>
      </c>
      <c r="M16" s="207">
        <f>ROUND(N(data!Q67), 0)</f>
        <v>5497</v>
      </c>
      <c r="N16" s="207">
        <f>ROUND(N(data!Q68), 0)</f>
        <v>0</v>
      </c>
      <c r="O16" s="207">
        <f>ROUND(N(data!Q69), 0)</f>
        <v>2055367</v>
      </c>
      <c r="P16" s="207">
        <f>ROUND(N(data!Q70), 0)</f>
        <v>20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16742</v>
      </c>
      <c r="U16" s="207">
        <f>ROUND(N(data!Q75), 0)</f>
        <v>0</v>
      </c>
      <c r="V16" s="207">
        <f>ROUND(N(data!Q76), 0)</f>
        <v>0</v>
      </c>
      <c r="W16" s="207">
        <f>ROUND(N(data!Q77), 0)</f>
        <v>1783</v>
      </c>
      <c r="X16" s="207">
        <f>ROUND(N(data!Q78), 0)</f>
        <v>2032430</v>
      </c>
      <c r="Y16" s="207">
        <f>ROUND(N(data!Q79), 0)</f>
        <v>0</v>
      </c>
      <c r="Z16" s="207">
        <f>ROUND(N(data!Q80), 0)</f>
        <v>1914</v>
      </c>
      <c r="AA16" s="207">
        <f>ROUND(N(data!Q81), 0)</f>
        <v>0</v>
      </c>
      <c r="AB16" s="207">
        <f>ROUND(N(data!Q82), 0)</f>
        <v>612</v>
      </c>
      <c r="AC16" s="207">
        <f>ROUND(N(data!Q83), 0)</f>
        <v>1866</v>
      </c>
      <c r="AD16" s="207">
        <f>ROUND(N(data!Q84), 0)</f>
        <v>0</v>
      </c>
      <c r="AE16" s="207">
        <f>ROUND(N(data!Q89), 0)</f>
        <v>17773273</v>
      </c>
      <c r="AF16" s="207">
        <f>ROUND(N(data!Q87), 0)</f>
        <v>13811363</v>
      </c>
      <c r="AG16" s="207">
        <f>ROUND(N(data!Q90), 0)</f>
        <v>1952</v>
      </c>
      <c r="AH16" s="207">
        <f>ROUND(N(data!Q91), 0)</f>
        <v>0</v>
      </c>
      <c r="AI16" s="207">
        <f>ROUND(N(data!Q92), 0)</f>
        <v>326</v>
      </c>
      <c r="AJ16" s="207">
        <f>ROUND(N(data!Q93), 0)</f>
        <v>0</v>
      </c>
      <c r="AK16" s="315">
        <f>ROUND(N(data!Q94), 2)</f>
        <v>10.43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003</v>
      </c>
      <c r="B17" s="209" t="str">
        <f>RIGHT(data!$C$96,4)</f>
        <v>2023</v>
      </c>
      <c r="C17" s="12" t="str">
        <f>data!R$55</f>
        <v>7040</v>
      </c>
      <c r="D17" s="12" t="s">
        <v>1158</v>
      </c>
      <c r="E17" s="207">
        <f>ROUND(N(data!R59), 0)</f>
        <v>0</v>
      </c>
      <c r="F17" s="315">
        <f>ROUND(N(data!R60), 2)</f>
        <v>14.42</v>
      </c>
      <c r="G17" s="207">
        <f>ROUND(N(data!R61), 0)</f>
        <v>1591040</v>
      </c>
      <c r="H17" s="207">
        <f>ROUND(N(data!R62), 0)</f>
        <v>191497</v>
      </c>
      <c r="I17" s="207">
        <f>ROUND(N(data!R63), 0)</f>
        <v>5651177</v>
      </c>
      <c r="J17" s="207">
        <f>ROUND(N(data!R64), 0)</f>
        <v>3512109</v>
      </c>
      <c r="K17" s="207">
        <f>ROUND(N(data!R65), 0)</f>
        <v>0</v>
      </c>
      <c r="L17" s="207">
        <f>ROUND(N(data!R66), 0)</f>
        <v>22272</v>
      </c>
      <c r="M17" s="207">
        <f>ROUND(N(data!R67), 0)</f>
        <v>299479</v>
      </c>
      <c r="N17" s="207">
        <f>ROUND(N(data!R68), 0)</f>
        <v>0</v>
      </c>
      <c r="O17" s="207">
        <f>ROUND(N(data!R69), 0)</f>
        <v>1731103</v>
      </c>
      <c r="P17" s="207">
        <f>ROUND(N(data!R70), 0)</f>
        <v>25466</v>
      </c>
      <c r="Q17" s="207">
        <f>ROUND(N(data!R71), 0)</f>
        <v>0</v>
      </c>
      <c r="R17" s="207">
        <f>ROUND(N(data!R72), 0)</f>
        <v>272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156125</v>
      </c>
      <c r="X17" s="207">
        <f>ROUND(N(data!R78), 0)</f>
        <v>1540115</v>
      </c>
      <c r="Y17" s="207">
        <f>ROUND(N(data!R79), 0)</f>
        <v>5590</v>
      </c>
      <c r="Z17" s="207">
        <f>ROUND(N(data!R80), 0)</f>
        <v>2843</v>
      </c>
      <c r="AA17" s="207">
        <f>ROUND(N(data!R81), 0)</f>
        <v>0</v>
      </c>
      <c r="AB17" s="207">
        <f>ROUND(N(data!R82), 0)</f>
        <v>692</v>
      </c>
      <c r="AC17" s="207">
        <f>ROUND(N(data!R83), 0)</f>
        <v>0</v>
      </c>
      <c r="AD17" s="207">
        <f>ROUND(N(data!R84), 0)</f>
        <v>0</v>
      </c>
      <c r="AE17" s="207">
        <f>ROUND(N(data!R89), 0)</f>
        <v>6787359</v>
      </c>
      <c r="AF17" s="207">
        <f>ROUND(N(data!R87), 0)</f>
        <v>6610608</v>
      </c>
      <c r="AG17" s="207">
        <f>ROUND(N(data!R90), 0)</f>
        <v>665</v>
      </c>
      <c r="AH17" s="207">
        <f>ROUND(N(data!R91), 0)</f>
        <v>0</v>
      </c>
      <c r="AI17" s="207">
        <f>ROUND(N(data!R92), 0)</f>
        <v>111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003</v>
      </c>
      <c r="B18" s="209" t="str">
        <f>RIGHT(data!$C$96,4)</f>
        <v>2023</v>
      </c>
      <c r="C18" s="12" t="str">
        <f>data!S$55</f>
        <v>7050</v>
      </c>
      <c r="D18" s="12" t="s">
        <v>1158</v>
      </c>
      <c r="E18" s="207">
        <f>ROUND(N(data!S59), 0)</f>
        <v>0</v>
      </c>
      <c r="F18" s="315">
        <f>ROUND(N(data!S60), 2)</f>
        <v>0</v>
      </c>
      <c r="G18" s="207">
        <f>ROUND(N(data!S61), 0)</f>
        <v>75754</v>
      </c>
      <c r="H18" s="207">
        <f>ROUND(N(data!S62), 0)</f>
        <v>0</v>
      </c>
      <c r="I18" s="207">
        <f>ROUND(N(data!S63), 0)</f>
        <v>54933</v>
      </c>
      <c r="J18" s="207">
        <f>ROUND(N(data!S64), 0)</f>
        <v>20597486</v>
      </c>
      <c r="K18" s="207">
        <f>ROUND(N(data!S65), 0)</f>
        <v>0</v>
      </c>
      <c r="L18" s="207">
        <f>ROUND(N(data!S66), 0)</f>
        <v>391000</v>
      </c>
      <c r="M18" s="207">
        <f>ROUND(N(data!S67), 0)</f>
        <v>352338</v>
      </c>
      <c r="N18" s="207">
        <f>ROUND(N(data!S68), 0)</f>
        <v>615962</v>
      </c>
      <c r="O18" s="207">
        <f>ROUND(N(data!S69), 0)</f>
        <v>164339</v>
      </c>
      <c r="P18" s="207">
        <f>ROUND(N(data!S70), 0)</f>
        <v>283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1761</v>
      </c>
      <c r="U18" s="207">
        <f>ROUND(N(data!S75), 0)</f>
        <v>0</v>
      </c>
      <c r="V18" s="207">
        <f>ROUND(N(data!S76), 0)</f>
        <v>0</v>
      </c>
      <c r="W18" s="207">
        <f>ROUND(N(data!S77), 0)</f>
        <v>88657</v>
      </c>
      <c r="X18" s="207">
        <f>ROUND(N(data!S78), 0)</f>
        <v>73329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309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003</v>
      </c>
      <c r="B19" s="209" t="str">
        <f>RIGHT(data!$C$96,4)</f>
        <v>2023</v>
      </c>
      <c r="C19" s="12" t="str">
        <f>data!T$55</f>
        <v>7060</v>
      </c>
      <c r="D19" s="12" t="s">
        <v>1158</v>
      </c>
      <c r="E19" s="207">
        <f>ROUND(N(data!T59), 0)</f>
        <v>0</v>
      </c>
      <c r="F19" s="315">
        <f>ROUND(N(data!T60), 2)</f>
        <v>2.33</v>
      </c>
      <c r="G19" s="207">
        <f>ROUND(N(data!T61), 0)</f>
        <v>401394</v>
      </c>
      <c r="H19" s="207">
        <f>ROUND(N(data!T62), 0)</f>
        <v>44913</v>
      </c>
      <c r="I19" s="207">
        <f>ROUND(N(data!T63), 0)</f>
        <v>0</v>
      </c>
      <c r="J19" s="207">
        <f>ROUND(N(data!T64), 0)</f>
        <v>137966</v>
      </c>
      <c r="K19" s="207">
        <f>ROUND(N(data!T65), 0)</f>
        <v>0</v>
      </c>
      <c r="L19" s="207">
        <f>ROUND(N(data!T66), 0)</f>
        <v>2779</v>
      </c>
      <c r="M19" s="207">
        <f>ROUND(N(data!T67), 0)</f>
        <v>4022</v>
      </c>
      <c r="N19" s="207">
        <f>ROUND(N(data!T68), 0)</f>
        <v>0</v>
      </c>
      <c r="O19" s="207">
        <f>ROUND(N(data!T69), 0)</f>
        <v>390992</v>
      </c>
      <c r="P19" s="207">
        <f>ROUND(N(data!T70), 0)</f>
        <v>0</v>
      </c>
      <c r="Q19" s="207">
        <f>ROUND(N(data!T71), 0)</f>
        <v>1996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388546</v>
      </c>
      <c r="Y19" s="207">
        <f>ROUND(N(data!T79), 0)</f>
        <v>0</v>
      </c>
      <c r="Z19" s="207">
        <f>ROUND(N(data!T80), 0)</f>
        <v>157</v>
      </c>
      <c r="AA19" s="207">
        <f>ROUND(N(data!T81), 0)</f>
        <v>0</v>
      </c>
      <c r="AB19" s="207">
        <f>ROUND(N(data!T82), 0)</f>
        <v>0</v>
      </c>
      <c r="AC19" s="207">
        <f>ROUND(N(data!T83), 0)</f>
        <v>293</v>
      </c>
      <c r="AD19" s="207">
        <f>ROUND(N(data!T84), 0)</f>
        <v>0</v>
      </c>
      <c r="AE19" s="207">
        <f>ROUND(N(data!T89), 0)</f>
        <v>2967649</v>
      </c>
      <c r="AF19" s="207">
        <f>ROUND(N(data!T87), 0)</f>
        <v>2931206</v>
      </c>
      <c r="AG19" s="207">
        <f>ROUND(N(data!T90), 0)</f>
        <v>657</v>
      </c>
      <c r="AH19" s="207">
        <f>ROUND(N(data!T91), 0)</f>
        <v>0</v>
      </c>
      <c r="AI19" s="207">
        <f>ROUND(N(data!T92), 0)</f>
        <v>110</v>
      </c>
      <c r="AJ19" s="207">
        <f>ROUND(N(data!T93), 0)</f>
        <v>0</v>
      </c>
      <c r="AK19" s="315">
        <f>ROUND(N(data!T94), 2)</f>
        <v>2.17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003</v>
      </c>
      <c r="B20" s="209" t="str">
        <f>RIGHT(data!$C$96,4)</f>
        <v>2023</v>
      </c>
      <c r="C20" s="12" t="str">
        <f>data!U$55</f>
        <v>7070</v>
      </c>
      <c r="D20" s="12" t="s">
        <v>1158</v>
      </c>
      <c r="E20" s="207">
        <f>ROUND(N(data!U59), 0)</f>
        <v>0</v>
      </c>
      <c r="F20" s="315">
        <f>ROUND(N(data!U60), 2)</f>
        <v>2.25</v>
      </c>
      <c r="G20" s="207">
        <f>ROUND(N(data!U61), 0)</f>
        <v>252116</v>
      </c>
      <c r="H20" s="207">
        <f>ROUND(N(data!U62), 0)</f>
        <v>34030</v>
      </c>
      <c r="I20" s="207">
        <f>ROUND(N(data!U63), 0)</f>
        <v>1325190</v>
      </c>
      <c r="J20" s="207">
        <f>ROUND(N(data!U64), 0)</f>
        <v>724273</v>
      </c>
      <c r="K20" s="207">
        <f>ROUND(N(data!U65), 0)</f>
        <v>0</v>
      </c>
      <c r="L20" s="207">
        <f>ROUND(N(data!U66), 0)</f>
        <v>6536245</v>
      </c>
      <c r="M20" s="207">
        <f>ROUND(N(data!U67), 0)</f>
        <v>44664</v>
      </c>
      <c r="N20" s="207">
        <f>ROUND(N(data!U68), 0)</f>
        <v>0</v>
      </c>
      <c r="O20" s="207">
        <f>ROUND(N(data!U69), 0)</f>
        <v>2062498</v>
      </c>
      <c r="P20" s="207">
        <f>ROUND(N(data!U70), 0)</f>
        <v>1779997</v>
      </c>
      <c r="Q20" s="207">
        <f>ROUND(N(data!U71), 0)</f>
        <v>0</v>
      </c>
      <c r="R20" s="207">
        <f>ROUND(N(data!U72), 0)</f>
        <v>11954</v>
      </c>
      <c r="S20" s="207">
        <f>ROUND(N(data!U73), 0)</f>
        <v>0</v>
      </c>
      <c r="T20" s="207">
        <f>ROUND(N(data!U74), 0)</f>
        <v>24</v>
      </c>
      <c r="U20" s="207">
        <f>ROUND(N(data!U75), 0)</f>
        <v>0</v>
      </c>
      <c r="V20" s="207">
        <f>ROUND(N(data!U76), 0)</f>
        <v>0</v>
      </c>
      <c r="W20" s="207">
        <f>ROUND(N(data!U77), 0)</f>
        <v>23752</v>
      </c>
      <c r="X20" s="207">
        <f>ROUND(N(data!U78), 0)</f>
        <v>244046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300</v>
      </c>
      <c r="AC20" s="207">
        <f>ROUND(N(data!U83), 0)</f>
        <v>2425</v>
      </c>
      <c r="AD20" s="207">
        <f>ROUND(N(data!U84), 0)</f>
        <v>0</v>
      </c>
      <c r="AE20" s="207">
        <f>ROUND(N(data!U89), 0)</f>
        <v>72142540</v>
      </c>
      <c r="AF20" s="207">
        <f>ROUND(N(data!U87), 0)</f>
        <v>55027824</v>
      </c>
      <c r="AG20" s="207">
        <f>ROUND(N(data!U90), 0)</f>
        <v>1987</v>
      </c>
      <c r="AH20" s="207">
        <f>ROUND(N(data!U91), 0)</f>
        <v>0</v>
      </c>
      <c r="AI20" s="207">
        <f>ROUND(N(data!U92), 0)</f>
        <v>332</v>
      </c>
      <c r="AJ20" s="207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003</v>
      </c>
      <c r="B21" s="209" t="str">
        <f>RIGHT(data!$C$96,4)</f>
        <v>2023</v>
      </c>
      <c r="C21" s="12" t="str">
        <f>data!V$55</f>
        <v>7110</v>
      </c>
      <c r="D21" s="12" t="s">
        <v>1158</v>
      </c>
      <c r="E21" s="207">
        <f>ROUND(N(data!V59), 0)</f>
        <v>0</v>
      </c>
      <c r="F21" s="315">
        <f>ROUND(N(data!V60), 2)</f>
        <v>100.69</v>
      </c>
      <c r="G21" s="207">
        <f>ROUND(N(data!V61), 0)</f>
        <v>13254782</v>
      </c>
      <c r="H21" s="207">
        <f>ROUND(N(data!V62), 0)</f>
        <v>1961515</v>
      </c>
      <c r="I21" s="207">
        <f>ROUND(N(data!V63), 0)</f>
        <v>122011</v>
      </c>
      <c r="J21" s="207">
        <f>ROUND(N(data!V64), 0)</f>
        <v>46128150</v>
      </c>
      <c r="K21" s="207">
        <f>ROUND(N(data!V65), 0)</f>
        <v>0</v>
      </c>
      <c r="L21" s="207">
        <f>ROUND(N(data!V66), 0)</f>
        <v>429801</v>
      </c>
      <c r="M21" s="207">
        <f>ROUND(N(data!V67), 0)</f>
        <v>1888672</v>
      </c>
      <c r="N21" s="207">
        <f>ROUND(N(data!V68), 0)</f>
        <v>2200038</v>
      </c>
      <c r="O21" s="207">
        <f>ROUND(N(data!V69), 0)</f>
        <v>15234213</v>
      </c>
      <c r="P21" s="207">
        <f>ROUND(N(data!V70), 0)</f>
        <v>369</v>
      </c>
      <c r="Q21" s="207">
        <f>ROUND(N(data!V71), 0)</f>
        <v>1056119</v>
      </c>
      <c r="R21" s="207">
        <f>ROUND(N(data!V72), 0)</f>
        <v>19387</v>
      </c>
      <c r="S21" s="207">
        <f>ROUND(N(data!V73), 0)</f>
        <v>0</v>
      </c>
      <c r="T21" s="207">
        <f>ROUND(N(data!V74), 0)</f>
        <v>102851</v>
      </c>
      <c r="U21" s="207">
        <f>ROUND(N(data!V75), 0)</f>
        <v>0</v>
      </c>
      <c r="V21" s="207">
        <f>ROUND(N(data!V76), 0)</f>
        <v>0</v>
      </c>
      <c r="W21" s="207">
        <f>ROUND(N(data!V77), 0)</f>
        <v>1174627</v>
      </c>
      <c r="X21" s="207">
        <f>ROUND(N(data!V78), 0)</f>
        <v>12830531</v>
      </c>
      <c r="Y21" s="207">
        <f>ROUND(N(data!V79), 0)</f>
        <v>20309</v>
      </c>
      <c r="Z21" s="207">
        <f>ROUND(N(data!V80), 0)</f>
        <v>11061</v>
      </c>
      <c r="AA21" s="207">
        <f>ROUND(N(data!V81), 0)</f>
        <v>0</v>
      </c>
      <c r="AB21" s="207">
        <f>ROUND(N(data!V82), 0)</f>
        <v>4248</v>
      </c>
      <c r="AC21" s="207">
        <f>ROUND(N(data!V83), 0)</f>
        <v>14711</v>
      </c>
      <c r="AD21" s="207">
        <f>ROUND(N(data!V84), 0)</f>
        <v>-449</v>
      </c>
      <c r="AE21" s="207">
        <f>ROUND(N(data!V89), 0)</f>
        <v>518181362</v>
      </c>
      <c r="AF21" s="207">
        <f>ROUND(N(data!V87), 0)</f>
        <v>303894572</v>
      </c>
      <c r="AG21" s="207">
        <f>ROUND(N(data!V90), 0)</f>
        <v>37483</v>
      </c>
      <c r="AH21" s="207">
        <f>ROUND(N(data!V91), 0)</f>
        <v>0</v>
      </c>
      <c r="AI21" s="207">
        <f>ROUND(N(data!V92), 0)</f>
        <v>6265</v>
      </c>
      <c r="AJ21" s="207">
        <f>ROUND(N(data!V93), 0)</f>
        <v>0</v>
      </c>
      <c r="AK21" s="315">
        <f>ROUND(N(data!V94), 2)</f>
        <v>16.829999999999998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003</v>
      </c>
      <c r="B22" s="209" t="str">
        <f>RIGHT(data!$C$96,4)</f>
        <v>2023</v>
      </c>
      <c r="C22" s="12" t="str">
        <f>data!W$55</f>
        <v>7120</v>
      </c>
      <c r="D22" s="12" t="s">
        <v>1158</v>
      </c>
      <c r="E22" s="207">
        <f>ROUND(N(data!W59), 0)</f>
        <v>0</v>
      </c>
      <c r="F22" s="315">
        <f>ROUND(N(data!W60), 2)</f>
        <v>18.75</v>
      </c>
      <c r="G22" s="207">
        <f>ROUND(N(data!W61), 0)</f>
        <v>2721764</v>
      </c>
      <c r="H22" s="207">
        <f>ROUND(N(data!W62), 0)</f>
        <v>407875</v>
      </c>
      <c r="I22" s="207">
        <f>ROUND(N(data!W63), 0)</f>
        <v>0</v>
      </c>
      <c r="J22" s="207">
        <f>ROUND(N(data!W64), 0)</f>
        <v>510860</v>
      </c>
      <c r="K22" s="207">
        <f>ROUND(N(data!W65), 0)</f>
        <v>0</v>
      </c>
      <c r="L22" s="207">
        <f>ROUND(N(data!W66), 0)</f>
        <v>518474</v>
      </c>
      <c r="M22" s="207">
        <f>ROUND(N(data!W67), 0)</f>
        <v>984972</v>
      </c>
      <c r="N22" s="207">
        <f>ROUND(N(data!W68), 0)</f>
        <v>496617</v>
      </c>
      <c r="O22" s="207">
        <f>ROUND(N(data!W69), 0)</f>
        <v>3612827</v>
      </c>
      <c r="P22" s="207">
        <f>ROUND(N(data!W70), 0)</f>
        <v>89</v>
      </c>
      <c r="Q22" s="207">
        <f>ROUND(N(data!W71), 0)</f>
        <v>4676</v>
      </c>
      <c r="R22" s="207">
        <f>ROUND(N(data!W72), 0)</f>
        <v>11790</v>
      </c>
      <c r="S22" s="207">
        <f>ROUND(N(data!W73), 0)</f>
        <v>0</v>
      </c>
      <c r="T22" s="207">
        <f>ROUND(N(data!W74), 0)</f>
        <v>47858</v>
      </c>
      <c r="U22" s="207">
        <f>ROUND(N(data!W75), 0)</f>
        <v>0</v>
      </c>
      <c r="V22" s="207">
        <f>ROUND(N(data!W76), 0)</f>
        <v>0</v>
      </c>
      <c r="W22" s="207">
        <f>ROUND(N(data!W77), 0)</f>
        <v>913010</v>
      </c>
      <c r="X22" s="207">
        <f>ROUND(N(data!W78), 0)</f>
        <v>2634648</v>
      </c>
      <c r="Y22" s="207">
        <f>ROUND(N(data!W79), 0)</f>
        <v>0</v>
      </c>
      <c r="Z22" s="207">
        <f>ROUND(N(data!W80), 0)</f>
        <v>157</v>
      </c>
      <c r="AA22" s="207">
        <f>ROUND(N(data!W81), 0)</f>
        <v>0</v>
      </c>
      <c r="AB22" s="207">
        <f>ROUND(N(data!W82), 0)</f>
        <v>734</v>
      </c>
      <c r="AC22" s="207">
        <f>ROUND(N(data!W83), 0)</f>
        <v>-135</v>
      </c>
      <c r="AD22" s="207">
        <f>ROUND(N(data!W84), 0)</f>
        <v>0</v>
      </c>
      <c r="AE22" s="207">
        <f>ROUND(N(data!W89), 0)</f>
        <v>31207059</v>
      </c>
      <c r="AF22" s="207">
        <f>ROUND(N(data!W87), 0)</f>
        <v>9523212</v>
      </c>
      <c r="AG22" s="207">
        <f>ROUND(N(data!W90), 0)</f>
        <v>5622</v>
      </c>
      <c r="AH22" s="207">
        <f>ROUND(N(data!W91), 0)</f>
        <v>0</v>
      </c>
      <c r="AI22" s="207">
        <f>ROUND(N(data!W92), 0)</f>
        <v>940</v>
      </c>
      <c r="AJ22" s="207">
        <f>ROUND(N(data!W93), 0)</f>
        <v>0</v>
      </c>
      <c r="AK22" s="315">
        <f>ROUND(N(data!W94), 2)</f>
        <v>1.58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003</v>
      </c>
      <c r="B23" s="209" t="str">
        <f>RIGHT(data!$C$96,4)</f>
        <v>2023</v>
      </c>
      <c r="C23" s="12" t="str">
        <f>data!X$55</f>
        <v>7130</v>
      </c>
      <c r="D23" s="12" t="s">
        <v>1158</v>
      </c>
      <c r="E23" s="207">
        <f>ROUND(N(data!X59), 0)</f>
        <v>0</v>
      </c>
      <c r="F23" s="315">
        <f>ROUND(N(data!X60), 2)</f>
        <v>10.24</v>
      </c>
      <c r="G23" s="207">
        <f>ROUND(N(data!X61), 0)</f>
        <v>1272618</v>
      </c>
      <c r="H23" s="207">
        <f>ROUND(N(data!X62), 0)</f>
        <v>207404</v>
      </c>
      <c r="I23" s="207">
        <f>ROUND(N(data!X63), 0)</f>
        <v>0</v>
      </c>
      <c r="J23" s="207">
        <f>ROUND(N(data!X64), 0)</f>
        <v>206010</v>
      </c>
      <c r="K23" s="207">
        <f>ROUND(N(data!X65), 0)</f>
        <v>0</v>
      </c>
      <c r="L23" s="207">
        <f>ROUND(N(data!X66), 0)</f>
        <v>131938</v>
      </c>
      <c r="M23" s="207">
        <f>ROUND(N(data!X67), 0)</f>
        <v>325372</v>
      </c>
      <c r="N23" s="207">
        <f>ROUND(N(data!X68), 0)</f>
        <v>0</v>
      </c>
      <c r="O23" s="207">
        <f>ROUND(N(data!X69), 0)</f>
        <v>1705361</v>
      </c>
      <c r="P23" s="207">
        <f>ROUND(N(data!X70), 0)</f>
        <v>46</v>
      </c>
      <c r="Q23" s="207">
        <f>ROUND(N(data!X71), 0)</f>
        <v>249018</v>
      </c>
      <c r="R23" s="207">
        <f>ROUND(N(data!X72), 0)</f>
        <v>7830</v>
      </c>
      <c r="S23" s="207">
        <f>ROUND(N(data!X73), 0)</f>
        <v>0</v>
      </c>
      <c r="T23" s="207">
        <f>ROUND(N(data!X74), 0)</f>
        <v>959</v>
      </c>
      <c r="U23" s="207">
        <f>ROUND(N(data!X75), 0)</f>
        <v>0</v>
      </c>
      <c r="V23" s="207">
        <f>ROUND(N(data!X76), 0)</f>
        <v>0</v>
      </c>
      <c r="W23" s="207">
        <f>ROUND(N(data!X77), 0)</f>
        <v>215433</v>
      </c>
      <c r="X23" s="207">
        <f>ROUND(N(data!X78), 0)</f>
        <v>1231885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190</v>
      </c>
      <c r="AD23" s="207">
        <f>ROUND(N(data!X84), 0)</f>
        <v>0</v>
      </c>
      <c r="AE23" s="207">
        <f>ROUND(N(data!X89), 0)</f>
        <v>28436092</v>
      </c>
      <c r="AF23" s="207">
        <f>ROUND(N(data!X87), 0)</f>
        <v>12576911</v>
      </c>
      <c r="AG23" s="207">
        <f>ROUND(N(data!X90), 0)</f>
        <v>1691</v>
      </c>
      <c r="AH23" s="207">
        <f>ROUND(N(data!X91), 0)</f>
        <v>0</v>
      </c>
      <c r="AI23" s="207">
        <f>ROUND(N(data!X92), 0)</f>
        <v>283</v>
      </c>
      <c r="AJ23" s="207">
        <f>ROUND(N(data!X93), 0)</f>
        <v>0</v>
      </c>
      <c r="AK23" s="315">
        <f>ROUND(N(data!X94), 2)</f>
        <v>0.06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003</v>
      </c>
      <c r="B24" s="209" t="str">
        <f>RIGHT(data!$C$96,4)</f>
        <v>2023</v>
      </c>
      <c r="C24" s="12" t="str">
        <f>data!Y$55</f>
        <v>7140</v>
      </c>
      <c r="D24" s="12" t="s">
        <v>1158</v>
      </c>
      <c r="E24" s="207">
        <f>ROUND(N(data!Y59), 0)</f>
        <v>0</v>
      </c>
      <c r="F24" s="315">
        <f>ROUND(N(data!Y60), 2)</f>
        <v>51.34</v>
      </c>
      <c r="G24" s="207">
        <f>ROUND(N(data!Y61), 0)</f>
        <v>7533590</v>
      </c>
      <c r="H24" s="207">
        <f>ROUND(N(data!Y62), 0)</f>
        <v>1183770</v>
      </c>
      <c r="I24" s="207">
        <f>ROUND(N(data!Y63), 0)</f>
        <v>0</v>
      </c>
      <c r="J24" s="207">
        <f>ROUND(N(data!Y64), 0)</f>
        <v>12034975</v>
      </c>
      <c r="K24" s="207">
        <f>ROUND(N(data!Y65), 0)</f>
        <v>0</v>
      </c>
      <c r="L24" s="207">
        <f>ROUND(N(data!Y66), 0)</f>
        <v>677287</v>
      </c>
      <c r="M24" s="207">
        <f>ROUND(N(data!Y67), 0)</f>
        <v>386012</v>
      </c>
      <c r="N24" s="207">
        <f>ROUND(N(data!Y68), 0)</f>
        <v>229580</v>
      </c>
      <c r="O24" s="207">
        <f>ROUND(N(data!Y69), 0)</f>
        <v>8058175</v>
      </c>
      <c r="P24" s="207">
        <f>ROUND(N(data!Y70), 0)</f>
        <v>7</v>
      </c>
      <c r="Q24" s="207">
        <f>ROUND(N(data!Y71), 0)</f>
        <v>435201</v>
      </c>
      <c r="R24" s="207">
        <f>ROUND(N(data!Y72), 0)</f>
        <v>0</v>
      </c>
      <c r="S24" s="207">
        <f>ROUND(N(data!Y73), 0)</f>
        <v>0</v>
      </c>
      <c r="T24" s="207">
        <f>ROUND(N(data!Y74), 0)</f>
        <v>33254</v>
      </c>
      <c r="U24" s="207">
        <f>ROUND(N(data!Y75), 0)</f>
        <v>0</v>
      </c>
      <c r="V24" s="207">
        <f>ROUND(N(data!Y76), 0)</f>
        <v>0</v>
      </c>
      <c r="W24" s="207">
        <f>ROUND(N(data!Y77), 0)</f>
        <v>259481</v>
      </c>
      <c r="X24" s="207">
        <f>ROUND(N(data!Y78), 0)</f>
        <v>7292460</v>
      </c>
      <c r="Y24" s="207">
        <f>ROUND(N(data!Y79), 0)</f>
        <v>0</v>
      </c>
      <c r="Z24" s="207">
        <f>ROUND(N(data!Y80), 0)</f>
        <v>1281</v>
      </c>
      <c r="AA24" s="207">
        <f>ROUND(N(data!Y81), 0)</f>
        <v>0</v>
      </c>
      <c r="AB24" s="207">
        <f>ROUND(N(data!Y82), 0)</f>
        <v>5784</v>
      </c>
      <c r="AC24" s="207">
        <f>ROUND(N(data!Y83), 0)</f>
        <v>30707</v>
      </c>
      <c r="AD24" s="207">
        <f>ROUND(N(data!Y84), 0)</f>
        <v>0</v>
      </c>
      <c r="AE24" s="207">
        <f>ROUND(N(data!Y89), 0)</f>
        <v>163759344</v>
      </c>
      <c r="AF24" s="207">
        <f>ROUND(N(data!Y87), 0)</f>
        <v>124075054</v>
      </c>
      <c r="AG24" s="207">
        <f>ROUND(N(data!Y90), 0)</f>
        <v>30471</v>
      </c>
      <c r="AH24" s="207">
        <f>ROUND(N(data!Y91), 0)</f>
        <v>0</v>
      </c>
      <c r="AI24" s="207">
        <f>ROUND(N(data!Y92), 0)</f>
        <v>5093</v>
      </c>
      <c r="AJ24" s="207">
        <f>ROUND(N(data!Y93), 0)</f>
        <v>0</v>
      </c>
      <c r="AK24" s="315">
        <f>ROUND(N(data!Y94), 2)</f>
        <v>6.14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003</v>
      </c>
      <c r="B25" s="209" t="str">
        <f>RIGHT(data!$C$96,4)</f>
        <v>2023</v>
      </c>
      <c r="C25" s="12" t="str">
        <f>data!Z$55</f>
        <v>7150</v>
      </c>
      <c r="D25" s="12" t="s">
        <v>1158</v>
      </c>
      <c r="E25" s="207">
        <f>ROUND(N(data!Z59), 0)</f>
        <v>0</v>
      </c>
      <c r="F25" s="315">
        <f>ROUND(N(data!Z60), 2)</f>
        <v>18.13</v>
      </c>
      <c r="G25" s="207">
        <f>ROUND(N(data!Z61), 0)</f>
        <v>2593862</v>
      </c>
      <c r="H25" s="207">
        <f>ROUND(N(data!Z62), 0)</f>
        <v>301602</v>
      </c>
      <c r="I25" s="207">
        <f>ROUND(N(data!Z63), 0)</f>
        <v>0</v>
      </c>
      <c r="J25" s="207">
        <f>ROUND(N(data!Z64), 0)</f>
        <v>47050</v>
      </c>
      <c r="K25" s="207">
        <f>ROUND(N(data!Z65), 0)</f>
        <v>0</v>
      </c>
      <c r="L25" s="207">
        <f>ROUND(N(data!Z66), 0)</f>
        <v>14040201</v>
      </c>
      <c r="M25" s="207">
        <f>ROUND(N(data!Z67), 0)</f>
        <v>0</v>
      </c>
      <c r="N25" s="207">
        <f>ROUND(N(data!Z68), 0)</f>
        <v>558069</v>
      </c>
      <c r="O25" s="207">
        <f>ROUND(N(data!Z69), 0)</f>
        <v>2547304</v>
      </c>
      <c r="P25" s="207">
        <f>ROUND(N(data!Z70), 0)</f>
        <v>0</v>
      </c>
      <c r="Q25" s="207">
        <f>ROUND(N(data!Z71), 0)</f>
        <v>245</v>
      </c>
      <c r="R25" s="207">
        <f>ROUND(N(data!Z72), 0)</f>
        <v>0</v>
      </c>
      <c r="S25" s="207">
        <f>ROUND(N(data!Z73), 0)</f>
        <v>0</v>
      </c>
      <c r="T25" s="207">
        <f>ROUND(N(data!Z74), 0)</f>
        <v>4686</v>
      </c>
      <c r="U25" s="207">
        <f>ROUND(N(data!Z75), 0)</f>
        <v>0</v>
      </c>
      <c r="V25" s="207">
        <f>ROUND(N(data!Z76), 0)</f>
        <v>0</v>
      </c>
      <c r="W25" s="207">
        <f>ROUND(N(data!Z77), 0)</f>
        <v>21477</v>
      </c>
      <c r="X25" s="207">
        <f>ROUND(N(data!Z78), 0)</f>
        <v>2510839</v>
      </c>
      <c r="Y25" s="207">
        <f>ROUND(N(data!Z79), 0)</f>
        <v>681</v>
      </c>
      <c r="Z25" s="207">
        <f>ROUND(N(data!Z80), 0)</f>
        <v>0</v>
      </c>
      <c r="AA25" s="207">
        <f>ROUND(N(data!Z81), 0)</f>
        <v>0</v>
      </c>
      <c r="AB25" s="207">
        <f>ROUND(N(data!Z82), 0)</f>
        <v>9874</v>
      </c>
      <c r="AC25" s="207">
        <f>ROUND(N(data!Z83), 0)</f>
        <v>-498</v>
      </c>
      <c r="AD25" s="207">
        <f>ROUND(N(data!Z84), 0)</f>
        <v>3508930</v>
      </c>
      <c r="AE25" s="207">
        <f>ROUND(N(data!Z89), 0)</f>
        <v>49064301</v>
      </c>
      <c r="AF25" s="207">
        <f>ROUND(N(data!Z87), 0)</f>
        <v>95950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5">
        <f>ROUND(N(data!Z94), 2)</f>
        <v>2.8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003</v>
      </c>
      <c r="B26" s="209" t="str">
        <f>RIGHT(data!$C$96,4)</f>
        <v>2023</v>
      </c>
      <c r="C26" s="12" t="str">
        <f>data!AA$55</f>
        <v>7160</v>
      </c>
      <c r="D26" s="12" t="s">
        <v>1158</v>
      </c>
      <c r="E26" s="207">
        <f>ROUND(N(data!AA59), 0)</f>
        <v>0</v>
      </c>
      <c r="F26" s="315">
        <f>ROUND(N(data!AA60), 2)</f>
        <v>2.39</v>
      </c>
      <c r="G26" s="207">
        <f>ROUND(N(data!AA61), 0)</f>
        <v>410443</v>
      </c>
      <c r="H26" s="207">
        <f>ROUND(N(data!AA62), 0)</f>
        <v>69118</v>
      </c>
      <c r="I26" s="207">
        <f>ROUND(N(data!AA63), 0)</f>
        <v>0</v>
      </c>
      <c r="J26" s="207">
        <f>ROUND(N(data!AA64), 0)</f>
        <v>472819</v>
      </c>
      <c r="K26" s="207">
        <f>ROUND(N(data!AA65), 0)</f>
        <v>0</v>
      </c>
      <c r="L26" s="207">
        <f>ROUND(N(data!AA66), 0)</f>
        <v>6582</v>
      </c>
      <c r="M26" s="207">
        <f>ROUND(N(data!AA67), 0)</f>
        <v>36980</v>
      </c>
      <c r="N26" s="207">
        <f>ROUND(N(data!AA68), 0)</f>
        <v>0</v>
      </c>
      <c r="O26" s="207">
        <f>ROUND(N(data!AA69), 0)</f>
        <v>600700</v>
      </c>
      <c r="P26" s="207">
        <f>ROUND(N(data!AA70), 0)</f>
        <v>0</v>
      </c>
      <c r="Q26" s="207">
        <f>ROUND(N(data!AA71), 0)</f>
        <v>0</v>
      </c>
      <c r="R26" s="207">
        <f>ROUND(N(data!AA72), 0)</f>
        <v>3060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199244</v>
      </c>
      <c r="X26" s="207">
        <f>ROUND(N(data!AA78), 0)</f>
        <v>397306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1090</v>
      </c>
      <c r="AD26" s="207">
        <f>ROUND(N(data!AA84), 0)</f>
        <v>46369</v>
      </c>
      <c r="AE26" s="207">
        <f>ROUND(N(data!AA89), 0)</f>
        <v>4959133</v>
      </c>
      <c r="AF26" s="207">
        <f>ROUND(N(data!AA87), 0)</f>
        <v>1827958</v>
      </c>
      <c r="AG26" s="207">
        <f>ROUND(N(data!AA90), 0)</f>
        <v>1883</v>
      </c>
      <c r="AH26" s="207">
        <f>ROUND(N(data!AA91), 0)</f>
        <v>0</v>
      </c>
      <c r="AI26" s="207">
        <f>ROUND(N(data!AA92), 0)</f>
        <v>315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003</v>
      </c>
      <c r="B27" s="209" t="str">
        <f>RIGHT(data!$C$96,4)</f>
        <v>2023</v>
      </c>
      <c r="C27" s="12" t="str">
        <f>data!AB$55</f>
        <v>7170</v>
      </c>
      <c r="D27" s="12" t="s">
        <v>1158</v>
      </c>
      <c r="E27" s="207">
        <f>ROUND(N(data!AB59), 0)</f>
        <v>0</v>
      </c>
      <c r="F27" s="315">
        <f>ROUND(N(data!AB60), 2)</f>
        <v>49.33</v>
      </c>
      <c r="G27" s="207">
        <f>ROUND(N(data!AB61), 0)</f>
        <v>7342073</v>
      </c>
      <c r="H27" s="207">
        <f>ROUND(N(data!AB62), 0)</f>
        <v>980552</v>
      </c>
      <c r="I27" s="207">
        <f>ROUND(N(data!AB63), 0)</f>
        <v>268343</v>
      </c>
      <c r="J27" s="207">
        <f>ROUND(N(data!AB64), 0)</f>
        <v>7207563</v>
      </c>
      <c r="K27" s="207">
        <f>ROUND(N(data!AB65), 0)</f>
        <v>0</v>
      </c>
      <c r="L27" s="207">
        <f>ROUND(N(data!AB66), 0)</f>
        <v>81211</v>
      </c>
      <c r="M27" s="207">
        <f>ROUND(N(data!AB67), 0)</f>
        <v>256192</v>
      </c>
      <c r="N27" s="207">
        <f>ROUND(N(data!AB68), 0)</f>
        <v>556571</v>
      </c>
      <c r="O27" s="207">
        <f>ROUND(N(data!AB69), 0)</f>
        <v>7187751</v>
      </c>
      <c r="P27" s="207">
        <f>ROUND(N(data!AB70), 0)</f>
        <v>0</v>
      </c>
      <c r="Q27" s="207">
        <f>ROUND(N(data!AB71), 0)</f>
        <v>2580</v>
      </c>
      <c r="R27" s="207">
        <f>ROUND(N(data!AB72), 0)</f>
        <v>3970</v>
      </c>
      <c r="S27" s="207">
        <f>ROUND(N(data!AB73), 0)</f>
        <v>0</v>
      </c>
      <c r="T27" s="207">
        <f>ROUND(N(data!AB74), 0)</f>
        <v>4199</v>
      </c>
      <c r="U27" s="207">
        <f>ROUND(N(data!AB75), 0)</f>
        <v>0</v>
      </c>
      <c r="V27" s="207">
        <f>ROUND(N(data!AB76), 0)</f>
        <v>0</v>
      </c>
      <c r="W27" s="207">
        <f>ROUND(N(data!AB77), 0)</f>
        <v>52515</v>
      </c>
      <c r="X27" s="207">
        <f>ROUND(N(data!AB78), 0)</f>
        <v>7107073</v>
      </c>
      <c r="Y27" s="207">
        <f>ROUND(N(data!AB79), 0)</f>
        <v>0</v>
      </c>
      <c r="Z27" s="207">
        <f>ROUND(N(data!AB80), 0)</f>
        <v>3209</v>
      </c>
      <c r="AA27" s="207">
        <f>ROUND(N(data!AB81), 0)</f>
        <v>3702</v>
      </c>
      <c r="AB27" s="207">
        <f>ROUND(N(data!AB82), 0)</f>
        <v>3958</v>
      </c>
      <c r="AC27" s="207">
        <f>ROUND(N(data!AB83), 0)</f>
        <v>6545</v>
      </c>
      <c r="AD27" s="207">
        <f>ROUND(N(data!AB84), 0)</f>
        <v>0</v>
      </c>
      <c r="AE27" s="207">
        <f>ROUND(N(data!AB89), 0)</f>
        <v>65572857</v>
      </c>
      <c r="AF27" s="207">
        <f>ROUND(N(data!AB87), 0)</f>
        <v>54849524</v>
      </c>
      <c r="AG27" s="207">
        <f>ROUND(N(data!AB90), 0)</f>
        <v>10562</v>
      </c>
      <c r="AH27" s="207">
        <f>ROUND(N(data!AB91), 0)</f>
        <v>0</v>
      </c>
      <c r="AI27" s="207">
        <f>ROUND(N(data!AB92), 0)</f>
        <v>1765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003</v>
      </c>
      <c r="B28" s="209" t="str">
        <f>RIGHT(data!$C$96,4)</f>
        <v>2023</v>
      </c>
      <c r="C28" s="12" t="str">
        <f>data!AC$55</f>
        <v>7180</v>
      </c>
      <c r="D28" s="12" t="s">
        <v>1158</v>
      </c>
      <c r="E28" s="207">
        <f>ROUND(N(data!AC59), 0)</f>
        <v>0</v>
      </c>
      <c r="F28" s="315">
        <f>ROUND(N(data!AC60), 2)</f>
        <v>23.15</v>
      </c>
      <c r="G28" s="207">
        <f>ROUND(N(data!AC61), 0)</f>
        <v>2545860</v>
      </c>
      <c r="H28" s="207">
        <f>ROUND(N(data!AC62), 0)</f>
        <v>379523</v>
      </c>
      <c r="I28" s="207">
        <f>ROUND(N(data!AC63), 0)</f>
        <v>0</v>
      </c>
      <c r="J28" s="207">
        <f>ROUND(N(data!AC64), 0)</f>
        <v>240388</v>
      </c>
      <c r="K28" s="207">
        <f>ROUND(N(data!AC65), 0)</f>
        <v>0</v>
      </c>
      <c r="L28" s="207">
        <f>ROUND(N(data!AC66), 0)</f>
        <v>16518</v>
      </c>
      <c r="M28" s="207">
        <f>ROUND(N(data!AC67), 0)</f>
        <v>88227</v>
      </c>
      <c r="N28" s="207">
        <f>ROUND(N(data!AC68), 0)</f>
        <v>97103</v>
      </c>
      <c r="O28" s="207">
        <f>ROUND(N(data!AC69), 0)</f>
        <v>2834976</v>
      </c>
      <c r="P28" s="207">
        <f>ROUND(N(data!AC70), 0)</f>
        <v>0</v>
      </c>
      <c r="Q28" s="207">
        <f>ROUND(N(data!AC71), 0)</f>
        <v>355232</v>
      </c>
      <c r="R28" s="207">
        <f>ROUND(N(data!AC72), 0)</f>
        <v>0</v>
      </c>
      <c r="S28" s="207">
        <f>ROUND(N(data!AC73), 0)</f>
        <v>0</v>
      </c>
      <c r="T28" s="207">
        <f>ROUND(N(data!AC74), 0)</f>
        <v>585</v>
      </c>
      <c r="U28" s="207">
        <f>ROUND(N(data!AC75), 0)</f>
        <v>0</v>
      </c>
      <c r="V28" s="207">
        <f>ROUND(N(data!AC76), 0)</f>
        <v>0</v>
      </c>
      <c r="W28" s="207">
        <f>ROUND(N(data!AC77), 0)</f>
        <v>6164</v>
      </c>
      <c r="X28" s="207">
        <f>ROUND(N(data!AC78), 0)</f>
        <v>2464374</v>
      </c>
      <c r="Y28" s="207">
        <f>ROUND(N(data!AC79), 0)</f>
        <v>0</v>
      </c>
      <c r="Z28" s="207">
        <f>ROUND(N(data!AC80), 0)</f>
        <v>2394</v>
      </c>
      <c r="AA28" s="207">
        <f>ROUND(N(data!AC81), 0)</f>
        <v>0</v>
      </c>
      <c r="AB28" s="207">
        <f>ROUND(N(data!AC82), 0)</f>
        <v>5583</v>
      </c>
      <c r="AC28" s="207">
        <f>ROUND(N(data!AC83), 0)</f>
        <v>644</v>
      </c>
      <c r="AD28" s="207">
        <f>ROUND(N(data!AC84), 0)</f>
        <v>0</v>
      </c>
      <c r="AE28" s="207">
        <f>ROUND(N(data!AC89), 0)</f>
        <v>51769138</v>
      </c>
      <c r="AF28" s="207">
        <f>ROUND(N(data!AC87), 0)</f>
        <v>50245556</v>
      </c>
      <c r="AG28" s="207">
        <f>ROUND(N(data!AC90), 0)</f>
        <v>3086</v>
      </c>
      <c r="AH28" s="207">
        <f>ROUND(N(data!AC91), 0)</f>
        <v>0</v>
      </c>
      <c r="AI28" s="207">
        <f>ROUND(N(data!AC92), 0)</f>
        <v>516</v>
      </c>
      <c r="AJ28" s="207">
        <f>ROUND(N(data!AC93), 0)</f>
        <v>0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003</v>
      </c>
      <c r="B29" s="209" t="str">
        <f>RIGHT(data!$C$96,4)</f>
        <v>2023</v>
      </c>
      <c r="C29" s="12" t="str">
        <f>data!AD$55</f>
        <v>7190</v>
      </c>
      <c r="D29" s="12" t="s">
        <v>1158</v>
      </c>
      <c r="E29" s="207">
        <f>ROUND(N(data!AD59), 0)</f>
        <v>0</v>
      </c>
      <c r="F29" s="315">
        <f>ROUND(N(data!AD60), 2)</f>
        <v>4.2300000000000004</v>
      </c>
      <c r="G29" s="207">
        <f>ROUND(N(data!AD61), 0)</f>
        <v>638761</v>
      </c>
      <c r="H29" s="207">
        <f>ROUND(N(data!AD62), 0)</f>
        <v>0</v>
      </c>
      <c r="I29" s="207">
        <f>ROUND(N(data!AD63), 0)</f>
        <v>0</v>
      </c>
      <c r="J29" s="207">
        <f>ROUND(N(data!AD64), 0)</f>
        <v>73149</v>
      </c>
      <c r="K29" s="207">
        <f>ROUND(N(data!AD65), 0)</f>
        <v>0</v>
      </c>
      <c r="L29" s="207">
        <f>ROUND(N(data!AD66), 0)</f>
        <v>5880</v>
      </c>
      <c r="M29" s="207">
        <f>ROUND(N(data!AD67), 0)</f>
        <v>0</v>
      </c>
      <c r="N29" s="207">
        <f>ROUND(N(data!AD68), 0)</f>
        <v>0</v>
      </c>
      <c r="O29" s="207">
        <f>ROUND(N(data!AD69), 0)</f>
        <v>644878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839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618316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25723</v>
      </c>
      <c r="AD29" s="207">
        <f>ROUND(N(data!AD84), 0)</f>
        <v>0</v>
      </c>
      <c r="AE29" s="207">
        <f>ROUND(N(data!AD89), 0)</f>
        <v>8220658</v>
      </c>
      <c r="AF29" s="207">
        <f>ROUND(N(data!AD87), 0)</f>
        <v>8117435</v>
      </c>
      <c r="AG29" s="207">
        <f>ROUND(N(data!AD90), 0)</f>
        <v>855</v>
      </c>
      <c r="AH29" s="207">
        <f>ROUND(N(data!AD91), 0)</f>
        <v>0</v>
      </c>
      <c r="AI29" s="207">
        <f>ROUND(N(data!AD92), 0)</f>
        <v>143</v>
      </c>
      <c r="AJ29" s="207">
        <f>ROUND(N(data!AD93), 0)</f>
        <v>0</v>
      </c>
      <c r="AK29" s="315">
        <f>ROUND(N(data!AD94), 2)</f>
        <v>4.0999999999999996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003</v>
      </c>
      <c r="B30" s="209" t="str">
        <f>RIGHT(data!$C$96,4)</f>
        <v>2023</v>
      </c>
      <c r="C30" s="12" t="str">
        <f>data!AE$55</f>
        <v>7200</v>
      </c>
      <c r="D30" s="12" t="s">
        <v>1158</v>
      </c>
      <c r="E30" s="207">
        <f>ROUND(N(data!AE59), 0)</f>
        <v>0</v>
      </c>
      <c r="F30" s="315">
        <f>ROUND(N(data!AE60), 2)</f>
        <v>42.09</v>
      </c>
      <c r="G30" s="207">
        <f>ROUND(N(data!AE61), 0)</f>
        <v>4702170</v>
      </c>
      <c r="H30" s="207">
        <f>ROUND(N(data!AE62), 0)</f>
        <v>717187</v>
      </c>
      <c r="I30" s="207">
        <f>ROUND(N(data!AE63), 0)</f>
        <v>0</v>
      </c>
      <c r="J30" s="207">
        <f>ROUND(N(data!AE64), 0)</f>
        <v>42616</v>
      </c>
      <c r="K30" s="207">
        <f>ROUND(N(data!AE65), 0)</f>
        <v>0</v>
      </c>
      <c r="L30" s="207">
        <f>ROUND(N(data!AE66), 0)</f>
        <v>12087</v>
      </c>
      <c r="M30" s="207">
        <f>ROUND(N(data!AE67), 0)</f>
        <v>43889</v>
      </c>
      <c r="N30" s="207">
        <f>ROUND(N(data!AE68), 0)</f>
        <v>362433</v>
      </c>
      <c r="O30" s="207">
        <f>ROUND(N(data!AE69), 0)</f>
        <v>4616293</v>
      </c>
      <c r="P30" s="207">
        <f>ROUND(N(data!AE70), 0)</f>
        <v>0</v>
      </c>
      <c r="Q30" s="207">
        <f>ROUND(N(data!AE71), 0)</f>
        <v>23748</v>
      </c>
      <c r="R30" s="207">
        <f>ROUND(N(data!AE72), 0)</f>
        <v>0</v>
      </c>
      <c r="S30" s="207">
        <f>ROUND(N(data!AE73), 0)</f>
        <v>0</v>
      </c>
      <c r="T30" s="207">
        <f>ROUND(N(data!AE74), 0)</f>
        <v>13581</v>
      </c>
      <c r="U30" s="207">
        <f>ROUND(N(data!AE75), 0)</f>
        <v>0</v>
      </c>
      <c r="V30" s="207">
        <f>ROUND(N(data!AE76), 0)</f>
        <v>0</v>
      </c>
      <c r="W30" s="207">
        <f>ROUND(N(data!AE77), 0)</f>
        <v>224</v>
      </c>
      <c r="X30" s="207">
        <f>ROUND(N(data!AE78), 0)</f>
        <v>4551666</v>
      </c>
      <c r="Y30" s="207">
        <f>ROUND(N(data!AE79), 0)</f>
        <v>2903</v>
      </c>
      <c r="Z30" s="207">
        <f>ROUND(N(data!AE80), 0)</f>
        <v>4696</v>
      </c>
      <c r="AA30" s="207">
        <f>ROUND(N(data!AE81), 0)</f>
        <v>0</v>
      </c>
      <c r="AB30" s="207">
        <f>ROUND(N(data!AE82), 0)</f>
        <v>15071</v>
      </c>
      <c r="AC30" s="207">
        <f>ROUND(N(data!AE83), 0)</f>
        <v>4404</v>
      </c>
      <c r="AD30" s="207">
        <f>ROUND(N(data!AE84), 0)</f>
        <v>1051</v>
      </c>
      <c r="AE30" s="207">
        <f>ROUND(N(data!AE89), 0)</f>
        <v>16989426</v>
      </c>
      <c r="AF30" s="207">
        <f>ROUND(N(data!AE87), 0)</f>
        <v>11973189</v>
      </c>
      <c r="AG30" s="207">
        <f>ROUND(N(data!AE90), 0)</f>
        <v>6761</v>
      </c>
      <c r="AH30" s="207">
        <f>ROUND(N(data!AE91), 0)</f>
        <v>0</v>
      </c>
      <c r="AI30" s="207">
        <f>ROUND(N(data!AE92), 0)</f>
        <v>1130</v>
      </c>
      <c r="AJ30" s="207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003</v>
      </c>
      <c r="B31" s="209" t="str">
        <f>RIGHT(data!$C$96,4)</f>
        <v>2023</v>
      </c>
      <c r="C31" s="12" t="str">
        <f>data!AF$55</f>
        <v>7220</v>
      </c>
      <c r="D31" s="12" t="s">
        <v>1158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003</v>
      </c>
      <c r="B32" s="209" t="str">
        <f>RIGHT(data!$C$96,4)</f>
        <v>2023</v>
      </c>
      <c r="C32" s="12" t="str">
        <f>data!AG$55</f>
        <v>7230</v>
      </c>
      <c r="D32" s="12" t="s">
        <v>1158</v>
      </c>
      <c r="E32" s="207">
        <f>ROUND(N(data!AG59), 0)</f>
        <v>0</v>
      </c>
      <c r="F32" s="315">
        <f>ROUND(N(data!AG60), 2)</f>
        <v>58.14</v>
      </c>
      <c r="G32" s="207">
        <f>ROUND(N(data!AG61), 0)</f>
        <v>6204809</v>
      </c>
      <c r="H32" s="207">
        <f>ROUND(N(data!AG62), 0)</f>
        <v>893745</v>
      </c>
      <c r="I32" s="207">
        <f>ROUND(N(data!AG63), 0)</f>
        <v>189312</v>
      </c>
      <c r="J32" s="207">
        <f>ROUND(N(data!AG64), 0)</f>
        <v>1023599</v>
      </c>
      <c r="K32" s="207">
        <f>ROUND(N(data!AG65), 0)</f>
        <v>0</v>
      </c>
      <c r="L32" s="207">
        <f>ROUND(N(data!AG66), 0)</f>
        <v>9487</v>
      </c>
      <c r="M32" s="207">
        <f>ROUND(N(data!AG67), 0)</f>
        <v>210408</v>
      </c>
      <c r="N32" s="207">
        <f>ROUND(N(data!AG68), 0)</f>
        <v>0</v>
      </c>
      <c r="O32" s="207">
        <f>ROUND(N(data!AG69), 0)</f>
        <v>6633355</v>
      </c>
      <c r="P32" s="207">
        <f>ROUND(N(data!AG70), 0)</f>
        <v>1604</v>
      </c>
      <c r="Q32" s="207">
        <f>ROUND(N(data!AG71), 0)</f>
        <v>412256</v>
      </c>
      <c r="R32" s="207">
        <f>ROUND(N(data!AG72), 0)</f>
        <v>145</v>
      </c>
      <c r="S32" s="207">
        <f>ROUND(N(data!AG73), 0)</f>
        <v>0</v>
      </c>
      <c r="T32" s="207">
        <f>ROUND(N(data!AG74), 0)</f>
        <v>158735</v>
      </c>
      <c r="U32" s="207">
        <f>ROUND(N(data!AG75), 0)</f>
        <v>0</v>
      </c>
      <c r="V32" s="207">
        <f>ROUND(N(data!AG76), 0)</f>
        <v>0</v>
      </c>
      <c r="W32" s="207">
        <f>ROUND(N(data!AG77), 0)</f>
        <v>7639</v>
      </c>
      <c r="X32" s="207">
        <f>ROUND(N(data!AG78), 0)</f>
        <v>6006209</v>
      </c>
      <c r="Y32" s="207">
        <f>ROUND(N(data!AG79), 0)</f>
        <v>16049</v>
      </c>
      <c r="Z32" s="207">
        <f>ROUND(N(data!AG80), 0)</f>
        <v>28857</v>
      </c>
      <c r="AA32" s="207">
        <f>ROUND(N(data!AG81), 0)</f>
        <v>0</v>
      </c>
      <c r="AB32" s="207">
        <f>ROUND(N(data!AG82), 0)</f>
        <v>687</v>
      </c>
      <c r="AC32" s="207">
        <f>ROUND(N(data!AG83), 0)</f>
        <v>1174</v>
      </c>
      <c r="AD32" s="207">
        <f>ROUND(N(data!AG84), 0)</f>
        <v>0</v>
      </c>
      <c r="AE32" s="207">
        <f>ROUND(N(data!AG89), 0)</f>
        <v>72115586</v>
      </c>
      <c r="AF32" s="207">
        <f>ROUND(N(data!AG87), 0)</f>
        <v>16673470</v>
      </c>
      <c r="AG32" s="207">
        <f>ROUND(N(data!AG90), 0)</f>
        <v>10537</v>
      </c>
      <c r="AH32" s="207">
        <f>ROUND(N(data!AG91), 0)</f>
        <v>0</v>
      </c>
      <c r="AI32" s="207">
        <f>ROUND(N(data!AG92), 0)</f>
        <v>1761</v>
      </c>
      <c r="AJ32" s="207">
        <f>ROUND(N(data!AG93), 0)</f>
        <v>0</v>
      </c>
      <c r="AK32" s="315">
        <f>ROUND(N(data!AG94), 2)</f>
        <v>28.43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003</v>
      </c>
      <c r="B33" s="209" t="str">
        <f>RIGHT(data!$C$96,4)</f>
        <v>2023</v>
      </c>
      <c r="C33" s="12" t="str">
        <f>data!AH$55</f>
        <v>7240</v>
      </c>
      <c r="D33" s="12" t="s">
        <v>1158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003</v>
      </c>
      <c r="B34" s="209" t="str">
        <f>RIGHT(data!$C$96,4)</f>
        <v>2023</v>
      </c>
      <c r="C34" s="12" t="str">
        <f>data!AI$55</f>
        <v>7250</v>
      </c>
      <c r="D34" s="12" t="s">
        <v>1158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003</v>
      </c>
      <c r="B35" s="209" t="str">
        <f>RIGHT(data!$C$96,4)</f>
        <v>2023</v>
      </c>
      <c r="C35" s="12" t="str">
        <f>data!AJ$55</f>
        <v>7260</v>
      </c>
      <c r="D35" s="12" t="s">
        <v>1158</v>
      </c>
      <c r="E35" s="207">
        <f>ROUND(N(data!AJ59), 0)</f>
        <v>0</v>
      </c>
      <c r="F35" s="315">
        <f>ROUND(N(data!AJ60), 2)</f>
        <v>35.24</v>
      </c>
      <c r="G35" s="207">
        <f>ROUND(N(data!AJ61), 0)</f>
        <v>4022194</v>
      </c>
      <c r="H35" s="207">
        <f>ROUND(N(data!AJ62), 0)</f>
        <v>590426</v>
      </c>
      <c r="I35" s="207">
        <f>ROUND(N(data!AJ63), 0)</f>
        <v>0</v>
      </c>
      <c r="J35" s="207">
        <f>ROUND(N(data!AJ64), 0)</f>
        <v>987848</v>
      </c>
      <c r="K35" s="207">
        <f>ROUND(N(data!AJ65), 0)</f>
        <v>0</v>
      </c>
      <c r="L35" s="207">
        <f>ROUND(N(data!AJ66), 0)</f>
        <v>717531</v>
      </c>
      <c r="M35" s="207">
        <f>ROUND(N(data!AJ67), 0)</f>
        <v>1444</v>
      </c>
      <c r="N35" s="207">
        <f>ROUND(N(data!AJ68), 0)</f>
        <v>342711</v>
      </c>
      <c r="O35" s="207">
        <f>ROUND(N(data!AJ69), 0)</f>
        <v>5680973</v>
      </c>
      <c r="P35" s="207">
        <f>ROUND(N(data!AJ70), 0)</f>
        <v>130</v>
      </c>
      <c r="Q35" s="207">
        <f>ROUND(N(data!AJ71), 0)</f>
        <v>354</v>
      </c>
      <c r="R35" s="207">
        <f>ROUND(N(data!AJ72), 0)</f>
        <v>300</v>
      </c>
      <c r="S35" s="207">
        <f>ROUND(N(data!AJ73), 0)</f>
        <v>0</v>
      </c>
      <c r="T35" s="207">
        <f>ROUND(N(data!AJ74), 0)</f>
        <v>12292</v>
      </c>
      <c r="U35" s="207">
        <f>ROUND(N(data!AJ75), 0)</f>
        <v>0</v>
      </c>
      <c r="V35" s="207">
        <f>ROUND(N(data!AJ76), 0)</f>
        <v>0</v>
      </c>
      <c r="W35" s="207">
        <f>ROUND(N(data!AJ77), 0)</f>
        <v>1725743</v>
      </c>
      <c r="X35" s="207">
        <f>ROUND(N(data!AJ78), 0)</f>
        <v>3893454</v>
      </c>
      <c r="Y35" s="207">
        <f>ROUND(N(data!AJ79), 0)</f>
        <v>1749</v>
      </c>
      <c r="Z35" s="207">
        <f>ROUND(N(data!AJ80), 0)</f>
        <v>21983</v>
      </c>
      <c r="AA35" s="207">
        <f>ROUND(N(data!AJ81), 0)</f>
        <v>0</v>
      </c>
      <c r="AB35" s="207">
        <f>ROUND(N(data!AJ82), 0)</f>
        <v>7186</v>
      </c>
      <c r="AC35" s="207">
        <f>ROUND(N(data!AJ83), 0)</f>
        <v>17782</v>
      </c>
      <c r="AD35" s="207">
        <f>ROUND(N(data!AJ84), 0)</f>
        <v>5246</v>
      </c>
      <c r="AE35" s="207">
        <f>ROUND(N(data!AJ89), 0)</f>
        <v>10933762</v>
      </c>
      <c r="AF35" s="207">
        <f>ROUND(N(data!AJ87), 0)</f>
        <v>7903</v>
      </c>
      <c r="AG35" s="207">
        <f>ROUND(N(data!AJ90), 0)</f>
        <v>12165</v>
      </c>
      <c r="AH35" s="207">
        <f>ROUND(N(data!AJ91), 0)</f>
        <v>0</v>
      </c>
      <c r="AI35" s="207">
        <f>ROUND(N(data!AJ92), 0)</f>
        <v>2033</v>
      </c>
      <c r="AJ35" s="207">
        <f>ROUND(N(data!AJ93), 0)</f>
        <v>0</v>
      </c>
      <c r="AK35" s="315">
        <f>ROUND(N(data!AJ94), 2)</f>
        <v>6.32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003</v>
      </c>
      <c r="B36" s="209" t="str">
        <f>RIGHT(data!$C$96,4)</f>
        <v>2023</v>
      </c>
      <c r="C36" s="12" t="str">
        <f>data!AK$55</f>
        <v>7310</v>
      </c>
      <c r="D36" s="12" t="s">
        <v>1158</v>
      </c>
      <c r="E36" s="207">
        <f>ROUND(N(data!AK59), 0)</f>
        <v>0</v>
      </c>
      <c r="F36" s="315">
        <f>ROUND(N(data!AK60), 2)</f>
        <v>15.1</v>
      </c>
      <c r="G36" s="207">
        <f>ROUND(N(data!AK61), 0)</f>
        <v>1675895</v>
      </c>
      <c r="H36" s="207">
        <f>ROUND(N(data!AK62), 0)</f>
        <v>259476</v>
      </c>
      <c r="I36" s="207">
        <f>ROUND(N(data!AK63), 0)</f>
        <v>0</v>
      </c>
      <c r="J36" s="207">
        <f>ROUND(N(data!AK64), 0)</f>
        <v>4031</v>
      </c>
      <c r="K36" s="207">
        <f>ROUND(N(data!AK65), 0)</f>
        <v>0</v>
      </c>
      <c r="L36" s="207">
        <f>ROUND(N(data!AK66), 0)</f>
        <v>4029</v>
      </c>
      <c r="M36" s="207">
        <f>ROUND(N(data!AK67), 0)</f>
        <v>0</v>
      </c>
      <c r="N36" s="207">
        <f>ROUND(N(data!AK68), 0)</f>
        <v>0</v>
      </c>
      <c r="O36" s="207">
        <f>ROUND(N(data!AK69), 0)</f>
        <v>1665655</v>
      </c>
      <c r="P36" s="207">
        <f>ROUND(N(data!AK70), 0)</f>
        <v>0</v>
      </c>
      <c r="Q36" s="207">
        <f>ROUND(N(data!AK71), 0)</f>
        <v>35855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1622254</v>
      </c>
      <c r="Y36" s="207">
        <f>ROUND(N(data!AK79), 0)</f>
        <v>3786</v>
      </c>
      <c r="Z36" s="207">
        <f>ROUND(N(data!AK80), 0)</f>
        <v>1050</v>
      </c>
      <c r="AA36" s="207">
        <f>ROUND(N(data!AK81), 0)</f>
        <v>0</v>
      </c>
      <c r="AB36" s="207">
        <f>ROUND(N(data!AK82), 0)</f>
        <v>0</v>
      </c>
      <c r="AC36" s="207">
        <f>ROUND(N(data!AK83), 0)</f>
        <v>2710</v>
      </c>
      <c r="AD36" s="207">
        <f>ROUND(N(data!AK84), 0)</f>
        <v>0</v>
      </c>
      <c r="AE36" s="207">
        <f>ROUND(N(data!AK89), 0)</f>
        <v>11757447</v>
      </c>
      <c r="AF36" s="207">
        <f>ROUND(N(data!AK87), 0)</f>
        <v>11584861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003</v>
      </c>
      <c r="B37" s="209" t="str">
        <f>RIGHT(data!$C$96,4)</f>
        <v>2023</v>
      </c>
      <c r="C37" s="12" t="str">
        <f>data!AL$55</f>
        <v>7320</v>
      </c>
      <c r="D37" s="12" t="s">
        <v>1158</v>
      </c>
      <c r="E37" s="207">
        <f>ROUND(N(data!AL59), 0)</f>
        <v>0</v>
      </c>
      <c r="F37" s="315">
        <f>ROUND(N(data!AL60), 2)</f>
        <v>5.79</v>
      </c>
      <c r="G37" s="207">
        <f>ROUND(N(data!AL61), 0)</f>
        <v>679643</v>
      </c>
      <c r="H37" s="207">
        <f>ROUND(N(data!AL62), 0)</f>
        <v>106491</v>
      </c>
      <c r="I37" s="207">
        <f>ROUND(N(data!AL63), 0)</f>
        <v>0</v>
      </c>
      <c r="J37" s="207">
        <f>ROUND(N(data!AL64), 0)</f>
        <v>372</v>
      </c>
      <c r="K37" s="207">
        <f>ROUND(N(data!AL65), 0)</f>
        <v>0</v>
      </c>
      <c r="L37" s="207">
        <f>ROUND(N(data!AL66), 0)</f>
        <v>1395</v>
      </c>
      <c r="M37" s="207">
        <f>ROUND(N(data!AL67), 0)</f>
        <v>0</v>
      </c>
      <c r="N37" s="207">
        <f>ROUND(N(data!AL68), 0)</f>
        <v>0</v>
      </c>
      <c r="O37" s="207">
        <f>ROUND(N(data!AL69), 0)</f>
        <v>662845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657889</v>
      </c>
      <c r="Y37" s="207">
        <f>ROUND(N(data!AL79), 0)</f>
        <v>0</v>
      </c>
      <c r="Z37" s="207">
        <f>ROUND(N(data!AL80), 0)</f>
        <v>3090</v>
      </c>
      <c r="AA37" s="207">
        <f>ROUND(N(data!AL81), 0)</f>
        <v>0</v>
      </c>
      <c r="AB37" s="207">
        <f>ROUND(N(data!AL82), 0)</f>
        <v>0</v>
      </c>
      <c r="AC37" s="207">
        <f>ROUND(N(data!AL83), 0)</f>
        <v>1866</v>
      </c>
      <c r="AD37" s="207">
        <f>ROUND(N(data!AL84), 0)</f>
        <v>0</v>
      </c>
      <c r="AE37" s="207">
        <f>ROUND(N(data!AL89), 0)</f>
        <v>3868791</v>
      </c>
      <c r="AF37" s="207">
        <f>ROUND(N(data!AL87), 0)</f>
        <v>3837899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003</v>
      </c>
      <c r="B38" s="209" t="str">
        <f>RIGHT(data!$C$96,4)</f>
        <v>2023</v>
      </c>
      <c r="C38" s="12" t="str">
        <f>data!AM$55</f>
        <v>7330</v>
      </c>
      <c r="D38" s="12" t="s">
        <v>1158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003</v>
      </c>
      <c r="B39" s="209" t="str">
        <f>RIGHT(data!$C$96,4)</f>
        <v>2023</v>
      </c>
      <c r="C39" s="12" t="str">
        <f>data!AN$55</f>
        <v>7340</v>
      </c>
      <c r="D39" s="12" t="s">
        <v>1158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003</v>
      </c>
      <c r="B40" s="209" t="str">
        <f>RIGHT(data!$C$96,4)</f>
        <v>2023</v>
      </c>
      <c r="C40" s="12" t="str">
        <f>data!AO$55</f>
        <v>7350</v>
      </c>
      <c r="D40" s="12" t="s">
        <v>1158</v>
      </c>
      <c r="E40" s="207">
        <f>ROUND(N(data!AO59), 0)</f>
        <v>0</v>
      </c>
      <c r="F40" s="315">
        <f>ROUND(N(data!AO60), 2)</f>
        <v>10.95</v>
      </c>
      <c r="G40" s="207">
        <f>ROUND(N(data!AO61), 0)</f>
        <v>1281668</v>
      </c>
      <c r="H40" s="207">
        <f>ROUND(N(data!AO62), 0)</f>
        <v>188855</v>
      </c>
      <c r="I40" s="207">
        <f>ROUND(N(data!AO63), 0)</f>
        <v>0</v>
      </c>
      <c r="J40" s="207">
        <f>ROUND(N(data!AO64), 0)</f>
        <v>126646</v>
      </c>
      <c r="K40" s="207">
        <f>ROUND(N(data!AO65), 0)</f>
        <v>0</v>
      </c>
      <c r="L40" s="207">
        <f>ROUND(N(data!AO66), 0)</f>
        <v>1841</v>
      </c>
      <c r="M40" s="207">
        <f>ROUND(N(data!AO67), 0)</f>
        <v>0</v>
      </c>
      <c r="N40" s="207">
        <f>ROUND(N(data!AO68), 0)</f>
        <v>0</v>
      </c>
      <c r="O40" s="207">
        <f>ROUND(N(data!AO69), 0)</f>
        <v>1459025</v>
      </c>
      <c r="P40" s="207">
        <f>ROUND(N(data!AO70), 0)</f>
        <v>0</v>
      </c>
      <c r="Q40" s="207">
        <f>ROUND(N(data!AO71), 0)</f>
        <v>190182</v>
      </c>
      <c r="R40" s="207">
        <f>ROUND(N(data!AO72), 0)</f>
        <v>0</v>
      </c>
      <c r="S40" s="207">
        <f>ROUND(N(data!AO73), 0)</f>
        <v>0</v>
      </c>
      <c r="T40" s="207">
        <f>ROUND(N(data!AO74), 0)</f>
        <v>14325</v>
      </c>
      <c r="U40" s="207">
        <f>ROUND(N(data!AO75), 0)</f>
        <v>0</v>
      </c>
      <c r="V40" s="207">
        <f>ROUND(N(data!AO76), 0)</f>
        <v>0</v>
      </c>
      <c r="W40" s="207">
        <f>ROUND(N(data!AO77), 0)</f>
        <v>-1286</v>
      </c>
      <c r="X40" s="207">
        <f>ROUND(N(data!AO78), 0)</f>
        <v>1240645</v>
      </c>
      <c r="Y40" s="207">
        <f>ROUND(N(data!AO79), 0)</f>
        <v>0</v>
      </c>
      <c r="Z40" s="207">
        <f>ROUND(N(data!AO80), 0)</f>
        <v>390</v>
      </c>
      <c r="AA40" s="207">
        <f>ROUND(N(data!AO81), 0)</f>
        <v>0</v>
      </c>
      <c r="AB40" s="207">
        <f>ROUND(N(data!AO82), 0)</f>
        <v>0</v>
      </c>
      <c r="AC40" s="207">
        <f>ROUND(N(data!AO83), 0)</f>
        <v>14769</v>
      </c>
      <c r="AD40" s="207">
        <f>ROUND(N(data!AO84), 0)</f>
        <v>0</v>
      </c>
      <c r="AE40" s="207">
        <f>ROUND(N(data!AO89), 0)</f>
        <v>1064295</v>
      </c>
      <c r="AF40" s="207">
        <f>ROUND(N(data!AO87), 0)</f>
        <v>985968</v>
      </c>
      <c r="AG40" s="207">
        <f>ROUND(N(data!AO90), 0)</f>
        <v>5457</v>
      </c>
      <c r="AH40" s="207">
        <f>ROUND(N(data!AO91), 0)</f>
        <v>0</v>
      </c>
      <c r="AI40" s="207">
        <f>ROUND(N(data!AO92), 0)</f>
        <v>912</v>
      </c>
      <c r="AJ40" s="207">
        <f>ROUND(N(data!AO93), 0)</f>
        <v>0</v>
      </c>
      <c r="AK40" s="315">
        <f>ROUND(N(data!AO94), 2)</f>
        <v>6.99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003</v>
      </c>
      <c r="B41" s="209" t="str">
        <f>RIGHT(data!$C$96,4)</f>
        <v>2023</v>
      </c>
      <c r="C41" s="12" t="str">
        <f>data!AP$55</f>
        <v>7380</v>
      </c>
      <c r="D41" s="12" t="s">
        <v>1158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003</v>
      </c>
      <c r="B42" s="209" t="str">
        <f>RIGHT(data!$C$96,4)</f>
        <v>2023</v>
      </c>
      <c r="C42" s="12" t="str">
        <f>data!AQ$55</f>
        <v>7390</v>
      </c>
      <c r="D42" s="12" t="s">
        <v>1158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003</v>
      </c>
      <c r="B43" s="209" t="str">
        <f>RIGHT(data!$C$96,4)</f>
        <v>2023</v>
      </c>
      <c r="C43" s="12" t="str">
        <f>data!AR$55</f>
        <v>7400</v>
      </c>
      <c r="D43" s="12" t="s">
        <v>1158</v>
      </c>
      <c r="E43" s="207">
        <f>ROUND(N(data!AR59), 0)</f>
        <v>0</v>
      </c>
      <c r="F43" s="315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003</v>
      </c>
      <c r="B44" s="209" t="str">
        <f>RIGHT(data!$C$96,4)</f>
        <v>2023</v>
      </c>
      <c r="C44" s="12" t="str">
        <f>data!AS$55</f>
        <v>7410</v>
      </c>
      <c r="D44" s="12" t="s">
        <v>1158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003</v>
      </c>
      <c r="B45" s="209" t="str">
        <f>RIGHT(data!$C$96,4)</f>
        <v>2023</v>
      </c>
      <c r="C45" s="12" t="str">
        <f>data!AT$55</f>
        <v>7420</v>
      </c>
      <c r="D45" s="12" t="s">
        <v>1158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003</v>
      </c>
      <c r="B46" s="209" t="str">
        <f>RIGHT(data!$C$96,4)</f>
        <v>2023</v>
      </c>
      <c r="C46" s="12" t="str">
        <f>data!AU$55</f>
        <v>7430</v>
      </c>
      <c r="D46" s="12" t="s">
        <v>1158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003</v>
      </c>
      <c r="B47" s="209" t="str">
        <f>RIGHT(data!$C$96,4)</f>
        <v>2023</v>
      </c>
      <c r="C47" s="12" t="str">
        <f>data!AV$55</f>
        <v>7490</v>
      </c>
      <c r="D47" s="12" t="s">
        <v>1158</v>
      </c>
      <c r="E47" s="207">
        <f>ROUND(N(data!AV59), 0)</f>
        <v>0</v>
      </c>
      <c r="F47" s="315">
        <f>ROUND(N(data!AV60), 2)</f>
        <v>0.87</v>
      </c>
      <c r="G47" s="207">
        <f>ROUND(N(data!AV61), 0)</f>
        <v>149317</v>
      </c>
      <c r="H47" s="207">
        <f>ROUND(N(data!AV62), 0)</f>
        <v>19018</v>
      </c>
      <c r="I47" s="207">
        <f>ROUND(N(data!AV63), 0)</f>
        <v>0</v>
      </c>
      <c r="J47" s="207">
        <f>ROUND(N(data!AV64), 0)</f>
        <v>7757</v>
      </c>
      <c r="K47" s="207">
        <f>ROUND(N(data!AV65), 0)</f>
        <v>0</v>
      </c>
      <c r="L47" s="207">
        <f>ROUND(N(data!AV66), 0)</f>
        <v>457</v>
      </c>
      <c r="M47" s="207">
        <f>ROUND(N(data!AV67), 0)</f>
        <v>705</v>
      </c>
      <c r="N47" s="207">
        <f>ROUND(N(data!AV68), 0)</f>
        <v>0</v>
      </c>
      <c r="O47" s="207">
        <f>ROUND(N(data!AV69), 0)</f>
        <v>144608</v>
      </c>
      <c r="P47" s="207">
        <f>ROUND(N(data!AV70), 0)</f>
        <v>0</v>
      </c>
      <c r="Q47" s="207">
        <f>ROUND(N(data!AV71), 0)</f>
        <v>70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144538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266154</v>
      </c>
      <c r="AF47" s="207">
        <f>ROUND(N(data!AV87), 0)</f>
        <v>628</v>
      </c>
      <c r="AG47" s="207">
        <f>ROUND(N(data!AV90), 0)</f>
        <v>686</v>
      </c>
      <c r="AH47" s="207">
        <f>ROUND(N(data!AV91), 0)</f>
        <v>0</v>
      </c>
      <c r="AI47" s="207">
        <f>ROUND(N(data!AV92), 0)</f>
        <v>115</v>
      </c>
      <c r="AJ47" s="207">
        <f>ROUND(N(data!AV93), 0)</f>
        <v>0</v>
      </c>
      <c r="AK47" s="315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003</v>
      </c>
      <c r="B48" s="209" t="str">
        <f>RIGHT(data!$C$96,4)</f>
        <v>2023</v>
      </c>
      <c r="C48" s="12" t="str">
        <f>data!AW$55</f>
        <v>8200</v>
      </c>
      <c r="D48" s="12" t="s">
        <v>1158</v>
      </c>
      <c r="E48" s="207">
        <f>ROUND(N(data!AW59), 0)</f>
        <v>0</v>
      </c>
      <c r="F48" s="315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003</v>
      </c>
      <c r="B49" s="209" t="str">
        <f>RIGHT(data!$C$96,4)</f>
        <v>2023</v>
      </c>
      <c r="C49" s="12" t="str">
        <f>data!AX$55</f>
        <v>8310</v>
      </c>
      <c r="D49" s="12" t="s">
        <v>1158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003</v>
      </c>
      <c r="B50" s="209" t="str">
        <f>RIGHT(data!$C$96,4)</f>
        <v>2023</v>
      </c>
      <c r="C50" s="12" t="str">
        <f>data!AY$55</f>
        <v>8320</v>
      </c>
      <c r="D50" s="12" t="s">
        <v>1158</v>
      </c>
      <c r="E50" s="207">
        <f>ROUND(N(data!AY59), 0)</f>
        <v>0</v>
      </c>
      <c r="F50" s="315">
        <f>ROUND(N(data!AY60), 2)</f>
        <v>46.78</v>
      </c>
      <c r="G50" s="207">
        <f>ROUND(N(data!AY61), 0)</f>
        <v>3370334</v>
      </c>
      <c r="H50" s="207">
        <f>ROUND(N(data!AY62), 0)</f>
        <v>552198</v>
      </c>
      <c r="I50" s="207">
        <f>ROUND(N(data!AY63), 0)</f>
        <v>0</v>
      </c>
      <c r="J50" s="207">
        <f>ROUND(N(data!AY64), 0)</f>
        <v>663311</v>
      </c>
      <c r="K50" s="207">
        <f>ROUND(N(data!AY65), 0)</f>
        <v>0</v>
      </c>
      <c r="L50" s="207">
        <f>ROUND(N(data!AY66), 0)</f>
        <v>41311</v>
      </c>
      <c r="M50" s="207">
        <f>ROUND(N(data!AY67), 0)</f>
        <v>33260</v>
      </c>
      <c r="N50" s="207">
        <f>ROUND(N(data!AY68), 0)</f>
        <v>0</v>
      </c>
      <c r="O50" s="207">
        <f>ROUND(N(data!AY69), 0)</f>
        <v>3330978</v>
      </c>
      <c r="P50" s="207">
        <f>ROUND(N(data!AY70), 0)</f>
        <v>0</v>
      </c>
      <c r="Q50" s="207">
        <f>ROUND(N(data!AY71), 0)</f>
        <v>47705</v>
      </c>
      <c r="R50" s="207">
        <f>ROUND(N(data!AY72), 0)</f>
        <v>0</v>
      </c>
      <c r="S50" s="207">
        <f>ROUND(N(data!AY73), 0)</f>
        <v>0</v>
      </c>
      <c r="T50" s="207">
        <f>ROUND(N(data!AY74), 0)</f>
        <v>6036</v>
      </c>
      <c r="U50" s="207">
        <f>ROUND(N(data!AY75), 0)</f>
        <v>0</v>
      </c>
      <c r="V50" s="207">
        <f>ROUND(N(data!AY76), 0)</f>
        <v>0</v>
      </c>
      <c r="W50" s="207">
        <f>ROUND(N(data!AY77), 0)</f>
        <v>12634</v>
      </c>
      <c r="X50" s="207">
        <f>ROUND(N(data!AY78), 0)</f>
        <v>3262459</v>
      </c>
      <c r="Y50" s="207">
        <f>ROUND(N(data!AY79), 0)</f>
        <v>0</v>
      </c>
      <c r="Z50" s="207">
        <f>ROUND(N(data!AY80), 0)</f>
        <v>390</v>
      </c>
      <c r="AA50" s="207">
        <f>ROUND(N(data!AY81), 0)</f>
        <v>0</v>
      </c>
      <c r="AB50" s="207">
        <f>ROUND(N(data!AY82), 0)</f>
        <v>2330</v>
      </c>
      <c r="AC50" s="207">
        <f>ROUND(N(data!AY83), 0)</f>
        <v>-576</v>
      </c>
      <c r="AD50" s="207">
        <f>ROUND(N(data!AY84), 0)</f>
        <v>183879</v>
      </c>
      <c r="AE50" s="207">
        <f>ROUND(N(data!AY89), 0)</f>
        <v>0</v>
      </c>
      <c r="AF50" s="207">
        <f>ROUND(N(data!AY87), 0)</f>
        <v>0</v>
      </c>
      <c r="AG50" s="207">
        <f>ROUND(N(data!AY90), 0)</f>
        <v>2393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003</v>
      </c>
      <c r="B51" s="209" t="str">
        <f>RIGHT(data!$C$96,4)</f>
        <v>2023</v>
      </c>
      <c r="C51" s="12" t="str">
        <f>data!AZ$55</f>
        <v>8330</v>
      </c>
      <c r="D51" s="12" t="s">
        <v>1158</v>
      </c>
      <c r="E51" s="207">
        <f>ROUND(N(data!AZ59), 0)</f>
        <v>0</v>
      </c>
      <c r="F51" s="315">
        <f>ROUND(N(data!AZ60), 2)</f>
        <v>12.34</v>
      </c>
      <c r="G51" s="207">
        <f>ROUND(N(data!AZ61), 0)</f>
        <v>876198</v>
      </c>
      <c r="H51" s="207">
        <f>ROUND(N(data!AZ62), 0)</f>
        <v>86318</v>
      </c>
      <c r="I51" s="207">
        <f>ROUND(N(data!AZ63), 0)</f>
        <v>0</v>
      </c>
      <c r="J51" s="207">
        <f>ROUND(N(data!AZ64), 0)</f>
        <v>961590</v>
      </c>
      <c r="K51" s="207">
        <f>ROUND(N(data!AZ65), 0)</f>
        <v>0</v>
      </c>
      <c r="L51" s="207">
        <f>ROUND(N(data!AZ66), 0)</f>
        <v>18243</v>
      </c>
      <c r="M51" s="207">
        <f>ROUND(N(data!AZ67), 0)</f>
        <v>15678</v>
      </c>
      <c r="N51" s="207">
        <f>ROUND(N(data!AZ68), 0)</f>
        <v>71468</v>
      </c>
      <c r="O51" s="207">
        <f>ROUND(N(data!AZ69), 0)</f>
        <v>855048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590</v>
      </c>
      <c r="X51" s="207">
        <f>ROUND(N(data!AZ78), 0)</f>
        <v>848153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151</v>
      </c>
      <c r="AC51" s="207">
        <f>ROUND(N(data!AZ83), 0)</f>
        <v>6154</v>
      </c>
      <c r="AD51" s="207">
        <f>ROUND(N(data!AZ84), 0)</f>
        <v>1231918</v>
      </c>
      <c r="AE51" s="207">
        <f>ROUND(N(data!AZ89), 0)</f>
        <v>0</v>
      </c>
      <c r="AF51" s="207">
        <f>ROUND(N(data!AZ87), 0)</f>
        <v>0</v>
      </c>
      <c r="AG51" s="207">
        <f>ROUND(N(data!AZ90), 0)</f>
        <v>17619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003</v>
      </c>
      <c r="B52" s="209" t="str">
        <f>RIGHT(data!$C$96,4)</f>
        <v>2023</v>
      </c>
      <c r="C52" s="12" t="str">
        <f>data!BA$55</f>
        <v>8350</v>
      </c>
      <c r="D52" s="12" t="s">
        <v>1158</v>
      </c>
      <c r="E52" s="207">
        <f>ROUND(N(data!BA59), 0)</f>
        <v>0</v>
      </c>
      <c r="F52" s="315">
        <f>ROUND(N(data!BA60), 2)</f>
        <v>4.0599999999999996</v>
      </c>
      <c r="G52" s="207">
        <f>ROUND(N(data!BA61), 0)</f>
        <v>243652</v>
      </c>
      <c r="H52" s="207">
        <f>ROUND(N(data!BA62), 0)</f>
        <v>38759</v>
      </c>
      <c r="I52" s="207">
        <f>ROUND(N(data!BA63), 0)</f>
        <v>0</v>
      </c>
      <c r="J52" s="207">
        <f>ROUND(N(data!BA64), 0)</f>
        <v>74422</v>
      </c>
      <c r="K52" s="207">
        <f>ROUND(N(data!BA65), 0)</f>
        <v>0</v>
      </c>
      <c r="L52" s="207">
        <f>ROUND(N(data!BA66), 0)</f>
        <v>745</v>
      </c>
      <c r="M52" s="207">
        <f>ROUND(N(data!BA67), 0)</f>
        <v>0</v>
      </c>
      <c r="N52" s="207">
        <f>ROUND(N(data!BA68), 0)</f>
        <v>0</v>
      </c>
      <c r="O52" s="207">
        <f>ROUND(N(data!BA69), 0)</f>
        <v>-136665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-372518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235853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003</v>
      </c>
      <c r="B53" s="209" t="str">
        <f>RIGHT(data!$C$96,4)</f>
        <v>2023</v>
      </c>
      <c r="C53" s="12" t="str">
        <f>data!BB$55</f>
        <v>8360</v>
      </c>
      <c r="D53" s="12" t="s">
        <v>1158</v>
      </c>
      <c r="E53" s="207">
        <f>ROUND(N(data!BB59), 0)</f>
        <v>0</v>
      </c>
      <c r="F53" s="315">
        <f>ROUND(N(data!BB60), 2)</f>
        <v>18.100000000000001</v>
      </c>
      <c r="G53" s="207">
        <f>ROUND(N(data!BB61), 0)</f>
        <v>2072681</v>
      </c>
      <c r="H53" s="207">
        <f>ROUND(N(data!BB62), 0)</f>
        <v>284733</v>
      </c>
      <c r="I53" s="207">
        <f>ROUND(N(data!BB63), 0)</f>
        <v>275</v>
      </c>
      <c r="J53" s="207">
        <f>ROUND(N(data!BB64), 0)</f>
        <v>37278</v>
      </c>
      <c r="K53" s="207">
        <f>ROUND(N(data!BB65), 0)</f>
        <v>0</v>
      </c>
      <c r="L53" s="207">
        <f>ROUND(N(data!BB66), 0)</f>
        <v>1737</v>
      </c>
      <c r="M53" s="207">
        <f>ROUND(N(data!BB67), 0)</f>
        <v>0</v>
      </c>
      <c r="N53" s="207">
        <f>ROUND(N(data!BB68), 0)</f>
        <v>0</v>
      </c>
      <c r="O53" s="207">
        <f>ROUND(N(data!BB69), 0)</f>
        <v>2313313</v>
      </c>
      <c r="P53" s="207">
        <f>ROUND(N(data!BB70), 0)</f>
        <v>0</v>
      </c>
      <c r="Q53" s="207">
        <f>ROUND(N(data!BB71), 0)</f>
        <v>47116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2006340</v>
      </c>
      <c r="Y53" s="207">
        <f>ROUND(N(data!BB79), 0)</f>
        <v>6660</v>
      </c>
      <c r="Z53" s="207">
        <f>ROUND(N(data!BB80), 0)</f>
        <v>400</v>
      </c>
      <c r="AA53" s="207">
        <f>ROUND(N(data!BB81), 0)</f>
        <v>0</v>
      </c>
      <c r="AB53" s="207">
        <f>ROUND(N(data!BB82), 0)</f>
        <v>4043</v>
      </c>
      <c r="AC53" s="207">
        <f>ROUND(N(data!BB83), 0)</f>
        <v>248754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291</v>
      </c>
      <c r="AH53" s="207">
        <f>ROUND(N(data!BB91), 0)</f>
        <v>0</v>
      </c>
      <c r="AI53" s="207">
        <f>ROUND(N(data!BB92), 0)</f>
        <v>49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003</v>
      </c>
      <c r="B54" s="209" t="str">
        <f>RIGHT(data!$C$96,4)</f>
        <v>2023</v>
      </c>
      <c r="C54" s="12" t="str">
        <f>data!BC$55</f>
        <v>8370</v>
      </c>
      <c r="D54" s="12" t="s">
        <v>1158</v>
      </c>
      <c r="E54" s="207">
        <f>ROUND(N(data!BC59), 0)</f>
        <v>0</v>
      </c>
      <c r="F54" s="315">
        <f>ROUND(N(data!BC60), 2)</f>
        <v>13.46</v>
      </c>
      <c r="G54" s="207">
        <f>ROUND(N(data!BC61), 0)</f>
        <v>922518</v>
      </c>
      <c r="H54" s="207">
        <f>ROUND(N(data!BC62), 0)</f>
        <v>128309</v>
      </c>
      <c r="I54" s="207">
        <f>ROUND(N(data!BC63), 0)</f>
        <v>0</v>
      </c>
      <c r="J54" s="207">
        <f>ROUND(N(data!BC64), 0)</f>
        <v>204</v>
      </c>
      <c r="K54" s="207">
        <f>ROUND(N(data!BC65), 0)</f>
        <v>0</v>
      </c>
      <c r="L54" s="207">
        <f>ROUND(N(data!BC66), 0)</f>
        <v>218</v>
      </c>
      <c r="M54" s="207">
        <f>ROUND(N(data!BC67), 0)</f>
        <v>4184</v>
      </c>
      <c r="N54" s="207">
        <f>ROUND(N(data!BC68), 0)</f>
        <v>0</v>
      </c>
      <c r="O54" s="207">
        <f>ROUND(N(data!BC69), 0)</f>
        <v>893161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892991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170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003</v>
      </c>
      <c r="B55" s="209" t="str">
        <f>RIGHT(data!$C$96,4)</f>
        <v>2023</v>
      </c>
      <c r="C55" s="12" t="str">
        <f>data!BD$55</f>
        <v>8420</v>
      </c>
      <c r="D55" s="12" t="s">
        <v>1158</v>
      </c>
      <c r="E55" s="207">
        <f>ROUND(N(data!BD59), 0)</f>
        <v>0</v>
      </c>
      <c r="F55" s="315">
        <f>ROUND(N(data!BD60), 2)</f>
        <v>0</v>
      </c>
      <c r="G55" s="207">
        <f>ROUND(N(data!BD61), 0)</f>
        <v>10873</v>
      </c>
      <c r="H55" s="207">
        <f>ROUND(N(data!BD62), 0)</f>
        <v>2467</v>
      </c>
      <c r="I55" s="207">
        <f>ROUND(N(data!BD63), 0)</f>
        <v>0</v>
      </c>
      <c r="J55" s="207">
        <f>ROUND(N(data!BD64), 0)</f>
        <v>248801</v>
      </c>
      <c r="K55" s="207">
        <f>ROUND(N(data!BD65), 0)</f>
        <v>0</v>
      </c>
      <c r="L55" s="207">
        <f>ROUND(N(data!BD66), 0)</f>
        <v>26861</v>
      </c>
      <c r="M55" s="207">
        <f>ROUND(N(data!BD67), 0)</f>
        <v>0</v>
      </c>
      <c r="N55" s="207">
        <f>ROUND(N(data!BD68), 0)</f>
        <v>0</v>
      </c>
      <c r="O55" s="207">
        <f>ROUND(N(data!BD69), 0)</f>
        <v>14841</v>
      </c>
      <c r="P55" s="207">
        <f>ROUND(N(data!BD70), 0)</f>
        <v>176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4140</v>
      </c>
      <c r="X55" s="207">
        <f>ROUND(N(data!BD78), 0)</f>
        <v>10525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19356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003</v>
      </c>
      <c r="B56" s="209" t="str">
        <f>RIGHT(data!$C$96,4)</f>
        <v>2023</v>
      </c>
      <c r="C56" s="12" t="str">
        <f>data!BE$55</f>
        <v>8430</v>
      </c>
      <c r="D56" s="12" t="s">
        <v>1158</v>
      </c>
      <c r="E56" s="207">
        <f>ROUND(N(data!BE59), 0)</f>
        <v>730460</v>
      </c>
      <c r="F56" s="315">
        <f>ROUND(N(data!BE60), 2)</f>
        <v>100.96</v>
      </c>
      <c r="G56" s="207">
        <f>ROUND(N(data!BE61), 0)</f>
        <v>7385554</v>
      </c>
      <c r="H56" s="207">
        <f>ROUND(N(data!BE62), 0)</f>
        <v>1031530</v>
      </c>
      <c r="I56" s="207">
        <f>ROUND(N(data!BE63), 0)</f>
        <v>128864</v>
      </c>
      <c r="J56" s="207">
        <f>ROUND(N(data!BE64), 0)</f>
        <v>847685</v>
      </c>
      <c r="K56" s="207">
        <f>ROUND(N(data!BE65), 0)</f>
        <v>0</v>
      </c>
      <c r="L56" s="207">
        <f>ROUND(N(data!BE66), 0)</f>
        <v>3134724</v>
      </c>
      <c r="M56" s="207">
        <f>ROUND(N(data!BE67), 0)</f>
        <v>435883</v>
      </c>
      <c r="N56" s="207">
        <f>ROUND(N(data!BE68), 0)</f>
        <v>0</v>
      </c>
      <c r="O56" s="207">
        <f>ROUND(N(data!BE69), 0)</f>
        <v>11802094</v>
      </c>
      <c r="P56" s="207">
        <f>ROUND(N(data!BE70), 0)</f>
        <v>0</v>
      </c>
      <c r="Q56" s="207">
        <f>ROUND(N(data!BE71), 0)</f>
        <v>183800</v>
      </c>
      <c r="R56" s="207">
        <f>ROUND(N(data!BE72), 0)</f>
        <v>201134</v>
      </c>
      <c r="S56" s="207">
        <f>ROUND(N(data!BE73), 0)</f>
        <v>0</v>
      </c>
      <c r="T56" s="207">
        <f>ROUND(N(data!BE74), 0)</f>
        <v>105241</v>
      </c>
      <c r="U56" s="207">
        <f>ROUND(N(data!BE75), 0)</f>
        <v>0</v>
      </c>
      <c r="V56" s="207">
        <f>ROUND(N(data!BE76), 0)</f>
        <v>0</v>
      </c>
      <c r="W56" s="207">
        <f>ROUND(N(data!BE77), 0)</f>
        <v>2042347</v>
      </c>
      <c r="X56" s="207">
        <f>ROUND(N(data!BE78), 0)</f>
        <v>7149162</v>
      </c>
      <c r="Y56" s="207">
        <f>ROUND(N(data!BE79), 0)</f>
        <v>2339</v>
      </c>
      <c r="Z56" s="207">
        <f>ROUND(N(data!BE80), 0)</f>
        <v>614</v>
      </c>
      <c r="AA56" s="207">
        <f>ROUND(N(data!BE81), 0)</f>
        <v>23827</v>
      </c>
      <c r="AB56" s="207">
        <f>ROUND(N(data!BE82), 0)</f>
        <v>2235086</v>
      </c>
      <c r="AC56" s="207">
        <f>ROUND(N(data!BE83), 0)</f>
        <v>-141456</v>
      </c>
      <c r="AD56" s="207">
        <f>ROUND(N(data!BE84), 0)</f>
        <v>1371709</v>
      </c>
      <c r="AE56" s="207">
        <f>ROUND(N(data!BE89), 0)</f>
        <v>0</v>
      </c>
      <c r="AF56" s="207">
        <f>ROUND(N(data!BE87), 0)</f>
        <v>0</v>
      </c>
      <c r="AG56" s="207">
        <f>ROUND(N(data!BE90), 0)</f>
        <v>336476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003</v>
      </c>
      <c r="B57" s="209" t="str">
        <f>RIGHT(data!$C$96,4)</f>
        <v>2023</v>
      </c>
      <c r="C57" s="12" t="str">
        <f>data!BF$55</f>
        <v>8460</v>
      </c>
      <c r="D57" s="12" t="s">
        <v>1158</v>
      </c>
      <c r="E57" s="207">
        <f>ROUND(N(data!BF59), 0)</f>
        <v>0</v>
      </c>
      <c r="F57" s="315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0</v>
      </c>
      <c r="K57" s="207">
        <f>ROUND(N(data!BF65), 0)</f>
        <v>0</v>
      </c>
      <c r="L57" s="207">
        <f>ROUND(N(data!BF66), 0)</f>
        <v>0</v>
      </c>
      <c r="M57" s="207">
        <f>ROUND(N(data!BF67), 0)</f>
        <v>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003</v>
      </c>
      <c r="B58" s="209" t="str">
        <f>RIGHT(data!$C$96,4)</f>
        <v>2023</v>
      </c>
      <c r="C58" s="12" t="str">
        <f>data!BG$55</f>
        <v>8470</v>
      </c>
      <c r="D58" s="12" t="s">
        <v>1158</v>
      </c>
      <c r="E58" s="207">
        <f>ROUND(N(data!BG59), 0)</f>
        <v>0</v>
      </c>
      <c r="F58" s="315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003</v>
      </c>
      <c r="B59" s="209" t="str">
        <f>RIGHT(data!$C$96,4)</f>
        <v>2023</v>
      </c>
      <c r="C59" s="12" t="str">
        <f>data!BH$55</f>
        <v>8480</v>
      </c>
      <c r="D59" s="12" t="s">
        <v>1158</v>
      </c>
      <c r="E59" s="207">
        <f>ROUND(N(data!BH59), 0)</f>
        <v>0</v>
      </c>
      <c r="F59" s="315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003</v>
      </c>
      <c r="B60" s="209" t="str">
        <f>RIGHT(data!$C$96,4)</f>
        <v>2023</v>
      </c>
      <c r="C60" s="12" t="str">
        <f>data!BI$55</f>
        <v>8490</v>
      </c>
      <c r="D60" s="12" t="s">
        <v>1158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003</v>
      </c>
      <c r="B61" s="209" t="str">
        <f>RIGHT(data!$C$96,4)</f>
        <v>2023</v>
      </c>
      <c r="C61" s="12" t="str">
        <f>data!BJ$55</f>
        <v>8510</v>
      </c>
      <c r="D61" s="12" t="s">
        <v>1158</v>
      </c>
      <c r="E61" s="207">
        <f>ROUND(N(data!BJ59), 0)</f>
        <v>0</v>
      </c>
      <c r="F61" s="315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196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003</v>
      </c>
      <c r="B62" s="209" t="str">
        <f>RIGHT(data!$C$96,4)</f>
        <v>2023</v>
      </c>
      <c r="C62" s="12" t="str">
        <f>data!BK$55</f>
        <v>8530</v>
      </c>
      <c r="D62" s="12" t="s">
        <v>1158</v>
      </c>
      <c r="E62" s="207">
        <f>ROUND(N(data!BK59), 0)</f>
        <v>0</v>
      </c>
      <c r="F62" s="315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003</v>
      </c>
      <c r="B63" s="209" t="str">
        <f>RIGHT(data!$C$96,4)</f>
        <v>2023</v>
      </c>
      <c r="C63" s="12" t="str">
        <f>data!BL$55</f>
        <v>8560</v>
      </c>
      <c r="D63" s="12" t="s">
        <v>1158</v>
      </c>
      <c r="E63" s="207">
        <f>ROUND(N(data!BL59), 0)</f>
        <v>0</v>
      </c>
      <c r="F63" s="315">
        <f>ROUND(N(data!BL60), 2)</f>
        <v>7.57</v>
      </c>
      <c r="G63" s="207">
        <f>ROUND(N(data!BL61), 0)</f>
        <v>989302</v>
      </c>
      <c r="H63" s="207">
        <f>ROUND(N(data!BL62), 0)</f>
        <v>130208</v>
      </c>
      <c r="I63" s="207">
        <f>ROUND(N(data!BL63), 0)</f>
        <v>216290</v>
      </c>
      <c r="J63" s="207">
        <f>ROUND(N(data!BL64), 0)</f>
        <v>4378</v>
      </c>
      <c r="K63" s="207">
        <f>ROUND(N(data!BL65), 0)</f>
        <v>0</v>
      </c>
      <c r="L63" s="207">
        <f>ROUND(N(data!BL66), 0)</f>
        <v>6627</v>
      </c>
      <c r="M63" s="207">
        <f>ROUND(N(data!BL67), 0)</f>
        <v>0</v>
      </c>
      <c r="N63" s="207">
        <f>ROUND(N(data!BL68), 0)</f>
        <v>0</v>
      </c>
      <c r="O63" s="207">
        <f>ROUND(N(data!BL69), 0)</f>
        <v>958940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957637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1075</v>
      </c>
      <c r="AC63" s="207">
        <f>ROUND(N(data!BL83), 0)</f>
        <v>228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3888</v>
      </c>
      <c r="AH63" s="207">
        <f>ROUND(N(data!BL91), 0)</f>
        <v>0</v>
      </c>
      <c r="AI63" s="207">
        <f>ROUND(N(data!BL92), 0)</f>
        <v>650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003</v>
      </c>
      <c r="B64" s="209" t="str">
        <f>RIGHT(data!$C$96,4)</f>
        <v>2023</v>
      </c>
      <c r="C64" s="12" t="str">
        <f>data!BM$55</f>
        <v>8590</v>
      </c>
      <c r="D64" s="12" t="s">
        <v>1158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003</v>
      </c>
      <c r="B65" s="209" t="str">
        <f>RIGHT(data!$C$96,4)</f>
        <v>2023</v>
      </c>
      <c r="C65" s="12" t="str">
        <f>data!BN$55</f>
        <v>8610</v>
      </c>
      <c r="D65" s="12" t="s">
        <v>1158</v>
      </c>
      <c r="E65" s="207">
        <f>ROUND(N(data!BN59), 0)</f>
        <v>0</v>
      </c>
      <c r="F65" s="315">
        <f>ROUND(N(data!BN60), 2)</f>
        <v>26.49</v>
      </c>
      <c r="G65" s="207">
        <f>ROUND(N(data!BN61), 0)</f>
        <v>3372181</v>
      </c>
      <c r="H65" s="207">
        <f>ROUND(N(data!BN62), 0)</f>
        <v>457327</v>
      </c>
      <c r="I65" s="207">
        <f>ROUND(N(data!BN63), 0)</f>
        <v>1936785</v>
      </c>
      <c r="J65" s="207">
        <f>ROUND(N(data!BN64), 0)</f>
        <v>-944030</v>
      </c>
      <c r="K65" s="207">
        <f>ROUND(N(data!BN65), 0)</f>
        <v>0</v>
      </c>
      <c r="L65" s="207">
        <f>ROUND(N(data!BN66), 0)</f>
        <v>604212</v>
      </c>
      <c r="M65" s="207">
        <f>ROUND(N(data!BN67), 0)</f>
        <v>1445310</v>
      </c>
      <c r="N65" s="207">
        <f>ROUND(N(data!BN68), 0)</f>
        <v>595278</v>
      </c>
      <c r="O65" s="207">
        <f>ROUND(N(data!BN69), 0)</f>
        <v>3939527</v>
      </c>
      <c r="P65" s="207">
        <f>ROUND(N(data!BN70), 0)</f>
        <v>195</v>
      </c>
      <c r="Q65" s="207">
        <f>ROUND(N(data!BN71), 0)</f>
        <v>0</v>
      </c>
      <c r="R65" s="207">
        <f>ROUND(N(data!BN72), 0)</f>
        <v>138535</v>
      </c>
      <c r="S65" s="207">
        <f>ROUND(N(data!BN73), 0)</f>
        <v>0</v>
      </c>
      <c r="T65" s="207">
        <f>ROUND(N(data!BN74), 0)</f>
        <v>0</v>
      </c>
      <c r="U65" s="207">
        <f>ROUND(N(data!BN75), 0)</f>
        <v>101603</v>
      </c>
      <c r="V65" s="207">
        <f>ROUND(N(data!BN76), 0)</f>
        <v>0</v>
      </c>
      <c r="W65" s="207">
        <f>ROUND(N(data!BN77), 0)</f>
        <v>234519</v>
      </c>
      <c r="X65" s="207">
        <f>ROUND(N(data!BN78), 0)</f>
        <v>3264246</v>
      </c>
      <c r="Y65" s="207">
        <f>ROUND(N(data!BN79), 0)</f>
        <v>386</v>
      </c>
      <c r="Z65" s="207">
        <f>ROUND(N(data!BN80), 0)</f>
        <v>20939</v>
      </c>
      <c r="AA65" s="207">
        <f>ROUND(N(data!BN81), 0)</f>
        <v>69291</v>
      </c>
      <c r="AB65" s="207">
        <f>ROUND(N(data!BN82), 0)</f>
        <v>29630</v>
      </c>
      <c r="AC65" s="207">
        <f>ROUND(N(data!BN83), 0)</f>
        <v>80183</v>
      </c>
      <c r="AD65" s="207">
        <f>ROUND(N(data!BN84), 0)</f>
        <v>54558</v>
      </c>
      <c r="AE65" s="207">
        <f>ROUND(N(data!BN89), 0)</f>
        <v>0</v>
      </c>
      <c r="AF65" s="207">
        <f>ROUND(N(data!BN87), 0)</f>
        <v>0</v>
      </c>
      <c r="AG65" s="207">
        <f>ROUND(N(data!BN90), 0)</f>
        <v>7277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003</v>
      </c>
      <c r="B66" s="209" t="str">
        <f>RIGHT(data!$C$96,4)</f>
        <v>2023</v>
      </c>
      <c r="C66" s="12" t="str">
        <f>data!BO$55</f>
        <v>8620</v>
      </c>
      <c r="D66" s="12" t="s">
        <v>1158</v>
      </c>
      <c r="E66" s="207">
        <f>ROUND(N(data!BO59), 0)</f>
        <v>0</v>
      </c>
      <c r="F66" s="315">
        <f>ROUND(N(data!BO60), 2)</f>
        <v>0</v>
      </c>
      <c r="G66" s="207">
        <f>ROUND(N(data!BO61), 0)</f>
        <v>0</v>
      </c>
      <c r="H66" s="207">
        <f>ROUND(N(data!BO62), 0)</f>
        <v>9025</v>
      </c>
      <c r="I66" s="207">
        <f>ROUND(N(data!BO63), 0)</f>
        <v>0</v>
      </c>
      <c r="J66" s="207">
        <f>ROUND(N(data!BO64), 0)</f>
        <v>46675</v>
      </c>
      <c r="K66" s="207">
        <f>ROUND(N(data!BO65), 0)</f>
        <v>0</v>
      </c>
      <c r="L66" s="207">
        <f>ROUND(N(data!BO66), 0)</f>
        <v>109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003</v>
      </c>
      <c r="B67" s="209" t="str">
        <f>RIGHT(data!$C$96,4)</f>
        <v>2023</v>
      </c>
      <c r="C67" s="12" t="str">
        <f>data!BP$55</f>
        <v>8630</v>
      </c>
      <c r="D67" s="12" t="s">
        <v>1158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003</v>
      </c>
      <c r="B68" s="209" t="str">
        <f>RIGHT(data!$C$96,4)</f>
        <v>2023</v>
      </c>
      <c r="C68" s="12" t="str">
        <f>data!BQ$55</f>
        <v>8640</v>
      </c>
      <c r="D68" s="12" t="s">
        <v>1158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003</v>
      </c>
      <c r="B69" s="209" t="str">
        <f>RIGHT(data!$C$96,4)</f>
        <v>2023</v>
      </c>
      <c r="C69" s="12" t="str">
        <f>data!BR$55</f>
        <v>8650</v>
      </c>
      <c r="D69" s="12" t="s">
        <v>1158</v>
      </c>
      <c r="E69" s="207">
        <f>ROUND(N(data!BR59), 0)</f>
        <v>0</v>
      </c>
      <c r="F69" s="315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003</v>
      </c>
      <c r="B70" s="209" t="str">
        <f>RIGHT(data!$C$96,4)</f>
        <v>2023</v>
      </c>
      <c r="C70" s="12" t="str">
        <f>data!BS$55</f>
        <v>8660</v>
      </c>
      <c r="D70" s="12" t="s">
        <v>1158</v>
      </c>
      <c r="E70" s="207">
        <f>ROUND(N(data!BS59), 0)</f>
        <v>0</v>
      </c>
      <c r="F70" s="315">
        <f>ROUND(N(data!BS60), 2)</f>
        <v>1.63</v>
      </c>
      <c r="G70" s="207">
        <f>ROUND(N(data!BS61), 0)</f>
        <v>116507</v>
      </c>
      <c r="H70" s="207">
        <f>ROUND(N(data!BS62), 0)</f>
        <v>4147</v>
      </c>
      <c r="I70" s="207">
        <f>ROUND(N(data!BS63), 0)</f>
        <v>0</v>
      </c>
      <c r="J70" s="207">
        <f>ROUND(N(data!BS64), 0)</f>
        <v>2235</v>
      </c>
      <c r="K70" s="207">
        <f>ROUND(N(data!BS65), 0)</f>
        <v>0</v>
      </c>
      <c r="L70" s="207">
        <f>ROUND(N(data!BS66), 0)</f>
        <v>2171</v>
      </c>
      <c r="M70" s="207">
        <f>ROUND(N(data!BS67), 0)</f>
        <v>0</v>
      </c>
      <c r="N70" s="207">
        <f>ROUND(N(data!BS68), 0)</f>
        <v>0</v>
      </c>
      <c r="O70" s="207">
        <f>ROUND(N(data!BS69), 0)</f>
        <v>122937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5286</v>
      </c>
      <c r="X70" s="207">
        <f>ROUND(N(data!BS78), 0)</f>
        <v>112778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4873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998</v>
      </c>
      <c r="AH70" s="207">
        <f>ROUND(N(data!BS91), 0)</f>
        <v>0</v>
      </c>
      <c r="AI70" s="207">
        <f>ROUND(N(data!BS92), 0)</f>
        <v>167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003</v>
      </c>
      <c r="B71" s="209" t="str">
        <f>RIGHT(data!$C$96,4)</f>
        <v>2023</v>
      </c>
      <c r="C71" s="12" t="str">
        <f>data!BT$55</f>
        <v>8670</v>
      </c>
      <c r="D71" s="12" t="s">
        <v>1158</v>
      </c>
      <c r="E71" s="207">
        <f>ROUND(N(data!BT59), 0)</f>
        <v>0</v>
      </c>
      <c r="F71" s="315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003</v>
      </c>
      <c r="B72" s="209" t="str">
        <f>RIGHT(data!$C$96,4)</f>
        <v>2023</v>
      </c>
      <c r="C72" s="12" t="str">
        <f>data!BU$55</f>
        <v>8680</v>
      </c>
      <c r="D72" s="12" t="s">
        <v>1158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003</v>
      </c>
      <c r="B73" s="209" t="str">
        <f>RIGHT(data!$C$96,4)</f>
        <v>2023</v>
      </c>
      <c r="C73" s="12" t="str">
        <f>data!BV$55</f>
        <v>8690</v>
      </c>
      <c r="D73" s="12" t="s">
        <v>1158</v>
      </c>
      <c r="E73" s="207">
        <f>ROUND(N(data!BV59), 0)</f>
        <v>0</v>
      </c>
      <c r="F73" s="315">
        <f>ROUND(N(data!BV60), 2)</f>
        <v>0</v>
      </c>
      <c r="G73" s="207">
        <f>ROUND(N(data!BV61), 0)</f>
        <v>0</v>
      </c>
      <c r="H73" s="207">
        <f>ROUND(N(data!BV62), 0)</f>
        <v>0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0</v>
      </c>
      <c r="M73" s="207">
        <f>ROUND(N(data!BV67), 0)</f>
        <v>0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0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003</v>
      </c>
      <c r="B74" s="209" t="str">
        <f>RIGHT(data!$C$96,4)</f>
        <v>2023</v>
      </c>
      <c r="C74" s="12" t="str">
        <f>data!BW$55</f>
        <v>8700</v>
      </c>
      <c r="D74" s="12" t="s">
        <v>1158</v>
      </c>
      <c r="E74" s="207">
        <f>ROUND(N(data!BW59), 0)</f>
        <v>0</v>
      </c>
      <c r="F74" s="315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68222</v>
      </c>
      <c r="J74" s="207">
        <f>ROUND(N(data!BW64), 0)</f>
        <v>0</v>
      </c>
      <c r="K74" s="207">
        <f>ROUND(N(data!BW65), 0)</f>
        <v>0</v>
      </c>
      <c r="L74" s="207">
        <f>ROUND(N(data!BW66), 0)</f>
        <v>10537963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003</v>
      </c>
      <c r="B75" s="209" t="str">
        <f>RIGHT(data!$C$96,4)</f>
        <v>2023</v>
      </c>
      <c r="C75" s="12" t="str">
        <f>data!BX$55</f>
        <v>8710</v>
      </c>
      <c r="D75" s="12" t="s">
        <v>1158</v>
      </c>
      <c r="E75" s="207">
        <f>ROUND(N(data!BX59), 0)</f>
        <v>0</v>
      </c>
      <c r="F75" s="315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003</v>
      </c>
      <c r="B76" s="209" t="str">
        <f>RIGHT(data!$C$96,4)</f>
        <v>2023</v>
      </c>
      <c r="C76" s="12" t="str">
        <f>data!BY$55</f>
        <v>8720</v>
      </c>
      <c r="D76" s="12" t="s">
        <v>1158</v>
      </c>
      <c r="E76" s="207">
        <f>ROUND(N(data!BY59), 0)</f>
        <v>0</v>
      </c>
      <c r="F76" s="315">
        <f>ROUND(N(data!BY60), 2)</f>
        <v>5.68</v>
      </c>
      <c r="G76" s="207">
        <f>ROUND(N(data!BY61), 0)</f>
        <v>910924</v>
      </c>
      <c r="H76" s="207">
        <f>ROUND(N(data!BY62), 0)</f>
        <v>161047</v>
      </c>
      <c r="I76" s="207">
        <f>ROUND(N(data!BY63), 0)</f>
        <v>56</v>
      </c>
      <c r="J76" s="207">
        <f>ROUND(N(data!BY64), 0)</f>
        <v>714</v>
      </c>
      <c r="K76" s="207">
        <f>ROUND(N(data!BY65), 0)</f>
        <v>0</v>
      </c>
      <c r="L76" s="207">
        <f>ROUND(N(data!BY66), 0)</f>
        <v>107661</v>
      </c>
      <c r="M76" s="207">
        <f>ROUND(N(data!BY67), 0)</f>
        <v>0</v>
      </c>
      <c r="N76" s="207">
        <f>ROUND(N(data!BY68), 0)</f>
        <v>0</v>
      </c>
      <c r="O76" s="207">
        <f>ROUND(N(data!BY69), 0)</f>
        <v>881768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881768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0</v>
      </c>
      <c r="AC76" s="207">
        <f>ROUND(N(data!BY83), 0)</f>
        <v>0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157</v>
      </c>
      <c r="AH76" s="207">
        <f>ROUND(N(data!BY91), 0)</f>
        <v>0</v>
      </c>
      <c r="AI76" s="207">
        <f>ROUND(N(data!BY92), 0)</f>
        <v>26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003</v>
      </c>
      <c r="B77" s="209" t="str">
        <f>RIGHT(data!$C$96,4)</f>
        <v>2023</v>
      </c>
      <c r="C77" s="12" t="str">
        <f>data!BZ$55</f>
        <v>8730</v>
      </c>
      <c r="D77" s="12" t="s">
        <v>1158</v>
      </c>
      <c r="E77" s="207">
        <f>ROUND(N(data!BZ59), 0)</f>
        <v>0</v>
      </c>
      <c r="F77" s="315">
        <f>ROUND(N(data!BZ60), 2)</f>
        <v>39.32</v>
      </c>
      <c r="G77" s="207">
        <f>ROUND(N(data!BZ61), 0)</f>
        <v>3130724</v>
      </c>
      <c r="H77" s="207">
        <f>ROUND(N(data!BZ62), 0)</f>
        <v>539030</v>
      </c>
      <c r="I77" s="207">
        <f>ROUND(N(data!BZ63), 0)</f>
        <v>0</v>
      </c>
      <c r="J77" s="207">
        <f>ROUND(N(data!BZ64), 0)</f>
        <v>2689</v>
      </c>
      <c r="K77" s="207">
        <f>ROUND(N(data!BZ65), 0)</f>
        <v>0</v>
      </c>
      <c r="L77" s="207">
        <f>ROUND(N(data!BZ66), 0)</f>
        <v>73421</v>
      </c>
      <c r="M77" s="207">
        <f>ROUND(N(data!BZ67), 0)</f>
        <v>196963</v>
      </c>
      <c r="N77" s="207">
        <f>ROUND(N(data!BZ68), 0)</f>
        <v>37</v>
      </c>
      <c r="O77" s="207">
        <f>ROUND(N(data!BZ69), 0)</f>
        <v>3129396</v>
      </c>
      <c r="P77" s="207">
        <f>ROUND(N(data!BZ70), 0)</f>
        <v>0</v>
      </c>
      <c r="Q77" s="207">
        <f>ROUND(N(data!BZ71), 0)</f>
        <v>75864</v>
      </c>
      <c r="R77" s="207">
        <f>ROUND(N(data!BZ72), 0)</f>
        <v>-110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3030518</v>
      </c>
      <c r="Y77" s="207">
        <f>ROUND(N(data!BZ79), 0)</f>
        <v>854</v>
      </c>
      <c r="Z77" s="207">
        <f>ROUND(N(data!BZ80), 0)</f>
        <v>673</v>
      </c>
      <c r="AA77" s="207">
        <f>ROUND(N(data!BZ81), 0)</f>
        <v>4815</v>
      </c>
      <c r="AB77" s="207">
        <f>ROUND(N(data!BZ82), 0)</f>
        <v>0</v>
      </c>
      <c r="AC77" s="207">
        <f>ROUND(N(data!BZ83), 0)</f>
        <v>16782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003</v>
      </c>
      <c r="B78" s="209" t="str">
        <f>RIGHT(data!$C$96,4)</f>
        <v>2023</v>
      </c>
      <c r="C78" s="12" t="str">
        <f>data!CA$55</f>
        <v>8740</v>
      </c>
      <c r="D78" s="12" t="s">
        <v>1158</v>
      </c>
      <c r="E78" s="207">
        <f>ROUND(N(data!CA59), 0)</f>
        <v>0</v>
      </c>
      <c r="F78" s="315">
        <f>ROUND(N(data!CA60), 2)</f>
        <v>64.78</v>
      </c>
      <c r="G78" s="207">
        <f>ROUND(N(data!CA61), 0)</f>
        <v>5593922</v>
      </c>
      <c r="H78" s="207">
        <f>ROUND(N(data!CA62), 0)</f>
        <v>759851</v>
      </c>
      <c r="I78" s="207">
        <f>ROUND(N(data!CA63), 0)</f>
        <v>2701367</v>
      </c>
      <c r="J78" s="207">
        <f>ROUND(N(data!CA64), 0)</f>
        <v>63609</v>
      </c>
      <c r="K78" s="207">
        <f>ROUND(N(data!CA65), 0)</f>
        <v>0</v>
      </c>
      <c r="L78" s="207">
        <f>ROUND(N(data!CA66), 0)</f>
        <v>13762</v>
      </c>
      <c r="M78" s="207">
        <f>ROUND(N(data!CA67), 0)</f>
        <v>5368</v>
      </c>
      <c r="N78" s="207">
        <f>ROUND(N(data!CA68), 0)</f>
        <v>235630</v>
      </c>
      <c r="O78" s="207">
        <f>ROUND(N(data!CA69), 0)</f>
        <v>5781285</v>
      </c>
      <c r="P78" s="207">
        <f>ROUND(N(data!CA70), 0)</f>
        <v>0</v>
      </c>
      <c r="Q78" s="207">
        <f>ROUND(N(data!CA71), 0)</f>
        <v>0</v>
      </c>
      <c r="R78" s="207">
        <f>ROUND(N(data!CA72), 0)</f>
        <v>88697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5414875</v>
      </c>
      <c r="Y78" s="207">
        <f>ROUND(N(data!CA79), 0)</f>
        <v>35386</v>
      </c>
      <c r="Z78" s="207">
        <f>ROUND(N(data!CA80), 0)</f>
        <v>86900</v>
      </c>
      <c r="AA78" s="207">
        <f>ROUND(N(data!CA81), 0)</f>
        <v>0</v>
      </c>
      <c r="AB78" s="207">
        <f>ROUND(N(data!CA82), 0)</f>
        <v>5659</v>
      </c>
      <c r="AC78" s="207">
        <f>ROUND(N(data!CA83), 0)</f>
        <v>149768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5820</v>
      </c>
      <c r="AH78" s="207">
        <f>ROUND(N(data!CA91), 0)</f>
        <v>0</v>
      </c>
      <c r="AI78" s="207">
        <f>ROUND(N(data!CA92), 0)</f>
        <v>973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003</v>
      </c>
      <c r="B79" s="209" t="str">
        <f>RIGHT(data!$C$96,4)</f>
        <v>2023</v>
      </c>
      <c r="C79" s="12" t="str">
        <f>data!CB$55</f>
        <v>8770</v>
      </c>
      <c r="D79" s="12" t="s">
        <v>1158</v>
      </c>
      <c r="E79" s="207">
        <f>ROUND(N(data!CB59), 0)</f>
        <v>0</v>
      </c>
      <c r="F79" s="315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003</v>
      </c>
      <c r="B80" s="209" t="str">
        <f>RIGHT(data!$C$96,4)</f>
        <v>2023</v>
      </c>
      <c r="C80" s="12" t="str">
        <f>data!CC$55</f>
        <v>8790</v>
      </c>
      <c r="D80" s="12" t="s">
        <v>1158</v>
      </c>
      <c r="E80" s="207">
        <f>ROUND(N(data!CC59), 0)</f>
        <v>0</v>
      </c>
      <c r="F80" s="315">
        <f>ROUND(N(data!CC60), 2)</f>
        <v>5.07</v>
      </c>
      <c r="G80" s="207">
        <f>ROUND(N(data!CC61), 0)</f>
        <v>1719750</v>
      </c>
      <c r="H80" s="207">
        <f>ROUND(N(data!CC62), 0)</f>
        <v>-1365866</v>
      </c>
      <c r="I80" s="207">
        <f>ROUND(N(data!CC63), 0)</f>
        <v>20121</v>
      </c>
      <c r="J80" s="207">
        <f>ROUND(N(data!CC64), 0)</f>
        <v>-3753710</v>
      </c>
      <c r="K80" s="207">
        <f>ROUND(N(data!CC65), 0)</f>
        <v>0</v>
      </c>
      <c r="L80" s="207">
        <f>ROUND(N(data!CC66), 0)</f>
        <v>74495</v>
      </c>
      <c r="M80" s="207">
        <f>ROUND(N(data!CC67), 0)</f>
        <v>2148118</v>
      </c>
      <c r="N80" s="207">
        <f>ROUND(N(data!CC68), 0)</f>
        <v>19695</v>
      </c>
      <c r="O80" s="207">
        <f>ROUND(N(data!CC69), 0)</f>
        <v>15493019</v>
      </c>
      <c r="P80" s="207">
        <f>ROUND(N(data!CC70), 0)</f>
        <v>0</v>
      </c>
      <c r="Q80" s="207">
        <f>ROUND(N(data!CC71), 0)</f>
        <v>2452</v>
      </c>
      <c r="R80" s="207">
        <f>ROUND(N(data!CC72), 0)</f>
        <v>1379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437</v>
      </c>
      <c r="X80" s="207">
        <f>ROUND(N(data!CC78), 0)</f>
        <v>1664705</v>
      </c>
      <c r="Y80" s="207">
        <f>ROUND(N(data!CC79), 0)</f>
        <v>0</v>
      </c>
      <c r="Z80" s="207">
        <f>ROUND(N(data!CC80), 0)</f>
        <v>477</v>
      </c>
      <c r="AA80" s="207">
        <f>ROUND(N(data!CC81), 0)</f>
        <v>13823224</v>
      </c>
      <c r="AB80" s="207">
        <f>ROUND(N(data!CC82), 0)</f>
        <v>594</v>
      </c>
      <c r="AC80" s="207">
        <f>ROUND(N(data!CC83), 0)</f>
        <v>-249</v>
      </c>
      <c r="AD80" s="207">
        <f>ROUND(N(data!CC84), 0)</f>
        <v>1000</v>
      </c>
      <c r="AE80" s="207">
        <f>ROUND(N(data!CC89), 0)</f>
        <v>0</v>
      </c>
      <c r="AF80" s="207">
        <f>ROUND(N(data!CC87), 0)</f>
        <v>0</v>
      </c>
      <c r="AG80" s="207">
        <f>ROUND(N(data!CC90), 0)</f>
        <v>37811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56F47-8C6F-4333-A8EE-21D4EA73C570}">
  <sheetPr codeName="Sheet2">
    <tabColor rgb="FF92D050"/>
    <pageSetUpPr fitToPage="1"/>
  </sheetPr>
  <dimension ref="B1:J42"/>
  <sheetViews>
    <sheetView topLeftCell="A13" workbookViewId="0">
      <selection activeCell="F34" sqref="F34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700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701</v>
      </c>
      <c r="G3" s="10"/>
      <c r="J3" s="108"/>
    </row>
    <row r="4" spans="2:10" x14ac:dyDescent="0.35">
      <c r="B4" s="107"/>
      <c r="F4" s="10" t="s">
        <v>702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703</v>
      </c>
      <c r="G8" s="10"/>
      <c r="J8" s="108"/>
    </row>
    <row r="9" spans="2:10" x14ac:dyDescent="0.35">
      <c r="B9" s="104"/>
      <c r="C9" s="105"/>
      <c r="D9" s="105"/>
      <c r="E9" s="105"/>
      <c r="F9" s="112" t="s">
        <v>704</v>
      </c>
      <c r="G9" s="112"/>
      <c r="H9" s="105"/>
      <c r="I9" s="105"/>
      <c r="J9" s="106"/>
    </row>
    <row r="10" spans="2:10" x14ac:dyDescent="0.35">
      <c r="B10" s="107"/>
      <c r="F10" s="10" t="s">
        <v>705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706</v>
      </c>
      <c r="G12" s="10"/>
      <c r="J12" s="108"/>
    </row>
    <row r="13" spans="2:10" x14ac:dyDescent="0.35">
      <c r="B13" s="107"/>
      <c r="F13" s="10" t="s">
        <v>707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708</v>
      </c>
      <c r="J16" s="108"/>
    </row>
    <row r="17" spans="2:10" x14ac:dyDescent="0.35">
      <c r="B17" s="104"/>
      <c r="C17" s="113" t="s">
        <v>709</v>
      </c>
      <c r="D17" s="113"/>
      <c r="E17" s="105" t="str">
        <f>+data!C98</f>
        <v>Swedish Health Services DBA Swedish Medical Center Cherry Hill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710</v>
      </c>
      <c r="D18" s="62"/>
      <c r="E18" s="11" t="str">
        <f>+"H-"&amp;data!C97</f>
        <v>H-003</v>
      </c>
      <c r="F18" s="10"/>
      <c r="G18" s="10"/>
      <c r="J18" s="108"/>
    </row>
    <row r="19" spans="2:10" x14ac:dyDescent="0.35">
      <c r="B19" s="107"/>
      <c r="C19" s="62" t="s">
        <v>711</v>
      </c>
      <c r="D19" s="62"/>
      <c r="E19" s="11" t="str">
        <f>+data!C99</f>
        <v xml:space="preserve">500 17th Ave </v>
      </c>
      <c r="F19" s="10"/>
      <c r="G19" s="10"/>
      <c r="J19" s="108"/>
    </row>
    <row r="20" spans="2:10" x14ac:dyDescent="0.35">
      <c r="B20" s="107"/>
      <c r="C20" s="62" t="s">
        <v>712</v>
      </c>
      <c r="D20" s="62"/>
      <c r="E20" s="11" t="str">
        <f>+data!C100</f>
        <v>Seattle</v>
      </c>
      <c r="F20" s="10"/>
      <c r="G20" s="10"/>
      <c r="J20" s="108"/>
    </row>
    <row r="21" spans="2:10" x14ac:dyDescent="0.35">
      <c r="B21" s="107"/>
      <c r="C21" s="62" t="s">
        <v>713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714</v>
      </c>
      <c r="G26" s="115"/>
      <c r="H26" s="115"/>
      <c r="I26" s="115"/>
      <c r="J26" s="117"/>
    </row>
    <row r="27" spans="2:10" x14ac:dyDescent="0.35">
      <c r="B27" s="118" t="s">
        <v>715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716</v>
      </c>
      <c r="J29" s="108"/>
    </row>
    <row r="30" spans="2:10" x14ac:dyDescent="0.35">
      <c r="B30" s="121" t="s">
        <v>717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718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719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720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721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719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720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2EA00-773E-4044-9A7A-D251FFAD87E4}">
  <sheetPr codeName="Sheet9">
    <tabColor rgb="FF92D050"/>
  </sheetPr>
  <dimension ref="A2:M94"/>
  <sheetViews>
    <sheetView topLeftCell="A2" zoomScaleNormal="100" workbookViewId="0">
      <selection activeCell="H26" sqref="H26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722</v>
      </c>
    </row>
    <row r="3" spans="1:13" x14ac:dyDescent="0.35">
      <c r="A3" s="63"/>
    </row>
    <row r="4" spans="1:13" x14ac:dyDescent="0.35">
      <c r="A4" s="158" t="s">
        <v>723</v>
      </c>
    </row>
    <row r="5" spans="1:13" x14ac:dyDescent="0.35">
      <c r="A5" s="158" t="s">
        <v>724</v>
      </c>
    </row>
    <row r="6" spans="1:13" x14ac:dyDescent="0.35">
      <c r="A6" s="158" t="s">
        <v>725</v>
      </c>
    </row>
    <row r="7" spans="1:13" x14ac:dyDescent="0.35">
      <c r="A7" s="158"/>
    </row>
    <row r="8" spans="1:13" x14ac:dyDescent="0.35">
      <c r="A8" s="2" t="s">
        <v>726</v>
      </c>
    </row>
    <row r="9" spans="1:13" x14ac:dyDescent="0.35">
      <c r="A9" s="158" t="s">
        <v>27</v>
      </c>
    </row>
    <row r="12" spans="1:13" x14ac:dyDescent="0.35">
      <c r="A12" s="1" t="str">
        <f>data!C97</f>
        <v>003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727</v>
      </c>
      <c r="C13" s="240" t="s">
        <v>727</v>
      </c>
      <c r="D13" s="5" t="s">
        <v>728</v>
      </c>
      <c r="E13" s="5" t="s">
        <v>728</v>
      </c>
      <c r="F13" s="3" t="s">
        <v>729</v>
      </c>
      <c r="G13" s="3" t="s">
        <v>729</v>
      </c>
      <c r="H13" s="3" t="s">
        <v>730</v>
      </c>
    </row>
    <row r="14" spans="1:13" x14ac:dyDescent="0.35">
      <c r="A14" s="1" t="s">
        <v>731</v>
      </c>
      <c r="B14" s="240" t="s">
        <v>366</v>
      </c>
      <c r="C14" s="240" t="s">
        <v>366</v>
      </c>
      <c r="D14" s="4" t="s">
        <v>732</v>
      </c>
      <c r="E14" s="4" t="s">
        <v>732</v>
      </c>
      <c r="F14" s="3" t="s">
        <v>733</v>
      </c>
      <c r="G14" s="3" t="s">
        <v>733</v>
      </c>
      <c r="H14" s="3" t="s">
        <v>734</v>
      </c>
      <c r="I14" s="8" t="s">
        <v>735</v>
      </c>
      <c r="J14" s="64" t="s">
        <v>736</v>
      </c>
    </row>
    <row r="15" spans="1:13" x14ac:dyDescent="0.35">
      <c r="A15" s="1" t="s">
        <v>737</v>
      </c>
      <c r="B15" s="240">
        <f>ROUND(N('Prior Year'!C85), 0)</f>
        <v>33571403</v>
      </c>
      <c r="C15" s="240">
        <f>data!C85</f>
        <v>45147056</v>
      </c>
      <c r="D15" s="240">
        <f>ROUND(N('Prior Year'!C59), 0)</f>
        <v>12231</v>
      </c>
      <c r="E15" s="1">
        <f>data!C59</f>
        <v>11060</v>
      </c>
      <c r="F15" s="216">
        <f t="shared" ref="F15:F59" si="0">IF(B15=0,"",IF(D15=0,"",B15/D15))</f>
        <v>2744.7799035238327</v>
      </c>
      <c r="G15" s="216">
        <f t="shared" ref="G15:G29" si="1">IF(C15=0,"",IF(E15=0,"",C15/E15))</f>
        <v>4082.0122965641954</v>
      </c>
      <c r="H15" s="6">
        <f t="shared" ref="H15:H30" si="2">IF(B15 = 0, "", IF(C15 = 0, "", IF(D15 = 0, "", IF(E15 = 0, "", IF(G15 / F15 - 1 &lt; -0.25, G15 / F15 - 1, IF(G15 / F15 - 1 &gt; 0.25, G15 / F15 - 1, ""))))))</f>
        <v>0.48719111915807267</v>
      </c>
      <c r="I15" s="240" t="str">
        <f t="shared" ref="I15:I46" si="3">IF(H15 = "", "", IF(ABS(H15) &gt; 25 %, "Please provide explanation for the fluctuation noted here", ""))</f>
        <v>Please provide explanation for the fluctuation noted here</v>
      </c>
      <c r="M15" s="7"/>
    </row>
    <row r="16" spans="1:13" x14ac:dyDescent="0.35">
      <c r="A16" s="1" t="s">
        <v>738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739</v>
      </c>
      <c r="B17" s="240">
        <f>ROUND(N('Prior Year'!E85), 0)</f>
        <v>36835291</v>
      </c>
      <c r="C17" s="240">
        <f>data!E85</f>
        <v>67228271</v>
      </c>
      <c r="D17" s="240">
        <f>ROUND(N('Prior Year'!E59), 0)</f>
        <v>36907</v>
      </c>
      <c r="E17" s="1">
        <f>data!E59</f>
        <v>37534</v>
      </c>
      <c r="F17" s="216">
        <f t="shared" si="0"/>
        <v>998.05703525076547</v>
      </c>
      <c r="G17" s="216">
        <f t="shared" si="1"/>
        <v>1791.129935525124</v>
      </c>
      <c r="H17" s="6">
        <f t="shared" si="2"/>
        <v>0.79461681273064322</v>
      </c>
      <c r="I17" s="240" t="str">
        <f t="shared" si="3"/>
        <v>Please provide explanation for the fluctuation noted here</v>
      </c>
      <c r="M17" s="7"/>
    </row>
    <row r="18" spans="1:13" x14ac:dyDescent="0.35">
      <c r="A18" s="1" t="s">
        <v>740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741</v>
      </c>
      <c r="B19" s="240">
        <f>ROUND(N('Prior Year'!G85), 0)</f>
        <v>3521203</v>
      </c>
      <c r="C19" s="240">
        <f>data!G85</f>
        <v>7758291</v>
      </c>
      <c r="D19" s="240">
        <f>ROUND(N('Prior Year'!G59), 0)</f>
        <v>5248</v>
      </c>
      <c r="E19" s="1">
        <f>data!G59</f>
        <v>5504</v>
      </c>
      <c r="F19" s="216">
        <f t="shared" si="0"/>
        <v>670.9609375</v>
      </c>
      <c r="G19" s="216">
        <f t="shared" si="1"/>
        <v>1409.5732194767443</v>
      </c>
      <c r="H19" s="6">
        <f t="shared" si="2"/>
        <v>1.1008275455331469</v>
      </c>
      <c r="I19" s="240" t="str">
        <f t="shared" si="3"/>
        <v>Please provide explanation for the fluctuation noted here</v>
      </c>
      <c r="M19" s="7"/>
    </row>
    <row r="20" spans="1:13" x14ac:dyDescent="0.35">
      <c r="A20" s="1" t="s">
        <v>742</v>
      </c>
      <c r="B20" s="240">
        <f>ROUND(N('Prior Year'!H85), 0)</f>
        <v>848</v>
      </c>
      <c r="C20" s="240">
        <f>data!H85</f>
        <v>1591</v>
      </c>
      <c r="D20" s="240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743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744</v>
      </c>
      <c r="B22" s="240">
        <f>ROUND(N('Prior Year'!J85), 0)</f>
        <v>0</v>
      </c>
      <c r="C22" s="240">
        <f>data!J85</f>
        <v>0</v>
      </c>
      <c r="D22" s="240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0" t="str">
        <f t="shared" si="3"/>
        <v/>
      </c>
      <c r="M22" s="7"/>
    </row>
    <row r="23" spans="1:13" x14ac:dyDescent="0.35">
      <c r="A23" s="1" t="s">
        <v>745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746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747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748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749</v>
      </c>
      <c r="B27" s="240">
        <f>ROUND(N('Prior Year'!O85), 0)</f>
        <v>0</v>
      </c>
      <c r="C27" s="240">
        <f>data!O85</f>
        <v>0</v>
      </c>
      <c r="D27" s="240">
        <f>ROUND(N('Prior Year'!O59), 0)</f>
        <v>0</v>
      </c>
      <c r="E27" s="1">
        <f>data!O59</f>
        <v>0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0" t="str">
        <f t="shared" si="3"/>
        <v/>
      </c>
      <c r="M27" s="7"/>
    </row>
    <row r="28" spans="1:13" x14ac:dyDescent="0.35">
      <c r="A28" s="1" t="s">
        <v>750</v>
      </c>
      <c r="B28" s="240">
        <f>ROUND(N('Prior Year'!P85), 0)</f>
        <v>28204478</v>
      </c>
      <c r="C28" s="240">
        <f>data!P85</f>
        <v>42919138</v>
      </c>
      <c r="D28" s="240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751</v>
      </c>
      <c r="B29" s="240">
        <f>ROUND(N('Prior Year'!Q85), 0)</f>
        <v>1994339</v>
      </c>
      <c r="C29" s="240">
        <f>data!Q85</f>
        <v>4467116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752</v>
      </c>
      <c r="B30" s="240">
        <f>ROUND(N('Prior Year'!R85), 0)</f>
        <v>8833479</v>
      </c>
      <c r="C30" s="240">
        <f>data!R85</f>
        <v>12998677.26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753</v>
      </c>
      <c r="B31" s="240">
        <f>ROUND(N('Prior Year'!S85), 0)</f>
        <v>24841849</v>
      </c>
      <c r="C31" s="240">
        <f>data!S85</f>
        <v>22251811.859999999</v>
      </c>
      <c r="D31" s="240" t="s">
        <v>754</v>
      </c>
      <c r="E31" s="4" t="s">
        <v>754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755</v>
      </c>
      <c r="B32" s="240">
        <f>ROUND(N('Prior Year'!T85), 0)</f>
        <v>602342</v>
      </c>
      <c r="C32" s="240">
        <f>data!T85</f>
        <v>982066</v>
      </c>
      <c r="D32" s="240" t="s">
        <v>754</v>
      </c>
      <c r="E32" s="4" t="s">
        <v>754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756</v>
      </c>
      <c r="B33" s="240">
        <f>ROUND(N('Prior Year'!U85), 0)</f>
        <v>10417310</v>
      </c>
      <c r="C33" s="240">
        <f>data!U85</f>
        <v>10979016.470000001</v>
      </c>
      <c r="D33" s="240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757</v>
      </c>
      <c r="B34" s="240">
        <f>ROUND(N('Prior Year'!V85), 0)</f>
        <v>49494411</v>
      </c>
      <c r="C34" s="240">
        <f>data!V85</f>
        <v>81219631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758</v>
      </c>
      <c r="B35" s="240">
        <f>ROUND(N('Prior Year'!W85), 0)</f>
        <v>5699078</v>
      </c>
      <c r="C35" s="240">
        <f>data!W85</f>
        <v>9253389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759</v>
      </c>
      <c r="B36" s="240">
        <f>ROUND(N('Prior Year'!X85), 0)</f>
        <v>1815159</v>
      </c>
      <c r="C36" s="240">
        <f>data!X85</f>
        <v>3848703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760</v>
      </c>
      <c r="B37" s="240">
        <f>ROUND(N('Prior Year'!Y85), 0)</f>
        <v>17887369</v>
      </c>
      <c r="C37" s="240">
        <f>data!Y85</f>
        <v>30103389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761</v>
      </c>
      <c r="B38" s="240">
        <f>ROUND(N('Prior Year'!Z85), 0)</f>
        <v>17327517</v>
      </c>
      <c r="C38" s="240">
        <f>data!Z85</f>
        <v>16579158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762</v>
      </c>
      <c r="B39" s="240">
        <f>ROUND(N('Prior Year'!AA85), 0)</f>
        <v>810931</v>
      </c>
      <c r="C39" s="240">
        <f>data!AA85</f>
        <v>1550273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763</v>
      </c>
      <c r="B40" s="240">
        <f>ROUND(N('Prior Year'!AB85), 0)</f>
        <v>13538757</v>
      </c>
      <c r="C40" s="240">
        <f>data!AB85</f>
        <v>23880256.259999998</v>
      </c>
      <c r="D40" s="240" t="s">
        <v>754</v>
      </c>
      <c r="E40" s="4" t="s">
        <v>754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764</v>
      </c>
      <c r="B41" s="240">
        <f>ROUND(N('Prior Year'!AC85), 0)</f>
        <v>3623270</v>
      </c>
      <c r="C41" s="240">
        <f>data!AC85</f>
        <v>6202595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765</v>
      </c>
      <c r="B42" s="240">
        <f>ROUND(N('Prior Year'!AD85), 0)</f>
        <v>544508</v>
      </c>
      <c r="C42" s="240">
        <f>data!AD85</f>
        <v>1362668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766</v>
      </c>
      <c r="B43" s="240">
        <f>ROUND(N('Prior Year'!AE85), 0)</f>
        <v>4967699</v>
      </c>
      <c r="C43" s="240">
        <f>data!AE85</f>
        <v>10495624</v>
      </c>
      <c r="D43" s="240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767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768</v>
      </c>
      <c r="B45" s="240">
        <f>ROUND(N('Prior Year'!AG85), 0)</f>
        <v>9536050</v>
      </c>
      <c r="C45" s="240">
        <f>data!AG85</f>
        <v>15164715.199999999</v>
      </c>
      <c r="D45" s="240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769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770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771</v>
      </c>
      <c r="B48" s="240">
        <f>ROUND(N('Prior Year'!AJ85), 0)</f>
        <v>4609425</v>
      </c>
      <c r="C48" s="240">
        <f>data!AJ85</f>
        <v>12337881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772</v>
      </c>
      <c r="B49" s="240">
        <f>ROUND(N('Prior Year'!AK85), 0)</f>
        <v>1716888</v>
      </c>
      <c r="C49" s="240">
        <f>data!AK85</f>
        <v>3609086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773</v>
      </c>
      <c r="B50" s="240">
        <f>ROUND(N('Prior Year'!AL85), 0)</f>
        <v>638573</v>
      </c>
      <c r="C50" s="240">
        <f>data!AL85</f>
        <v>1450746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774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775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776</v>
      </c>
      <c r="B53" s="240">
        <f>ROUND(N('Prior Year'!AO85), 0)</f>
        <v>1339302</v>
      </c>
      <c r="C53" s="240">
        <f>data!AO85</f>
        <v>3058035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777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778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779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780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781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782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783</v>
      </c>
      <c r="B60" s="240">
        <f>ROUND(N('Prior Year'!AV85), 0)</f>
        <v>110068</v>
      </c>
      <c r="C60" s="240">
        <f>data!AV85</f>
        <v>321862</v>
      </c>
      <c r="D60" s="240" t="s">
        <v>754</v>
      </c>
      <c r="E60" s="4" t="s">
        <v>754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784</v>
      </c>
      <c r="B61" s="240">
        <f>ROUND(N('Prior Year'!AW85), 0)</f>
        <v>0</v>
      </c>
      <c r="C61" s="240">
        <f>data!AW85</f>
        <v>0</v>
      </c>
      <c r="D61" s="240" t="s">
        <v>754</v>
      </c>
      <c r="E61" s="4" t="s">
        <v>754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785</v>
      </c>
      <c r="B62" s="240">
        <f>ROUND(N('Prior Year'!AX85), 0)</f>
        <v>118989</v>
      </c>
      <c r="C62" s="240">
        <f>data!AX85</f>
        <v>0</v>
      </c>
      <c r="D62" s="240" t="s">
        <v>754</v>
      </c>
      <c r="E62" s="4" t="s">
        <v>754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786</v>
      </c>
      <c r="B63" s="240">
        <f>ROUND(N('Prior Year'!AY85), 0)</f>
        <v>3941805</v>
      </c>
      <c r="C63" s="240">
        <f>data!AY85</f>
        <v>7807513</v>
      </c>
      <c r="D63" s="240">
        <f>ROUND(N('Prior Year'!AY59), 0)</f>
        <v>0</v>
      </c>
      <c r="E63" s="1">
        <f>data!AY59</f>
        <v>0</v>
      </c>
      <c r="F63" s="216" t="str">
        <f>IF(B63=0,"",IF(D63=0,"",B63/D63))</f>
        <v/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787</v>
      </c>
      <c r="B64" s="240">
        <f>ROUND(N('Prior Year'!AZ85), 0)</f>
        <v>412665</v>
      </c>
      <c r="C64" s="240">
        <f>data!AZ85</f>
        <v>1652625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788</v>
      </c>
      <c r="B65" s="240">
        <f>ROUND(N('Prior Year'!BA85), 0)</f>
        <v>-464888</v>
      </c>
      <c r="C65" s="240">
        <f>data!BA85</f>
        <v>220913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789</v>
      </c>
      <c r="B66" s="240">
        <f>ROUND(N('Prior Year'!BB85), 0)</f>
        <v>2486074</v>
      </c>
      <c r="C66" s="240">
        <f>data!BB85</f>
        <v>4710017</v>
      </c>
      <c r="D66" s="240" t="s">
        <v>754</v>
      </c>
      <c r="E66" s="4" t="s">
        <v>754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790</v>
      </c>
      <c r="B67" s="240">
        <f>ROUND(N('Prior Year'!BC85), 0)</f>
        <v>825723</v>
      </c>
      <c r="C67" s="240">
        <f>data!BC85</f>
        <v>1948594</v>
      </c>
      <c r="D67" s="240" t="s">
        <v>754</v>
      </c>
      <c r="E67" s="4" t="s">
        <v>754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791</v>
      </c>
      <c r="B68" s="240">
        <f>ROUND(N('Prior Year'!BD85), 0)</f>
        <v>-121898</v>
      </c>
      <c r="C68" s="240">
        <f>data!BD85</f>
        <v>303843</v>
      </c>
      <c r="D68" s="240" t="s">
        <v>754</v>
      </c>
      <c r="E68" s="4" t="s">
        <v>754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792</v>
      </c>
      <c r="B69" s="240">
        <f>ROUND(N('Prior Year'!BE85), 0)</f>
        <v>13179505</v>
      </c>
      <c r="C69" s="240">
        <f>data!BE85</f>
        <v>23394625.27</v>
      </c>
      <c r="D69" s="240">
        <f>ROUND(N('Prior Year'!BE59), 0)</f>
        <v>730460</v>
      </c>
      <c r="E69" s="1">
        <f>data!BE59</f>
        <v>730460</v>
      </c>
      <c r="F69" s="216">
        <f>IF(B69=0,"",IF(D69=0,"",B69/D69))</f>
        <v>18.042747036114228</v>
      </c>
      <c r="G69" s="216">
        <f t="shared" si="5"/>
        <v>32.02725032171508</v>
      </c>
      <c r="H69" s="6">
        <f>IF(B69 = 0, "", IF(C69 = 0, "", IF(D69 = 0, "", IF(E69 = 0, "", IF(G69 / F69 - 1 &lt; -0.25, G69 / F69 - 1, IF(G69 / F69 - 1 &gt; 0.25, G69 / F69 - 1, ""))))))</f>
        <v>0.77507617091840686</v>
      </c>
      <c r="I69" s="240" t="str">
        <f t="shared" si="8"/>
        <v>Please provide explanation for the fluctuation noted here</v>
      </c>
      <c r="M69" s="7"/>
    </row>
    <row r="70" spans="1:13" x14ac:dyDescent="0.35">
      <c r="A70" s="1" t="s">
        <v>793</v>
      </c>
      <c r="B70" s="240">
        <f>ROUND(N('Prior Year'!BF85), 0)</f>
        <v>0</v>
      </c>
      <c r="C70" s="240">
        <f>data!BF85</f>
        <v>0</v>
      </c>
      <c r="D70" s="240" t="s">
        <v>754</v>
      </c>
      <c r="E70" s="4" t="s">
        <v>754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794</v>
      </c>
      <c r="B71" s="240">
        <f>ROUND(N('Prior Year'!BG85), 0)</f>
        <v>0</v>
      </c>
      <c r="C71" s="240">
        <f>data!BG85</f>
        <v>0</v>
      </c>
      <c r="D71" s="240" t="s">
        <v>754</v>
      </c>
      <c r="E71" s="4" t="s">
        <v>754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795</v>
      </c>
      <c r="B72" s="240">
        <f>ROUND(N('Prior Year'!BH85), 0)</f>
        <v>0</v>
      </c>
      <c r="C72" s="240">
        <f>data!BH85</f>
        <v>0</v>
      </c>
      <c r="D72" s="240" t="s">
        <v>754</v>
      </c>
      <c r="E72" s="4" t="s">
        <v>754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796</v>
      </c>
      <c r="B73" s="240">
        <f>ROUND(N('Prior Year'!BI85), 0)</f>
        <v>0</v>
      </c>
      <c r="C73" s="240">
        <f>data!BI85</f>
        <v>0</v>
      </c>
      <c r="D73" s="240" t="s">
        <v>754</v>
      </c>
      <c r="E73" s="4" t="s">
        <v>754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797</v>
      </c>
      <c r="B74" s="240">
        <f>ROUND(N('Prior Year'!BJ85), 0)</f>
        <v>21</v>
      </c>
      <c r="C74" s="240">
        <f>data!BJ85</f>
        <v>196</v>
      </c>
      <c r="D74" s="240" t="s">
        <v>754</v>
      </c>
      <c r="E74" s="4" t="s">
        <v>754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798</v>
      </c>
      <c r="B75" s="240">
        <f>ROUND(N('Prior Year'!BK85), 0)</f>
        <v>0</v>
      </c>
      <c r="C75" s="240">
        <f>data!BK85</f>
        <v>0</v>
      </c>
      <c r="D75" s="240" t="s">
        <v>754</v>
      </c>
      <c r="E75" s="4" t="s">
        <v>754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799</v>
      </c>
      <c r="B76" s="240">
        <f>ROUND(N('Prior Year'!BL85), 0)</f>
        <v>1026576</v>
      </c>
      <c r="C76" s="240">
        <f>data!BL85</f>
        <v>2305745.0099999998</v>
      </c>
      <c r="D76" s="240" t="s">
        <v>754</v>
      </c>
      <c r="E76" s="4" t="s">
        <v>754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800</v>
      </c>
      <c r="B77" s="240">
        <f>ROUND(N('Prior Year'!BM85), 0)</f>
        <v>0</v>
      </c>
      <c r="C77" s="240">
        <f>data!BM85</f>
        <v>0</v>
      </c>
      <c r="D77" s="240" t="s">
        <v>754</v>
      </c>
      <c r="E77" s="4" t="s">
        <v>754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801</v>
      </c>
      <c r="B78" s="240">
        <f>ROUND(N('Prior Year'!BN85), 0)</f>
        <v>5407806</v>
      </c>
      <c r="C78" s="240">
        <f>data!BN85</f>
        <v>11352031.539999999</v>
      </c>
      <c r="D78" s="240" t="s">
        <v>754</v>
      </c>
      <c r="E78" s="4" t="s">
        <v>754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802</v>
      </c>
      <c r="B79" s="240">
        <f>ROUND(N('Prior Year'!BO85), 0)</f>
        <v>8337033</v>
      </c>
      <c r="C79" s="240">
        <f>data!BO85</f>
        <v>55809</v>
      </c>
      <c r="D79" s="240" t="s">
        <v>754</v>
      </c>
      <c r="E79" s="4" t="s">
        <v>754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803</v>
      </c>
      <c r="B80" s="240">
        <f>ROUND(N('Prior Year'!BP85), 0)</f>
        <v>0</v>
      </c>
      <c r="C80" s="240">
        <f>data!BP85</f>
        <v>0</v>
      </c>
      <c r="D80" s="240" t="s">
        <v>754</v>
      </c>
      <c r="E80" s="4" t="s">
        <v>754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804</v>
      </c>
      <c r="B81" s="240">
        <f>ROUND(N('Prior Year'!BQ85), 0)</f>
        <v>0</v>
      </c>
      <c r="C81" s="240">
        <f>data!BQ85</f>
        <v>0</v>
      </c>
      <c r="D81" s="240" t="s">
        <v>754</v>
      </c>
      <c r="E81" s="4" t="s">
        <v>754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805</v>
      </c>
      <c r="B82" s="240">
        <f>ROUND(N('Prior Year'!BR85), 0)</f>
        <v>0</v>
      </c>
      <c r="C82" s="240">
        <f>data!BR85</f>
        <v>0</v>
      </c>
      <c r="D82" s="240" t="s">
        <v>754</v>
      </c>
      <c r="E82" s="4" t="s">
        <v>754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806</v>
      </c>
      <c r="B83" s="240">
        <f>ROUND(N('Prior Year'!BS85), 0)</f>
        <v>29599</v>
      </c>
      <c r="C83" s="240">
        <f>data!BS85</f>
        <v>247997</v>
      </c>
      <c r="D83" s="240" t="s">
        <v>754</v>
      </c>
      <c r="E83" s="4" t="s">
        <v>754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807</v>
      </c>
      <c r="B84" s="240">
        <f>ROUND(N('Prior Year'!BT85), 0)</f>
        <v>0</v>
      </c>
      <c r="C84" s="240">
        <f>data!BT85</f>
        <v>0</v>
      </c>
      <c r="D84" s="240" t="s">
        <v>754</v>
      </c>
      <c r="E84" s="4" t="s">
        <v>754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808</v>
      </c>
      <c r="B85" s="240">
        <f>ROUND(N('Prior Year'!BU85), 0)</f>
        <v>16412</v>
      </c>
      <c r="C85" s="240">
        <f>data!BU85</f>
        <v>0</v>
      </c>
      <c r="D85" s="240" t="s">
        <v>754</v>
      </c>
      <c r="E85" s="4" t="s">
        <v>754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809</v>
      </c>
      <c r="B86" s="240">
        <f>ROUND(N('Prior Year'!BV85), 0)</f>
        <v>0</v>
      </c>
      <c r="C86" s="240">
        <f>data!BV85</f>
        <v>0</v>
      </c>
      <c r="D86" s="240" t="s">
        <v>754</v>
      </c>
      <c r="E86" s="4" t="s">
        <v>754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810</v>
      </c>
      <c r="B87" s="240">
        <f>ROUND(N('Prior Year'!BW85), 0)</f>
        <v>12261361</v>
      </c>
      <c r="C87" s="240">
        <f>data!BW85</f>
        <v>10606185.039999999</v>
      </c>
      <c r="D87" s="240" t="s">
        <v>754</v>
      </c>
      <c r="E87" s="4" t="s">
        <v>754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811</v>
      </c>
      <c r="B88" s="240">
        <f>ROUND(N('Prior Year'!BX85), 0)</f>
        <v>0</v>
      </c>
      <c r="C88" s="240">
        <f>data!BX85</f>
        <v>0</v>
      </c>
      <c r="D88" s="240" t="s">
        <v>754</v>
      </c>
      <c r="E88" s="4" t="s">
        <v>754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812</v>
      </c>
      <c r="B89" s="240">
        <f>ROUND(N('Prior Year'!BY85), 0)</f>
        <v>863057</v>
      </c>
      <c r="C89" s="240">
        <f>data!BY85</f>
        <v>2062170.25</v>
      </c>
      <c r="D89" s="240" t="s">
        <v>754</v>
      </c>
      <c r="E89" s="4" t="s">
        <v>754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813</v>
      </c>
      <c r="B90" s="240">
        <f>ROUND(N('Prior Year'!BZ85), 0)</f>
        <v>3133861</v>
      </c>
      <c r="C90" s="240">
        <f>data!BZ85</f>
        <v>7072260</v>
      </c>
      <c r="D90" s="240" t="s">
        <v>754</v>
      </c>
      <c r="E90" s="4" t="s">
        <v>754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814</v>
      </c>
      <c r="B91" s="240">
        <f>ROUND(N('Prior Year'!CA85), 0)</f>
        <v>9300952</v>
      </c>
      <c r="C91" s="240">
        <f>data!CA85</f>
        <v>15154793.629999999</v>
      </c>
      <c r="D91" s="240" t="s">
        <v>754</v>
      </c>
      <c r="E91" s="4" t="s">
        <v>754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815</v>
      </c>
      <c r="B92" s="240">
        <f>ROUND(N('Prior Year'!CB85), 0)</f>
        <v>0</v>
      </c>
      <c r="C92" s="240">
        <f>data!CB85</f>
        <v>0</v>
      </c>
      <c r="D92" s="240" t="s">
        <v>754</v>
      </c>
      <c r="E92" s="4" t="s">
        <v>754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816</v>
      </c>
      <c r="B93" s="240">
        <f>ROUND(N('Prior Year'!CC85), 0)</f>
        <v>155787637</v>
      </c>
      <c r="C93" s="240">
        <f>data!CC85</f>
        <v>14354621.92</v>
      </c>
      <c r="D93" s="240" t="s">
        <v>754</v>
      </c>
      <c r="E93" s="4" t="s">
        <v>754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817</v>
      </c>
      <c r="B94" s="240">
        <f>ROUND(N('Prior Year'!CD85), 0)</f>
        <v>17040519</v>
      </c>
      <c r="C94" s="240">
        <f>data!CD85</f>
        <v>0</v>
      </c>
      <c r="D94" s="240" t="s">
        <v>754</v>
      </c>
      <c r="E94" s="4" t="s">
        <v>754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97A5-3D59-4E36-9068-C16809600709}">
  <sheetPr>
    <tabColor rgb="FF92D050"/>
  </sheetPr>
  <dimension ref="A1:D36"/>
  <sheetViews>
    <sheetView workbookViewId="0">
      <selection activeCell="D17" sqref="D17"/>
    </sheetView>
  </sheetViews>
  <sheetFormatPr defaultRowHeight="12.5" x14ac:dyDescent="0.25"/>
  <sheetData>
    <row r="1" spans="1:4" ht="14.5" x14ac:dyDescent="0.35">
      <c r="A1" s="262" t="s">
        <v>818</v>
      </c>
      <c r="B1" s="261"/>
      <c r="C1" s="261"/>
      <c r="D1" s="261"/>
    </row>
    <row r="2" spans="1:4" ht="14.5" x14ac:dyDescent="0.35">
      <c r="A2" s="261"/>
      <c r="B2" s="261"/>
      <c r="C2" s="261"/>
      <c r="D2" s="261"/>
    </row>
    <row r="3" spans="1:4" ht="14.5" x14ac:dyDescent="0.35">
      <c r="A3" s="264" t="s">
        <v>819</v>
      </c>
      <c r="B3" s="261"/>
      <c r="C3" s="261"/>
      <c r="D3" s="261"/>
    </row>
    <row r="4" spans="1:4" ht="14.5" x14ac:dyDescent="0.35">
      <c r="A4" s="261" t="s">
        <v>820</v>
      </c>
      <c r="B4" s="261"/>
      <c r="C4" s="261"/>
      <c r="D4" s="261"/>
    </row>
    <row r="5" spans="1:4" ht="14.5" x14ac:dyDescent="0.35">
      <c r="A5" s="261" t="s">
        <v>821</v>
      </c>
      <c r="B5" s="261"/>
      <c r="C5" s="261"/>
      <c r="D5" s="261"/>
    </row>
    <row r="6" spans="1:4" ht="14.5" x14ac:dyDescent="0.35">
      <c r="A6" s="261"/>
      <c r="B6" s="261"/>
      <c r="C6" s="261"/>
      <c r="D6" s="261"/>
    </row>
    <row r="7" spans="1:4" ht="14.5" x14ac:dyDescent="0.35">
      <c r="A7" s="261" t="s">
        <v>822</v>
      </c>
      <c r="B7" s="261"/>
      <c r="C7" s="261"/>
      <c r="D7" s="261"/>
    </row>
    <row r="8" spans="1:4" ht="14.5" x14ac:dyDescent="0.35">
      <c r="A8" s="261" t="s">
        <v>823</v>
      </c>
      <c r="B8" s="261"/>
      <c r="C8" s="261"/>
      <c r="D8" s="261"/>
    </row>
    <row r="9" spans="1:4" ht="14.5" x14ac:dyDescent="0.35">
      <c r="A9" s="261"/>
      <c r="B9" s="261"/>
      <c r="C9" s="261"/>
      <c r="D9" s="261"/>
    </row>
    <row r="10" spans="1:4" ht="14.5" x14ac:dyDescent="0.35">
      <c r="A10" s="261"/>
      <c r="B10" s="261"/>
      <c r="C10" s="261"/>
      <c r="D10" s="261"/>
    </row>
    <row r="11" spans="1:4" ht="14.5" x14ac:dyDescent="0.35">
      <c r="A11" s="263" t="s">
        <v>824</v>
      </c>
      <c r="B11" s="261"/>
      <c r="C11" s="261"/>
      <c r="D11" s="261">
        <f>N(data!C380)</f>
        <v>3616703</v>
      </c>
    </row>
    <row r="12" spans="1:4" ht="14.5" x14ac:dyDescent="0.35">
      <c r="A12" s="263" t="s">
        <v>825</v>
      </c>
      <c r="B12" s="261"/>
      <c r="C12" s="261"/>
      <c r="D12" s="261" t="str">
        <f>IF(OR(N(data!C380) &gt; 1000000, N(data!C380) / (N(data!D360) + N(data!D383)) &gt; 0.01), "Yes", "No")</f>
        <v>Yes</v>
      </c>
    </row>
    <row r="13" spans="1:4" ht="14.5" x14ac:dyDescent="0.35">
      <c r="A13" s="261"/>
      <c r="B13" s="261"/>
      <c r="C13" s="261"/>
      <c r="D13" s="261"/>
    </row>
    <row r="14" spans="1:4" ht="14.5" x14ac:dyDescent="0.35">
      <c r="A14" s="263" t="s">
        <v>826</v>
      </c>
      <c r="B14" s="261"/>
      <c r="C14" s="261"/>
      <c r="D14" s="263" t="s">
        <v>827</v>
      </c>
    </row>
    <row r="15" spans="1:4" ht="14.5" x14ac:dyDescent="0.35">
      <c r="A15" s="1" t="s">
        <v>1368</v>
      </c>
      <c r="B15" s="261"/>
      <c r="C15" s="261"/>
      <c r="D15" s="261">
        <v>4034566</v>
      </c>
    </row>
    <row r="16" spans="1:4" ht="14.5" x14ac:dyDescent="0.35">
      <c r="A16" s="261" t="s">
        <v>828</v>
      </c>
      <c r="B16" s="261"/>
      <c r="C16" s="261"/>
      <c r="D16" s="261"/>
    </row>
    <row r="17" spans="1:4" ht="14.5" x14ac:dyDescent="0.35">
      <c r="A17" s="261" t="s">
        <v>828</v>
      </c>
      <c r="B17" s="261"/>
      <c r="C17" s="261"/>
      <c r="D17" s="261"/>
    </row>
    <row r="18" spans="1:4" ht="14.5" x14ac:dyDescent="0.35">
      <c r="A18" s="261" t="s">
        <v>828</v>
      </c>
      <c r="B18" s="261"/>
      <c r="C18" s="261"/>
      <c r="D18" s="261"/>
    </row>
    <row r="19" spans="1:4" ht="14.5" x14ac:dyDescent="0.35">
      <c r="A19" s="261" t="s">
        <v>828</v>
      </c>
      <c r="B19" s="261"/>
      <c r="C19" s="261"/>
      <c r="D19" s="261"/>
    </row>
    <row r="20" spans="1:4" ht="14.5" x14ac:dyDescent="0.35">
      <c r="A20" s="261" t="s">
        <v>828</v>
      </c>
      <c r="B20" s="261"/>
      <c r="C20" s="261"/>
      <c r="D20" s="261"/>
    </row>
    <row r="21" spans="1:4" ht="14.5" x14ac:dyDescent="0.35">
      <c r="A21" s="261" t="s">
        <v>828</v>
      </c>
      <c r="B21" s="261"/>
      <c r="C21" s="261"/>
      <c r="D21" s="261"/>
    </row>
    <row r="22" spans="1:4" ht="14.5" x14ac:dyDescent="0.35">
      <c r="A22" s="261"/>
      <c r="B22" s="261"/>
      <c r="C22" s="261"/>
      <c r="D22" s="261"/>
    </row>
    <row r="23" spans="1:4" ht="14.5" x14ac:dyDescent="0.35">
      <c r="A23" s="261"/>
      <c r="B23" s="261"/>
      <c r="C23" s="261"/>
      <c r="D23" s="261"/>
    </row>
    <row r="24" spans="1:4" ht="14.5" x14ac:dyDescent="0.35">
      <c r="A24" s="261"/>
      <c r="B24" s="261"/>
      <c r="C24" s="261"/>
      <c r="D24" s="261"/>
    </row>
    <row r="25" spans="1:4" ht="14.5" x14ac:dyDescent="0.35">
      <c r="A25" s="263" t="s">
        <v>829</v>
      </c>
      <c r="B25" s="261"/>
      <c r="C25" s="261"/>
      <c r="D25" s="261">
        <f>N(data!C414)</f>
        <v>572470</v>
      </c>
    </row>
    <row r="26" spans="1:4" ht="14.5" x14ac:dyDescent="0.35">
      <c r="A26" s="263" t="s">
        <v>825</v>
      </c>
      <c r="B26" s="261"/>
      <c r="C26" s="261"/>
      <c r="D26" s="261" t="str">
        <f>IF(OR(N(data!C414)&gt;1000000,N(data!C414)/(N(data!D416))&gt;0.01),"Yes","No")</f>
        <v>No</v>
      </c>
    </row>
    <row r="27" spans="1:4" ht="14.5" x14ac:dyDescent="0.35">
      <c r="A27" s="261"/>
      <c r="B27" s="261"/>
      <c r="C27" s="261"/>
      <c r="D27" s="261"/>
    </row>
    <row r="28" spans="1:4" ht="14.5" x14ac:dyDescent="0.35">
      <c r="A28" s="263" t="s">
        <v>826</v>
      </c>
      <c r="B28" s="261"/>
      <c r="C28" s="261"/>
      <c r="D28" s="263" t="s">
        <v>827</v>
      </c>
    </row>
    <row r="29" spans="1:4" ht="14.5" x14ac:dyDescent="0.35">
      <c r="A29" s="261" t="s">
        <v>830</v>
      </c>
      <c r="B29" s="261"/>
      <c r="C29" s="261"/>
      <c r="D29" s="261"/>
    </row>
    <row r="30" spans="1:4" ht="14.5" x14ac:dyDescent="0.35">
      <c r="A30" s="261" t="s">
        <v>830</v>
      </c>
      <c r="B30" s="261"/>
      <c r="C30" s="261"/>
      <c r="D30" s="261"/>
    </row>
    <row r="31" spans="1:4" ht="14.5" x14ac:dyDescent="0.35">
      <c r="A31" s="261" t="s">
        <v>830</v>
      </c>
      <c r="B31" s="261"/>
      <c r="C31" s="261"/>
      <c r="D31" s="261"/>
    </row>
    <row r="32" spans="1:4" ht="14.5" x14ac:dyDescent="0.35">
      <c r="A32" s="261" t="s">
        <v>830</v>
      </c>
      <c r="B32" s="261"/>
      <c r="C32" s="261"/>
      <c r="D32" s="261"/>
    </row>
    <row r="33" spans="1:4" ht="14.5" x14ac:dyDescent="0.35">
      <c r="A33" s="261" t="s">
        <v>830</v>
      </c>
      <c r="B33" s="261"/>
      <c r="C33" s="261"/>
      <c r="D33" s="261"/>
    </row>
    <row r="34" spans="1:4" ht="14.5" x14ac:dyDescent="0.35">
      <c r="A34" s="261" t="s">
        <v>830</v>
      </c>
      <c r="B34" s="261"/>
      <c r="C34" s="261"/>
      <c r="D34" s="261"/>
    </row>
    <row r="35" spans="1:4" ht="14.5" x14ac:dyDescent="0.35">
      <c r="A35" s="261" t="s">
        <v>830</v>
      </c>
      <c r="B35" s="261"/>
      <c r="C35" s="261"/>
      <c r="D35" s="261"/>
    </row>
    <row r="36" spans="1:4" ht="14.5" x14ac:dyDescent="0.35">
      <c r="A36" s="261"/>
      <c r="B36" s="261"/>
      <c r="C36" s="261"/>
      <c r="D36" s="2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F1FD-7474-4E9E-8B5B-343719341277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831</v>
      </c>
    </row>
    <row r="2" spans="1:7" ht="20.149999999999999" customHeight="1" x14ac:dyDescent="0.35">
      <c r="A2" s="71" t="s">
        <v>832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H-3</v>
      </c>
      <c r="G4" s="76"/>
    </row>
    <row r="5" spans="1:7" ht="20.149999999999999" customHeight="1" x14ac:dyDescent="0.35">
      <c r="A5" s="72">
        <v>2</v>
      </c>
      <c r="B5" s="73" t="s">
        <v>302</v>
      </c>
      <c r="C5" s="76"/>
      <c r="D5" s="73" t="str">
        <f>"  "&amp;data!C98</f>
        <v xml:space="preserve">  Swedish Health Services DBA Swedish Medical Center Cherry Hill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311</v>
      </c>
      <c r="C6" s="76"/>
      <c r="D6" s="73" t="str">
        <f>"  "&amp;data!C102</f>
        <v xml:space="preserve">  98122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833</v>
      </c>
      <c r="C7" s="76"/>
      <c r="D7" s="73" t="str">
        <f>"  "&amp;data!C103</f>
        <v xml:space="preserve">  King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834</v>
      </c>
      <c r="C8" s="76"/>
      <c r="D8" s="73" t="str">
        <f>"  "&amp;data!C104</f>
        <v xml:space="preserve">  Elizabeth Wako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835</v>
      </c>
      <c r="C9" s="76"/>
      <c r="D9" s="73" t="str">
        <f>"  "&amp;data!C105</f>
        <v xml:space="preserve">  Mary Beth Formby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836</v>
      </c>
      <c r="C10" s="76"/>
      <c r="D10" s="73" t="str">
        <f>"  "&amp;data!C107</f>
        <v xml:space="preserve">  206-320-2000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837</v>
      </c>
      <c r="C11" s="76"/>
      <c r="D11" s="73" t="str">
        <f>"  "&amp;data!C108</f>
        <v xml:space="preserve">  206-233-7468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838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328</v>
      </c>
      <c r="B15" s="83"/>
      <c r="C15" s="84" t="s">
        <v>330</v>
      </c>
      <c r="D15" s="83"/>
      <c r="E15" s="84" t="s">
        <v>332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308</v>
      </c>
      <c r="C16" s="88" t="str">
        <f>IF(data!C117&gt;0," X","")</f>
        <v/>
      </c>
      <c r="D16" s="89" t="s">
        <v>839</v>
      </c>
      <c r="E16" s="241" t="str">
        <f>IF(data!C120&gt;0," X","")</f>
        <v/>
      </c>
      <c r="F16" s="90" t="s">
        <v>333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311</v>
      </c>
      <c r="C17" s="88" t="str">
        <f>IF(data!C118&gt;0," X","")</f>
        <v xml:space="preserve"> X</v>
      </c>
      <c r="D17" s="89" t="s">
        <v>413</v>
      </c>
      <c r="E17" s="241" t="str">
        <f>IF(data!C121&gt;0," X","")</f>
        <v/>
      </c>
      <c r="F17" s="90" t="s">
        <v>334</v>
      </c>
      <c r="G17" s="76"/>
    </row>
    <row r="18" spans="1:7" ht="20.149999999999999" customHeight="1" x14ac:dyDescent="0.35">
      <c r="A18" s="72"/>
      <c r="B18" s="76" t="s">
        <v>840</v>
      </c>
      <c r="C18" s="76"/>
      <c r="D18" s="76"/>
      <c r="E18" s="241" t="str">
        <f>IF(data!C122&gt;0," X","")</f>
        <v/>
      </c>
      <c r="F18" s="90" t="s">
        <v>335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841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842</v>
      </c>
      <c r="C22" s="73"/>
      <c r="D22" s="73"/>
      <c r="E22" s="73"/>
      <c r="F22" s="87" t="s">
        <v>338</v>
      </c>
      <c r="G22" s="88" t="s">
        <v>242</v>
      </c>
    </row>
    <row r="23" spans="1:7" ht="20.149999999999999" customHeight="1" x14ac:dyDescent="0.35">
      <c r="A23" s="72"/>
      <c r="B23" s="73" t="s">
        <v>843</v>
      </c>
      <c r="C23" s="73"/>
      <c r="D23" s="73"/>
      <c r="E23" s="73"/>
      <c r="F23" s="72">
        <f>data!C127</f>
        <v>8860</v>
      </c>
      <c r="G23" s="76">
        <f>data!D127</f>
        <v>54587</v>
      </c>
    </row>
    <row r="24" spans="1:7" ht="20.149999999999999" customHeight="1" x14ac:dyDescent="0.35">
      <c r="A24" s="72"/>
      <c r="B24" s="73" t="s">
        <v>844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845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342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846</v>
      </c>
      <c r="C29" s="76"/>
      <c r="D29" s="88" t="s">
        <v>194</v>
      </c>
      <c r="E29" s="92" t="s">
        <v>846</v>
      </c>
      <c r="F29" s="76"/>
      <c r="G29" s="88" t="s">
        <v>194</v>
      </c>
    </row>
    <row r="30" spans="1:7" ht="20.149999999999999" customHeight="1" x14ac:dyDescent="0.35">
      <c r="A30" s="72"/>
      <c r="B30" s="73" t="s">
        <v>344</v>
      </c>
      <c r="C30" s="76"/>
      <c r="D30" s="76">
        <f>data!C132</f>
        <v>56</v>
      </c>
      <c r="E30" s="73" t="s">
        <v>350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847</v>
      </c>
      <c r="C31" s="76"/>
      <c r="D31" s="76">
        <f>data!C133</f>
        <v>108</v>
      </c>
      <c r="E31" s="73" t="s">
        <v>351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848</v>
      </c>
      <c r="C32" s="76"/>
      <c r="D32" s="76">
        <f>data!C134</f>
        <v>0</v>
      </c>
      <c r="E32" s="73" t="s">
        <v>849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850</v>
      </c>
      <c r="C33" s="76"/>
      <c r="D33" s="76">
        <f>data!C135</f>
        <v>0</v>
      </c>
      <c r="E33" s="73" t="s">
        <v>851</v>
      </c>
      <c r="F33" s="76"/>
      <c r="G33" s="76">
        <f>data!C142</f>
        <v>17</v>
      </c>
    </row>
    <row r="34" spans="1:7" ht="20.149999999999999" customHeight="1" x14ac:dyDescent="0.35">
      <c r="A34" s="72"/>
      <c r="B34" s="92" t="s">
        <v>852</v>
      </c>
      <c r="C34" s="76"/>
      <c r="D34" s="76">
        <f>data!C136</f>
        <v>0</v>
      </c>
      <c r="E34" s="73" t="s">
        <v>353</v>
      </c>
      <c r="F34" s="76"/>
      <c r="G34" s="76">
        <f>data!E143</f>
        <v>227</v>
      </c>
    </row>
    <row r="35" spans="1:7" ht="20.149999999999999" customHeight="1" x14ac:dyDescent="0.35">
      <c r="A35" s="72"/>
      <c r="B35" s="92" t="s">
        <v>853</v>
      </c>
      <c r="C35" s="76"/>
      <c r="D35" s="76">
        <f>data!C137</f>
        <v>36</v>
      </c>
      <c r="E35" s="73" t="s">
        <v>854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10</v>
      </c>
      <c r="E36" s="73" t="s">
        <v>354</v>
      </c>
      <c r="F36" s="76"/>
      <c r="G36" s="76">
        <f>data!C144</f>
        <v>349</v>
      </c>
    </row>
    <row r="37" spans="1:7" ht="20.149999999999999" customHeight="1" x14ac:dyDescent="0.35">
      <c r="A37" s="72"/>
      <c r="E37" s="73" t="s">
        <v>355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350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855</v>
      </c>
      <c r="C40" s="100" t="s">
        <v>300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E94EE-B492-442D-B819-8E551C10FD98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856</v>
      </c>
      <c r="G1" s="70" t="s">
        <v>857</v>
      </c>
    </row>
    <row r="2" spans="1:7" ht="20.149999999999999" customHeight="1" x14ac:dyDescent="0.35">
      <c r="A2" s="1" t="str">
        <f>"Hospital: "&amp;data!C98</f>
        <v>Hospital: Swedish Health Services DBA Swedish Medical Center Cherry Hill</v>
      </c>
      <c r="G2" s="4" t="s">
        <v>858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859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860</v>
      </c>
      <c r="C5" s="83"/>
      <c r="D5" s="83"/>
      <c r="E5" s="134" t="s">
        <v>365</v>
      </c>
      <c r="F5" s="83"/>
      <c r="G5" s="83"/>
    </row>
    <row r="6" spans="1:7" ht="20.149999999999999" customHeight="1" x14ac:dyDescent="0.35">
      <c r="A6" s="135" t="s">
        <v>861</v>
      </c>
      <c r="B6" s="88" t="s">
        <v>338</v>
      </c>
      <c r="C6" s="88" t="s">
        <v>862</v>
      </c>
      <c r="D6" s="88" t="s">
        <v>361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359</v>
      </c>
      <c r="B7" s="136">
        <f>data!B154</f>
        <v>4918</v>
      </c>
      <c r="C7" s="136">
        <f>data!B155</f>
        <v>30297</v>
      </c>
      <c r="D7" s="136">
        <f>data!B156</f>
        <v>81507</v>
      </c>
      <c r="E7" s="136">
        <f>data!B157</f>
        <v>863493299</v>
      </c>
      <c r="F7" s="136">
        <f>data!B158</f>
        <v>253188206</v>
      </c>
      <c r="G7" s="136">
        <f>data!B157+data!B158</f>
        <v>1116681505</v>
      </c>
    </row>
    <row r="8" spans="1:7" ht="20.149999999999999" customHeight="1" x14ac:dyDescent="0.35">
      <c r="A8" s="72" t="s">
        <v>360</v>
      </c>
      <c r="B8" s="136">
        <f>data!C154</f>
        <v>1040</v>
      </c>
      <c r="C8" s="136">
        <f>data!C155</f>
        <v>6406</v>
      </c>
      <c r="D8" s="136">
        <f>data!C156</f>
        <v>17234</v>
      </c>
      <c r="E8" s="136">
        <f>data!C157</f>
        <v>174120973</v>
      </c>
      <c r="F8" s="136">
        <f>data!C158</f>
        <v>61992189</v>
      </c>
      <c r="G8" s="136">
        <f>data!C157+data!C158</f>
        <v>236113162</v>
      </c>
    </row>
    <row r="9" spans="1:7" ht="20.149999999999999" customHeight="1" x14ac:dyDescent="0.35">
      <c r="A9" s="72" t="s">
        <v>863</v>
      </c>
      <c r="B9" s="136">
        <f>data!D154</f>
        <v>2903</v>
      </c>
      <c r="C9" s="136">
        <f>data!D155</f>
        <v>17884</v>
      </c>
      <c r="D9" s="136">
        <f>data!D156</f>
        <v>48112</v>
      </c>
      <c r="E9" s="136">
        <f>data!D157</f>
        <v>463704939</v>
      </c>
      <c r="F9" s="136">
        <f>data!D158</f>
        <v>195450806</v>
      </c>
      <c r="G9" s="136">
        <f>data!D157+data!D158</f>
        <v>659155745</v>
      </c>
    </row>
    <row r="10" spans="1:7" ht="20.149999999999999" customHeight="1" x14ac:dyDescent="0.35">
      <c r="A10" s="87" t="s">
        <v>230</v>
      </c>
      <c r="B10" s="136">
        <f>data!E154</f>
        <v>8861</v>
      </c>
      <c r="C10" s="136">
        <f>data!E155</f>
        <v>54587</v>
      </c>
      <c r="D10" s="136">
        <f>data!E156</f>
        <v>146853</v>
      </c>
      <c r="E10" s="136">
        <f>data!E157</f>
        <v>1501319211</v>
      </c>
      <c r="F10" s="136">
        <f>data!E158</f>
        <v>510631201</v>
      </c>
      <c r="G10" s="136">
        <f>E10+F10</f>
        <v>2011950412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864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860</v>
      </c>
      <c r="C14" s="142"/>
      <c r="D14" s="142"/>
      <c r="E14" s="142" t="s">
        <v>365</v>
      </c>
      <c r="F14" s="142"/>
      <c r="G14" s="142"/>
    </row>
    <row r="15" spans="1:7" ht="20.149999999999999" customHeight="1" x14ac:dyDescent="0.35">
      <c r="A15" s="135" t="s">
        <v>861</v>
      </c>
      <c r="B15" s="88" t="s">
        <v>338</v>
      </c>
      <c r="C15" s="88" t="s">
        <v>862</v>
      </c>
      <c r="D15" s="88" t="s">
        <v>361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359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360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863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865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860</v>
      </c>
      <c r="C23" s="83"/>
      <c r="D23" s="83"/>
      <c r="E23" s="83" t="s">
        <v>365</v>
      </c>
      <c r="F23" s="83"/>
      <c r="G23" s="83"/>
    </row>
    <row r="24" spans="1:7" ht="20.149999999999999" customHeight="1" x14ac:dyDescent="0.35">
      <c r="A24" s="135" t="s">
        <v>861</v>
      </c>
      <c r="B24" s="88" t="s">
        <v>338</v>
      </c>
      <c r="C24" s="88" t="s">
        <v>862</v>
      </c>
      <c r="D24" s="88" t="s">
        <v>361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359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360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863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866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867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868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98115-6C9C-4728-8A77-13956F1E9EDD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368</v>
      </c>
      <c r="B1" s="71"/>
      <c r="C1" s="70" t="s">
        <v>869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Swedish Health Services DBA Swedish Medical Center Cherry Hill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369</v>
      </c>
      <c r="C5" s="132"/>
    </row>
    <row r="6" spans="1:3" ht="20.149999999999999" customHeight="1" x14ac:dyDescent="0.35">
      <c r="A6" s="152">
        <v>2</v>
      </c>
      <c r="B6" s="73" t="s">
        <v>870</v>
      </c>
      <c r="C6" s="72">
        <f>data!C181</f>
        <v>10838312</v>
      </c>
    </row>
    <row r="7" spans="1:3" ht="20.149999999999999" customHeight="1" x14ac:dyDescent="0.35">
      <c r="A7" s="153">
        <v>3</v>
      </c>
      <c r="B7" s="92" t="s">
        <v>371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372</v>
      </c>
      <c r="C8" s="72">
        <f>data!C183</f>
        <v>202623</v>
      </c>
    </row>
    <row r="9" spans="1:3" ht="20.149999999999999" customHeight="1" x14ac:dyDescent="0.35">
      <c r="A9" s="153">
        <v>5</v>
      </c>
      <c r="B9" s="73" t="s">
        <v>373</v>
      </c>
      <c r="C9" s="72">
        <f>data!C184</f>
        <v>13883</v>
      </c>
    </row>
    <row r="10" spans="1:3" ht="20.149999999999999" customHeight="1" x14ac:dyDescent="0.35">
      <c r="A10" s="153">
        <v>6</v>
      </c>
      <c r="B10" s="73" t="s">
        <v>374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375</v>
      </c>
      <c r="C11" s="72">
        <f>data!C186</f>
        <v>8169170</v>
      </c>
    </row>
    <row r="12" spans="1:3" ht="20.149999999999999" customHeight="1" x14ac:dyDescent="0.35">
      <c r="A12" s="153">
        <v>8</v>
      </c>
      <c r="B12" s="73" t="s">
        <v>376</v>
      </c>
      <c r="C12" s="72">
        <f>data!C187</f>
        <v>-44470</v>
      </c>
    </row>
    <row r="13" spans="1:3" ht="20.149999999999999" customHeight="1" x14ac:dyDescent="0.35">
      <c r="A13" s="153">
        <v>9</v>
      </c>
      <c r="B13" s="73" t="s">
        <v>376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871</v>
      </c>
      <c r="C14" s="72">
        <f>data!D189</f>
        <v>19179518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377</v>
      </c>
      <c r="C17" s="86"/>
    </row>
    <row r="18" spans="1:3" ht="20.149999999999999" customHeight="1" x14ac:dyDescent="0.35">
      <c r="A18" s="72">
        <v>12</v>
      </c>
      <c r="B18" s="73" t="s">
        <v>872</v>
      </c>
      <c r="C18" s="72">
        <f>data!C191</f>
        <v>5733695</v>
      </c>
    </row>
    <row r="19" spans="1:3" ht="20.149999999999999" customHeight="1" x14ac:dyDescent="0.35">
      <c r="A19" s="72">
        <v>13</v>
      </c>
      <c r="B19" s="73" t="s">
        <v>873</v>
      </c>
      <c r="C19" s="72">
        <f>data!C192</f>
        <v>1556277</v>
      </c>
    </row>
    <row r="20" spans="1:3" ht="20.149999999999999" customHeight="1" x14ac:dyDescent="0.35">
      <c r="A20" s="72">
        <v>14</v>
      </c>
      <c r="B20" s="73" t="s">
        <v>874</v>
      </c>
      <c r="C20" s="72">
        <f>data!D193</f>
        <v>7289972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380</v>
      </c>
      <c r="C23" s="132"/>
    </row>
    <row r="24" spans="1:3" ht="20.149999999999999" customHeight="1" x14ac:dyDescent="0.35">
      <c r="A24" s="72">
        <v>16</v>
      </c>
      <c r="B24" s="84" t="s">
        <v>875</v>
      </c>
      <c r="C24" s="157"/>
    </row>
    <row r="25" spans="1:3" ht="20.149999999999999" customHeight="1" x14ac:dyDescent="0.35">
      <c r="A25" s="72">
        <v>17</v>
      </c>
      <c r="B25" s="73" t="s">
        <v>876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382</v>
      </c>
      <c r="C26" s="72">
        <f>data!C196</f>
        <v>0</v>
      </c>
    </row>
    <row r="27" spans="1:3" ht="20.149999999999999" customHeight="1" x14ac:dyDescent="0.35">
      <c r="A27" s="72">
        <v>19</v>
      </c>
      <c r="B27" s="73" t="s">
        <v>877</v>
      </c>
      <c r="C27" s="72">
        <f>data!D197</f>
        <v>0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878</v>
      </c>
      <c r="C30" s="142"/>
    </row>
    <row r="31" spans="1:3" ht="20.149999999999999" customHeight="1" x14ac:dyDescent="0.35">
      <c r="A31" s="72">
        <v>21</v>
      </c>
      <c r="B31" s="73" t="s">
        <v>384</v>
      </c>
      <c r="C31" s="72">
        <f>data!C199</f>
        <v>0</v>
      </c>
    </row>
    <row r="32" spans="1:3" ht="20.149999999999999" customHeight="1" x14ac:dyDescent="0.35">
      <c r="A32" s="72">
        <v>22</v>
      </c>
      <c r="B32" s="73" t="s">
        <v>879</v>
      </c>
      <c r="C32" s="72">
        <f>data!C200</f>
        <v>6297741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8223322</v>
      </c>
    </row>
    <row r="34" spans="1:3" ht="20.149999999999999" customHeight="1" x14ac:dyDescent="0.35">
      <c r="A34" s="72">
        <v>24</v>
      </c>
      <c r="B34" s="73" t="s">
        <v>880</v>
      </c>
      <c r="C34" s="72">
        <f>data!D202</f>
        <v>14521063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386</v>
      </c>
      <c r="C37" s="132"/>
    </row>
    <row r="38" spans="1:3" ht="20.149999999999999" customHeight="1" x14ac:dyDescent="0.35">
      <c r="A38" s="72">
        <v>26</v>
      </c>
      <c r="B38" s="73" t="s">
        <v>881</v>
      </c>
      <c r="C38" s="72">
        <f>data!C204</f>
        <v>-278602</v>
      </c>
    </row>
    <row r="39" spans="1:3" ht="20.149999999999999" customHeight="1" x14ac:dyDescent="0.35">
      <c r="A39" s="72">
        <v>27</v>
      </c>
      <c r="B39" s="73" t="s">
        <v>388</v>
      </c>
      <c r="C39" s="72">
        <f>data!C205</f>
        <v>3069948</v>
      </c>
    </row>
    <row r="40" spans="1:3" ht="20.149999999999999" customHeight="1" x14ac:dyDescent="0.35">
      <c r="A40" s="72">
        <v>28</v>
      </c>
      <c r="B40" s="73" t="s">
        <v>882</v>
      </c>
      <c r="C40" s="72">
        <f>data!D206</f>
        <v>2791346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4494-1E89-46E6-97D6-7C63D4713BB9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389</v>
      </c>
      <c r="B1" s="71"/>
      <c r="C1" s="71"/>
      <c r="D1" s="71"/>
      <c r="E1" s="71"/>
      <c r="F1" s="70" t="s">
        <v>883</v>
      </c>
    </row>
    <row r="3" spans="1:6" ht="20.149999999999999" customHeight="1" x14ac:dyDescent="0.35">
      <c r="A3" s="129" t="str">
        <f>"Hospital: "&amp;data!C98</f>
        <v>Hospital: Swedish Health Services DBA Swedish Medical Center Cherry Hill</v>
      </c>
      <c r="F3" s="151" t="str">
        <f>"FYE: "&amp;data!C96</f>
        <v>FYE: 12/31/2023</v>
      </c>
    </row>
    <row r="4" spans="1:6" ht="20.149999999999999" customHeight="1" x14ac:dyDescent="0.35">
      <c r="A4" s="157" t="s">
        <v>390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884</v>
      </c>
      <c r="D5" s="160"/>
      <c r="E5" s="160"/>
      <c r="F5" s="160" t="s">
        <v>885</v>
      </c>
    </row>
    <row r="6" spans="1:6" ht="20.149999999999999" customHeight="1" x14ac:dyDescent="0.35">
      <c r="A6" s="161"/>
      <c r="B6" s="79"/>
      <c r="C6" s="162" t="s">
        <v>886</v>
      </c>
      <c r="D6" s="162" t="s">
        <v>392</v>
      </c>
      <c r="E6" s="162" t="s">
        <v>887</v>
      </c>
      <c r="F6" s="162" t="s">
        <v>886</v>
      </c>
    </row>
    <row r="7" spans="1:6" ht="20.149999999999999" customHeight="1" x14ac:dyDescent="0.35">
      <c r="A7" s="72">
        <v>1</v>
      </c>
      <c r="B7" s="76" t="s">
        <v>395</v>
      </c>
      <c r="C7" s="76">
        <f>data!B211</f>
        <v>37000000</v>
      </c>
      <c r="D7" s="76">
        <f>data!C211</f>
        <v>0</v>
      </c>
      <c r="E7" s="76">
        <f>data!D211</f>
        <v>0</v>
      </c>
      <c r="F7" s="76">
        <f>data!E211</f>
        <v>37000000</v>
      </c>
    </row>
    <row r="8" spans="1:6" ht="20.149999999999999" customHeight="1" x14ac:dyDescent="0.35">
      <c r="A8" s="72">
        <v>2</v>
      </c>
      <c r="B8" s="76" t="s">
        <v>396</v>
      </c>
      <c r="C8" s="76">
        <f>data!B212</f>
        <v>8368987</v>
      </c>
      <c r="D8" s="76">
        <f>data!C212</f>
        <v>0</v>
      </c>
      <c r="E8" s="76">
        <f>data!D212</f>
        <v>0</v>
      </c>
      <c r="F8" s="76">
        <f>data!E212</f>
        <v>8368987</v>
      </c>
    </row>
    <row r="9" spans="1:6" ht="20.149999999999999" customHeight="1" x14ac:dyDescent="0.35">
      <c r="A9" s="72">
        <v>3</v>
      </c>
      <c r="B9" s="76" t="s">
        <v>397</v>
      </c>
      <c r="C9" s="76">
        <f>data!B213</f>
        <v>152736527</v>
      </c>
      <c r="D9" s="76">
        <f>data!C213</f>
        <v>16661</v>
      </c>
      <c r="E9" s="76">
        <f>data!D213</f>
        <v>0</v>
      </c>
      <c r="F9" s="76">
        <f>data!E213</f>
        <v>152753188</v>
      </c>
    </row>
    <row r="10" spans="1:6" ht="20.149999999999999" customHeight="1" x14ac:dyDescent="0.35">
      <c r="A10" s="72">
        <v>4</v>
      </c>
      <c r="B10" s="76" t="s">
        <v>888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889</v>
      </c>
      <c r="C11" s="76">
        <f>data!B215</f>
        <v>10786839</v>
      </c>
      <c r="D11" s="76">
        <f>data!C215</f>
        <v>49949</v>
      </c>
      <c r="E11" s="76">
        <f>data!D215</f>
        <v>0</v>
      </c>
      <c r="F11" s="76">
        <f>data!E215</f>
        <v>10836788</v>
      </c>
    </row>
    <row r="12" spans="1:6" ht="20.149999999999999" customHeight="1" x14ac:dyDescent="0.35">
      <c r="A12" s="72">
        <v>6</v>
      </c>
      <c r="B12" s="76" t="s">
        <v>890</v>
      </c>
      <c r="C12" s="76">
        <f>data!B216</f>
        <v>123405301</v>
      </c>
      <c r="D12" s="76">
        <f>data!C216</f>
        <v>8438291</v>
      </c>
      <c r="E12" s="76">
        <f>data!D216</f>
        <v>0</v>
      </c>
      <c r="F12" s="76">
        <f>data!E216</f>
        <v>131843592</v>
      </c>
    </row>
    <row r="13" spans="1:6" ht="20.149999999999999" customHeight="1" x14ac:dyDescent="0.35">
      <c r="A13" s="72">
        <v>7</v>
      </c>
      <c r="B13" s="76" t="s">
        <v>891</v>
      </c>
      <c r="C13" s="76">
        <f>data!B217</f>
        <v>0</v>
      </c>
      <c r="D13" s="76">
        <f>data!C217</f>
        <v>-29001</v>
      </c>
      <c r="E13" s="76">
        <f>data!D217</f>
        <v>0</v>
      </c>
      <c r="F13" s="76">
        <f>data!E217</f>
        <v>-29001</v>
      </c>
    </row>
    <row r="14" spans="1:6" ht="20.149999999999999" customHeight="1" x14ac:dyDescent="0.35">
      <c r="A14" s="72">
        <v>8</v>
      </c>
      <c r="B14" s="76" t="s">
        <v>402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892</v>
      </c>
      <c r="C15" s="76">
        <f>data!B219</f>
        <v>7389415</v>
      </c>
      <c r="D15" s="76">
        <f>data!C219</f>
        <v>-1873650</v>
      </c>
      <c r="E15" s="76">
        <f>data!D219</f>
        <v>0</v>
      </c>
      <c r="F15" s="76">
        <f>data!E219</f>
        <v>5515765</v>
      </c>
    </row>
    <row r="16" spans="1:6" ht="20.149999999999999" customHeight="1" x14ac:dyDescent="0.35">
      <c r="A16" s="72">
        <v>10</v>
      </c>
      <c r="B16" s="76" t="s">
        <v>616</v>
      </c>
      <c r="C16" s="76">
        <f>data!B220</f>
        <v>339687069</v>
      </c>
      <c r="D16" s="76">
        <f>data!C220</f>
        <v>6602250</v>
      </c>
      <c r="E16" s="76">
        <f>data!D220</f>
        <v>0</v>
      </c>
      <c r="F16" s="76">
        <f>data!E220</f>
        <v>346289319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404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884</v>
      </c>
      <c r="D21" s="4" t="s">
        <v>230</v>
      </c>
      <c r="E21" s="162"/>
      <c r="F21" s="162" t="s">
        <v>885</v>
      </c>
    </row>
    <row r="22" spans="1:6" ht="20.149999999999999" customHeight="1" x14ac:dyDescent="0.35">
      <c r="A22" s="163"/>
      <c r="B22" s="155"/>
      <c r="C22" s="162" t="s">
        <v>886</v>
      </c>
      <c r="D22" s="162" t="s">
        <v>893</v>
      </c>
      <c r="E22" s="162" t="s">
        <v>887</v>
      </c>
      <c r="F22" s="162" t="s">
        <v>886</v>
      </c>
    </row>
    <row r="23" spans="1:6" ht="20.149999999999999" customHeight="1" x14ac:dyDescent="0.35">
      <c r="A23" s="72">
        <v>11</v>
      </c>
      <c r="B23" s="164" t="s">
        <v>395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396</v>
      </c>
      <c r="C24" s="76">
        <f>data!B225</f>
        <v>8216023</v>
      </c>
      <c r="D24" s="76">
        <f>data!C225</f>
        <v>82137</v>
      </c>
      <c r="E24" s="76">
        <f>data!D225</f>
        <v>0</v>
      </c>
      <c r="F24" s="76">
        <f>data!E225</f>
        <v>8298160</v>
      </c>
    </row>
    <row r="25" spans="1:6" ht="20.149999999999999" customHeight="1" x14ac:dyDescent="0.35">
      <c r="A25" s="72">
        <v>13</v>
      </c>
      <c r="B25" s="76" t="s">
        <v>397</v>
      </c>
      <c r="C25" s="76">
        <f>data!B226</f>
        <v>100320378</v>
      </c>
      <c r="D25" s="76">
        <f>data!C226</f>
        <v>7655453</v>
      </c>
      <c r="E25" s="76">
        <f>data!D226</f>
        <v>0</v>
      </c>
      <c r="F25" s="76">
        <f>data!E226</f>
        <v>107975831</v>
      </c>
    </row>
    <row r="26" spans="1:6" ht="20.149999999999999" customHeight="1" x14ac:dyDescent="0.35">
      <c r="A26" s="72">
        <v>14</v>
      </c>
      <c r="B26" s="76" t="s">
        <v>888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889</v>
      </c>
      <c r="C27" s="76">
        <f>data!B228</f>
        <v>5336698</v>
      </c>
      <c r="D27" s="76">
        <f>data!C228</f>
        <v>788827</v>
      </c>
      <c r="E27" s="76">
        <f>data!D228</f>
        <v>0</v>
      </c>
      <c r="F27" s="76">
        <f>data!E228</f>
        <v>6125525</v>
      </c>
    </row>
    <row r="28" spans="1:6" ht="20.149999999999999" customHeight="1" x14ac:dyDescent="0.35">
      <c r="A28" s="72">
        <v>16</v>
      </c>
      <c r="B28" s="76" t="s">
        <v>890</v>
      </c>
      <c r="C28" s="76">
        <f>data!B229</f>
        <v>106694902</v>
      </c>
      <c r="D28" s="76">
        <f>data!C229</f>
        <v>5886261</v>
      </c>
      <c r="E28" s="76">
        <f>data!D229</f>
        <v>0</v>
      </c>
      <c r="F28" s="76">
        <f>data!E229</f>
        <v>112581163</v>
      </c>
    </row>
    <row r="29" spans="1:6" ht="20.149999999999999" customHeight="1" x14ac:dyDescent="0.35">
      <c r="A29" s="72">
        <v>17</v>
      </c>
      <c r="B29" s="76" t="s">
        <v>891</v>
      </c>
      <c r="C29" s="76">
        <f>data!B230</f>
        <v>-2072</v>
      </c>
      <c r="D29" s="76">
        <f>data!C230</f>
        <v>-16226</v>
      </c>
      <c r="E29" s="76">
        <f>data!D230</f>
        <v>0</v>
      </c>
      <c r="F29" s="76">
        <f>data!E230</f>
        <v>-18298</v>
      </c>
    </row>
    <row r="30" spans="1:6" ht="20.149999999999999" customHeight="1" x14ac:dyDescent="0.35">
      <c r="A30" s="72">
        <v>18</v>
      </c>
      <c r="B30" s="76" t="s">
        <v>402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892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616</v>
      </c>
      <c r="C32" s="76">
        <f>data!B233</f>
        <v>220565929</v>
      </c>
      <c r="D32" s="76">
        <f>data!C233</f>
        <v>14396452</v>
      </c>
      <c r="E32" s="76">
        <f>data!D233</f>
        <v>0</v>
      </c>
      <c r="F32" s="76">
        <f>data!E233</f>
        <v>234962381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F029C-FFC6-4939-A464-999E95B366D2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894</v>
      </c>
      <c r="B1" s="71"/>
      <c r="C1" s="71"/>
      <c r="D1" s="70" t="s">
        <v>895</v>
      </c>
    </row>
    <row r="2" spans="1:4" ht="20.149999999999999" customHeight="1" x14ac:dyDescent="0.35">
      <c r="A2" s="129" t="str">
        <f>"Hospital: "&amp;data!C98</f>
        <v>Hospital: Swedish Health Services DBA Swedish Medical Center Cherry Hill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896</v>
      </c>
      <c r="C4" s="165" t="s">
        <v>897</v>
      </c>
      <c r="D4" s="166"/>
    </row>
    <row r="5" spans="1:4" ht="20.149999999999999" customHeight="1" x14ac:dyDescent="0.35">
      <c r="A5" s="133">
        <v>1</v>
      </c>
      <c r="B5" s="167"/>
      <c r="C5" s="89" t="s">
        <v>406</v>
      </c>
      <c r="D5" s="76">
        <f>data!D237</f>
        <v>1913574</v>
      </c>
    </row>
    <row r="6" spans="1:4" ht="20.149999999999999" customHeight="1" x14ac:dyDescent="0.35">
      <c r="A6" s="72">
        <v>2</v>
      </c>
      <c r="B6" s="78"/>
      <c r="C6" s="151" t="s">
        <v>502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359</v>
      </c>
      <c r="D7" s="76">
        <f>data!C239</f>
        <v>890046646</v>
      </c>
    </row>
    <row r="8" spans="1:4" ht="20.149999999999999" customHeight="1" x14ac:dyDescent="0.35">
      <c r="A8" s="72">
        <v>4</v>
      </c>
      <c r="B8" s="167">
        <v>5820</v>
      </c>
      <c r="C8" s="76" t="s">
        <v>360</v>
      </c>
      <c r="D8" s="76">
        <f>data!C240</f>
        <v>188364702</v>
      </c>
    </row>
    <row r="9" spans="1:4" ht="20.149999999999999" customHeight="1" x14ac:dyDescent="0.35">
      <c r="A9" s="72">
        <v>5</v>
      </c>
      <c r="B9" s="167">
        <v>5830</v>
      </c>
      <c r="C9" s="76" t="s">
        <v>372</v>
      </c>
      <c r="D9" s="76">
        <f>data!C241</f>
        <v>5582493</v>
      </c>
    </row>
    <row r="10" spans="1:4" ht="20.149999999999999" customHeight="1" x14ac:dyDescent="0.35">
      <c r="A10" s="72">
        <v>6</v>
      </c>
      <c r="B10" s="167">
        <v>5840</v>
      </c>
      <c r="C10" s="76" t="s">
        <v>411</v>
      </c>
      <c r="D10" s="76">
        <f>data!C242</f>
        <v>39001998</v>
      </c>
    </row>
    <row r="11" spans="1:4" ht="20.149999999999999" customHeight="1" x14ac:dyDescent="0.35">
      <c r="A11" s="72">
        <v>7</v>
      </c>
      <c r="B11" s="167">
        <v>5850</v>
      </c>
      <c r="C11" s="76" t="s">
        <v>898</v>
      </c>
      <c r="D11" s="76">
        <f>data!C243</f>
        <v>325563333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7406839.3000000007</v>
      </c>
    </row>
    <row r="13" spans="1:4" ht="20.149999999999999" customHeight="1" x14ac:dyDescent="0.35">
      <c r="A13" s="72">
        <v>9</v>
      </c>
      <c r="B13" s="76"/>
      <c r="C13" s="76" t="s">
        <v>899</v>
      </c>
      <c r="D13" s="76">
        <f>data!D245</f>
        <v>1455966011.3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415</v>
      </c>
      <c r="D15" s="162"/>
    </row>
    <row r="16" spans="1:4" ht="20.149999999999999" customHeight="1" x14ac:dyDescent="0.35">
      <c r="A16" s="161">
        <v>12</v>
      </c>
      <c r="B16" s="88"/>
      <c r="C16" s="73" t="s">
        <v>900</v>
      </c>
      <c r="D16" s="72">
        <f>data!C247</f>
        <v>390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417</v>
      </c>
      <c r="D18" s="76">
        <f>data!C249</f>
        <v>12179280</v>
      </c>
    </row>
    <row r="19" spans="1:4" ht="20.149999999999999" customHeight="1" x14ac:dyDescent="0.35">
      <c r="A19" s="170">
        <v>15</v>
      </c>
      <c r="B19" s="167">
        <v>5910</v>
      </c>
      <c r="C19" s="89" t="s">
        <v>901</v>
      </c>
      <c r="D19" s="76">
        <f>data!C250</f>
        <v>5095695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902</v>
      </c>
      <c r="D22" s="76">
        <f>data!D252</f>
        <v>17274975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421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903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904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905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2024-06-07T17:07:18Z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